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02"/>
  <workbookPr filterPrivacy="1"/>
  <xr:revisionPtr revIDLastSave="0" documentId="13_ncr:1_{7740AD1A-A56E-C748-9D81-E65C71F6A364}" xr6:coauthVersionLast="47" xr6:coauthVersionMax="47" xr10:uidLastSave="{00000000-0000-0000-0000-000000000000}"/>
  <bookViews>
    <workbookView xWindow="10240" yWindow="760" windowWidth="24320" windowHeight="18200" tabRatio="595" firstSheet="2" activeTab="8" xr2:uid="{00000000-000D-0000-FFFF-FFFF00000000}"/>
  </bookViews>
  <sheets>
    <sheet name="1 Formula Calculation" sheetId="13" r:id="rId1"/>
    <sheet name="2 Loan " sheetId="25" r:id="rId2"/>
    <sheet name="2 Loan" sheetId="22" r:id="rId3"/>
    <sheet name="3 Grade Avg " sheetId="26" r:id="rId4"/>
    <sheet name="3 Grade Avg" sheetId="20" r:id="rId5"/>
    <sheet name="4 Rankings" sheetId="23" r:id="rId6"/>
    <sheet name="5 Cities" sheetId="24" r:id="rId7"/>
    <sheet name="5 Cities " sheetId="21" r:id="rId8"/>
    <sheet name="6 Sales Commissions " sheetId="27" r:id="rId9"/>
    <sheet name="6 Sales Commissions" sheetId="4" r:id="rId10"/>
    <sheet name="7 Pay Raise" sheetId="28" r:id="rId11"/>
    <sheet name="Survey" sheetId="29" r:id="rId12"/>
  </sheets>
  <externalReferences>
    <externalReference r:id="rId13"/>
  </externalReferences>
  <definedNames>
    <definedName name="mlbPosition">'[1]7 salary'!$E$2:$E$85</definedName>
    <definedName name="mlbSalary">'[1]7 salary'!$D$2:$D$85</definedName>
    <definedName name="mlbYear">'[1]7 salary'!$B$2:$B$85</definedName>
    <definedName name="nflPosition">'[1]4 NFL_Salary'!$C$2:$C$17295</definedName>
    <definedName name="nflTotalSalary">'[1]4 NFL_Salary'!$E$2:$E$17295</definedName>
    <definedName name="nflYear">'[1]4 NFL_Salary'!$A$2:$A$17295</definedName>
    <definedName name="ST_2008Bonus">#REF!</definedName>
    <definedName name="ST_2008Bonus_12">#REF!</definedName>
    <definedName name="ST_2008Bonus_13">#REF!</definedName>
    <definedName name="ST_2008Other">#REF!</definedName>
    <definedName name="ST_2008Other_13">#REF!</definedName>
    <definedName name="ST_2008Other_14">#REF!</definedName>
    <definedName name="ST_2008Salary">#REF!</definedName>
    <definedName name="ST_2008Salary_11">#REF!</definedName>
    <definedName name="ST_2008Salary_12">#REF!</definedName>
    <definedName name="ST_2008Stockgains">#REF!</definedName>
    <definedName name="ST_2008Stockgains_14">#REF!</definedName>
    <definedName name="ST_2008Stockgains_15">#REF!</definedName>
    <definedName name="ST_5yearcompensationtotal">#REF!</definedName>
    <definedName name="ST_5yearcompensationtotal_15">#REF!</definedName>
    <definedName name="ST_5yearcompensationtotal_16">#REF!</definedName>
    <definedName name="ST_6yearannualtotalreturn">#REF!</definedName>
    <definedName name="ST_6yearannualtotalreturn_18">#REF!</definedName>
    <definedName name="ST_6yearannualtotalreturn_19">#REF!</definedName>
    <definedName name="ST_6yearaveragecompensation">#REF!</definedName>
    <definedName name="ST_6yearaveragecompensation_17">#REF!</definedName>
    <definedName name="ST_6yearaveragecompensation_18">#REF!</definedName>
    <definedName name="ST_6yearreturnrelativetoindustry">#REF!</definedName>
    <definedName name="ST_6yearreturnrelativetoindustry_19">#REF!</definedName>
    <definedName name="ST_6yearreturnrelativetoindustry_20">#REF!</definedName>
    <definedName name="ST_6yearreturnrelativetomarket">#REF!</definedName>
    <definedName name="ST_6yearreturnrelativetomarket_20">#REF!</definedName>
    <definedName name="ST_6yearreturnrelativetomarket_21">#REF!</definedName>
    <definedName name="ST_Age">#REF!</definedName>
    <definedName name="ST_Age_10">#REF!</definedName>
    <definedName name="ST_Age_9">#REF!</definedName>
    <definedName name="ST_CEO">#REF!</definedName>
    <definedName name="ST_CEO_1">#REF!</definedName>
    <definedName name="ST_CEO_2">#REF!</definedName>
    <definedName name="ST_Company">#REF!</definedName>
    <definedName name="ST_Company_3">#REF!</definedName>
    <definedName name="ST_Company_4">#REF!</definedName>
    <definedName name="ST_Founder">#REF!</definedName>
    <definedName name="ST_Founder_6">#REF!</definedName>
    <definedName name="ST_Founder_7">#REF!</definedName>
    <definedName name="ST_Gender">#REF!</definedName>
    <definedName name="ST_Gender_2">#REF!</definedName>
    <definedName name="ST_Gender_3">#REF!</definedName>
    <definedName name="ST_Industry">#REF!</definedName>
    <definedName name="ST_Industry_5">#REF!</definedName>
    <definedName name="ST_Industry_6">#REF!</definedName>
    <definedName name="ST_Performancevspayrank">#REF!</definedName>
    <definedName name="ST_Performancevspayrank_21">#REF!</definedName>
    <definedName name="ST_Performancevspayrank_22">#REF!</definedName>
    <definedName name="ST_Relativetomarket">#REF!</definedName>
    <definedName name="ST_Relativetomarket_23">#REF!</definedName>
    <definedName name="ST_Relativetomarket_24">#REF!</definedName>
    <definedName name="ST_Sharesownedmillions">#REF!</definedName>
    <definedName name="ST_Sharesownedmillions_16">#REF!</definedName>
    <definedName name="ST_Sharesownedmillions_17">#REF!</definedName>
    <definedName name="ST_Ticker">#REF!</definedName>
    <definedName name="ST_Ticker_4">#REF!</definedName>
    <definedName name="ST_Ticker_5">#REF!</definedName>
    <definedName name="ST_Total2008compensation">#REF!</definedName>
    <definedName name="ST_Total2008compensation_10">#REF!</definedName>
    <definedName name="ST_Total2008compensation_11">#REF!</definedName>
    <definedName name="ST_Totalreturnduringtenure">#REF!</definedName>
    <definedName name="ST_Totalreturnduringtenure_22">#REF!</definedName>
    <definedName name="ST_Totalreturnduringtenure_23">#REF!</definedName>
    <definedName name="ST_YearsascompanyCEO">#REF!</definedName>
    <definedName name="ST_YearsascompanyCEO_7">#REF!</definedName>
    <definedName name="ST_YearsascompanyCEO_8">#REF!</definedName>
    <definedName name="ST_Yearswithcompany">#REF!</definedName>
    <definedName name="ST_Yearswithcompany_8">#REF!</definedName>
    <definedName name="ST_Yearswithcompany_9">#REF!</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"U_x0001_VG182E5E4D206CFCF8_x0001_"</definedName>
    <definedName name="STWBD_StatToolsBoxPlot_VarSelectorDefaultDataSet" hidden="1">"DG1872AA41"</definedName>
    <definedName name="STWBD_StatToolsCorrAndCovar_CorrelationTable" hidden="1">"TRUE"</definedName>
    <definedName name="STWBD_StatToolsCorrAndCovar_CovarianceTable" hidden="1">"FALSE"</definedName>
    <definedName name="STWBD_StatToolsCorrAndCovar_HasDefaultInfo" hidden="1">"TRUE"</definedName>
    <definedName name="STWBD_StatToolsCorrAndCovar_TableStructure" hidden="1">" 2"</definedName>
    <definedName name="STWBD_StatToolsCorrAndCovar_VariableList" hidden="1">7</definedName>
    <definedName name="STWBD_StatToolsCorrAndCovar_VariableList_1" hidden="1">"U_x0001_VG311DA99221362065_x0001_"</definedName>
    <definedName name="STWBD_StatToolsCorrAndCovar_VariableList_2" hidden="1">"U_x0001_VG28B6D35E1ECDE5FE_x0001_"</definedName>
    <definedName name="STWBD_StatToolsCorrAndCovar_VariableList_3" hidden="1">"U_x0001_VG30D0E3DFB4EE9D8_x0001_"</definedName>
    <definedName name="STWBD_StatToolsCorrAndCovar_VariableList_4" hidden="1">"U_x0001_VGAEB627D45EA2C0_x0001_"</definedName>
    <definedName name="STWBD_StatToolsCorrAndCovar_VariableList_5" hidden="1">"U_x0001_VGDA3D1C239F1E039_x0001_"</definedName>
    <definedName name="STWBD_StatToolsCorrAndCovar_VariableList_6" hidden="1">"U_x0001_VG2FB27BA4CCC867_x0001_"</definedName>
    <definedName name="STWBD_StatToolsCorrAndCovar_VariableList_7" hidden="1">"U_x0001_VG25CCE92D2B384754_x0001_"</definedName>
    <definedName name="STWBD_StatToolsCorrAndCovar_VarSelectorDefaultDataSet" hidden="1">"DG8698F88"</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5</definedName>
    <definedName name="STWBD_StatToolsHistogram_VariableList_1" hidden="1">"U_x0001_VGC2EA1FE2DC6B63F_x0001_"</definedName>
    <definedName name="STWBD_StatToolsHistogram_VariableList_2" hidden="1">"U_x0001_VG1255019D37BD387B_x0001_"</definedName>
    <definedName name="STWBD_StatToolsHistogram_VariableList_3" hidden="1">"U_x0001_VG1DDD84DB3555E32F_x0001_"</definedName>
    <definedName name="STWBD_StatToolsHistogram_VariableList_4" hidden="1">"U_x0001_VG78B0AB97BC55E9_x0001_"</definedName>
    <definedName name="STWBD_StatToolsHistogram_VariableList_5" hidden="1">"U_x0001_VGCA7AED177BAD0C_x0001_"</definedName>
    <definedName name="STWBD_StatToolsHistogram_VarSelectorDefaultDataSet" hidden="1">"DG3ACEFB72"</definedName>
    <definedName name="STWBD_StatToolsHistogram_XAxisStyle" hidden="1">" 0"</definedName>
    <definedName name="STWBD_StatToolsHistogram_YAxisStyle" hidden="1">" 0"</definedName>
    <definedName name="STWBD_StatToolsOneVarSummary_Count" hidden="1">"FALSE"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"FALSE"</definedName>
    <definedName name="STWBD_StatToolsOneVarSummary_Kurtosis" hidden="1">"FALSE"</definedName>
    <definedName name="STWBD_StatToolsOneVarSummary_Maximum" hidden="1">"TRUE"</definedName>
    <definedName name="STWBD_StatToolsOneVarSummary_Mean" hidden="1">"TRUE"</definedName>
    <definedName name="STWBD_StatToolsOneVarSummary_MeanAbsDeviation" hidden="1">"FALSE"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"FALSE"</definedName>
    <definedName name="STWBD_StatToolsOneVarSummary_Skewness" hidden="1">"FALSE"</definedName>
    <definedName name="STWBD_StatToolsOneVarSummary_StandardDeviation" hidden="1">"TRUE"</definedName>
    <definedName name="STWBD_StatToolsOneVarSummary_Sum" hidden="1">"FALSE"</definedName>
    <definedName name="STWBD_StatToolsOneVarSummary_ThirdQuartile" hidden="1">"TRUE"</definedName>
    <definedName name="STWBD_StatToolsOneVarSummary_VariableList" hidden="1">5</definedName>
    <definedName name="STWBD_StatToolsOneVarSummary_VariableList_1" hidden="1">"U_x0001_VG3400DDF0948AEF1_x0001_"</definedName>
    <definedName name="STWBD_StatToolsOneVarSummary_VariableList_2" hidden="1">"U_x0001_VG182E5E4D206CFCF8_x0001_"</definedName>
    <definedName name="STWBD_StatToolsOneVarSummary_VariableList_3" hidden="1">"U_x0001_VG35C6311DBAB6322_x0001_"</definedName>
    <definedName name="STWBD_StatToolsOneVarSummary_VariableList_4" hidden="1">"U_x0001_VG8D4EB183A594303_x0001_"</definedName>
    <definedName name="STWBD_StatToolsOneVarSummary_VariableList_5" hidden="1">"U_x0001_VG33484C382EA22499_x0001_"</definedName>
    <definedName name="STWBD_StatToolsOneVarSummary_Variance" hidden="1">"FALSE"</definedName>
    <definedName name="STWBD_StatToolsOneVarSummary_VarSelectorDefaultDataSet" hidden="1">"DG1872AA41"</definedName>
    <definedName name="STWBD_StatToolsScatterplot_DisplayCorrelationCoefficient" hidden="1">"FALSE"</definedName>
    <definedName name="STWBD_StatToolsScatterplot_HasDefaultInfo" hidden="1">"TRUE"</definedName>
    <definedName name="STWBD_StatToolsScatterplot_VarSelectorDefaultDataSet" hidden="1">"DG8698F88"</definedName>
    <definedName name="STWBD_StatToolsScatterplot_XVariableList" hidden="1">2</definedName>
    <definedName name="STWBD_StatToolsScatterplot_XVariableList_1" hidden="1">"U_x0001_VG28B6D35E1ECDE5FE_x0001_"</definedName>
    <definedName name="STWBD_StatToolsScatterplot_XVariableList_2" hidden="1">"U_x0001_VG2FB27BA4CCC867_x0001_"</definedName>
    <definedName name="STWBD_StatToolsScatterplot_YVariableList" hidden="1">1</definedName>
    <definedName name="STWBD_StatToolsScatterplot_YVariableList_1" hidden="1">"U_x0001_VG311DA99221362065_x0001_"</definedName>
  </definedNames>
  <calcPr calcId="19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26" i="28" l="1"/>
  <c r="K26" i="28" s="1"/>
  <c r="E23" i="21"/>
  <c r="E32" i="21"/>
  <c r="E25" i="21"/>
  <c r="E26" i="21"/>
  <c r="E27" i="21"/>
  <c r="E28" i="21"/>
  <c r="E29" i="21"/>
  <c r="E30" i="21"/>
  <c r="E31" i="21"/>
  <c r="E33" i="21"/>
  <c r="E34" i="21"/>
  <c r="E35" i="21"/>
  <c r="E36" i="21"/>
  <c r="E37" i="21"/>
  <c r="E38" i="21"/>
  <c r="E39" i="21"/>
  <c r="E40" i="21"/>
  <c r="E41" i="21"/>
  <c r="E42" i="21"/>
  <c r="E43" i="21"/>
  <c r="E44" i="21"/>
  <c r="E45" i="21"/>
  <c r="E46" i="21"/>
  <c r="E47" i="21"/>
  <c r="E24" i="21"/>
  <c r="Q25" i="21"/>
  <c r="Q26" i="21"/>
  <c r="Q27" i="21"/>
  <c r="Q28" i="21"/>
  <c r="Q29" i="21"/>
  <c r="Q30" i="21"/>
  <c r="Q31" i="21"/>
  <c r="Q32" i="21"/>
  <c r="Q33" i="21"/>
  <c r="Q34" i="21"/>
  <c r="Q35" i="21"/>
  <c r="Q36" i="21"/>
  <c r="Q37" i="21"/>
  <c r="Q38" i="21"/>
  <c r="Q39" i="21"/>
  <c r="Q40" i="21"/>
  <c r="Q41" i="21"/>
  <c r="Q42" i="21"/>
  <c r="Q43" i="21"/>
  <c r="Q44" i="21"/>
  <c r="Q45" i="21"/>
  <c r="Q46" i="21"/>
  <c r="Q47" i="21"/>
  <c r="Q24" i="21"/>
  <c r="Q23" i="21"/>
  <c r="P25" i="21"/>
  <c r="P26" i="21"/>
  <c r="P27" i="21"/>
  <c r="P28" i="21"/>
  <c r="P29" i="21"/>
  <c r="P30" i="21"/>
  <c r="P31" i="21"/>
  <c r="P32" i="21"/>
  <c r="P33" i="21"/>
  <c r="P34" i="21"/>
  <c r="P35" i="21"/>
  <c r="P36" i="21"/>
  <c r="P37" i="21"/>
  <c r="P38" i="21"/>
  <c r="P39" i="21"/>
  <c r="P40" i="21"/>
  <c r="P41" i="21"/>
  <c r="P42" i="21"/>
  <c r="P43" i="21"/>
  <c r="P44" i="21"/>
  <c r="P45" i="21"/>
  <c r="P46" i="21"/>
  <c r="P47" i="21"/>
  <c r="P23" i="21"/>
  <c r="P24" i="21"/>
  <c r="Q25" i="24"/>
  <c r="Q26" i="24"/>
  <c r="Q27" i="24"/>
  <c r="Q28" i="24"/>
  <c r="Q29" i="24"/>
  <c r="Q30" i="24"/>
  <c r="Q31" i="24"/>
  <c r="Q32" i="24"/>
  <c r="Q33" i="24"/>
  <c r="Q34" i="24"/>
  <c r="Q35" i="24"/>
  <c r="Q36" i="24"/>
  <c r="Q37" i="24"/>
  <c r="Q38" i="24"/>
  <c r="Q39" i="24"/>
  <c r="Q40" i="24"/>
  <c r="Q41" i="24"/>
  <c r="Q42" i="24"/>
  <c r="Q43" i="24"/>
  <c r="Q44" i="24"/>
  <c r="Q45" i="24"/>
  <c r="Q46" i="24"/>
  <c r="Q47" i="24"/>
  <c r="Q24" i="24"/>
  <c r="Q23" i="24"/>
  <c r="P25" i="24"/>
  <c r="P26" i="24"/>
  <c r="P27" i="24"/>
  <c r="P28" i="24"/>
  <c r="P29" i="24"/>
  <c r="P30" i="24"/>
  <c r="P31" i="24"/>
  <c r="P32" i="24"/>
  <c r="P33" i="24"/>
  <c r="P34" i="24"/>
  <c r="P35" i="24"/>
  <c r="P36" i="24"/>
  <c r="P37" i="24"/>
  <c r="P38" i="24"/>
  <c r="P39" i="24"/>
  <c r="P40" i="24"/>
  <c r="P41" i="24"/>
  <c r="P42" i="24"/>
  <c r="P43" i="24"/>
  <c r="P44" i="24"/>
  <c r="P45" i="24"/>
  <c r="P46" i="24"/>
  <c r="P47" i="24"/>
  <c r="P24" i="24"/>
  <c r="P23" i="24"/>
  <c r="C38" i="26"/>
  <c r="I59" i="22"/>
  <c r="I59" i="25" l="1"/>
  <c r="K44" i="13"/>
  <c r="N32" i="27"/>
  <c r="N32" i="4"/>
  <c r="E38" i="28" l="1"/>
  <c r="F37" i="28" s="1"/>
  <c r="J37" i="28"/>
  <c r="K37" i="28" s="1"/>
  <c r="H37" i="28" a="1"/>
  <c r="H37" i="28" s="1"/>
  <c r="I37" i="28" s="1"/>
  <c r="J36" i="28"/>
  <c r="K36" i="28" s="1"/>
  <c r="H36" i="28" a="1"/>
  <c r="H36" i="28" s="1"/>
  <c r="I36" i="28" s="1"/>
  <c r="J35" i="28"/>
  <c r="K35" i="28" s="1"/>
  <c r="H35" i="28" a="1"/>
  <c r="H35" i="28" s="1"/>
  <c r="I35" i="28" s="1"/>
  <c r="J34" i="28"/>
  <c r="K34" i="28" s="1"/>
  <c r="H34" i="28" a="1"/>
  <c r="H34" i="28" s="1"/>
  <c r="I34" i="28" s="1"/>
  <c r="J33" i="28"/>
  <c r="K33" i="28" s="1"/>
  <c r="H33" i="28" a="1"/>
  <c r="H33" i="28" s="1"/>
  <c r="I33" i="28" s="1"/>
  <c r="J32" i="28"/>
  <c r="K32" i="28" s="1"/>
  <c r="H32" i="28" a="1"/>
  <c r="H32" i="28" s="1"/>
  <c r="I32" i="28" s="1"/>
  <c r="J31" i="28"/>
  <c r="K31" i="28" s="1"/>
  <c r="H31" i="28" a="1"/>
  <c r="H31" i="28" s="1"/>
  <c r="I31" i="28" s="1"/>
  <c r="J30" i="28"/>
  <c r="K30" i="28" s="1"/>
  <c r="H30" i="28" a="1"/>
  <c r="H30" i="28" s="1"/>
  <c r="I30" i="28" s="1"/>
  <c r="J29" i="28"/>
  <c r="K29" i="28" s="1"/>
  <c r="H29" i="28" a="1"/>
  <c r="H29" i="28" s="1"/>
  <c r="I29" i="28" s="1"/>
  <c r="J28" i="28"/>
  <c r="K28" i="28" s="1"/>
  <c r="H28" i="28" a="1"/>
  <c r="H28" i="28" s="1"/>
  <c r="I28" i="28" s="1"/>
  <c r="J27" i="28"/>
  <c r="K27" i="28" s="1"/>
  <c r="H27" i="28" a="1"/>
  <c r="H27" i="28" s="1"/>
  <c r="I27" i="28" s="1"/>
  <c r="H26" i="28" a="1"/>
  <c r="H26" i="28" s="1"/>
  <c r="I26" i="28" s="1"/>
  <c r="F31" i="28" l="1"/>
  <c r="F32" i="28"/>
  <c r="F33" i="28"/>
  <c r="F26" i="28"/>
  <c r="F28" i="28"/>
  <c r="F27" i="28"/>
  <c r="F34" i="28"/>
  <c r="F36" i="28"/>
  <c r="F29" i="28"/>
  <c r="F30" i="28"/>
  <c r="F35" i="28"/>
  <c r="H27" i="4"/>
  <c r="J27" i="4" s="1"/>
  <c r="F27" i="4"/>
  <c r="D27" i="4"/>
  <c r="H26" i="27"/>
  <c r="J26" i="27" s="1"/>
  <c r="F26" i="27"/>
  <c r="D26" i="27"/>
  <c r="F23" i="24"/>
  <c r="E22" i="22"/>
  <c r="F22" i="22" s="1"/>
  <c r="E22" i="25"/>
  <c r="F22" i="25" s="1"/>
  <c r="H25" i="13"/>
  <c r="G25" i="13"/>
  <c r="I26" i="27" l="1"/>
  <c r="I27" i="4"/>
  <c r="E23" i="24"/>
  <c r="H36" i="27" l="1"/>
  <c r="J36" i="27" s="1"/>
  <c r="H37" i="27"/>
  <c r="J37" i="27" s="1"/>
  <c r="H38" i="27"/>
  <c r="I38" i="27" s="1"/>
  <c r="H39" i="27"/>
  <c r="J39" i="27" s="1"/>
  <c r="H40" i="27"/>
  <c r="I40" i="27" s="1"/>
  <c r="H27" i="27"/>
  <c r="J27" i="27" s="1"/>
  <c r="H28" i="27"/>
  <c r="J28" i="27" s="1"/>
  <c r="H29" i="27"/>
  <c r="J29" i="27" s="1"/>
  <c r="H30" i="27"/>
  <c r="J30" i="27" s="1"/>
  <c r="H31" i="27"/>
  <c r="I31" i="27" s="1"/>
  <c r="H32" i="27"/>
  <c r="J32" i="27" s="1"/>
  <c r="H33" i="27"/>
  <c r="I33" i="27" s="1"/>
  <c r="H34" i="27"/>
  <c r="I34" i="27" s="1"/>
  <c r="H35" i="27"/>
  <c r="I35" i="27" s="1"/>
  <c r="L21" i="26"/>
  <c r="L22" i="26"/>
  <c r="L23" i="26"/>
  <c r="L24" i="26"/>
  <c r="L25" i="26"/>
  <c r="L26" i="26"/>
  <c r="L27" i="26"/>
  <c r="L28" i="26"/>
  <c r="L29" i="26"/>
  <c r="L30" i="26"/>
  <c r="L31" i="26"/>
  <c r="L32" i="26"/>
  <c r="L33" i="26"/>
  <c r="L34" i="26"/>
  <c r="L35" i="26"/>
  <c r="L36" i="26"/>
  <c r="L20" i="26"/>
  <c r="K20" i="20"/>
  <c r="F40" i="27"/>
  <c r="D40" i="27"/>
  <c r="F39" i="27"/>
  <c r="D39" i="27"/>
  <c r="F38" i="27"/>
  <c r="D38" i="27"/>
  <c r="F37" i="27"/>
  <c r="D37" i="27"/>
  <c r="F35" i="27"/>
  <c r="D35" i="27"/>
  <c r="F34" i="27"/>
  <c r="D34" i="27"/>
  <c r="F33" i="27"/>
  <c r="D33" i="27"/>
  <c r="F32" i="27"/>
  <c r="D32" i="27"/>
  <c r="F31" i="27"/>
  <c r="D31" i="27"/>
  <c r="F30" i="27"/>
  <c r="D30" i="27"/>
  <c r="F29" i="27"/>
  <c r="D29" i="27"/>
  <c r="F28" i="27"/>
  <c r="D28" i="27"/>
  <c r="F27" i="27"/>
  <c r="D27" i="27"/>
  <c r="L18" i="20"/>
  <c r="K18" i="20"/>
  <c r="M18" i="26"/>
  <c r="L18" i="26"/>
  <c r="H38" i="26"/>
  <c r="H39" i="26" s="1"/>
  <c r="I38" i="26"/>
  <c r="I39" i="26" s="1"/>
  <c r="G38" i="26"/>
  <c r="G39" i="26" s="1"/>
  <c r="F38" i="26"/>
  <c r="F39" i="26" s="1"/>
  <c r="E38" i="26"/>
  <c r="E39" i="26" s="1"/>
  <c r="D38" i="26"/>
  <c r="D39" i="26" s="1"/>
  <c r="C39" i="26"/>
  <c r="M36" i="26"/>
  <c r="M35" i="26"/>
  <c r="M34" i="26"/>
  <c r="M33" i="26"/>
  <c r="M32" i="26"/>
  <c r="M31" i="26"/>
  <c r="M30" i="26"/>
  <c r="M29" i="26"/>
  <c r="M28" i="26"/>
  <c r="M27" i="26"/>
  <c r="M26" i="26"/>
  <c r="M25" i="26"/>
  <c r="M24" i="26"/>
  <c r="M23" i="26"/>
  <c r="M22" i="26"/>
  <c r="M21" i="26"/>
  <c r="M20" i="26"/>
  <c r="E52" i="25"/>
  <c r="F52" i="25" s="1"/>
  <c r="E51" i="25"/>
  <c r="F51" i="25" s="1"/>
  <c r="E50" i="25"/>
  <c r="F50" i="25" s="1"/>
  <c r="E49" i="25"/>
  <c r="F49" i="25" s="1"/>
  <c r="E48" i="25"/>
  <c r="F48" i="25" s="1"/>
  <c r="E47" i="25"/>
  <c r="F47" i="25" s="1"/>
  <c r="E46" i="25"/>
  <c r="F46" i="25" s="1"/>
  <c r="E45" i="25"/>
  <c r="F45" i="25" s="1"/>
  <c r="E44" i="25"/>
  <c r="F44" i="25" s="1"/>
  <c r="E43" i="25"/>
  <c r="F43" i="25" s="1"/>
  <c r="E42" i="25"/>
  <c r="F42" i="25" s="1"/>
  <c r="E41" i="25"/>
  <c r="F41" i="25" s="1"/>
  <c r="E40" i="25"/>
  <c r="F40" i="25" s="1"/>
  <c r="E39" i="25"/>
  <c r="F39" i="25" s="1"/>
  <c r="E38" i="25"/>
  <c r="F38" i="25" s="1"/>
  <c r="E37" i="25"/>
  <c r="F37" i="25" s="1"/>
  <c r="E36" i="25"/>
  <c r="F36" i="25" s="1"/>
  <c r="E35" i="25"/>
  <c r="F35" i="25" s="1"/>
  <c r="E34" i="25"/>
  <c r="F34" i="25" s="1"/>
  <c r="E33" i="25"/>
  <c r="F33" i="25" s="1"/>
  <c r="E32" i="25"/>
  <c r="F32" i="25" s="1"/>
  <c r="E31" i="25"/>
  <c r="F31" i="25" s="1"/>
  <c r="E30" i="25"/>
  <c r="F30" i="25" s="1"/>
  <c r="E29" i="25"/>
  <c r="F29" i="25" s="1"/>
  <c r="E28" i="25"/>
  <c r="F28" i="25" s="1"/>
  <c r="E27" i="25"/>
  <c r="F27" i="25" s="1"/>
  <c r="E26" i="25"/>
  <c r="F26" i="25" s="1"/>
  <c r="E25" i="25"/>
  <c r="F25" i="25" s="1"/>
  <c r="E24" i="25"/>
  <c r="F24" i="25" s="1"/>
  <c r="E23" i="25"/>
  <c r="F23" i="25" s="1"/>
  <c r="M49" i="24"/>
  <c r="F47" i="24"/>
  <c r="E47" i="24"/>
  <c r="F46" i="24"/>
  <c r="E46" i="24"/>
  <c r="F45" i="24"/>
  <c r="E45" i="24"/>
  <c r="F44" i="24"/>
  <c r="E44" i="24"/>
  <c r="F43" i="24"/>
  <c r="E43" i="24"/>
  <c r="F42" i="24"/>
  <c r="E42" i="24"/>
  <c r="F41" i="24"/>
  <c r="E41" i="24"/>
  <c r="F40" i="24"/>
  <c r="E40" i="24"/>
  <c r="F39" i="24"/>
  <c r="E39" i="24"/>
  <c r="F38" i="24"/>
  <c r="E38" i="24"/>
  <c r="F37" i="24"/>
  <c r="E37" i="24"/>
  <c r="F36" i="24"/>
  <c r="E36" i="24"/>
  <c r="F35" i="24"/>
  <c r="E35" i="24"/>
  <c r="F34" i="24"/>
  <c r="E34" i="24"/>
  <c r="F33" i="24"/>
  <c r="E33" i="24"/>
  <c r="F32" i="24"/>
  <c r="E32" i="24"/>
  <c r="F31" i="24"/>
  <c r="E31" i="24"/>
  <c r="F30" i="24"/>
  <c r="E30" i="24"/>
  <c r="F29" i="24"/>
  <c r="E29" i="24"/>
  <c r="F28" i="24"/>
  <c r="E28" i="24"/>
  <c r="F27" i="24"/>
  <c r="E27" i="24"/>
  <c r="F26" i="24"/>
  <c r="E26" i="24"/>
  <c r="F25" i="24"/>
  <c r="E25" i="24"/>
  <c r="F24" i="24"/>
  <c r="E24" i="24"/>
  <c r="F23" i="21"/>
  <c r="I39" i="27" l="1"/>
  <c r="N33" i="26"/>
  <c r="N36" i="26"/>
  <c r="N29" i="26"/>
  <c r="M18" i="20"/>
  <c r="J35" i="27"/>
  <c r="N28" i="26"/>
  <c r="N25" i="26"/>
  <c r="N32" i="26"/>
  <c r="N23" i="26"/>
  <c r="J34" i="27"/>
  <c r="J40" i="27"/>
  <c r="J33" i="27"/>
  <c r="I32" i="27"/>
  <c r="I30" i="27"/>
  <c r="O44" i="24"/>
  <c r="O25" i="24"/>
  <c r="O45" i="24"/>
  <c r="O24" i="24"/>
  <c r="O26" i="24"/>
  <c r="O46" i="24"/>
  <c r="O27" i="24"/>
  <c r="O47" i="24"/>
  <c r="O37" i="24"/>
  <c r="O38" i="24"/>
  <c r="O29" i="24"/>
  <c r="O34" i="24"/>
  <c r="O39" i="24"/>
  <c r="O32" i="24"/>
  <c r="O35" i="24"/>
  <c r="O40" i="24"/>
  <c r="O28" i="24"/>
  <c r="O36" i="24"/>
  <c r="O41" i="24"/>
  <c r="O42" i="24"/>
  <c r="O23" i="24"/>
  <c r="O31" i="24"/>
  <c r="O43" i="24"/>
  <c r="O30" i="24"/>
  <c r="O33" i="24"/>
  <c r="J31" i="27"/>
  <c r="J38" i="27"/>
  <c r="I37" i="27"/>
  <c r="I36" i="27"/>
  <c r="N18" i="26"/>
  <c r="I28" i="27"/>
  <c r="I29" i="27"/>
  <c r="I27" i="27"/>
  <c r="N24" i="26"/>
  <c r="N22" i="26"/>
  <c r="N21" i="26"/>
  <c r="N34" i="26"/>
  <c r="N27" i="26"/>
  <c r="N35" i="26"/>
  <c r="N26" i="26"/>
  <c r="N31" i="26"/>
  <c r="L38" i="26"/>
  <c r="L39" i="26" s="1"/>
  <c r="M38" i="26"/>
  <c r="M39" i="26" s="1"/>
  <c r="N30" i="26"/>
  <c r="N20" i="26"/>
  <c r="C17" i="25"/>
  <c r="E23" i="22"/>
  <c r="F23" i="22" s="1"/>
  <c r="E24" i="22"/>
  <c r="F24" i="22" s="1"/>
  <c r="E25" i="22"/>
  <c r="F25" i="22" s="1"/>
  <c r="E26" i="22"/>
  <c r="F26" i="22" s="1"/>
  <c r="E27" i="22"/>
  <c r="F27" i="22" s="1"/>
  <c r="E28" i="22"/>
  <c r="F28" i="22" s="1"/>
  <c r="E29" i="22"/>
  <c r="F29" i="22" s="1"/>
  <c r="E30" i="22"/>
  <c r="F30" i="22" s="1"/>
  <c r="E31" i="22"/>
  <c r="F31" i="22" s="1"/>
  <c r="E32" i="22"/>
  <c r="F32" i="22" s="1"/>
  <c r="E33" i="22"/>
  <c r="F33" i="22" s="1"/>
  <c r="E34" i="22"/>
  <c r="F34" i="22" s="1"/>
  <c r="E35" i="22"/>
  <c r="F35" i="22" s="1"/>
  <c r="E36" i="22"/>
  <c r="F36" i="22" s="1"/>
  <c r="E37" i="22"/>
  <c r="F37" i="22" s="1"/>
  <c r="E38" i="22"/>
  <c r="F38" i="22" s="1"/>
  <c r="E39" i="22"/>
  <c r="F39" i="22" s="1"/>
  <c r="E40" i="22"/>
  <c r="F40" i="22" s="1"/>
  <c r="E41" i="22"/>
  <c r="F41" i="22" s="1"/>
  <c r="E42" i="22"/>
  <c r="F42" i="22" s="1"/>
  <c r="E43" i="22"/>
  <c r="F43" i="22" s="1"/>
  <c r="E44" i="22"/>
  <c r="F44" i="22" s="1"/>
  <c r="E45" i="22"/>
  <c r="F45" i="22" s="1"/>
  <c r="E46" i="22"/>
  <c r="F46" i="22" s="1"/>
  <c r="E47" i="22"/>
  <c r="F47" i="22" s="1"/>
  <c r="E48" i="22"/>
  <c r="F48" i="22" s="1"/>
  <c r="E49" i="22"/>
  <c r="F49" i="22" s="1"/>
  <c r="E50" i="22"/>
  <c r="F50" i="22" s="1"/>
  <c r="E51" i="22"/>
  <c r="F51" i="22" s="1"/>
  <c r="E52" i="22"/>
  <c r="F52" i="22" s="1"/>
  <c r="O30" i="26" l="1"/>
  <c r="P30" i="26" s="1"/>
  <c r="O20" i="26"/>
  <c r="P20" i="26" s="1"/>
  <c r="O28" i="26"/>
  <c r="P28" i="26" s="1"/>
  <c r="O27" i="26"/>
  <c r="P27" i="26" s="1"/>
  <c r="O23" i="26"/>
  <c r="P23" i="26" s="1"/>
  <c r="O36" i="26"/>
  <c r="P36" i="26" s="1"/>
  <c r="O21" i="26"/>
  <c r="P21" i="26" s="1"/>
  <c r="C17" i="22"/>
  <c r="G22" i="22" s="1"/>
  <c r="O34" i="26"/>
  <c r="P34" i="26" s="1"/>
  <c r="O22" i="26"/>
  <c r="P22" i="26" s="1"/>
  <c r="O24" i="26"/>
  <c r="P24" i="26" s="1"/>
  <c r="O26" i="26"/>
  <c r="P26" i="26" s="1"/>
  <c r="O35" i="26"/>
  <c r="P35" i="26" s="1"/>
  <c r="O31" i="26"/>
  <c r="P31" i="26" s="1"/>
  <c r="O33" i="26"/>
  <c r="P33" i="26" s="1"/>
  <c r="O32" i="26"/>
  <c r="P32" i="26" s="1"/>
  <c r="G34" i="25"/>
  <c r="G22" i="25"/>
  <c r="O29" i="26"/>
  <c r="P29" i="26" s="1"/>
  <c r="O25" i="26"/>
  <c r="P25" i="26" s="1"/>
  <c r="N38" i="26"/>
  <c r="N39" i="26" s="1"/>
  <c r="G31" i="25"/>
  <c r="G29" i="25"/>
  <c r="G42" i="25"/>
  <c r="G45" i="25"/>
  <c r="G32" i="25"/>
  <c r="G38" i="25"/>
  <c r="G24" i="25"/>
  <c r="G33" i="25"/>
  <c r="G46" i="25"/>
  <c r="G37" i="25"/>
  <c r="G48" i="25"/>
  <c r="G51" i="25"/>
  <c r="G30" i="25"/>
  <c r="G41" i="25"/>
  <c r="G40" i="25"/>
  <c r="G23" i="25"/>
  <c r="G39" i="25"/>
  <c r="G25" i="25"/>
  <c r="G26" i="25"/>
  <c r="G52" i="25"/>
  <c r="G44" i="25"/>
  <c r="G36" i="25"/>
  <c r="G43" i="25"/>
  <c r="G35" i="25"/>
  <c r="G28" i="25"/>
  <c r="G27" i="25"/>
  <c r="G49" i="25"/>
  <c r="G50" i="25"/>
  <c r="G47" i="25"/>
  <c r="G47" i="22" l="1"/>
  <c r="G44" i="22"/>
  <c r="G24" i="22"/>
  <c r="G28" i="22"/>
  <c r="G36" i="22"/>
  <c r="G39" i="22"/>
  <c r="G26" i="22"/>
  <c r="G48" i="22"/>
  <c r="G50" i="22"/>
  <c r="G25" i="22"/>
  <c r="G52" i="22"/>
  <c r="G35" i="22"/>
  <c r="G41" i="22"/>
  <c r="G32" i="22"/>
  <c r="G51" i="22"/>
  <c r="G34" i="22"/>
  <c r="G40" i="22"/>
  <c r="G29" i="22"/>
  <c r="G42" i="22"/>
  <c r="G37" i="22"/>
  <c r="G45" i="22"/>
  <c r="G38" i="22"/>
  <c r="G30" i="22"/>
  <c r="G46" i="22"/>
  <c r="G33" i="22"/>
  <c r="G27" i="22"/>
  <c r="G23" i="22"/>
  <c r="G49" i="22"/>
  <c r="G31" i="22"/>
  <c r="G43" i="22"/>
  <c r="D37" i="4"/>
  <c r="D38" i="4"/>
  <c r="D39" i="4"/>
  <c r="D40" i="4"/>
  <c r="D34" i="4"/>
  <c r="D35" i="4"/>
  <c r="D36" i="4"/>
  <c r="D31" i="4"/>
  <c r="D32" i="4"/>
  <c r="D33" i="4"/>
  <c r="D30" i="4"/>
  <c r="D28" i="4"/>
  <c r="D29" i="4"/>
  <c r="F28" i="4" l="1"/>
  <c r="F29" i="4"/>
  <c r="F30" i="4"/>
  <c r="F31" i="4"/>
  <c r="F32" i="4"/>
  <c r="F33" i="4"/>
  <c r="F34" i="4"/>
  <c r="F35" i="4"/>
  <c r="F36" i="4"/>
  <c r="F37" i="4"/>
  <c r="F38" i="4"/>
  <c r="F39" i="4"/>
  <c r="F40" i="4"/>
  <c r="M49" i="21" l="1"/>
  <c r="O25" i="21" l="1"/>
  <c r="O45" i="21"/>
  <c r="O37" i="21"/>
  <c r="O27" i="21"/>
  <c r="O47" i="21"/>
  <c r="O23" i="21"/>
  <c r="O30" i="21"/>
  <c r="O33" i="21"/>
  <c r="O38" i="21"/>
  <c r="O39" i="21"/>
  <c r="O31" i="21"/>
  <c r="O40" i="21"/>
  <c r="O41" i="21"/>
  <c r="O42" i="21"/>
  <c r="O43" i="21"/>
  <c r="O44" i="21"/>
  <c r="O26" i="21"/>
  <c r="O46" i="21"/>
  <c r="O36" i="21"/>
  <c r="O24" i="21"/>
  <c r="O34" i="21"/>
  <c r="O32" i="21"/>
  <c r="O35" i="21"/>
  <c r="O28" i="21"/>
  <c r="O29" i="21"/>
  <c r="H28" i="4"/>
  <c r="I28" i="4" s="1"/>
  <c r="H29" i="4"/>
  <c r="I29" i="4" s="1"/>
  <c r="H30" i="4"/>
  <c r="H31" i="4"/>
  <c r="I31" i="4" s="1"/>
  <c r="H32" i="4"/>
  <c r="I32" i="4" s="1"/>
  <c r="H33" i="4"/>
  <c r="I33" i="4" s="1"/>
  <c r="H34" i="4"/>
  <c r="I34" i="4" s="1"/>
  <c r="H35" i="4"/>
  <c r="I35" i="4" s="1"/>
  <c r="H36" i="4"/>
  <c r="I36" i="4" s="1"/>
  <c r="H37" i="4"/>
  <c r="I37" i="4" s="1"/>
  <c r="H38" i="4"/>
  <c r="H39" i="4"/>
  <c r="I39" i="4" s="1"/>
  <c r="H40" i="4"/>
  <c r="F24" i="21"/>
  <c r="F25" i="21"/>
  <c r="F26" i="21"/>
  <c r="F27" i="21"/>
  <c r="F28" i="21"/>
  <c r="F29" i="21"/>
  <c r="F30" i="21"/>
  <c r="F31" i="21"/>
  <c r="F32" i="21"/>
  <c r="F33" i="21"/>
  <c r="F34" i="21"/>
  <c r="F35" i="21"/>
  <c r="F36" i="21"/>
  <c r="F37" i="21"/>
  <c r="F38" i="21"/>
  <c r="F39" i="21"/>
  <c r="F40" i="21"/>
  <c r="F41" i="21"/>
  <c r="F42" i="21"/>
  <c r="F43" i="21"/>
  <c r="F44" i="21"/>
  <c r="F45" i="21"/>
  <c r="F46" i="21"/>
  <c r="F47" i="21"/>
  <c r="L20" i="20"/>
  <c r="K21" i="20"/>
  <c r="L21" i="20"/>
  <c r="K22" i="20"/>
  <c r="L22" i="20"/>
  <c r="K23" i="20"/>
  <c r="L23" i="20"/>
  <c r="K24" i="20"/>
  <c r="L24" i="20"/>
  <c r="K25" i="20"/>
  <c r="L25" i="20"/>
  <c r="K26" i="20"/>
  <c r="L26" i="20"/>
  <c r="K27" i="20"/>
  <c r="L27" i="20"/>
  <c r="K28" i="20"/>
  <c r="L28" i="20"/>
  <c r="K29" i="20"/>
  <c r="L29" i="20"/>
  <c r="K30" i="20"/>
  <c r="L30" i="20"/>
  <c r="K31" i="20"/>
  <c r="L31" i="20"/>
  <c r="K32" i="20"/>
  <c r="L32" i="20"/>
  <c r="K33" i="20"/>
  <c r="L33" i="20"/>
  <c r="K34" i="20"/>
  <c r="L34" i="20"/>
  <c r="K35" i="20"/>
  <c r="L35" i="20"/>
  <c r="C37" i="20"/>
  <c r="C38" i="20" s="1"/>
  <c r="D37" i="20"/>
  <c r="D38" i="20" s="1"/>
  <c r="E37" i="20"/>
  <c r="E38" i="20" s="1"/>
  <c r="F37" i="20"/>
  <c r="F38" i="20" s="1"/>
  <c r="G37" i="20"/>
  <c r="G38" i="20" s="1"/>
  <c r="H37" i="20"/>
  <c r="H38" i="20" s="1"/>
  <c r="H27" i="13"/>
  <c r="H26" i="13"/>
  <c r="H28" i="13"/>
  <c r="H29" i="13"/>
  <c r="H30" i="13"/>
  <c r="H31" i="13"/>
  <c r="H33" i="13"/>
  <c r="H34" i="13"/>
  <c r="H35" i="13"/>
  <c r="H36" i="13"/>
  <c r="H37" i="13"/>
  <c r="H38" i="13"/>
  <c r="G28" i="13"/>
  <c r="G26" i="13"/>
  <c r="G27" i="13"/>
  <c r="G29" i="13"/>
  <c r="G30" i="13"/>
  <c r="G31" i="13"/>
  <c r="G33" i="13"/>
  <c r="G34" i="13"/>
  <c r="G35" i="13"/>
  <c r="G36" i="13"/>
  <c r="G37" i="13"/>
  <c r="G38" i="13"/>
  <c r="J38" i="4" l="1"/>
  <c r="I38" i="4"/>
  <c r="J30" i="4"/>
  <c r="I30" i="4"/>
  <c r="J40" i="4"/>
  <c r="I40" i="4"/>
  <c r="J37" i="4"/>
  <c r="J29" i="4"/>
  <c r="M30" i="20"/>
  <c r="N30" i="20" s="1"/>
  <c r="O30" i="20" s="1"/>
  <c r="J35" i="4"/>
  <c r="M26" i="20"/>
  <c r="N26" i="20" s="1"/>
  <c r="O26" i="20" s="1"/>
  <c r="M32" i="20"/>
  <c r="N32" i="20" s="1"/>
  <c r="O32" i="20" s="1"/>
  <c r="M21" i="20"/>
  <c r="N21" i="20" s="1"/>
  <c r="O21" i="20" s="1"/>
  <c r="J31" i="4"/>
  <c r="J34" i="4"/>
  <c r="J28" i="4"/>
  <c r="M35" i="20"/>
  <c r="N35" i="20" s="1"/>
  <c r="O35" i="20" s="1"/>
  <c r="M34" i="20"/>
  <c r="N34" i="20" s="1"/>
  <c r="O34" i="20" s="1"/>
  <c r="M33" i="20"/>
  <c r="N33" i="20" s="1"/>
  <c r="O33" i="20" s="1"/>
  <c r="M31" i="20"/>
  <c r="N31" i="20" s="1"/>
  <c r="O31" i="20" s="1"/>
  <c r="M29" i="20"/>
  <c r="N29" i="20" s="1"/>
  <c r="O29" i="20" s="1"/>
  <c r="M28" i="20"/>
  <c r="N28" i="20" s="1"/>
  <c r="O28" i="20" s="1"/>
  <c r="M23" i="20"/>
  <c r="N23" i="20" s="1"/>
  <c r="O23" i="20" s="1"/>
  <c r="M22" i="20"/>
  <c r="N22" i="20" s="1"/>
  <c r="O22" i="20" s="1"/>
  <c r="M20" i="20"/>
  <c r="N20" i="20" s="1"/>
  <c r="O20" i="20" s="1"/>
  <c r="J36" i="4"/>
  <c r="M24" i="20"/>
  <c r="N24" i="20" s="1"/>
  <c r="O24" i="20" s="1"/>
  <c r="M27" i="20"/>
  <c r="N27" i="20" s="1"/>
  <c r="O27" i="20" s="1"/>
  <c r="J32" i="4"/>
  <c r="J39" i="4"/>
  <c r="M25" i="20"/>
  <c r="N25" i="20" s="1"/>
  <c r="O25" i="20" s="1"/>
  <c r="K37" i="20"/>
  <c r="K38" i="20" s="1"/>
  <c r="L37" i="20"/>
  <c r="L38" i="20" s="1"/>
  <c r="J33" i="4"/>
  <c r="M37" i="20" l="1"/>
  <c r="M38"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J26" authorId="0" shapeId="0" xr:uid="{00A2ACFA-C215-4C3B-B73E-7DB7746C8913}">
      <text>
        <r>
          <rPr>
            <b/>
            <sz val="9"/>
            <color indexed="81"/>
            <rFont val="Tahoma"/>
            <family val="2"/>
          </rPr>
          <t>Author:</t>
        </r>
        <r>
          <rPr>
            <sz val="9"/>
            <color indexed="81"/>
            <rFont val="Tahoma"/>
            <family val="2"/>
          </rPr>
          <t xml:space="preserve">
hint</t>
        </r>
      </text>
    </comment>
    <comment ref="K27" authorId="0" shapeId="0" xr:uid="{F5B479F9-423B-496A-9E71-D02EE0854344}">
      <text>
        <r>
          <rPr>
            <b/>
            <sz val="9"/>
            <color indexed="81"/>
            <rFont val="Tahoma"/>
            <family val="2"/>
          </rPr>
          <t>Author:</t>
        </r>
        <r>
          <rPr>
            <sz val="9"/>
            <color indexed="81"/>
            <rFont val="Tahoma"/>
            <family val="2"/>
          </rPr>
          <t xml:space="preserve">
hint</t>
        </r>
      </text>
    </comment>
    <comment ref="J28" authorId="0" shapeId="0" xr:uid="{73330D62-A183-47E4-B26B-17737934FC98}">
      <text>
        <r>
          <rPr>
            <b/>
            <sz val="9"/>
            <color indexed="81"/>
            <rFont val="Tahoma"/>
            <family val="2"/>
          </rPr>
          <t>Author:</t>
        </r>
        <r>
          <rPr>
            <sz val="9"/>
            <color indexed="81"/>
            <rFont val="Tahoma"/>
            <family val="2"/>
          </rPr>
          <t xml:space="preserve">
hint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<sst xmlns="http://schemas.openxmlformats.org/spreadsheetml/2006/main" count="837" uniqueCount="320">
  <si>
    <t>Salesperson</t>
  </si>
  <si>
    <t>Full Name</t>
  </si>
  <si>
    <t>Bill Wells</t>
  </si>
  <si>
    <t>New</t>
  </si>
  <si>
    <t>Used</t>
  </si>
  <si>
    <t>IF</t>
  </si>
  <si>
    <t>Vehicle Type</t>
  </si>
  <si>
    <t>Net Sale</t>
  </si>
  <si>
    <t>Commission</t>
  </si>
  <si>
    <t>Constants</t>
  </si>
  <si>
    <t>Values</t>
  </si>
  <si>
    <t>A</t>
  </si>
  <si>
    <t>B</t>
  </si>
  <si>
    <t>C</t>
  </si>
  <si>
    <t>D</t>
  </si>
  <si>
    <t>E</t>
  </si>
  <si>
    <t>X</t>
  </si>
  <si>
    <t>Y</t>
  </si>
  <si>
    <t>Name</t>
  </si>
  <si>
    <t>Annual Rating Categories</t>
  </si>
  <si>
    <t>Pay Type</t>
  </si>
  <si>
    <t>Hourly</t>
  </si>
  <si>
    <t>Salary</t>
  </si>
  <si>
    <t>Years with Company</t>
  </si>
  <si>
    <t>Pay</t>
  </si>
  <si>
    <t>New Pay</t>
  </si>
  <si>
    <t>Fredrick Frame</t>
  </si>
  <si>
    <t>Guy Hodder</t>
  </si>
  <si>
    <t>Jamar Coffield</t>
  </si>
  <si>
    <t>Lakisha Armor</t>
  </si>
  <si>
    <t>Maximina Struck</t>
  </si>
  <si>
    <t>Ellen Schmeling</t>
  </si>
  <si>
    <t>Daryl Brasher</t>
  </si>
  <si>
    <t>Roy Buice</t>
  </si>
  <si>
    <t>Emmitt Lind</t>
  </si>
  <si>
    <t>Roslyn Herman</t>
  </si>
  <si>
    <t>Bennett, Judith</t>
  </si>
  <si>
    <t>Price, Sally</t>
  </si>
  <si>
    <t>Goulet, Dan</t>
  </si>
  <si>
    <t>Helwig, Janet</t>
  </si>
  <si>
    <t>Grant, Amy</t>
  </si>
  <si>
    <t>Claborn, Danny</t>
  </si>
  <si>
    <t>Slenko, George</t>
  </si>
  <si>
    <t>Carpenter, David</t>
  </si>
  <si>
    <t>McKenzie, Brett</t>
  </si>
  <si>
    <t>Points Possible</t>
  </si>
  <si>
    <t>Total Points</t>
  </si>
  <si>
    <t>Total Exam Points</t>
  </si>
  <si>
    <t>Total HW Points</t>
  </si>
  <si>
    <t>Final Exam</t>
  </si>
  <si>
    <t>HW 4</t>
  </si>
  <si>
    <t>HW 3</t>
  </si>
  <si>
    <t>HW 2</t>
  </si>
  <si>
    <t>HW 1</t>
  </si>
  <si>
    <t>Student Grades</t>
  </si>
  <si>
    <t>Checklist</t>
  </si>
  <si>
    <t>Complete the table and format it according to the checklist below.</t>
  </si>
  <si>
    <t>Grade Calculation</t>
  </si>
  <si>
    <t>Inland</t>
  </si>
  <si>
    <t>Northeast</t>
  </si>
  <si>
    <t>DC</t>
  </si>
  <si>
    <t>Coastal</t>
  </si>
  <si>
    <t>West</t>
  </si>
  <si>
    <t>WA</t>
  </si>
  <si>
    <t>Seattle</t>
  </si>
  <si>
    <t>Southeast</t>
  </si>
  <si>
    <t>FL</t>
  </si>
  <si>
    <t>Sarasota</t>
  </si>
  <si>
    <t>CA</t>
  </si>
  <si>
    <t>San Jose</t>
  </si>
  <si>
    <t>San Francisco</t>
  </si>
  <si>
    <t>San Diego</t>
  </si>
  <si>
    <t>Southwest</t>
  </si>
  <si>
    <t>TX</t>
  </si>
  <si>
    <t>San Antonio</t>
  </si>
  <si>
    <t>UT</t>
  </si>
  <si>
    <t>Salt Lake City</t>
  </si>
  <si>
    <t>VA</t>
  </si>
  <si>
    <t>Richmond</t>
  </si>
  <si>
    <t>NC</t>
  </si>
  <si>
    <t>Raleigh &amp; Durham</t>
  </si>
  <si>
    <t>Midwest</t>
  </si>
  <si>
    <t>NE</t>
  </si>
  <si>
    <t>Omaha</t>
  </si>
  <si>
    <t>TN</t>
  </si>
  <si>
    <t>Nashville</t>
  </si>
  <si>
    <t>MN</t>
  </si>
  <si>
    <t>Minneapolis-St. Paul</t>
  </si>
  <si>
    <t>WI</t>
  </si>
  <si>
    <t>Madison</t>
  </si>
  <si>
    <t>Houston</t>
  </si>
  <si>
    <t>MI</t>
  </si>
  <si>
    <t>Grand Rapids</t>
  </si>
  <si>
    <t>AR</t>
  </si>
  <si>
    <t>Fayetteville</t>
  </si>
  <si>
    <t>IA</t>
  </si>
  <si>
    <t>Des Moines</t>
  </si>
  <si>
    <t>CO</t>
  </si>
  <si>
    <t>Denver</t>
  </si>
  <si>
    <t>Dallas-Fort Worth</t>
  </si>
  <si>
    <t>Colorado Springs</t>
  </si>
  <si>
    <t>Charlotte</t>
  </si>
  <si>
    <t>MA</t>
  </si>
  <si>
    <t>Boston</t>
  </si>
  <si>
    <t>ID</t>
  </si>
  <si>
    <t>Boise</t>
  </si>
  <si>
    <t>Austin</t>
  </si>
  <si>
    <t>Average High Temp</t>
  </si>
  <si>
    <t>Quality of Life Rating</t>
  </si>
  <si>
    <t>City Population</t>
  </si>
  <si>
    <t>Location Type</t>
  </si>
  <si>
    <t>Region</t>
  </si>
  <si>
    <t>State</t>
  </si>
  <si>
    <t>Overall Score</t>
  </si>
  <si>
    <t>2017 Rank</t>
  </si>
  <si>
    <t>City</t>
  </si>
  <si>
    <t>Calculate the Total Homework Points</t>
  </si>
  <si>
    <t>Calculate the Total Exam Points</t>
  </si>
  <si>
    <t>Use the Total HW Points and Total Exam Points to calculate the Total Points</t>
  </si>
  <si>
    <t>Calculate each student's Grade Percentage</t>
  </si>
  <si>
    <t>Min %</t>
  </si>
  <si>
    <t>As a Teaching Assistant (TA), you are responsible for developing a spreadsheet to calculate the final grades for students in a class.</t>
  </si>
  <si>
    <t>Use an IF statement to determine if each student meets the minimum percentage. Show "Yes" or "No" as appropriate.</t>
  </si>
  <si>
    <t>Level 1</t>
  </si>
  <si>
    <t>Level 2</t>
  </si>
  <si>
    <t>Level 3</t>
  </si>
  <si>
    <t>Salesperson ID</t>
  </si>
  <si>
    <t>Level</t>
  </si>
  <si>
    <t>Binary Encoding</t>
  </si>
  <si>
    <t>Pay &gt; Average Pay</t>
  </si>
  <si>
    <t>Cities</t>
  </si>
  <si>
    <t>Reference all values, whenever possible</t>
  </si>
  <si>
    <t>Quality of Life</t>
  </si>
  <si>
    <t>Pay Raise</t>
  </si>
  <si>
    <t>Level &amp; Minimum Pay</t>
  </si>
  <si>
    <t>Reference all values whenever possible.</t>
  </si>
  <si>
    <t>Below are tables of data regarding a company's employees. Use IF statement and binary encoding to determine if each set of conditions is met and to calculate new pay amounts.</t>
  </si>
  <si>
    <t>Rachel Corner</t>
  </si>
  <si>
    <t>Joelle Tanner</t>
  </si>
  <si>
    <t>IF - Binary Encoding</t>
  </si>
  <si>
    <t>Reference cells rather than typing values whenever possible</t>
  </si>
  <si>
    <t>Commission = Net Sale * Commission Percent</t>
  </si>
  <si>
    <t>Sales Commissions</t>
  </si>
  <si>
    <t>Salesperson Information</t>
  </si>
  <si>
    <t>Vehicle Commission Percentages</t>
  </si>
  <si>
    <t>Formula Calculation</t>
  </si>
  <si>
    <t>Reference all values rather than typing them manually</t>
  </si>
  <si>
    <r>
      <t>F</t>
    </r>
    <r>
      <rPr>
        <b/>
        <vertAlign val="subscript"/>
        <sz val="12"/>
        <color theme="0"/>
        <rFont val="Calibri (Body)"/>
      </rPr>
      <t>1</t>
    </r>
    <r>
      <rPr>
        <b/>
        <sz val="12"/>
        <color theme="0"/>
        <rFont val="Calibri"/>
        <family val="2"/>
        <scheme val="minor"/>
      </rPr>
      <t>(XY)</t>
    </r>
  </si>
  <si>
    <r>
      <t>F</t>
    </r>
    <r>
      <rPr>
        <b/>
        <vertAlign val="subscript"/>
        <sz val="12"/>
        <color theme="0"/>
        <rFont val="Calibri (Body)"/>
      </rPr>
      <t>2</t>
    </r>
    <r>
      <rPr>
        <b/>
        <sz val="12"/>
        <color theme="0"/>
        <rFont val="Calibri"/>
        <family val="2"/>
        <scheme val="minor"/>
      </rPr>
      <t>(XY)</t>
    </r>
  </si>
  <si>
    <t xml:space="preserve">Use the formulas below to calculate the missing values in the table. The formula in the first cell should be copied into the remaining cells in each column. </t>
  </si>
  <si>
    <t>Format the cells in the F1 table to show 2 decimal places; format values in the F2 column to show 0.</t>
  </si>
  <si>
    <t>Note that constant value references should be locked; relative references should not.</t>
  </si>
  <si>
    <r>
      <t>Below you can see Constants A, B, C, D, and E and their respective Values. To the right is a partially complete table with X and Y variables. The goal of this exercise is to correctly build a function in column F</t>
    </r>
    <r>
      <rPr>
        <vertAlign val="subscript"/>
        <sz val="12"/>
        <color rgb="FF000000"/>
        <rFont val="Calibri (Body)"/>
      </rPr>
      <t>1</t>
    </r>
    <r>
      <rPr>
        <sz val="12"/>
        <color rgb="FF000000"/>
        <rFont val="Calibri"/>
        <family val="2"/>
        <scheme val="minor"/>
      </rPr>
      <t>(XY) and F</t>
    </r>
    <r>
      <rPr>
        <vertAlign val="subscript"/>
        <sz val="12"/>
        <color rgb="FF000000"/>
        <rFont val="Calibri (Body)"/>
      </rPr>
      <t>2</t>
    </r>
    <r>
      <rPr>
        <sz val="12"/>
        <color rgb="FF000000"/>
        <rFont val="Calibri"/>
        <family val="2"/>
        <scheme val="minor"/>
      </rPr>
      <t>(XY) using correct order of operations and referencing. The formulas you are assigned to calculate are shown below.</t>
    </r>
  </si>
  <si>
    <t>Constant</t>
  </si>
  <si>
    <t>Variables and Formulas</t>
  </si>
  <si>
    <t>Cell References</t>
  </si>
  <si>
    <r>
      <rPr>
        <i/>
        <sz val="12"/>
        <color theme="1"/>
        <rFont val="Calibri"/>
        <family val="2"/>
        <scheme val="minor"/>
      </rPr>
      <t>Vehicle Type New = 1</t>
    </r>
    <r>
      <rPr>
        <sz val="12"/>
        <color theme="1"/>
        <rFont val="Calibri"/>
        <family val="2"/>
        <scheme val="minor"/>
      </rPr>
      <t>: IF Vehicle Type is New, put a 1, otherwise, put a 0.</t>
    </r>
  </si>
  <si>
    <r>
      <rPr>
        <i/>
        <sz val="12"/>
        <color theme="1"/>
        <rFont val="Calibri"/>
        <family val="2"/>
        <scheme val="minor"/>
      </rPr>
      <t>Commission</t>
    </r>
    <r>
      <rPr>
        <sz val="12"/>
        <color theme="1"/>
        <rFont val="Calibri"/>
        <family val="2"/>
        <scheme val="minor"/>
      </rPr>
      <t xml:space="preserve">: In a single, copyable function, determine the commission amount made on each sale. </t>
    </r>
  </si>
  <si>
    <t>Population</t>
  </si>
  <si>
    <t>Performance Rating</t>
  </si>
  <si>
    <t>Joelle Tanner AND New = 1</t>
  </si>
  <si>
    <t xml:space="preserve">Reference Vehicle Type New = 1 from the binary encoded column </t>
  </si>
  <si>
    <t>Average Pay</t>
  </si>
  <si>
    <t>Calculate Average Pay at the bottom of the Pay column</t>
  </si>
  <si>
    <t>Coretta Bilder</t>
  </si>
  <si>
    <t>Arleen Cranfield</t>
  </si>
  <si>
    <t>IF AND</t>
  </si>
  <si>
    <t>High Temp</t>
  </si>
  <si>
    <r>
      <rPr>
        <i/>
        <sz val="12"/>
        <color theme="1"/>
        <rFont val="Calibri"/>
        <family val="2"/>
        <scheme val="minor"/>
      </rPr>
      <t>Raise:</t>
    </r>
    <r>
      <rPr>
        <sz val="12"/>
        <color theme="1"/>
        <rFont val="Calibri"/>
        <family val="2"/>
        <scheme val="minor"/>
      </rPr>
      <t xml:space="preserve"> Calculate the Raise Amount based on the employee's Performance Rating and corresponding Raise percentage. </t>
    </r>
  </si>
  <si>
    <t>Raise %</t>
  </si>
  <si>
    <t>Raise Amount</t>
  </si>
  <si>
    <r>
      <rPr>
        <i/>
        <sz val="12"/>
        <color theme="1"/>
        <rFont val="Calibri"/>
        <family val="2"/>
        <scheme val="minor"/>
      </rPr>
      <t xml:space="preserve">New Pay: </t>
    </r>
    <r>
      <rPr>
        <sz val="12"/>
        <color theme="1"/>
        <rFont val="Calibri"/>
        <family val="2"/>
        <scheme val="minor"/>
      </rPr>
      <t>Calculate the New Pay based on the Pay and Raise Amount.</t>
    </r>
  </si>
  <si>
    <t>Addition</t>
  </si>
  <si>
    <r>
      <rPr>
        <i/>
        <sz val="12"/>
        <color theme="1"/>
        <rFont val="Calibri"/>
        <family val="2"/>
        <scheme val="minor"/>
      </rPr>
      <t>Warm or Coastal:</t>
    </r>
    <r>
      <rPr>
        <sz val="12"/>
        <color theme="1"/>
        <rFont val="Calibri"/>
        <family val="2"/>
        <scheme val="minor"/>
      </rPr>
      <t xml:space="preserve"> You think that a warmer climate or having or living near the coast will provide more outdoor opportunities. </t>
    </r>
  </si>
  <si>
    <r>
      <rPr>
        <i/>
        <sz val="12"/>
        <color theme="1"/>
        <rFont val="Calibri"/>
        <family val="2"/>
        <scheme val="minor"/>
      </rPr>
      <t>Quality of Life:</t>
    </r>
    <r>
      <rPr>
        <sz val="12"/>
        <color theme="1"/>
        <rFont val="Calibri"/>
        <family val="2"/>
        <scheme val="minor"/>
      </rPr>
      <t xml:space="preserve"> Quality of life is important to you and your family. </t>
    </r>
  </si>
  <si>
    <r>
      <rPr>
        <i/>
        <sz val="12"/>
        <color theme="1"/>
        <rFont val="Calibri"/>
        <family val="2"/>
        <scheme val="minor"/>
      </rPr>
      <t>15,000</t>
    </r>
    <r>
      <rPr>
        <sz val="12"/>
        <color theme="1"/>
        <rFont val="Calibri"/>
        <family val="2"/>
        <scheme val="minor"/>
      </rPr>
      <t>: IF the Net Sale was at least 15,000, put "Met", otherwise, put "Not Met"</t>
    </r>
  </si>
  <si>
    <r>
      <rPr>
        <i/>
        <sz val="12"/>
        <color theme="1"/>
        <rFont val="Calibri"/>
        <family val="2"/>
        <scheme val="minor"/>
      </rPr>
      <t>Pay &gt; Avg Pay:</t>
    </r>
    <r>
      <rPr>
        <sz val="12"/>
        <color theme="1"/>
        <rFont val="Calibri"/>
        <family val="2"/>
        <scheme val="minor"/>
      </rPr>
      <t xml:space="preserve"> IF the person's Pay is greater than average pay for all employees, show as a 1, if not, show a 0.</t>
    </r>
  </si>
  <si>
    <t xml:space="preserve">Positions Moved Up or Down </t>
  </si>
  <si>
    <t>IFS</t>
  </si>
  <si>
    <t>The tables below contain information about salespeople and vehicle sales. Use IF or IFS statements and binary encoding to determine if given conditions are met.</t>
  </si>
  <si>
    <t xml:space="preserve">Average Quality of Life Rating   </t>
  </si>
  <si>
    <t>Interest Rate (i)</t>
  </si>
  <si>
    <t>Number of Months</t>
  </si>
  <si>
    <t>***To type exponents in Excel:  Use the carrot symbol (^) before the number***</t>
  </si>
  <si>
    <t>Account ID</t>
  </si>
  <si>
    <t xml:space="preserve">Annual Loan Payment </t>
  </si>
  <si>
    <t>Monthly Loan Payment</t>
  </si>
  <si>
    <t>Average Monthly Loan Payment</t>
  </si>
  <si>
    <t>Above / Below Monthly Average</t>
  </si>
  <si>
    <t>(P)
Amount Borrowed</t>
  </si>
  <si>
    <t>(n)
Number of Payments</t>
  </si>
  <si>
    <r>
      <rPr>
        <b/>
        <sz val="12"/>
        <color theme="1"/>
        <rFont val="Calibri"/>
        <family val="2"/>
        <scheme val="minor"/>
      </rPr>
      <t>Average Monthly Loan Payment:</t>
    </r>
    <r>
      <rPr>
        <sz val="12"/>
        <color theme="1"/>
        <rFont val="Calibri"/>
        <family val="2"/>
        <scheme val="minor"/>
      </rPr>
      <t xml:space="preserve"> Use Excel functions to compute the average Monthly Loan Payment.  Use shortcut keys to select the data.</t>
    </r>
  </si>
  <si>
    <t>Loan</t>
  </si>
  <si>
    <t>Whenever possible, reference values instead of hardcoding or typing them.  E.g., reference 12 instead of typing it</t>
  </si>
  <si>
    <r>
      <t xml:space="preserve">Note that the interest rate is </t>
    </r>
    <r>
      <rPr>
        <i/>
        <sz val="12"/>
        <color theme="1"/>
        <rFont val="Calibri"/>
        <family val="2"/>
        <scheme val="minor"/>
      </rPr>
      <t>i</t>
    </r>
    <r>
      <rPr>
        <sz val="12"/>
        <color theme="1"/>
        <rFont val="Calibri"/>
        <family val="2"/>
        <scheme val="minor"/>
      </rPr>
      <t xml:space="preserve">, the amount borrowed is </t>
    </r>
    <r>
      <rPr>
        <i/>
        <sz val="12"/>
        <color theme="1"/>
        <rFont val="Calibri"/>
        <family val="2"/>
        <scheme val="minor"/>
      </rPr>
      <t>p</t>
    </r>
    <r>
      <rPr>
        <sz val="12"/>
        <color theme="1"/>
        <rFont val="Calibri"/>
        <family val="2"/>
        <scheme val="minor"/>
      </rPr>
      <t xml:space="preserve">, and the number of payments is </t>
    </r>
    <r>
      <rPr>
        <i/>
        <sz val="12"/>
        <color theme="1"/>
        <rFont val="Calibri"/>
        <family val="2"/>
        <scheme val="minor"/>
      </rPr>
      <t>n</t>
    </r>
    <r>
      <rPr>
        <sz val="12"/>
        <color theme="1"/>
        <rFont val="Calibri"/>
        <family val="2"/>
        <scheme val="minor"/>
      </rPr>
      <t>.  Also note that the equation is asking for negative n (-n)</t>
    </r>
  </si>
  <si>
    <r>
      <rPr>
        <b/>
        <sz val="12"/>
        <color theme="1"/>
        <rFont val="Calibri"/>
        <family val="2"/>
        <scheme val="minor"/>
      </rPr>
      <t>Above / Below Monthly Average:</t>
    </r>
    <r>
      <rPr>
        <sz val="12"/>
        <color theme="1"/>
        <rFont val="Calibri"/>
        <family val="2"/>
        <scheme val="minor"/>
      </rPr>
      <t xml:space="preserve"> If an account's monthly loan payment is above the average, display 'Above'.  If not, display 'Below'. </t>
    </r>
  </si>
  <si>
    <t xml:space="preserve">The scenario below includes data for multiple loans. Use the data to find out more information about the loan payments for each account. </t>
  </si>
  <si>
    <r>
      <rPr>
        <b/>
        <sz val="12"/>
        <color theme="1"/>
        <rFont val="Calibri"/>
        <family val="2"/>
        <scheme val="minor"/>
      </rPr>
      <t>Annual Loan Payment</t>
    </r>
    <r>
      <rPr>
        <sz val="12"/>
        <color theme="1"/>
        <rFont val="Calibri"/>
        <family val="2"/>
        <scheme val="minor"/>
      </rPr>
      <t>:  Use the formula above to compute the annual loan payment.  Format answers as accounting with 0 decimal places</t>
    </r>
  </si>
  <si>
    <r>
      <rPr>
        <b/>
        <sz val="12"/>
        <color theme="1"/>
        <rFont val="Calibri"/>
        <family val="2"/>
        <scheme val="minor"/>
      </rPr>
      <t>Monthly Loan Payment</t>
    </r>
    <r>
      <rPr>
        <sz val="12"/>
        <color theme="1"/>
        <rFont val="Calibri"/>
        <family val="2"/>
        <scheme val="minor"/>
      </rPr>
      <t>:  Compute the monthly payment.  Reference 12 instead of typing it. Format answer as accounting with 0 decimal places</t>
    </r>
  </si>
  <si>
    <t>Sales Record</t>
  </si>
  <si>
    <t>VS29283</t>
  </si>
  <si>
    <t>VS29284</t>
  </si>
  <si>
    <t>VS29285</t>
  </si>
  <si>
    <t>VS29286</t>
  </si>
  <si>
    <t>VS29287</t>
  </si>
  <si>
    <t>VS29288</t>
  </si>
  <si>
    <t>VS29289</t>
  </si>
  <si>
    <t>VS29290</t>
  </si>
  <si>
    <t>VS29291</t>
  </si>
  <si>
    <t>VS29292</t>
  </si>
  <si>
    <t>VS29293</t>
  </si>
  <si>
    <t>VS29294</t>
  </si>
  <si>
    <t>VS29295</t>
  </si>
  <si>
    <t>VS29296</t>
  </si>
  <si>
    <r>
      <rPr>
        <i/>
        <sz val="12"/>
        <color theme="1"/>
        <rFont val="Calibri"/>
        <family val="2"/>
        <scheme val="minor"/>
      </rPr>
      <t>Joelle Tanner AND New Vehicle</t>
    </r>
    <r>
      <rPr>
        <sz val="12"/>
        <color theme="1"/>
        <rFont val="Calibri"/>
        <family val="2"/>
        <scheme val="minor"/>
      </rPr>
      <t>: IF the salesperson is Joelle Tanner AND the Vehicle Type is New, put "Yes". If not, put "No".</t>
    </r>
  </si>
  <si>
    <t>Vehicle Type
New = 1</t>
  </si>
  <si>
    <r>
      <rPr>
        <i/>
        <sz val="12"/>
        <color theme="1"/>
        <rFont val="Calibri"/>
        <family val="2"/>
        <scheme val="minor"/>
      </rPr>
      <t xml:space="preserve">Salary AND Level 3 Pay: </t>
    </r>
    <r>
      <rPr>
        <sz val="12"/>
        <color theme="1"/>
        <rFont val="Calibri"/>
        <family val="2"/>
        <scheme val="minor"/>
      </rPr>
      <t>IF an employee is salaried AND has a pay at the Level 3 Minimum Pay or more, put a "Yes", otherwise, put "No".</t>
    </r>
  </si>
  <si>
    <t>Salary AND Level 3</t>
  </si>
  <si>
    <r>
      <rPr>
        <i/>
        <sz val="12"/>
        <color theme="1"/>
        <rFont val="Calibri"/>
        <family val="2"/>
        <scheme val="minor"/>
      </rPr>
      <t>Level</t>
    </r>
    <r>
      <rPr>
        <sz val="12"/>
        <color theme="1"/>
        <rFont val="Calibri"/>
        <family val="2"/>
        <scheme val="minor"/>
      </rPr>
      <t>: Use an IFS statement to show each employee's Level number based on their pay.</t>
    </r>
  </si>
  <si>
    <t>Answers</t>
  </si>
  <si>
    <t>Questions</t>
  </si>
  <si>
    <t>Answer the conceptual questions below the table.</t>
  </si>
  <si>
    <t>Reames, Luis</t>
  </si>
  <si>
    <t>Laswell, Erik</t>
  </si>
  <si>
    <t>Jones, Simone</t>
  </si>
  <si>
    <t>Alpha, Pavan</t>
  </si>
  <si>
    <t>Tu, Susan</t>
  </si>
  <si>
    <t>Juarez, Monica</t>
  </si>
  <si>
    <t xml:space="preserve">Rebhun, D'shaun </t>
  </si>
  <si>
    <t>Bobcat, Jamie</t>
  </si>
  <si>
    <t>Washington D.C.</t>
  </si>
  <si>
    <t>Rankings</t>
  </si>
  <si>
    <r>
      <t xml:space="preserve">Please sort </t>
    </r>
    <r>
      <rPr>
        <i/>
        <sz val="11"/>
        <color theme="1"/>
        <rFont val="Calibri"/>
        <family val="2"/>
        <scheme val="minor"/>
      </rPr>
      <t>then</t>
    </r>
    <r>
      <rPr>
        <sz val="11"/>
        <color theme="1"/>
        <rFont val="Calibri"/>
        <family val="2"/>
        <scheme val="minor"/>
      </rPr>
      <t xml:space="preserve"> filter the data as per the directions.</t>
    </r>
  </si>
  <si>
    <t>This table contains information regarding the 25 best US cities in 2017 and 2022, according to U.S. News &amp; World Report.  Assume your job can be anywhere, and you're looking for a new place to live.</t>
  </si>
  <si>
    <r>
      <t xml:space="preserve">Salesperson ID: </t>
    </r>
    <r>
      <rPr>
        <sz val="12"/>
        <color theme="1"/>
        <rFont val="Calibri"/>
        <family val="2"/>
        <scheme val="minor"/>
      </rPr>
      <t>Use an IFS statement to display the ID of the salesperson that made the sale.</t>
    </r>
  </si>
  <si>
    <r>
      <rPr>
        <i/>
        <sz val="12"/>
        <color theme="1"/>
        <rFont val="Calibri"/>
        <family val="2"/>
        <scheme val="minor"/>
      </rPr>
      <t xml:space="preserve">Average Quality of Life Rating: </t>
    </r>
    <r>
      <rPr>
        <sz val="12"/>
        <color theme="1"/>
        <rFont val="Calibri"/>
        <family val="2"/>
        <scheme val="minor"/>
      </rPr>
      <t>Calculate the average Quality of Life Rating.</t>
    </r>
  </si>
  <si>
    <t>Southeast
AND
Small Population</t>
  </si>
  <si>
    <r>
      <rPr>
        <i/>
        <sz val="12"/>
        <color theme="1"/>
        <rFont val="Calibri"/>
        <family val="2"/>
        <scheme val="minor"/>
      </rPr>
      <t>Southeast AND Small Population:</t>
    </r>
    <r>
      <rPr>
        <sz val="12"/>
        <color theme="1"/>
        <rFont val="Calibri"/>
        <family val="2"/>
        <scheme val="minor"/>
      </rPr>
      <t xml:space="preserve"> You think you want to move further south to a smaller city. </t>
    </r>
  </si>
  <si>
    <t>Top?</t>
  </si>
  <si>
    <t>1 is the top spot; moving worse in the rankings should be indicated by a negative number.</t>
  </si>
  <si>
    <t>1 is the top spot; moving lower in the rankings should be indicated by a negative number.</t>
  </si>
  <si>
    <t>2023 Rank</t>
  </si>
  <si>
    <t>This table contains information regarding the 25 best US cities in 2017 and 2023, according to U.S. News &amp; World Report.  Assume your job can be anywhere, and you're looking for a new place to live.</t>
  </si>
  <si>
    <r>
      <rPr>
        <i/>
        <sz val="12"/>
        <color theme="1"/>
        <rFont val="Calibri"/>
        <family val="2"/>
        <scheme val="minor"/>
      </rPr>
      <t>Cool or Coastal:</t>
    </r>
    <r>
      <rPr>
        <sz val="12"/>
        <color theme="1"/>
        <rFont val="Calibri"/>
        <family val="2"/>
        <scheme val="minor"/>
      </rPr>
      <t xml:space="preserve"> You think that a cooler climate or having or living near the coast will be better for you. </t>
    </r>
  </si>
  <si>
    <t>Quiz 1</t>
  </si>
  <si>
    <t>Quiz 2</t>
  </si>
  <si>
    <t>Exam 1</t>
  </si>
  <si>
    <t>Quiz 3</t>
  </si>
  <si>
    <t>Quiz 4</t>
  </si>
  <si>
    <t>Exam 2</t>
  </si>
  <si>
    <t>Tu, Ben</t>
  </si>
  <si>
    <t>Samara, Pavan</t>
  </si>
  <si>
    <t>Ritman, Susan</t>
  </si>
  <si>
    <t>Goulet, Darnell</t>
  </si>
  <si>
    <t>Patel, Ahmed</t>
  </si>
  <si>
    <t>Total Quiz Points</t>
  </si>
  <si>
    <t>Use an IF statement to determine if each student meets the minimum percentage. Show "Pass" or "Fail" as appropriate.</t>
  </si>
  <si>
    <t>Bobcat, Rufus</t>
  </si>
  <si>
    <t>Average Percentage</t>
  </si>
  <si>
    <t>Average Points Earned</t>
  </si>
  <si>
    <t>Quiz 5</t>
  </si>
  <si>
    <t>Midterm Exam</t>
  </si>
  <si>
    <t>Bill Wells   AND 
New = 1</t>
  </si>
  <si>
    <r>
      <rPr>
        <i/>
        <sz val="12"/>
        <color theme="1"/>
        <rFont val="Calibri"/>
        <family val="2"/>
        <scheme val="minor"/>
      </rPr>
      <t>Bill Wells AND New Vehicle</t>
    </r>
    <r>
      <rPr>
        <sz val="12"/>
        <color theme="1"/>
        <rFont val="Calibri"/>
        <family val="2"/>
        <scheme val="minor"/>
      </rPr>
      <t>: IF the salesperson is Bill Wells AND the Vehicle Type is New, put "Yes". If not, put "No".</t>
    </r>
  </si>
  <si>
    <r>
      <rPr>
        <i/>
        <sz val="12"/>
        <color theme="1"/>
        <rFont val="Calibri"/>
        <family val="2"/>
        <scheme val="minor"/>
      </rPr>
      <t>20,000</t>
    </r>
    <r>
      <rPr>
        <sz val="12"/>
        <color theme="1"/>
        <rFont val="Calibri"/>
        <family val="2"/>
        <scheme val="minor"/>
      </rPr>
      <t>: IF the Net Sale was at least 20,000, put "Met", otherwise, put "Not Met"</t>
    </r>
  </si>
  <si>
    <t>Cool
OR
Coastal</t>
  </si>
  <si>
    <t>Warm
OR
Coastal</t>
  </si>
  <si>
    <t>Quality</t>
  </si>
  <si>
    <t>Above</t>
  </si>
  <si>
    <t>Grade %</t>
  </si>
  <si>
    <t>Calculate the Total Quiz Points</t>
  </si>
  <si>
    <t>Use the Total Quiz Points and Total Exam Points to calculate the Total Points</t>
  </si>
  <si>
    <t xml:space="preserve">Below the table, calculate the Average Points Earned for each column. Then calculate the average percentage using the average points earned and points possible. </t>
  </si>
  <si>
    <t>Reference the level # from the "Level" column in your function.</t>
  </si>
  <si>
    <r>
      <rPr>
        <b/>
        <sz val="11"/>
        <color theme="1"/>
        <rFont val="Calibri"/>
        <family val="2"/>
        <scheme val="minor"/>
      </rPr>
      <t>Go to a blank cell and start typing an IF statement. Notice that there is a little box that pops up with the terms "Logical test", "Value if true" and "Value if false". These are called "arguments" to a function. What is the logical test ?</t>
    </r>
    <r>
      <rPr>
        <sz val="11"/>
        <color theme="1"/>
        <rFont val="Calibri"/>
        <family val="2"/>
        <scheme val="minor"/>
      </rPr>
      <t xml:space="preserve">
A. It is a statement with a + or - that tests whether or not a given scenario is true
B. It is a statement with a &lt;, &gt;, or = that tests whether or not a given scenario is true
C. It is a test that can identify whether or not an input is logical
D. It is a way to weed out QBA 1720 students who didn't watch the preps
</t>
    </r>
  </si>
  <si>
    <r>
      <rPr>
        <b/>
        <sz val="11"/>
        <color theme="1"/>
        <rFont val="Calibri"/>
        <family val="2"/>
        <scheme val="minor"/>
      </rPr>
      <t>Go to a blank cell and type in another IF statement. Take a look at the arguments. Based on those arguments, how does an IF statement work?</t>
    </r>
    <r>
      <rPr>
        <sz val="11"/>
        <color theme="1"/>
        <rFont val="Calibri"/>
        <family val="2"/>
        <scheme val="minor"/>
      </rPr>
      <t xml:space="preserve">
A. It uses the logical test to return a 1 or 0, regardless of what the true or false values are
B. It uses binary encoding to return a true or false value
C. It uses the logical test to return a specified value if the test is true or false
D. My IF statements don't work, therefore all IF statements don't work
</t>
    </r>
  </si>
  <si>
    <r>
      <rPr>
        <b/>
        <sz val="11"/>
        <color theme="1"/>
        <rFont val="Calibri"/>
        <family val="2"/>
        <scheme val="minor"/>
      </rPr>
      <t>Which of the following is true about an IFS statement?</t>
    </r>
    <r>
      <rPr>
        <sz val="11"/>
        <color theme="1"/>
        <rFont val="Calibri"/>
        <family val="2"/>
        <scheme val="minor"/>
      </rPr>
      <t xml:space="preserve">
A. IFS statements stop at the first logical test that is true
B. IFS statements run through every logical test whether they are true or not
C. IFS statements will always understand what you're trying to do and usually require no thought
D. IFS statements will loop forever if there are no true logical tests
</t>
    </r>
  </si>
  <si>
    <r>
      <rPr>
        <b/>
        <sz val="11"/>
        <color theme="1"/>
        <rFont val="Calibri"/>
        <family val="2"/>
        <scheme val="minor"/>
      </rPr>
      <t>What is the difference between an AND statement and an OR statement?</t>
    </r>
    <r>
      <rPr>
        <sz val="11"/>
        <color theme="1"/>
        <rFont val="Calibri"/>
        <family val="2"/>
        <scheme val="minor"/>
      </rPr>
      <t xml:space="preserve">
A. All conditions in an OR statement must be true, but not for AND
B. AND can be used to replace the logical test in an IF statement, but OR cannot
C. OR can be used to replace the logical test in an IF statement, but AND cannot
D. All conditions in an AND statement must be true, but not for OR
</t>
    </r>
  </si>
  <si>
    <r>
      <rPr>
        <b/>
        <sz val="11"/>
        <color theme="1"/>
        <rFont val="Calibri"/>
        <family val="2"/>
        <scheme val="minor"/>
      </rPr>
      <t>Why do we compare the highest pay first when finding the Levels with an IFS statement?</t>
    </r>
    <r>
      <rPr>
        <sz val="11"/>
        <color theme="1"/>
        <rFont val="Calibri"/>
        <family val="2"/>
        <scheme val="minor"/>
      </rPr>
      <t xml:space="preserve">							
A.  Because you're using an IFS statement; IFS functions always start by comparing the highest value.							
B.  Because you're looking at quantitative variables; when comparing quantitative variables you always start with the highest comparison value.							
C.  Because IFS statements stop at the first true condition; if you're looking at minimums and you compare the lowest minimum first, all values would be greater than the lowest minimum.</t>
    </r>
  </si>
  <si>
    <r>
      <rPr>
        <b/>
        <sz val="11"/>
        <color theme="1"/>
        <rFont val="Calibri"/>
        <family val="2"/>
        <scheme val="minor"/>
      </rPr>
      <t>What is the quickest and easiest way to lock a cell?</t>
    </r>
    <r>
      <rPr>
        <sz val="11"/>
        <color theme="1"/>
        <rFont val="Calibri"/>
        <family val="2"/>
        <scheme val="minor"/>
      </rPr>
      <t xml:space="preserve">
A. Cmd T (Mac) and F4 (Windows)
B. Manually typing in the dollar signs
C. Copy and pasting the dollar sign combinations into the formula bar
D. There is no reason to lock cells quickly and efficiently</t>
    </r>
  </si>
  <si>
    <r>
      <rPr>
        <b/>
        <sz val="11"/>
        <color theme="1"/>
        <rFont val="Calibri"/>
        <family val="2"/>
        <scheme val="minor"/>
      </rPr>
      <t>Say you are copying a formula DOWN in a table. Your formula references a cell from above the table (A1) that needs to stay the same. What is an acceptable lock on this cell?</t>
    </r>
    <r>
      <rPr>
        <sz val="11"/>
        <color theme="1"/>
        <rFont val="Calibri"/>
        <family val="2"/>
        <scheme val="minor"/>
      </rPr>
      <t xml:space="preserve">
A. $A$1
B. $A1
C. A$1
D. A and C are both acceptable</t>
    </r>
  </si>
  <si>
    <r>
      <t xml:space="preserve">							
</t>
    </r>
    <r>
      <rPr>
        <b/>
        <sz val="11"/>
        <color theme="1"/>
        <rFont val="Calibri"/>
        <family val="2"/>
        <scheme val="minor"/>
      </rPr>
      <t xml:space="preserve">What could be used for the "value_if_true" according to the syntax of an IF statement? 	</t>
    </r>
    <r>
      <rPr>
        <sz val="11"/>
        <color theme="1"/>
        <rFont val="Calibri"/>
        <family val="2"/>
        <scheme val="minor"/>
      </rPr>
      <t xml:space="preserve">						
A.  A number							
B.  Text							
C . A formula							
D.  Any of these could be used	
</t>
    </r>
  </si>
  <si>
    <r>
      <rPr>
        <b/>
        <sz val="11"/>
        <color theme="1"/>
        <rFont val="Calibri"/>
        <family val="2"/>
        <scheme val="minor"/>
      </rPr>
      <t xml:space="preserve">The "PV(1+r)" question is an example of which concept?
</t>
    </r>
    <r>
      <rPr>
        <sz val="11"/>
        <color theme="1"/>
        <rFont val="Calibri"/>
        <family val="2"/>
        <scheme val="minor"/>
      </rPr>
      <t xml:space="preserve">A. Multiplication is implied in Excel, but must be explicit in math
B. Parentheses are implied in Excel, but must be explicit in math
C. Multiplication is implied in math, but must be explicit in Excel
D. Parentheses are implied in math, but must be explicit in Excel
</t>
    </r>
  </si>
  <si>
    <r>
      <rPr>
        <b/>
        <sz val="11"/>
        <color theme="1"/>
        <rFont val="Calibri"/>
        <family val="2"/>
        <scheme val="minor"/>
      </rPr>
      <t xml:space="preserve">The question about the expression to the left is an example of which concept?
</t>
    </r>
    <r>
      <rPr>
        <sz val="11"/>
        <color theme="1"/>
        <rFont val="Calibri"/>
        <family val="2"/>
        <scheme val="minor"/>
      </rPr>
      <t xml:space="preserve">A. Multiplication is implied in Excel, but must be explicit in math
B. Parentheses are implied in Excel, but must be explicit in math
C. Multiplication is implied in math, but must be explicit in Excel
D. Parentheses are implied in math, but must be explicit in Excel
</t>
    </r>
  </si>
  <si>
    <r>
      <rPr>
        <b/>
        <sz val="11"/>
        <color theme="1"/>
        <rFont val="Calibri"/>
        <family val="2"/>
        <scheme val="minor"/>
      </rPr>
      <t>What is the correct syntax if you wanted to divide the sum of 2 + 2 by 4</t>
    </r>
    <r>
      <rPr>
        <sz val="11"/>
        <color theme="1"/>
        <rFont val="Calibri"/>
        <family val="2"/>
        <scheme val="minor"/>
      </rPr>
      <t xml:space="preserve">
A. =2 + 2 / 4
B. =2 + (2 / 4)
C. =(2 + 2) / 4
D. =(2 + 2 / 4)</t>
    </r>
  </si>
  <si>
    <r>
      <rPr>
        <b/>
        <sz val="11"/>
        <color theme="1"/>
        <rFont val="Calibri"/>
        <family val="2"/>
        <scheme val="minor"/>
      </rPr>
      <t>When replicating an expression such as "PV(1+r)" in Excel, what is the proper syntax to put in the formula bar?</t>
    </r>
    <r>
      <rPr>
        <sz val="11"/>
        <color theme="1"/>
        <rFont val="Calibri"/>
        <family val="2"/>
        <scheme val="minor"/>
      </rPr>
      <t xml:space="preserve">
A. PV(1+r)
B. PV ^ (1+r)
C. PV * (1+r)
D. A and B are both acceptable
</t>
    </r>
  </si>
  <si>
    <r>
      <rPr>
        <b/>
        <sz val="11"/>
        <color theme="1"/>
        <rFont val="Calibri"/>
        <family val="2"/>
        <scheme val="minor"/>
      </rPr>
      <t xml:space="preserve">The "PV(1+r)" question is an example of which concept?
</t>
    </r>
    <r>
      <rPr>
        <sz val="11"/>
        <color theme="1"/>
        <rFont val="Calibri"/>
        <family val="2"/>
        <scheme val="minor"/>
      </rPr>
      <t xml:space="preserve">A. Multiplication is implied in Excel, but must be explicit in math
B. Multiplication is implied in math, but must be explicit in Excel
C. Parentheses are implied in Excel, but must be explicit in math
D. Parentheses are implied in math, but must be explicit in Excel
</t>
    </r>
  </si>
  <si>
    <r>
      <rPr>
        <b/>
        <sz val="11"/>
        <color theme="1"/>
        <rFont val="Calibri"/>
        <family val="2"/>
        <scheme val="minor"/>
      </rPr>
      <t xml:space="preserve">Look at the expression to the left. What is the proper syntax when typing this into Excel?
</t>
    </r>
    <r>
      <rPr>
        <sz val="11"/>
        <color theme="1"/>
        <rFont val="Calibri"/>
        <family val="2"/>
        <scheme val="minor"/>
      </rPr>
      <t xml:space="preserve">A. (((1 + r^n) - 1) / r)
B. ((1 + r^n - 1) / r)
C. 1 + r^n - 1 / r
D. (((1 + r)^n - 1) / r)
</t>
    </r>
  </si>
  <si>
    <r>
      <rPr>
        <b/>
        <sz val="11"/>
        <color theme="1"/>
        <rFont val="Calibri"/>
        <family val="2"/>
        <scheme val="minor"/>
      </rPr>
      <t xml:space="preserve">The question about the expression to the left is an example of which concept?
</t>
    </r>
    <r>
      <rPr>
        <sz val="11"/>
        <color theme="1"/>
        <rFont val="Calibri"/>
        <family val="2"/>
        <scheme val="minor"/>
      </rPr>
      <t xml:space="preserve">A. Multiplication is implied in Excel, but must be explicit in math
B. Multiplication is implied in math, but must be explicit in Excel
C. Parentheses are implied in math, but must be explicit in Excel
D. Parentheses are implied in Excel, but must be explicit in math
</t>
    </r>
  </si>
  <si>
    <r>
      <rPr>
        <b/>
        <sz val="11"/>
        <color theme="1"/>
        <rFont val="Calibri"/>
        <family val="2"/>
        <scheme val="minor"/>
      </rPr>
      <t>When replicating an expression such as "PV(1+r)" in Excel, what is the proper syntax to put in the formula bar?</t>
    </r>
    <r>
      <rPr>
        <sz val="11"/>
        <color theme="1"/>
        <rFont val="Calibri"/>
        <family val="2"/>
        <scheme val="minor"/>
      </rPr>
      <t xml:space="preserve">
A. PV * (1+r)
B. PV(1+r)
C. PV ^ (1+r)
D. A and B are both acceptable
</t>
    </r>
  </si>
  <si>
    <r>
      <rPr>
        <b/>
        <sz val="11"/>
        <color theme="1"/>
        <rFont val="Calibri"/>
        <family val="2"/>
        <scheme val="minor"/>
      </rPr>
      <t xml:space="preserve">Look at the expression to the left. What is the proper syntax when typing this into Excel?
</t>
    </r>
    <r>
      <rPr>
        <sz val="11"/>
        <color theme="1"/>
        <rFont val="Calibri"/>
        <family val="2"/>
        <scheme val="minor"/>
      </rPr>
      <t xml:space="preserve">A. ((1 + r^n - 1) / r)
B. (((1 + r)^n - 1) / r)
C. 1 + r^n - 1 / r
D. (((1 + r^n) - 1) / r)
</t>
    </r>
  </si>
  <si>
    <t>2024 Rank</t>
  </si>
  <si>
    <r>
      <rPr>
        <i/>
        <sz val="12"/>
        <color theme="1"/>
        <rFont val="Calibri"/>
        <family val="2"/>
        <scheme val="minor"/>
      </rPr>
      <t>Positions Moved up or Down:</t>
    </r>
    <r>
      <rPr>
        <sz val="12"/>
        <color theme="1"/>
        <rFont val="Calibri"/>
        <family val="2"/>
        <scheme val="minor"/>
      </rPr>
      <t xml:space="preserve"> Calculate the number of positions the city moved from the 2017 rankings to the 2024 rankings.</t>
    </r>
  </si>
  <si>
    <t>Yes</t>
  </si>
  <si>
    <t>Output</t>
  </si>
  <si>
    <t>Top City</t>
  </si>
  <si>
    <t>In or Out of Top 25 in 2024</t>
  </si>
  <si>
    <r>
      <rPr>
        <i/>
        <sz val="12"/>
        <color theme="1"/>
        <rFont val="Calibri"/>
        <family val="2"/>
        <scheme val="minor"/>
      </rPr>
      <t xml:space="preserve">In or Out of Top 25: </t>
    </r>
    <r>
      <rPr>
        <sz val="12"/>
        <color theme="1"/>
        <rFont val="Calibri"/>
        <family val="2"/>
        <scheme val="minor"/>
      </rPr>
      <t>IF a city remained in the top 25 in 2024, show "In", otherwise, show "Out" (type these outputs)</t>
    </r>
  </si>
  <si>
    <r>
      <rPr>
        <i/>
        <sz val="12"/>
        <color theme="1"/>
        <rFont val="Calibri"/>
        <family val="2"/>
        <scheme val="minor"/>
      </rPr>
      <t>Southwest AND Large Population:</t>
    </r>
    <r>
      <rPr>
        <sz val="12"/>
        <color theme="1"/>
        <rFont val="Calibri"/>
        <family val="2"/>
        <scheme val="minor"/>
      </rPr>
      <t xml:space="preserve"> You think you want to move further south to a bigger city. </t>
    </r>
  </si>
  <si>
    <t>Southwest
AND
Large Population</t>
  </si>
  <si>
    <r>
      <rPr>
        <b/>
        <sz val="11"/>
        <color theme="1"/>
        <rFont val="Calibri"/>
        <family val="2"/>
        <scheme val="minor"/>
      </rPr>
      <t>When looking to see if at least one condition is true, which function should you use?</t>
    </r>
    <r>
      <rPr>
        <sz val="11"/>
        <color theme="1"/>
        <rFont val="Calibri"/>
        <family val="2"/>
        <scheme val="minor"/>
      </rPr>
      <t xml:space="preserve">							
A.  IF(AND)
B.  IF(OR)
C . Either	</t>
    </r>
  </si>
  <si>
    <r>
      <rPr>
        <b/>
        <sz val="11"/>
        <color theme="1"/>
        <rFont val="Calibri"/>
        <family val="2"/>
        <scheme val="minor"/>
      </rPr>
      <t xml:space="preserve">Why do some cell references get locked and some do not?	</t>
    </r>
    <r>
      <rPr>
        <sz val="11"/>
        <color theme="1"/>
        <rFont val="Calibri"/>
        <family val="2"/>
        <scheme val="minor"/>
      </rPr>
      <t xml:space="preserve">						
A.  Because we're copying the formulas down a column instead of across a row							
B.  Because you have to lock all references in a formula								
C.  Because references to variables should shift in the direction a formula is copied (down a column or over a row), while constants should not</t>
    </r>
  </si>
  <si>
    <r>
      <rPr>
        <b/>
        <sz val="11"/>
        <color theme="1"/>
        <rFont val="Calibri"/>
        <family val="2"/>
        <scheme val="minor"/>
      </rPr>
      <t>In the "Salary AND Level 3" formula, why should should 1 not be put in quotes when looking for Pay types of 1?</t>
    </r>
    <r>
      <rPr>
        <sz val="11"/>
        <color theme="1"/>
        <rFont val="Calibri"/>
        <family val="2"/>
        <scheme val="minor"/>
      </rPr>
      <t xml:space="preserve">							
A.  When binary encoded, Salary is 1, which is not equal to "1" in Excel						
B.  It can be in quotes; "1" and 1 are equal in Excel							
C.  Because "1" is quantitative and 1 is qualitative	</t>
    </r>
  </si>
  <si>
    <r>
      <rPr>
        <b/>
        <sz val="11"/>
        <color theme="1"/>
        <rFont val="Calibri"/>
        <family val="2"/>
        <scheme val="minor"/>
      </rPr>
      <t>Go to a blank cell and start typing an IF statement. Notice that there is a little box that pops up with the terms "Logical test", "Value if true" and "Value if false". These are called "arguments" to a function. What is the logical test ?</t>
    </r>
    <r>
      <rPr>
        <sz val="11"/>
        <color theme="1"/>
        <rFont val="Calibri"/>
        <family val="2"/>
        <scheme val="minor"/>
      </rPr>
      <t xml:space="preserve">
A.  It is a statement with a &lt;, &gt;, or = that tests whether or not a given scenario is true
B. It is a statement with a + or - that tests whether or not a given scenario is true
C. It is a test that can identify whether or not an input is logical
D. It is a way to weed out QBA 1720 students who didn't watch the preps
</t>
    </r>
  </si>
  <si>
    <r>
      <rPr>
        <b/>
        <sz val="11"/>
        <color theme="1"/>
        <rFont val="Calibri"/>
        <family val="2"/>
        <scheme val="minor"/>
      </rPr>
      <t>Go to a blank cell and type in another IF statement. Take a look at the arguments. Based on those arguments, how does an IF statement work?</t>
    </r>
    <r>
      <rPr>
        <sz val="11"/>
        <color theme="1"/>
        <rFont val="Calibri"/>
        <family val="2"/>
        <scheme val="minor"/>
      </rPr>
      <t xml:space="preserve">
A. It uses the logical test to return a 1 or 0, regardless of what the true or false values are
B. It uses the logical test to return a specified value if the test is true or false
C. It uses binary encoding to return a true or false value
D. My IF statements don't work, therefore all IF statements don't work
</t>
    </r>
  </si>
  <si>
    <r>
      <rPr>
        <b/>
        <sz val="11"/>
        <color theme="1"/>
        <rFont val="Calibri"/>
        <family val="2"/>
        <scheme val="minor"/>
      </rPr>
      <t>Which of the following is true about an IFS statement?</t>
    </r>
    <r>
      <rPr>
        <sz val="11"/>
        <color theme="1"/>
        <rFont val="Calibri"/>
        <family val="2"/>
        <scheme val="minor"/>
      </rPr>
      <t xml:space="preserve">
A. IFS statements will loop forever if there are no true logical tests
B. IFS statements run through every logical test whether they are true or not
C. IFS statements will always understand what you're trying to do and usually require no thought
D. IFS statements stop at the first logical test that is true
</t>
    </r>
  </si>
  <si>
    <r>
      <rPr>
        <i/>
        <sz val="12"/>
        <color theme="1"/>
        <rFont val="Calibri"/>
        <family val="2"/>
        <scheme val="minor"/>
      </rPr>
      <t>Positions Moved up or Down:</t>
    </r>
    <r>
      <rPr>
        <sz val="12"/>
        <color theme="1"/>
        <rFont val="Calibri"/>
        <family val="2"/>
        <scheme val="minor"/>
      </rPr>
      <t xml:space="preserve"> Calculate the number of positions the city moved from the 2017 ranks to the 2023 ranks.</t>
    </r>
  </si>
  <si>
    <t>Passcode</t>
  </si>
  <si>
    <t>hi7C40</t>
  </si>
  <si>
    <r>
      <t>When you are finished with the assignment</t>
    </r>
    <r>
      <rPr>
        <sz val="14"/>
        <color theme="1"/>
        <rFont val="Calibri"/>
        <family val="2"/>
        <scheme val="minor"/>
      </rPr>
      <t>, please complete this short survey by clicking on the link below.  At the end of the survey, you will be provided with a passcode.  Please enter the passcode in the space provided below to earn credit.</t>
    </r>
  </si>
  <si>
    <t>HW 2 Survey</t>
  </si>
  <si>
    <r>
      <t>If a city has a quality of life rating at or above the average, show Yes, otherwise, put a double dash "--". (</t>
    </r>
    <r>
      <rPr>
        <i/>
        <sz val="12"/>
        <color theme="1"/>
        <rFont val="Calibri"/>
        <family val="2"/>
        <scheme val="minor"/>
      </rPr>
      <t>Reference the Yes</t>
    </r>
    <r>
      <rPr>
        <sz val="12"/>
        <color theme="1"/>
        <rFont val="Calibri"/>
        <family val="2"/>
        <scheme val="minor"/>
      </rPr>
      <t>)</t>
    </r>
  </si>
  <si>
    <r>
      <t>If a city is in the Southeast region and has a population of less than 1,000,000, show Yes, otherwise, put a double dash. (</t>
    </r>
    <r>
      <rPr>
        <i/>
        <sz val="12"/>
        <color theme="1"/>
        <rFont val="Calibri"/>
        <family val="2"/>
        <scheme val="minor"/>
      </rPr>
      <t>Reference the Yes</t>
    </r>
    <r>
      <rPr>
        <sz val="12"/>
        <color theme="1"/>
        <rFont val="Calibri"/>
        <family val="2"/>
        <scheme val="minor"/>
      </rPr>
      <t>)</t>
    </r>
  </si>
  <si>
    <r>
      <t>If a city's Average High Temp is less than 68 or it's a coastal city, show Yes, otherwise, put a double dash. (</t>
    </r>
    <r>
      <rPr>
        <i/>
        <sz val="12"/>
        <color theme="1"/>
        <rFont val="Calibri"/>
        <family val="2"/>
        <scheme val="minor"/>
      </rPr>
      <t>Reference the Yes</t>
    </r>
    <r>
      <rPr>
        <sz val="12"/>
        <color theme="1"/>
        <rFont val="Calibri"/>
        <family val="2"/>
        <scheme val="minor"/>
      </rPr>
      <t>)</t>
    </r>
  </si>
  <si>
    <r>
      <t>If a city has a higher quality of life rating at or above the average, show Yes, otherwise, put a double dash "--". (</t>
    </r>
    <r>
      <rPr>
        <i/>
        <sz val="12"/>
        <color theme="1"/>
        <rFont val="Calibri"/>
        <family val="2"/>
        <scheme val="minor"/>
      </rPr>
      <t>Reference the Yes</t>
    </r>
    <r>
      <rPr>
        <sz val="12"/>
        <color theme="1"/>
        <rFont val="Calibri"/>
        <family val="2"/>
        <scheme val="minor"/>
      </rPr>
      <t>)</t>
    </r>
  </si>
  <si>
    <r>
      <t>If a city is in the Southwest region and has a population of at least 1,000,000, show Yes, otherwise, put a double dash. (</t>
    </r>
    <r>
      <rPr>
        <i/>
        <sz val="12"/>
        <color theme="1"/>
        <rFont val="Calibri"/>
        <family val="2"/>
        <scheme val="minor"/>
      </rPr>
      <t>Reference the Yes</t>
    </r>
    <r>
      <rPr>
        <sz val="12"/>
        <color theme="1"/>
        <rFont val="Calibri"/>
        <family val="2"/>
        <scheme val="minor"/>
      </rPr>
      <t>)</t>
    </r>
  </si>
  <si>
    <r>
      <t>If a city's Average High Temp is at least 70 or it's a coastal city, show Yes, otherwise, put a double dash. (</t>
    </r>
    <r>
      <rPr>
        <i/>
        <sz val="12"/>
        <color theme="1"/>
        <rFont val="Calibri"/>
        <family val="2"/>
        <scheme val="minor"/>
      </rPr>
      <t>Reference the Yes</t>
    </r>
    <r>
      <rPr>
        <sz val="12"/>
        <color theme="1"/>
        <rFont val="Calibri"/>
        <family val="2"/>
        <scheme val="minor"/>
      </rPr>
      <t>)</t>
    </r>
  </si>
  <si>
    <r>
      <rPr>
        <i/>
        <sz val="12"/>
        <color theme="1"/>
        <rFont val="Calibri"/>
        <family val="2"/>
        <scheme val="minor"/>
      </rPr>
      <t xml:space="preserve">Top City: </t>
    </r>
    <r>
      <rPr>
        <sz val="12"/>
        <color theme="1"/>
        <rFont val="Calibri"/>
        <family val="2"/>
        <scheme val="minor"/>
      </rPr>
      <t>IF a city was in the top 10 in 2023, show Yes (reference output from right), otherwise, put a double dash "--"</t>
    </r>
  </si>
  <si>
    <r>
      <rPr>
        <b/>
        <sz val="11"/>
        <color theme="1"/>
        <rFont val="Calibri"/>
        <family val="2"/>
        <scheme val="minor"/>
      </rPr>
      <t>What is the purpose of Binary Encoding?</t>
    </r>
    <r>
      <rPr>
        <sz val="11"/>
        <color theme="1"/>
        <rFont val="Calibri"/>
        <family val="2"/>
        <scheme val="minor"/>
      </rPr>
      <t xml:space="preserve">
A. To represent text as binary numbers
B. To turn quantitative values into qualitative values
C. To represent numbers as text
D. Binary encoding sounds boring so it probably doesn't do anything
</t>
    </r>
  </si>
  <si>
    <r>
      <rPr>
        <b/>
        <sz val="11"/>
        <color theme="1"/>
        <rFont val="Calibri"/>
        <family val="2"/>
        <scheme val="minor"/>
      </rPr>
      <t>What is the purpose of Binary Encoding?</t>
    </r>
    <r>
      <rPr>
        <sz val="11"/>
        <color theme="1"/>
        <rFont val="Calibri"/>
        <family val="2"/>
        <scheme val="minor"/>
      </rPr>
      <t xml:space="preserve">
A. To represent numbers as text
B. To represent quantitative values as qualitative values
C. To represent text as binary values
D. Binary encoding sounds boring so it probably doesn't do anything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</si>
</sst>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0.0000"/>
    <numFmt numFmtId="166" formatCode="0.00000"/>
    <numFmt numFmtId="167" formatCode="0_);\(0\)"/>
    <numFmt numFmtId="168" formatCode="0.0_);\(0.0\)"/>
    <numFmt numFmtId="169" formatCode="_(&quot;$&quot;* #,##0_);_(&quot;$&quot;* \(#,##0\);_(&quot;$&quot;* &quot;-&quot;??_);_(@_)"/>
    <numFmt numFmtId="170" formatCode="_(* #,##0_);_(* \(#,##0\);_(* &quot;-&quot;??_);_(@_)"/>
    <numFmt numFmtId="171" formatCode="0.0%"/>
  </numFmts>
  <fonts count="5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b/>
      <sz val="11"/>
      <color theme="0"/>
      <name val="Calibri"/>
      <family val="2"/>
      <scheme val="minor"/>
    </font>
    <font>
      <sz val="10"/>
      <name val="Arial"/>
      <family val="2"/>
    </font>
    <font>
      <b/>
      <sz val="12"/>
      <color theme="0"/>
      <name val="Calibri"/>
      <family val="2"/>
      <scheme val="minor"/>
    </font>
    <font>
      <sz val="12"/>
      <color theme="0"/>
      <name val="Calibri"/>
      <family val="2"/>
      <scheme val="minor"/>
    </font>
    <font>
      <b/>
      <sz val="12"/>
      <color theme="1"/>
      <name val="Calibri"/>
      <family val="2"/>
      <scheme val="minor"/>
    </font>
    <font>
      <b/>
      <sz val="12"/>
      <name val="Calibri"/>
      <family val="2"/>
      <scheme val="minor"/>
    </font>
    <font>
      <sz val="12"/>
      <name val="Calibri"/>
      <family val="2"/>
      <scheme val="minor"/>
    </font>
    <font>
      <sz val="12"/>
      <color rgb="FF000000"/>
      <name val="Calibri"/>
      <family val="2"/>
      <scheme val="minor"/>
    </font>
    <font>
      <b/>
      <sz val="12"/>
      <color rgb="FF000000"/>
      <name val="Calibri"/>
      <family val="2"/>
      <scheme val="minor"/>
    </font>
    <font>
      <b/>
      <sz val="14"/>
      <color rgb="FF000000"/>
      <name val="Calibri"/>
      <family val="2"/>
      <scheme val="minor"/>
    </font>
    <font>
      <b/>
      <sz val="14"/>
      <color theme="1"/>
      <name val="Calibri"/>
      <family val="2"/>
      <scheme val="minor"/>
    </font>
    <font>
      <sz val="10"/>
      <name val="Calibri"/>
      <family val="2"/>
      <scheme val="minor"/>
    </font>
    <font>
      <sz val="9"/>
      <name val="Calibri"/>
      <family val="2"/>
      <scheme val="minor"/>
    </font>
    <font>
      <b/>
      <vertAlign val="subscript"/>
      <sz val="12"/>
      <color theme="0"/>
      <name val="Calibri (Body)"/>
    </font>
    <font>
      <vertAlign val="subscript"/>
      <sz val="12"/>
      <color rgb="FF000000"/>
      <name val="Calibri (Body)"/>
    </font>
    <font>
      <i/>
      <sz val="12"/>
      <color theme="1"/>
      <name val="Calibri"/>
      <family val="2"/>
      <scheme val="minor"/>
    </font>
    <font>
      <sz val="8"/>
      <name val="Calibri"/>
      <family val="2"/>
      <scheme val="minor"/>
    </font>
    <font>
      <b/>
      <sz val="14"/>
      <color theme="0"/>
      <name val="Calibri"/>
      <family val="2"/>
      <scheme val="minor"/>
    </font>
    <font>
      <b/>
      <sz val="12"/>
      <color theme="1" tint="0.249977111117893"/>
      <name val="Calibri"/>
      <family val="2"/>
      <scheme val="minor"/>
    </font>
    <font>
      <i/>
      <sz val="11"/>
      <color theme="1"/>
      <name val="Calibri"/>
      <family val="2"/>
      <scheme val="minor"/>
    </font>
    <font>
      <b/>
      <sz val="11"/>
      <color theme="1"/>
      <name val="Calibri"/>
      <family val="2"/>
      <scheme val="minor"/>
    </font>
    <font>
      <b/>
      <sz val="10"/>
      <color theme="0"/>
      <name val="Calibri"/>
      <family val="2"/>
      <scheme val="minor"/>
    </font>
    <font>
      <u/>
      <sz val="11"/>
      <color theme="10"/>
      <name val="Calibri"/>
      <family val="2"/>
      <scheme val="minor"/>
    </font>
    <font>
      <b/>
      <u/>
      <sz val="14"/>
      <color theme="10"/>
      <name val="Calibri"/>
      <family val="2"/>
      <scheme val="minor"/>
    </font>
    <font>
      <sz val="12"/>
      <color rgb="FF32363A"/>
      <name val="Arial"/>
      <family val="2"/>
    </font>
    <font>
      <sz val="14"/>
      <color theme="1"/>
      <name val="Calibri"/>
      <family val="2"/>
      <scheme val="minor"/>
    </font>
    <font>
      <sz val="9"/>
      <color indexed="81"/>
      <name val="Tahoma"/>
      <family val="2"/>
    </font>
    <font>
      <b/>
      <sz val="9"/>
      <color indexed="81"/>
      <name val="Tahoma"/>
      <family val="2"/>
    </font>
  </fonts>
  <fills count="12">
    <fill>
      <patternFill patternType="none"/>
    </fill>
    <fill>
      <patternFill patternType="gray125"/>
    </fill>
    <fill>
      <patternFill patternType="solid">
        <fgColor rgb="FF003300"/>
        <bgColor indexed="64"/>
      </patternFill>
    </fill>
    <fill>
      <patternFill patternType="solid">
        <fgColor theme="0" tint="-0.14999847407452621"/>
        <bgColor indexed="64"/>
      </patternFill>
    </fill>
    <fill>
      <patternFill patternType="solid">
        <fgColor theme="0"/>
        <bgColor indexed="64"/>
      </patternFill>
    </fill>
    <fill>
      <patternFill patternType="solid">
        <fgColor rgb="FF7030A0"/>
        <bgColor indexed="64"/>
      </patternFill>
    </fill>
    <fill>
      <patternFill patternType="solid">
        <fgColor theme="0" tint="-4.9989318521683403E-2"/>
        <bgColor indexed="64"/>
      </patternFill>
    </fill>
    <fill>
      <patternFill patternType="solid">
        <fgColor indexed="65"/>
        <bgColor indexed="64"/>
      </patternFill>
    </fill>
    <fill>
      <patternFill patternType="solid">
        <fgColor rgb="FF008000"/>
        <bgColor indexed="64"/>
      </patternFill>
    </fill>
    <fill>
      <patternFill patternType="solid">
        <fgColor rgb="FFFFFF00"/>
        <bgColor indexed="64"/>
      </patternFill>
    </fill>
    <fill>
      <patternFill patternType="solid">
        <fgColor rgb="FF0070C0"/>
        <bgColor indexed="64"/>
      </patternFill>
    </fill>
    <fill>
      <patternFill patternType="solid">
        <fgColor rgb="FF00B0F0"/>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4">
    <xf numFmtId="0" fontId="0" fillId="0" borderId="0"/>
    <xf numFmtId="37" fontId="23" fillId="0" borderId="0" applyFont="0" applyFill="0" applyBorder="0" applyAlignment="0" applyProtection="0"/>
    <xf numFmtId="44" fontId="23" fillId="0" borderId="0" applyFont="0" applyFill="0" applyBorder="0" applyAlignment="0" applyProtection="0"/>
    <xf numFmtId="9" fontId="23" fillId="0" borderId="0" applyFont="0" applyFill="0" applyBorder="0" applyAlignment="0" applyProtection="0"/>
    <xf numFmtId="0" fontId="25" fillId="0" borderId="0"/>
    <xf numFmtId="43" fontId="25" fillId="0" borderId="0" applyFont="0" applyFill="0" applyBorder="0" applyAlignment="0" applyProtection="0"/>
    <xf numFmtId="0" fontId="23" fillId="0" borderId="0"/>
    <xf numFmtId="9" fontId="22" fillId="0" borderId="0" applyFont="0" applyFill="0" applyBorder="0" applyAlignment="0" applyProtection="0"/>
    <xf numFmtId="0" fontId="25" fillId="0" borderId="0"/>
    <xf numFmtId="0" fontId="22" fillId="0" borderId="0"/>
    <xf numFmtId="0" fontId="15" fillId="0" borderId="0"/>
    <xf numFmtId="0" fontId="14" fillId="0" borderId="0"/>
    <xf numFmtId="44" fontId="14" fillId="0" borderId="0" applyFont="0" applyFill="0" applyBorder="0" applyAlignment="0" applyProtection="0"/>
    <xf numFmtId="0" fontId="46" fillId="0" borderId="0" applyNumberFormat="0" applyFill="0" applyBorder="0" applyAlignment="0" applyProtection="0"/>
  </cellStyleXfs>
  <cellXfs count="371">
    <xf numFmtId="0" fontId="0" fillId="0" borderId="0" xfId="0"/>
    <xf numFmtId="0" fontId="24" fillId="8" borderId="1" xfId="0" applyFont="1" applyFill="1" applyBorder="1" applyAlignment="1">
      <alignment horizontal="center"/>
    </xf>
    <xf numFmtId="0" fontId="0" fillId="0" borderId="0" xfId="6" applyFont="1"/>
    <xf numFmtId="171" fontId="0" fillId="3" borderId="1" xfId="7" applyNumberFormat="1" applyFont="1" applyFill="1" applyBorder="1" applyAlignment="1">
      <alignment horizontal="center"/>
    </xf>
    <xf numFmtId="164" fontId="0" fillId="3" borderId="1" xfId="7" applyNumberFormat="1" applyFont="1" applyFill="1" applyBorder="1" applyAlignment="1">
      <alignment horizontal="center" vertical="center"/>
    </xf>
    <xf numFmtId="0" fontId="0" fillId="3" borderId="1" xfId="6" applyFont="1" applyFill="1" applyBorder="1" applyAlignment="1">
      <alignment horizontal="center"/>
    </xf>
    <xf numFmtId="1" fontId="30" fillId="3" borderId="2" xfId="7" applyNumberFormat="1" applyFont="1" applyFill="1" applyBorder="1" applyAlignment="1">
      <alignment horizontal="center" vertical="center"/>
    </xf>
    <xf numFmtId="1" fontId="30" fillId="3" borderId="1" xfId="7" applyNumberFormat="1" applyFont="1" applyFill="1" applyBorder="1" applyAlignment="1">
      <alignment horizontal="center" vertical="center"/>
    </xf>
    <xf numFmtId="0" fontId="30" fillId="3" borderId="1" xfId="7" applyNumberFormat="1" applyFont="1" applyFill="1" applyBorder="1" applyAlignment="1">
      <alignment horizontal="center" vertical="center"/>
    </xf>
    <xf numFmtId="0" fontId="30" fillId="0" borderId="1" xfId="7" applyNumberFormat="1" applyFont="1" applyBorder="1" applyAlignment="1">
      <alignment horizontal="center" vertical="center"/>
    </xf>
    <xf numFmtId="0" fontId="30" fillId="0" borderId="1" xfId="6" applyFont="1" applyBorder="1"/>
    <xf numFmtId="0" fontId="29" fillId="0" borderId="2" xfId="6" applyFont="1" applyBorder="1" applyAlignment="1">
      <alignment horizontal="center"/>
    </xf>
    <xf numFmtId="0" fontId="29" fillId="0" borderId="1" xfId="6" applyFont="1" applyBorder="1" applyAlignment="1">
      <alignment horizontal="center"/>
    </xf>
    <xf numFmtId="0" fontId="29" fillId="0" borderId="1" xfId="6" applyFont="1" applyBorder="1"/>
    <xf numFmtId="0" fontId="26" fillId="8" borderId="1" xfId="9" applyFont="1" applyFill="1" applyBorder="1" applyAlignment="1">
      <alignment horizontal="center" vertical="center"/>
    </xf>
    <xf numFmtId="0" fontId="31" fillId="0" borderId="0" xfId="9" applyFont="1" applyAlignment="1">
      <alignment horizontal="left" vertical="center" indent="2"/>
    </xf>
    <xf numFmtId="0" fontId="26" fillId="8" borderId="1" xfId="6" applyFont="1" applyFill="1" applyBorder="1" applyAlignment="1">
      <alignment horizontal="center" vertical="center" wrapText="1"/>
    </xf>
    <xf numFmtId="0" fontId="29" fillId="0" borderId="1" xfId="8" applyFont="1" applyBorder="1" applyAlignment="1">
      <alignment horizontal="left"/>
    </xf>
    <xf numFmtId="0" fontId="28" fillId="0" borderId="1" xfId="6" applyFont="1" applyBorder="1"/>
    <xf numFmtId="0" fontId="33" fillId="6" borderId="10" xfId="9" applyFont="1" applyFill="1" applyBorder="1"/>
    <xf numFmtId="0" fontId="0" fillId="6" borderId="11" xfId="6" applyFont="1" applyFill="1" applyBorder="1"/>
    <xf numFmtId="0" fontId="0" fillId="6" borderId="12" xfId="6" applyFont="1" applyFill="1" applyBorder="1"/>
    <xf numFmtId="0" fontId="31" fillId="6" borderId="9" xfId="9" applyFont="1" applyFill="1" applyBorder="1"/>
    <xf numFmtId="0" fontId="0" fillId="6" borderId="0" xfId="6" applyFont="1" applyFill="1"/>
    <xf numFmtId="0" fontId="0" fillId="6" borderId="6" xfId="6" applyFont="1" applyFill="1" applyBorder="1"/>
    <xf numFmtId="0" fontId="32" fillId="6" borderId="9" xfId="9" applyFont="1" applyFill="1" applyBorder="1"/>
    <xf numFmtId="0" fontId="31" fillId="6" borderId="9" xfId="9" applyFont="1" applyFill="1" applyBorder="1" applyAlignment="1">
      <alignment horizontal="left" indent="2"/>
    </xf>
    <xf numFmtId="0" fontId="31" fillId="6" borderId="8" xfId="9" applyFont="1" applyFill="1" applyBorder="1" applyAlignment="1">
      <alignment horizontal="left" vertical="center" indent="2"/>
    </xf>
    <xf numFmtId="0" fontId="0" fillId="6" borderId="7" xfId="6" applyFont="1" applyFill="1" applyBorder="1"/>
    <xf numFmtId="0" fontId="0" fillId="6" borderId="13" xfId="6" applyFont="1" applyFill="1" applyBorder="1"/>
    <xf numFmtId="0" fontId="33" fillId="6" borderId="10" xfId="0" applyFont="1" applyFill="1" applyBorder="1"/>
    <xf numFmtId="0" fontId="21" fillId="0" borderId="0" xfId="0" applyFont="1"/>
    <xf numFmtId="0" fontId="27" fillId="0" borderId="0" xfId="0" applyFont="1"/>
    <xf numFmtId="0" fontId="21" fillId="0" borderId="1" xfId="0" applyFont="1" applyBorder="1" applyAlignment="1">
      <alignment horizontal="left"/>
    </xf>
    <xf numFmtId="0" fontId="21" fillId="0" borderId="1" xfId="0" applyFont="1" applyBorder="1" applyAlignment="1">
      <alignment horizontal="center"/>
    </xf>
    <xf numFmtId="0" fontId="21" fillId="3" borderId="1" xfId="0" applyFont="1" applyFill="1" applyBorder="1" applyAlignment="1">
      <alignment horizontal="center"/>
    </xf>
    <xf numFmtId="164" fontId="21" fillId="0" borderId="1" xfId="0" applyNumberFormat="1" applyFont="1" applyBorder="1" applyAlignment="1">
      <alignment horizontal="center"/>
    </xf>
    <xf numFmtId="170" fontId="21" fillId="0" borderId="1" xfId="1" applyNumberFormat="1" applyFont="1" applyBorder="1" applyAlignment="1">
      <alignment horizontal="center"/>
    </xf>
    <xf numFmtId="170" fontId="21" fillId="3" borderId="1" xfId="1" applyNumberFormat="1" applyFont="1" applyFill="1" applyBorder="1" applyAlignment="1">
      <alignment horizontal="center"/>
    </xf>
    <xf numFmtId="169" fontId="21" fillId="3" borderId="1" xfId="2" applyNumberFormat="1" applyFont="1" applyFill="1" applyBorder="1" applyAlignment="1">
      <alignment horizontal="center" wrapText="1"/>
    </xf>
    <xf numFmtId="0" fontId="21" fillId="0" borderId="0" xfId="0" applyFont="1" applyAlignment="1">
      <alignment horizontal="left"/>
    </xf>
    <xf numFmtId="0" fontId="34" fillId="6" borderId="10" xfId="0" applyFont="1" applyFill="1" applyBorder="1"/>
    <xf numFmtId="0" fontId="21" fillId="6" borderId="11" xfId="0" applyFont="1" applyFill="1" applyBorder="1"/>
    <xf numFmtId="0" fontId="21" fillId="6" borderId="12" xfId="0" applyFont="1" applyFill="1" applyBorder="1"/>
    <xf numFmtId="0" fontId="21" fillId="6" borderId="0" xfId="0" applyFont="1" applyFill="1"/>
    <xf numFmtId="0" fontId="21" fillId="6" borderId="6" xfId="0" applyFont="1" applyFill="1" applyBorder="1"/>
    <xf numFmtId="0" fontId="28" fillId="6" borderId="9" xfId="0" applyFont="1" applyFill="1" applyBorder="1"/>
    <xf numFmtId="0" fontId="21" fillId="6" borderId="9" xfId="0" applyFont="1" applyFill="1" applyBorder="1" applyAlignment="1">
      <alignment horizontal="left" indent="4"/>
    </xf>
    <xf numFmtId="0" fontId="21" fillId="6" borderId="8" xfId="0" applyFont="1" applyFill="1" applyBorder="1"/>
    <xf numFmtId="0" fontId="21" fillId="6" borderId="7" xfId="0" applyFont="1" applyFill="1" applyBorder="1"/>
    <xf numFmtId="0" fontId="21" fillId="6" borderId="13" xfId="0" applyFont="1" applyFill="1" applyBorder="1"/>
    <xf numFmtId="0" fontId="26" fillId="8" borderId="1" xfId="0" applyFont="1" applyFill="1" applyBorder="1" applyAlignment="1">
      <alignment horizontal="center"/>
    </xf>
    <xf numFmtId="0" fontId="21" fillId="7" borderId="1" xfId="0" applyFont="1" applyFill="1" applyBorder="1" applyAlignment="1">
      <alignment horizontal="center"/>
    </xf>
    <xf numFmtId="0" fontId="26" fillId="2" borderId="1" xfId="0" applyFont="1" applyFill="1" applyBorder="1" applyAlignment="1">
      <alignment horizontal="center" vertical="center" wrapText="1"/>
    </xf>
    <xf numFmtId="0" fontId="26" fillId="8" borderId="1" xfId="0" applyFont="1" applyFill="1" applyBorder="1" applyAlignment="1">
      <alignment horizontal="left" vertical="center" wrapText="1"/>
    </xf>
    <xf numFmtId="0" fontId="26" fillId="8" borderId="1" xfId="0" applyFont="1" applyFill="1" applyBorder="1" applyAlignment="1">
      <alignment horizontal="center" vertical="center" wrapText="1"/>
    </xf>
    <xf numFmtId="0" fontId="26" fillId="8" borderId="5" xfId="0" applyFont="1" applyFill="1" applyBorder="1" applyAlignment="1">
      <alignment horizontal="center" vertical="center" wrapText="1"/>
    </xf>
    <xf numFmtId="3" fontId="26" fillId="8" borderId="1" xfId="0" applyNumberFormat="1" applyFont="1" applyFill="1" applyBorder="1" applyAlignment="1">
      <alignment horizontal="center" vertical="center" wrapText="1"/>
    </xf>
    <xf numFmtId="0" fontId="26" fillId="8" borderId="9" xfId="0" applyFont="1" applyFill="1" applyBorder="1" applyAlignment="1">
      <alignment horizontal="center" vertical="center" wrapText="1"/>
    </xf>
    <xf numFmtId="9" fontId="21" fillId="3" borderId="1" xfId="3" applyFont="1" applyFill="1" applyBorder="1" applyAlignment="1">
      <alignment horizontal="center"/>
    </xf>
    <xf numFmtId="0" fontId="21" fillId="3" borderId="1" xfId="3" applyNumberFormat="1" applyFont="1" applyFill="1" applyBorder="1" applyAlignment="1">
      <alignment horizontal="center"/>
    </xf>
    <xf numFmtId="44" fontId="21" fillId="3" borderId="1" xfId="2" applyFont="1" applyFill="1" applyBorder="1" applyAlignment="1">
      <alignment horizontal="center"/>
    </xf>
    <xf numFmtId="0" fontId="30" fillId="0" borderId="1" xfId="0" applyFont="1" applyBorder="1" applyAlignment="1">
      <alignment horizontal="center" vertical="center" wrapText="1"/>
    </xf>
    <xf numFmtId="0" fontId="35" fillId="0" borderId="0" xfId="4" applyFont="1" applyAlignment="1">
      <alignment horizontal="center"/>
    </xf>
    <xf numFmtId="0" fontId="35" fillId="0" borderId="0" xfId="4" applyFont="1"/>
    <xf numFmtId="0" fontId="36" fillId="0" borderId="0" xfId="4" applyFont="1"/>
    <xf numFmtId="0" fontId="36" fillId="0" borderId="0" xfId="4" applyFont="1" applyAlignment="1">
      <alignment horizontal="center"/>
    </xf>
    <xf numFmtId="166" fontId="35" fillId="0" borderId="0" xfId="4" applyNumberFormat="1" applyFont="1"/>
    <xf numFmtId="1" fontId="36" fillId="0" borderId="0" xfId="4" applyNumberFormat="1" applyFont="1"/>
    <xf numFmtId="2" fontId="36" fillId="0" borderId="0" xfId="4" applyNumberFormat="1" applyFont="1"/>
    <xf numFmtId="167" fontId="36" fillId="0" borderId="0" xfId="5" applyNumberFormat="1" applyFont="1" applyFill="1"/>
    <xf numFmtId="2" fontId="35" fillId="0" borderId="0" xfId="4" applyNumberFormat="1" applyFont="1"/>
    <xf numFmtId="168" fontId="36" fillId="0" borderId="0" xfId="5" applyNumberFormat="1" applyFont="1" applyFill="1"/>
    <xf numFmtId="165" fontId="35" fillId="0" borderId="0" xfId="4" applyNumberFormat="1" applyFont="1"/>
    <xf numFmtId="0" fontId="30" fillId="0" borderId="0" xfId="4" applyFont="1" applyAlignment="1">
      <alignment horizontal="center"/>
    </xf>
    <xf numFmtId="0" fontId="30" fillId="0" borderId="0" xfId="4" applyFont="1"/>
    <xf numFmtId="0" fontId="30" fillId="0" borderId="1" xfId="4" applyFont="1" applyBorder="1" applyAlignment="1">
      <alignment horizontal="center"/>
    </xf>
    <xf numFmtId="2" fontId="30" fillId="0" borderId="1" xfId="4" applyNumberFormat="1" applyFont="1" applyBorder="1" applyAlignment="1">
      <alignment horizontal="center"/>
    </xf>
    <xf numFmtId="0" fontId="30" fillId="4" borderId="1" xfId="4" applyFont="1" applyFill="1" applyBorder="1" applyAlignment="1">
      <alignment horizontal="center"/>
    </xf>
    <xf numFmtId="0" fontId="30" fillId="0" borderId="1" xfId="4" applyFont="1" applyBorder="1" applyAlignment="1">
      <alignment horizontal="center" wrapText="1"/>
    </xf>
    <xf numFmtId="2" fontId="30" fillId="0" borderId="1" xfId="4" applyNumberFormat="1" applyFont="1" applyBorder="1" applyAlignment="1">
      <alignment horizontal="center" wrapText="1"/>
    </xf>
    <xf numFmtId="0" fontId="30" fillId="0" borderId="0" xfId="4" applyFont="1" applyAlignment="1">
      <alignment horizontal="center" wrapText="1"/>
    </xf>
    <xf numFmtId="0" fontId="30" fillId="0" borderId="0" xfId="4" applyFont="1" applyAlignment="1">
      <alignment wrapText="1"/>
    </xf>
    <xf numFmtId="166" fontId="30" fillId="0" borderId="0" xfId="4" applyNumberFormat="1" applyFont="1"/>
    <xf numFmtId="1" fontId="30" fillId="0" borderId="0" xfId="4" applyNumberFormat="1" applyFont="1"/>
    <xf numFmtId="2" fontId="30" fillId="0" borderId="0" xfId="4" applyNumberFormat="1" applyFont="1"/>
    <xf numFmtId="167" fontId="30" fillId="0" borderId="0" xfId="5" applyNumberFormat="1" applyFont="1" applyFill="1"/>
    <xf numFmtId="168" fontId="30" fillId="0" borderId="0" xfId="5" applyNumberFormat="1" applyFont="1" applyFill="1"/>
    <xf numFmtId="0" fontId="35" fillId="6" borderId="11" xfId="4" applyFont="1" applyFill="1" applyBorder="1" applyAlignment="1">
      <alignment horizontal="center"/>
    </xf>
    <xf numFmtId="0" fontId="35" fillId="6" borderId="11" xfId="4" applyFont="1" applyFill="1" applyBorder="1"/>
    <xf numFmtId="0" fontId="35" fillId="6" borderId="12" xfId="4" applyFont="1" applyFill="1" applyBorder="1"/>
    <xf numFmtId="0" fontId="30" fillId="6" borderId="9" xfId="4" applyFont="1" applyFill="1" applyBorder="1" applyAlignment="1">
      <alignment horizontal="center"/>
    </xf>
    <xf numFmtId="0" fontId="30" fillId="6" borderId="0" xfId="4" applyFont="1" applyFill="1" applyAlignment="1">
      <alignment horizontal="center"/>
    </xf>
    <xf numFmtId="0" fontId="30" fillId="6" borderId="0" xfId="4" applyFont="1" applyFill="1"/>
    <xf numFmtId="0" fontId="30" fillId="6" borderId="6" xfId="4" applyFont="1" applyFill="1" applyBorder="1"/>
    <xf numFmtId="0" fontId="32" fillId="6" borderId="9" xfId="0" applyFont="1" applyFill="1" applyBorder="1"/>
    <xf numFmtId="0" fontId="31" fillId="6" borderId="9" xfId="0" applyFont="1" applyFill="1" applyBorder="1" applyAlignment="1">
      <alignment horizontal="left" vertical="center" indent="2"/>
    </xf>
    <xf numFmtId="0" fontId="21" fillId="6" borderId="9" xfId="0" applyFont="1" applyFill="1" applyBorder="1" applyAlignment="1">
      <alignment horizontal="left" vertical="center" indent="2"/>
    </xf>
    <xf numFmtId="0" fontId="30" fillId="6" borderId="8" xfId="4" applyFont="1" applyFill="1" applyBorder="1" applyAlignment="1">
      <alignment horizontal="center"/>
    </xf>
    <xf numFmtId="0" fontId="30" fillId="6" borderId="7" xfId="4" applyFont="1" applyFill="1" applyBorder="1" applyAlignment="1">
      <alignment horizontal="center"/>
    </xf>
    <xf numFmtId="0" fontId="30" fillId="6" borderId="7" xfId="4" applyFont="1" applyFill="1" applyBorder="1"/>
    <xf numFmtId="0" fontId="30" fillId="6" borderId="13" xfId="4" applyFont="1" applyFill="1" applyBorder="1"/>
    <xf numFmtId="0" fontId="20" fillId="6" borderId="9" xfId="0" applyFont="1" applyFill="1" applyBorder="1" applyAlignment="1">
      <alignment horizontal="left" indent="2"/>
    </xf>
    <xf numFmtId="0" fontId="39" fillId="6" borderId="9" xfId="0" applyFont="1" applyFill="1" applyBorder="1" applyAlignment="1">
      <alignment horizontal="left" indent="2"/>
    </xf>
    <xf numFmtId="44" fontId="21" fillId="5" borderId="1" xfId="2" applyFont="1" applyFill="1" applyBorder="1" applyAlignment="1">
      <alignment horizontal="center"/>
    </xf>
    <xf numFmtId="44" fontId="21" fillId="4" borderId="1" xfId="2" applyFont="1" applyFill="1" applyBorder="1" applyAlignment="1">
      <alignment horizontal="center"/>
    </xf>
    <xf numFmtId="0" fontId="20" fillId="0" borderId="1" xfId="0" applyFont="1" applyBorder="1" applyAlignment="1">
      <alignment horizontal="center"/>
    </xf>
    <xf numFmtId="0" fontId="31" fillId="6" borderId="9" xfId="0" applyFont="1" applyFill="1" applyBorder="1" applyAlignment="1">
      <alignment horizontal="left" vertical="center" indent="3"/>
    </xf>
    <xf numFmtId="170" fontId="21" fillId="0" borderId="1" xfId="1" applyNumberFormat="1" applyFont="1" applyBorder="1"/>
    <xf numFmtId="0" fontId="20" fillId="6" borderId="9" xfId="0" applyFont="1" applyFill="1" applyBorder="1" applyAlignment="1">
      <alignment horizontal="left" indent="4"/>
    </xf>
    <xf numFmtId="171" fontId="28" fillId="0" borderId="1" xfId="7" applyNumberFormat="1" applyFont="1" applyBorder="1" applyAlignment="1">
      <alignment horizontal="center"/>
    </xf>
    <xf numFmtId="0" fontId="20" fillId="0" borderId="9" xfId="0" applyFont="1" applyBorder="1" applyAlignment="1">
      <alignment horizontal="left" indent="2"/>
    </xf>
    <xf numFmtId="0" fontId="21" fillId="6" borderId="9" xfId="0" applyFont="1" applyFill="1" applyBorder="1" applyAlignment="1">
      <alignment horizontal="left" wrapText="1"/>
    </xf>
    <xf numFmtId="0" fontId="21" fillId="6" borderId="0" xfId="0" applyFont="1" applyFill="1" applyAlignment="1">
      <alignment horizontal="left" wrapText="1"/>
    </xf>
    <xf numFmtId="0" fontId="21" fillId="6" borderId="6" xfId="0" applyFont="1" applyFill="1" applyBorder="1" applyAlignment="1">
      <alignment horizontal="left" wrapText="1"/>
    </xf>
    <xf numFmtId="0" fontId="19" fillId="6" borderId="9" xfId="0" applyFont="1" applyFill="1" applyBorder="1" applyAlignment="1">
      <alignment horizontal="left" indent="2"/>
    </xf>
    <xf numFmtId="9"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39" fillId="6" borderId="9" xfId="0" applyFont="1" applyFill="1" applyBorder="1" applyAlignment="1">
      <alignment horizontal="left"/>
    </xf>
    <xf numFmtId="0" fontId="19" fillId="6" borderId="9" xfId="0" applyFont="1" applyFill="1" applyBorder="1"/>
    <xf numFmtId="0" fontId="21" fillId="6" borderId="0" xfId="0" applyFont="1" applyFill="1" applyAlignment="1">
      <alignment horizontal="left" indent="2"/>
    </xf>
    <xf numFmtId="0" fontId="21" fillId="6" borderId="6" xfId="0" applyFont="1" applyFill="1" applyBorder="1" applyAlignment="1">
      <alignment horizontal="left" indent="2"/>
    </xf>
    <xf numFmtId="2" fontId="21" fillId="0" borderId="1" xfId="2" applyNumberFormat="1" applyFont="1" applyBorder="1" applyAlignment="1">
      <alignment horizontal="center"/>
    </xf>
    <xf numFmtId="2" fontId="21" fillId="0" borderId="0" xfId="0" applyNumberFormat="1" applyFont="1"/>
    <xf numFmtId="2" fontId="21" fillId="5" borderId="1" xfId="2" applyNumberFormat="1" applyFont="1" applyFill="1" applyBorder="1" applyAlignment="1">
      <alignment horizontal="center"/>
    </xf>
    <xf numFmtId="2" fontId="30" fillId="5" borderId="1" xfId="4" applyNumberFormat="1" applyFont="1" applyFill="1" applyBorder="1" applyAlignment="1">
      <alignment horizontal="center"/>
    </xf>
    <xf numFmtId="3" fontId="18" fillId="6" borderId="9" xfId="0" applyNumberFormat="1" applyFont="1" applyFill="1" applyBorder="1" applyAlignment="1">
      <alignment horizontal="left" indent="2"/>
    </xf>
    <xf numFmtId="2" fontId="21" fillId="3" borderId="1" xfId="0" applyNumberFormat="1" applyFont="1" applyFill="1" applyBorder="1" applyAlignment="1">
      <alignment horizontal="center"/>
    </xf>
    <xf numFmtId="0" fontId="16" fillId="4" borderId="1" xfId="0" applyFont="1" applyFill="1" applyBorder="1" applyAlignment="1">
      <alignment horizontal="center"/>
    </xf>
    <xf numFmtId="9" fontId="16" fillId="4" borderId="1" xfId="0" applyNumberFormat="1" applyFont="1" applyFill="1" applyBorder="1" applyAlignment="1">
      <alignment horizontal="center"/>
    </xf>
    <xf numFmtId="1" fontId="30" fillId="5" borderId="1" xfId="7" applyNumberFormat="1" applyFont="1" applyFill="1" applyBorder="1" applyAlignment="1">
      <alignment horizontal="center" vertical="center"/>
    </xf>
    <xf numFmtId="1" fontId="30" fillId="4" borderId="1" xfId="7" applyNumberFormat="1" applyFont="1" applyFill="1" applyBorder="1" applyAlignment="1">
      <alignment horizontal="center" vertical="center"/>
    </xf>
    <xf numFmtId="167" fontId="30" fillId="0" borderId="0" xfId="5" applyNumberFormat="1" applyFont="1" applyFill="1" applyBorder="1"/>
    <xf numFmtId="37" fontId="30" fillId="0" borderId="0" xfId="1" applyFont="1"/>
    <xf numFmtId="0" fontId="14" fillId="0" borderId="0" xfId="11"/>
    <xf numFmtId="0" fontId="13" fillId="6" borderId="0" xfId="11" applyFont="1" applyFill="1" applyAlignment="1">
      <alignment horizontal="left"/>
    </xf>
    <xf numFmtId="0" fontId="26" fillId="2" borderId="1" xfId="11" applyFont="1" applyFill="1" applyBorder="1" applyAlignment="1">
      <alignment horizontal="center"/>
    </xf>
    <xf numFmtId="0" fontId="26" fillId="2" borderId="1" xfId="11" applyFont="1" applyFill="1" applyBorder="1" applyAlignment="1">
      <alignment horizontal="center" wrapText="1"/>
    </xf>
    <xf numFmtId="0" fontId="13" fillId="0" borderId="1" xfId="11" applyFont="1" applyBorder="1" applyAlignment="1">
      <alignment horizontal="center" vertical="center"/>
    </xf>
    <xf numFmtId="169" fontId="13" fillId="0" borderId="1" xfId="12" applyNumberFormat="1" applyFont="1" applyBorder="1" applyAlignment="1">
      <alignment horizontal="center" vertical="center"/>
    </xf>
    <xf numFmtId="169" fontId="13" fillId="3" borderId="1" xfId="12" applyNumberFormat="1" applyFont="1" applyFill="1" applyBorder="1" applyAlignment="1">
      <alignment horizontal="center" vertical="center"/>
    </xf>
    <xf numFmtId="0" fontId="13" fillId="3" borderId="1" xfId="0" applyFont="1" applyFill="1" applyBorder="1" applyAlignment="1">
      <alignment horizontal="center"/>
    </xf>
    <xf numFmtId="0" fontId="13" fillId="0" borderId="1" xfId="0" applyFont="1" applyBorder="1" applyAlignment="1">
      <alignment horizontal="center" vertical="center"/>
    </xf>
    <xf numFmtId="169" fontId="13" fillId="0" borderId="1" xfId="2" applyNumberFormat="1" applyFont="1" applyBorder="1" applyAlignment="1">
      <alignment horizontal="center" vertical="center"/>
    </xf>
    <xf numFmtId="0" fontId="13" fillId="0" borderId="0" xfId="0" applyFont="1"/>
    <xf numFmtId="10" fontId="13" fillId="0" borderId="1" xfId="11" applyNumberFormat="1" applyFont="1" applyBorder="1"/>
    <xf numFmtId="0" fontId="13" fillId="0" borderId="0" xfId="11" applyFont="1"/>
    <xf numFmtId="1" fontId="13" fillId="0" borderId="1" xfId="11" applyNumberFormat="1" applyFont="1" applyBorder="1"/>
    <xf numFmtId="169" fontId="13" fillId="3" borderId="1" xfId="2" applyNumberFormat="1" applyFont="1" applyFill="1" applyBorder="1"/>
    <xf numFmtId="0" fontId="13" fillId="6" borderId="9" xfId="11" applyFont="1" applyFill="1" applyBorder="1" applyAlignment="1">
      <alignment horizontal="left"/>
    </xf>
    <xf numFmtId="0" fontId="13" fillId="6" borderId="6" xfId="11" applyFont="1" applyFill="1" applyBorder="1" applyAlignment="1">
      <alignment horizontal="left"/>
    </xf>
    <xf numFmtId="0" fontId="28" fillId="6" borderId="9" xfId="11" applyFont="1" applyFill="1" applyBorder="1" applyAlignment="1">
      <alignment horizontal="left"/>
    </xf>
    <xf numFmtId="0" fontId="13" fillId="6" borderId="9" xfId="11" applyFont="1" applyFill="1" applyBorder="1" applyAlignment="1">
      <alignment horizontal="left" indent="1"/>
    </xf>
    <xf numFmtId="0" fontId="13" fillId="6" borderId="8" xfId="11" applyFont="1" applyFill="1" applyBorder="1" applyAlignment="1">
      <alignment horizontal="left" indent="1"/>
    </xf>
    <xf numFmtId="0" fontId="13" fillId="6" borderId="7" xfId="11" applyFont="1" applyFill="1" applyBorder="1" applyAlignment="1">
      <alignment horizontal="left"/>
    </xf>
    <xf numFmtId="0" fontId="13" fillId="6" borderId="13" xfId="11" applyFont="1" applyFill="1" applyBorder="1" applyAlignment="1">
      <alignment horizontal="left"/>
    </xf>
    <xf numFmtId="0" fontId="12" fillId="6" borderId="9" xfId="0" applyFont="1" applyFill="1" applyBorder="1" applyAlignment="1">
      <alignment horizontal="left" indent="2"/>
    </xf>
    <xf numFmtId="0" fontId="12" fillId="0" borderId="1" xfId="0" applyFont="1" applyBorder="1" applyAlignment="1">
      <alignment horizontal="center"/>
    </xf>
    <xf numFmtId="0" fontId="30" fillId="5" borderId="1" xfId="4" applyFont="1" applyFill="1" applyBorder="1" applyAlignment="1">
      <alignment horizontal="center"/>
    </xf>
    <xf numFmtId="0" fontId="26" fillId="2" borderId="2" xfId="0" applyFont="1" applyFill="1" applyBorder="1" applyAlignment="1">
      <alignment vertical="center" wrapText="1"/>
    </xf>
    <xf numFmtId="0" fontId="26" fillId="2" borderId="3" xfId="0" applyFont="1" applyFill="1" applyBorder="1" applyAlignment="1">
      <alignment vertical="center" wrapText="1"/>
    </xf>
    <xf numFmtId="0" fontId="26" fillId="2" borderId="4" xfId="0" applyFont="1" applyFill="1" applyBorder="1" applyAlignment="1">
      <alignment vertical="center" wrapText="1"/>
    </xf>
    <xf numFmtId="0" fontId="21" fillId="5" borderId="1" xfId="0" applyFont="1" applyFill="1" applyBorder="1" applyAlignment="1">
      <alignment horizontal="center"/>
    </xf>
    <xf numFmtId="0" fontId="26" fillId="2" borderId="5" xfId="11" applyFont="1" applyFill="1" applyBorder="1" applyAlignment="1">
      <alignment horizontal="center" wrapText="1"/>
    </xf>
    <xf numFmtId="0" fontId="26" fillId="8" borderId="1" xfId="0" applyFont="1" applyFill="1" applyBorder="1" applyAlignment="1">
      <alignment horizontal="center" wrapText="1"/>
    </xf>
    <xf numFmtId="0" fontId="42" fillId="6" borderId="1" xfId="0" applyFont="1" applyFill="1" applyBorder="1" applyAlignment="1">
      <alignment horizontal="center" vertical="center" wrapText="1"/>
    </xf>
    <xf numFmtId="10" fontId="13" fillId="0" borderId="0" xfId="11" applyNumberFormat="1" applyFont="1"/>
    <xf numFmtId="1" fontId="13" fillId="0" borderId="0" xfId="11" applyNumberFormat="1" applyFont="1"/>
    <xf numFmtId="0" fontId="29" fillId="0" borderId="2" xfId="6" applyFont="1" applyBorder="1"/>
    <xf numFmtId="0" fontId="29" fillId="0" borderId="3" xfId="6" applyFont="1" applyBorder="1"/>
    <xf numFmtId="0" fontId="0" fillId="0" borderId="9" xfId="6" applyFont="1" applyBorder="1"/>
    <xf numFmtId="0" fontId="0" fillId="0" borderId="6" xfId="6" applyFont="1" applyBorder="1" applyAlignment="1">
      <alignment horizontal="center"/>
    </xf>
    <xf numFmtId="9" fontId="0" fillId="0" borderId="0" xfId="7" applyFont="1" applyBorder="1" applyAlignment="1">
      <alignment horizontal="center" vertical="center"/>
    </xf>
    <xf numFmtId="0" fontId="0" fillId="0" borderId="6" xfId="6" applyFont="1" applyBorder="1"/>
    <xf numFmtId="0" fontId="0" fillId="0" borderId="7" xfId="6" applyFont="1" applyBorder="1"/>
    <xf numFmtId="0" fontId="0" fillId="0" borderId="13" xfId="6" applyFont="1" applyBorder="1"/>
    <xf numFmtId="0" fontId="26" fillId="4" borderId="0" xfId="9" applyFont="1" applyFill="1" applyAlignment="1">
      <alignment vertical="center"/>
    </xf>
    <xf numFmtId="0" fontId="26" fillId="4" borderId="7" xfId="9" applyFont="1" applyFill="1" applyBorder="1" applyAlignment="1">
      <alignment vertical="center"/>
    </xf>
    <xf numFmtId="0" fontId="26" fillId="4" borderId="11" xfId="9" applyFont="1" applyFill="1" applyBorder="1" applyAlignment="1">
      <alignment vertical="center"/>
    </xf>
    <xf numFmtId="0" fontId="26" fillId="8" borderId="2" xfId="9" applyFont="1" applyFill="1" applyBorder="1" applyAlignment="1">
      <alignment horizontal="center" vertical="center"/>
    </xf>
    <xf numFmtId="0" fontId="30" fillId="0" borderId="2" xfId="7" applyNumberFormat="1" applyFont="1" applyBorder="1" applyAlignment="1">
      <alignment horizontal="center" vertical="center"/>
    </xf>
    <xf numFmtId="164" fontId="0" fillId="3" borderId="2" xfId="7" applyNumberFormat="1" applyFont="1" applyFill="1" applyBorder="1" applyAlignment="1">
      <alignment horizontal="center" vertical="center"/>
    </xf>
    <xf numFmtId="171" fontId="0" fillId="3" borderId="2" xfId="7" applyNumberFormat="1" applyFont="1" applyFill="1" applyBorder="1" applyAlignment="1">
      <alignment horizontal="center"/>
    </xf>
    <xf numFmtId="0" fontId="26" fillId="8" borderId="3" xfId="9" applyFont="1" applyFill="1" applyBorder="1" applyAlignment="1">
      <alignment horizontal="center" vertical="center"/>
    </xf>
    <xf numFmtId="0" fontId="30" fillId="0" borderId="3" xfId="7" applyNumberFormat="1" applyFont="1" applyBorder="1" applyAlignment="1">
      <alignment horizontal="center" vertical="center"/>
    </xf>
    <xf numFmtId="0" fontId="30" fillId="5" borderId="3" xfId="7" applyNumberFormat="1" applyFont="1" applyFill="1" applyBorder="1" applyAlignment="1">
      <alignment horizontal="center" vertical="center"/>
    </xf>
    <xf numFmtId="171" fontId="0" fillId="3" borderId="3" xfId="7" applyNumberFormat="1" applyFont="1" applyFill="1" applyBorder="1" applyAlignment="1">
      <alignment horizontal="center"/>
    </xf>
    <xf numFmtId="9" fontId="0" fillId="0" borderId="9" xfId="7" applyFont="1" applyBorder="1" applyAlignment="1">
      <alignment horizontal="center" vertical="center"/>
    </xf>
    <xf numFmtId="0" fontId="0" fillId="0" borderId="10" xfId="6" applyFont="1" applyBorder="1"/>
    <xf numFmtId="0" fontId="30" fillId="0" borderId="11" xfId="7" applyNumberFormat="1" applyFont="1" applyBorder="1" applyAlignment="1">
      <alignment horizontal="center" vertical="center"/>
    </xf>
    <xf numFmtId="164" fontId="0" fillId="3" borderId="7" xfId="7" applyNumberFormat="1" applyFont="1" applyFill="1" applyBorder="1" applyAlignment="1">
      <alignment horizontal="center" vertical="center"/>
    </xf>
    <xf numFmtId="0" fontId="29" fillId="0" borderId="11" xfId="6" applyFont="1" applyBorder="1" applyAlignment="1">
      <alignment horizontal="center"/>
    </xf>
    <xf numFmtId="0" fontId="30" fillId="0" borderId="7" xfId="7" applyNumberFormat="1" applyFont="1" applyBorder="1" applyAlignment="1">
      <alignment horizontal="center" vertical="center"/>
    </xf>
    <xf numFmtId="0" fontId="29" fillId="0" borderId="0" xfId="6" applyFont="1"/>
    <xf numFmtId="0" fontId="11" fillId="0" borderId="0" xfId="0" applyFont="1"/>
    <xf numFmtId="0" fontId="11" fillId="0" borderId="1" xfId="0" applyFont="1" applyBorder="1" applyAlignment="1">
      <alignment horizontal="left"/>
    </xf>
    <xf numFmtId="0" fontId="0" fillId="6" borderId="11" xfId="0" applyFill="1" applyBorder="1"/>
    <xf numFmtId="0" fontId="0" fillId="6" borderId="12" xfId="0" applyFill="1" applyBorder="1"/>
    <xf numFmtId="0" fontId="0" fillId="6" borderId="9" xfId="0" applyFill="1" applyBorder="1"/>
    <xf numFmtId="0" fontId="0" fillId="6" borderId="0" xfId="0" applyFill="1"/>
    <xf numFmtId="0" fontId="0" fillId="6" borderId="6" xfId="0" applyFill="1" applyBorder="1"/>
    <xf numFmtId="0" fontId="0" fillId="6" borderId="8" xfId="0" applyFill="1" applyBorder="1"/>
    <xf numFmtId="0" fontId="0" fillId="6" borderId="7" xfId="0" applyFill="1" applyBorder="1"/>
    <xf numFmtId="0" fontId="0" fillId="6" borderId="13" xfId="0" applyFill="1" applyBorder="1"/>
    <xf numFmtId="0" fontId="10" fillId="0" borderId="10" xfId="0" applyFont="1" applyBorder="1" applyAlignment="1">
      <alignment horizontal="center"/>
    </xf>
    <xf numFmtId="164" fontId="10" fillId="0" borderId="10" xfId="0" applyNumberFormat="1" applyFont="1" applyBorder="1" applyAlignment="1">
      <alignment horizontal="center"/>
    </xf>
    <xf numFmtId="170" fontId="10" fillId="0" borderId="10" xfId="1" applyNumberFormat="1" applyFont="1" applyBorder="1" applyAlignment="1">
      <alignment horizontal="center"/>
    </xf>
    <xf numFmtId="0" fontId="10" fillId="0" borderId="11" xfId="0" applyFont="1" applyBorder="1" applyAlignment="1">
      <alignment horizontal="left"/>
    </xf>
    <xf numFmtId="2" fontId="10" fillId="0" borderId="10" xfId="2" applyNumberFormat="1" applyFont="1" applyFill="1" applyBorder="1" applyAlignment="1">
      <alignment horizontal="center"/>
    </xf>
    <xf numFmtId="2" fontId="10" fillId="0" borderId="10" xfId="2" applyNumberFormat="1" applyFont="1" applyBorder="1" applyAlignment="1">
      <alignment horizontal="center"/>
    </xf>
    <xf numFmtId="0" fontId="9" fillId="6" borderId="9" xfId="0" applyFont="1" applyFill="1" applyBorder="1" applyAlignment="1">
      <alignment horizontal="left" indent="2"/>
    </xf>
    <xf numFmtId="0" fontId="9" fillId="0" borderId="1" xfId="0" applyFont="1" applyBorder="1" applyAlignment="1">
      <alignment horizontal="center"/>
    </xf>
    <xf numFmtId="0" fontId="9" fillId="0" borderId="0" xfId="0" applyFont="1"/>
    <xf numFmtId="2" fontId="30" fillId="3" borderId="1" xfId="4" applyNumberFormat="1" applyFont="1" applyFill="1" applyBorder="1" applyAlignment="1">
      <alignment horizontal="left"/>
    </xf>
    <xf numFmtId="1" fontId="30" fillId="3" borderId="1" xfId="4" applyNumberFormat="1" applyFont="1" applyFill="1" applyBorder="1" applyAlignment="1">
      <alignment horizontal="left"/>
    </xf>
    <xf numFmtId="0" fontId="21" fillId="3" borderId="1" xfId="1" applyNumberFormat="1" applyFont="1" applyFill="1" applyBorder="1" applyAlignment="1">
      <alignment horizontal="left"/>
    </xf>
    <xf numFmtId="0" fontId="26" fillId="2" borderId="1" xfId="6" applyFont="1" applyFill="1" applyBorder="1" applyAlignment="1">
      <alignment horizontal="center" vertical="center" wrapText="1"/>
    </xf>
    <xf numFmtId="0" fontId="8" fillId="0" borderId="0" xfId="0" applyFont="1"/>
    <xf numFmtId="0" fontId="7" fillId="6" borderId="9" xfId="0" applyFont="1" applyFill="1" applyBorder="1" applyAlignment="1">
      <alignment horizontal="left" indent="4"/>
    </xf>
    <xf numFmtId="0" fontId="6" fillId="6" borderId="11" xfId="0" applyFont="1" applyFill="1" applyBorder="1"/>
    <xf numFmtId="0" fontId="6" fillId="6" borderId="12" xfId="0" applyFont="1" applyFill="1" applyBorder="1"/>
    <xf numFmtId="0" fontId="6" fillId="0" borderId="0" xfId="0" applyFont="1"/>
    <xf numFmtId="0" fontId="6" fillId="6" borderId="9" xfId="0" applyFont="1" applyFill="1" applyBorder="1" applyAlignment="1">
      <alignment horizontal="left" wrapText="1"/>
    </xf>
    <xf numFmtId="0" fontId="6" fillId="6" borderId="0" xfId="0" applyFont="1" applyFill="1" applyAlignment="1">
      <alignment horizontal="left" wrapText="1"/>
    </xf>
    <xf numFmtId="0" fontId="6" fillId="6" borderId="6" xfId="0" applyFont="1" applyFill="1" applyBorder="1" applyAlignment="1">
      <alignment horizontal="left" wrapText="1"/>
    </xf>
    <xf numFmtId="0" fontId="6" fillId="6" borderId="0" xfId="0" applyFont="1" applyFill="1"/>
    <xf numFmtId="0" fontId="6" fillId="6" borderId="6" xfId="0" applyFont="1" applyFill="1" applyBorder="1"/>
    <xf numFmtId="0" fontId="6" fillId="6" borderId="9" xfId="0" applyFont="1" applyFill="1" applyBorder="1"/>
    <xf numFmtId="0" fontId="6" fillId="6" borderId="9" xfId="0" applyFont="1" applyFill="1" applyBorder="1" applyAlignment="1">
      <alignment horizontal="left" indent="2"/>
    </xf>
    <xf numFmtId="0" fontId="6" fillId="6" borderId="0" xfId="0" applyFont="1" applyFill="1" applyAlignment="1">
      <alignment horizontal="left" indent="2"/>
    </xf>
    <xf numFmtId="0" fontId="6" fillId="6" borderId="6" xfId="0" applyFont="1" applyFill="1" applyBorder="1" applyAlignment="1">
      <alignment horizontal="left" indent="2"/>
    </xf>
    <xf numFmtId="0" fontId="6" fillId="6" borderId="9" xfId="0" applyFont="1" applyFill="1" applyBorder="1" applyAlignment="1">
      <alignment horizontal="left" indent="4"/>
    </xf>
    <xf numFmtId="0" fontId="6" fillId="0" borderId="1" xfId="0" applyFont="1" applyBorder="1" applyAlignment="1">
      <alignment horizontal="center"/>
    </xf>
    <xf numFmtId="170" fontId="6" fillId="0" borderId="1" xfId="1" applyNumberFormat="1" applyFont="1" applyBorder="1"/>
    <xf numFmtId="0" fontId="6" fillId="6" borderId="8" xfId="0" applyFont="1" applyFill="1" applyBorder="1"/>
    <xf numFmtId="0" fontId="6" fillId="6" borderId="7" xfId="0" applyFont="1" applyFill="1" applyBorder="1"/>
    <xf numFmtId="0" fontId="6" fillId="6" borderId="13" xfId="0" applyFont="1" applyFill="1" applyBorder="1"/>
    <xf numFmtId="0" fontId="6" fillId="0" borderId="1" xfId="0" applyFont="1" applyBorder="1" applyAlignment="1">
      <alignment horizontal="left"/>
    </xf>
    <xf numFmtId="0" fontId="6" fillId="3" borderId="1" xfId="0" applyFont="1" applyFill="1" applyBorder="1" applyAlignment="1">
      <alignment horizontal="center"/>
    </xf>
    <xf numFmtId="164" fontId="6" fillId="0" borderId="1" xfId="0" applyNumberFormat="1" applyFont="1" applyBorder="1" applyAlignment="1">
      <alignment horizontal="center"/>
    </xf>
    <xf numFmtId="170" fontId="6" fillId="0" borderId="1" xfId="1" applyNumberFormat="1" applyFont="1" applyBorder="1" applyAlignment="1">
      <alignment horizontal="center"/>
    </xf>
    <xf numFmtId="2" fontId="6" fillId="5" borderId="1" xfId="2" applyNumberFormat="1" applyFont="1" applyFill="1" applyBorder="1" applyAlignment="1">
      <alignment horizontal="center"/>
    </xf>
    <xf numFmtId="169" fontId="6" fillId="3" borderId="1" xfId="2" applyNumberFormat="1" applyFont="1" applyFill="1" applyBorder="1" applyAlignment="1">
      <alignment horizontal="center" wrapText="1"/>
    </xf>
    <xf numFmtId="170" fontId="6" fillId="3" borderId="1" xfId="1" applyNumberFormat="1" applyFont="1" applyFill="1" applyBorder="1" applyAlignment="1">
      <alignment horizontal="center"/>
    </xf>
    <xf numFmtId="2" fontId="6" fillId="0" borderId="1" xfId="2" applyNumberFormat="1" applyFont="1" applyBorder="1" applyAlignment="1">
      <alignment horizontal="center"/>
    </xf>
    <xf numFmtId="2" fontId="6" fillId="0" borderId="0" xfId="0" applyNumberFormat="1" applyFont="1"/>
    <xf numFmtId="2" fontId="6" fillId="3" borderId="1" xfId="0" applyNumberFormat="1" applyFont="1" applyFill="1" applyBorder="1" applyAlignment="1">
      <alignment horizontal="center"/>
    </xf>
    <xf numFmtId="0" fontId="6" fillId="0" borderId="0" xfId="0" applyFont="1" applyAlignment="1">
      <alignment horizontal="left"/>
    </xf>
    <xf numFmtId="0" fontId="5" fillId="6" borderId="9" xfId="0" applyFont="1" applyFill="1" applyBorder="1" applyAlignment="1">
      <alignment horizontal="left" indent="2"/>
    </xf>
    <xf numFmtId="0" fontId="29" fillId="0" borderId="7" xfId="6" applyFont="1" applyBorder="1"/>
    <xf numFmtId="171" fontId="28" fillId="0" borderId="0" xfId="7" applyNumberFormat="1" applyFont="1" applyBorder="1" applyAlignment="1">
      <alignment horizontal="center"/>
    </xf>
    <xf numFmtId="0" fontId="26" fillId="8" borderId="11" xfId="9" applyFont="1" applyFill="1" applyBorder="1" applyAlignment="1">
      <alignment horizontal="center" vertical="center"/>
    </xf>
    <xf numFmtId="0" fontId="29" fillId="3" borderId="1" xfId="6" applyFont="1" applyFill="1" applyBorder="1" applyAlignment="1">
      <alignment horizontal="center"/>
    </xf>
    <xf numFmtId="9" fontId="5" fillId="4" borderId="1" xfId="0" applyNumberFormat="1" applyFont="1" applyFill="1" applyBorder="1" applyAlignment="1">
      <alignment horizontal="center"/>
    </xf>
    <xf numFmtId="3" fontId="5" fillId="6" borderId="9" xfId="0" applyNumberFormat="1" applyFont="1" applyFill="1" applyBorder="1" applyAlignment="1">
      <alignment horizontal="left" indent="2"/>
    </xf>
    <xf numFmtId="0" fontId="5" fillId="4" borderId="1" xfId="0" applyFont="1" applyFill="1" applyBorder="1" applyAlignment="1">
      <alignment horizontal="center"/>
    </xf>
    <xf numFmtId="0" fontId="5" fillId="0" borderId="1" xfId="0" applyFont="1" applyBorder="1" applyAlignment="1">
      <alignment horizontal="center"/>
    </xf>
    <xf numFmtId="169" fontId="13" fillId="5" borderId="1" xfId="12" applyNumberFormat="1" applyFont="1" applyFill="1" applyBorder="1" applyAlignment="1">
      <alignment horizontal="center" vertical="center"/>
    </xf>
    <xf numFmtId="0" fontId="4" fillId="0" borderId="0" xfId="0" applyFont="1"/>
    <xf numFmtId="0" fontId="4" fillId="6" borderId="11" xfId="0" applyFont="1" applyFill="1" applyBorder="1"/>
    <xf numFmtId="0" fontId="4" fillId="6" borderId="12" xfId="0" applyFont="1" applyFill="1" applyBorder="1"/>
    <xf numFmtId="44" fontId="4" fillId="0" borderId="0" xfId="0" applyNumberFormat="1" applyFont="1"/>
    <xf numFmtId="0" fontId="4" fillId="6" borderId="9" xfId="0" applyFont="1" applyFill="1" applyBorder="1" applyAlignment="1">
      <alignment horizontal="left" wrapText="1"/>
    </xf>
    <xf numFmtId="0" fontId="4" fillId="6" borderId="0" xfId="0" applyFont="1" applyFill="1" applyAlignment="1">
      <alignment horizontal="left" wrapText="1"/>
    </xf>
    <xf numFmtId="0" fontId="4" fillId="6" borderId="6" xfId="0" applyFont="1" applyFill="1" applyBorder="1" applyAlignment="1">
      <alignment horizontal="left" wrapText="1"/>
    </xf>
    <xf numFmtId="0" fontId="4" fillId="6" borderId="0" xfId="0" applyFont="1" applyFill="1"/>
    <xf numFmtId="0" fontId="4" fillId="6" borderId="6" xfId="0" applyFont="1" applyFill="1" applyBorder="1"/>
    <xf numFmtId="0" fontId="4" fillId="6" borderId="9" xfId="0" applyFont="1" applyFill="1" applyBorder="1" applyAlignment="1">
      <alignment horizontal="left" indent="1"/>
    </xf>
    <xf numFmtId="0" fontId="4" fillId="6" borderId="9" xfId="0" applyFont="1" applyFill="1" applyBorder="1" applyAlignment="1">
      <alignment horizontal="left" indent="2"/>
    </xf>
    <xf numFmtId="0" fontId="4" fillId="6" borderId="9" xfId="0" applyFont="1" applyFill="1" applyBorder="1" applyAlignment="1">
      <alignment horizontal="left" indent="4"/>
    </xf>
    <xf numFmtId="0" fontId="4" fillId="6" borderId="9" xfId="0" applyFont="1" applyFill="1" applyBorder="1" applyAlignment="1">
      <alignment horizontal="left"/>
    </xf>
    <xf numFmtId="0" fontId="4" fillId="6" borderId="8" xfId="0" applyFont="1" applyFill="1" applyBorder="1" applyAlignment="1">
      <alignment horizontal="left"/>
    </xf>
    <xf numFmtId="0" fontId="4" fillId="6" borderId="7" xfId="0" applyFont="1" applyFill="1" applyBorder="1"/>
    <xf numFmtId="0" fontId="4" fillId="6" borderId="13" xfId="0" applyFont="1" applyFill="1" applyBorder="1"/>
    <xf numFmtId="170" fontId="4" fillId="7" borderId="1" xfId="1" applyNumberFormat="1" applyFont="1" applyFill="1" applyBorder="1" applyAlignment="1">
      <alignment horizontal="center"/>
    </xf>
    <xf numFmtId="169" fontId="4" fillId="0" borderId="1" xfId="2" applyNumberFormat="1" applyFont="1" applyBorder="1"/>
    <xf numFmtId="169" fontId="4" fillId="0" borderId="0" xfId="2" applyNumberFormat="1" applyFont="1" applyBorder="1"/>
    <xf numFmtId="0" fontId="4" fillId="7" borderId="1" xfId="0" applyFont="1" applyFill="1" applyBorder="1" applyAlignment="1">
      <alignment horizontal="center"/>
    </xf>
    <xf numFmtId="9" fontId="4" fillId="7" borderId="1" xfId="3" applyFont="1" applyFill="1" applyBorder="1" applyAlignment="1">
      <alignment horizontal="center"/>
    </xf>
    <xf numFmtId="0" fontId="4" fillId="7" borderId="1" xfId="0" applyFont="1" applyFill="1" applyBorder="1" applyAlignment="1">
      <alignment horizontal="left" vertical="center"/>
    </xf>
    <xf numFmtId="37" fontId="4" fillId="7" borderId="1" xfId="1" applyFont="1" applyFill="1" applyBorder="1" applyAlignment="1">
      <alignment horizontal="center"/>
    </xf>
    <xf numFmtId="169" fontId="4" fillId="5" borderId="1" xfId="1" applyNumberFormat="1" applyFont="1" applyFill="1" applyBorder="1" applyAlignment="1">
      <alignment horizontal="center"/>
    </xf>
    <xf numFmtId="0" fontId="4" fillId="3" borderId="1" xfId="0" applyFont="1" applyFill="1" applyBorder="1" applyAlignment="1">
      <alignment horizontal="center"/>
    </xf>
    <xf numFmtId="0" fontId="4" fillId="3" borderId="1" xfId="0" applyFont="1" applyFill="1" applyBorder="1" applyAlignment="1">
      <alignment horizontal="left"/>
    </xf>
    <xf numFmtId="169" fontId="4" fillId="3" borderId="1" xfId="2" applyNumberFormat="1" applyFont="1" applyFill="1" applyBorder="1"/>
    <xf numFmtId="169" fontId="4" fillId="3" borderId="1" xfId="0" applyNumberFormat="1" applyFont="1" applyFill="1" applyBorder="1"/>
    <xf numFmtId="169" fontId="4" fillId="7" borderId="1" xfId="1" applyNumberFormat="1" applyFont="1" applyFill="1" applyBorder="1" applyAlignment="1">
      <alignment horizontal="center"/>
    </xf>
    <xf numFmtId="169" fontId="4" fillId="3" borderId="1" xfId="1" applyNumberFormat="1" applyFont="1" applyFill="1" applyBorder="1" applyAlignment="1">
      <alignment horizontal="center"/>
    </xf>
    <xf numFmtId="0" fontId="44" fillId="0" borderId="0" xfId="0" applyFont="1" applyAlignment="1">
      <alignment horizontal="center"/>
    </xf>
    <xf numFmtId="0" fontId="26" fillId="2" borderId="0" xfId="0" applyFont="1" applyFill="1" applyAlignment="1">
      <alignment horizontal="center" vertical="center"/>
    </xf>
    <xf numFmtId="0" fontId="21" fillId="0" borderId="1" xfId="0" applyFont="1" applyBorder="1"/>
    <xf numFmtId="0" fontId="45" fillId="2" borderId="1" xfId="4" applyFont="1" applyFill="1" applyBorder="1" applyAlignment="1">
      <alignment horizontal="center"/>
    </xf>
    <xf numFmtId="166" fontId="45" fillId="2" borderId="1" xfId="4" applyNumberFormat="1" applyFont="1" applyFill="1" applyBorder="1" applyAlignment="1">
      <alignment horizontal="center"/>
    </xf>
    <xf numFmtId="0" fontId="35" fillId="0" borderId="1" xfId="4" applyFont="1" applyBorder="1"/>
    <xf numFmtId="0" fontId="0" fillId="0" borderId="1" xfId="0" applyBorder="1"/>
    <xf numFmtId="0" fontId="0" fillId="9" borderId="1" xfId="0" applyFill="1" applyBorder="1" applyAlignment="1">
      <alignment vertical="center" wrapText="1"/>
    </xf>
    <xf numFmtId="0" fontId="0" fillId="9" borderId="1" xfId="0" applyFill="1" applyBorder="1" applyAlignment="1">
      <alignment horizontal="center" vertical="center" wrapText="1"/>
    </xf>
    <xf numFmtId="0" fontId="44" fillId="0" borderId="7" xfId="0" applyFont="1" applyBorder="1"/>
    <xf numFmtId="0" fontId="29" fillId="0" borderId="0" xfId="6" applyFont="1" applyAlignment="1">
      <alignment horizontal="center" vertical="center" wrapText="1"/>
    </xf>
    <xf numFmtId="0" fontId="29" fillId="0" borderId="9" xfId="6" applyFont="1" applyBorder="1" applyAlignment="1">
      <alignment horizontal="center" vertical="center" wrapText="1"/>
    </xf>
    <xf numFmtId="0" fontId="3" fillId="6" borderId="9" xfId="0" applyFont="1" applyFill="1" applyBorder="1" applyAlignment="1">
      <alignment horizontal="left" indent="2"/>
    </xf>
    <xf numFmtId="0" fontId="3" fillId="0" borderId="1" xfId="0" applyFont="1" applyBorder="1" applyAlignment="1">
      <alignment horizontal="center"/>
    </xf>
    <xf numFmtId="0" fontId="46" fillId="0" borderId="19" xfId="13" applyBorder="1" applyAlignment="1"/>
    <xf numFmtId="0" fontId="47" fillId="0" borderId="20" xfId="13" applyFont="1" applyBorder="1" applyAlignment="1"/>
    <xf numFmtId="0" fontId="34" fillId="0" borderId="19" xfId="0" applyFont="1" applyBorder="1"/>
    <xf numFmtId="0" fontId="48" fillId="10" borderId="21" xfId="0" applyFont="1" applyFill="1" applyBorder="1"/>
    <xf numFmtId="0" fontId="0" fillId="0" borderId="1" xfId="0" applyBorder="1" applyAlignment="1">
      <alignment vertical="center" wrapText="1"/>
    </xf>
    <xf numFmtId="0" fontId="28" fillId="11" borderId="1" xfId="0" applyFont="1" applyFill="1" applyBorder="1" applyAlignment="1">
      <alignment horizontal="center" vertical="center"/>
    </xf>
    <xf numFmtId="0" fontId="2" fillId="6" borderId="9" xfId="0" applyFont="1" applyFill="1" applyBorder="1" applyAlignment="1">
      <alignment horizontal="left" indent="4"/>
    </xf>
    <xf numFmtId="0" fontId="2" fillId="6" borderId="9" xfId="0" applyFont="1" applyFill="1" applyBorder="1" applyAlignment="1">
      <alignment horizontal="left" indent="2"/>
    </xf>
    <xf numFmtId="0" fontId="17" fillId="6" borderId="9" xfId="0" applyFont="1" applyFill="1" applyBorder="1" applyAlignment="1">
      <alignment horizontal="left" wrapText="1"/>
    </xf>
    <xf numFmtId="0" fontId="17" fillId="6" borderId="0" xfId="0" applyFont="1" applyFill="1" applyAlignment="1">
      <alignment horizontal="left" wrapText="1"/>
    </xf>
    <xf numFmtId="0" fontId="17" fillId="6" borderId="6" xfId="0" applyFont="1" applyFill="1" applyBorder="1" applyAlignment="1">
      <alignment horizontal="left" wrapText="1"/>
    </xf>
    <xf numFmtId="0" fontId="26" fillId="2" borderId="2"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31" fillId="6" borderId="9" xfId="0" applyFont="1" applyFill="1" applyBorder="1" applyAlignment="1">
      <alignment horizontal="left" vertical="center" wrapText="1"/>
    </xf>
    <xf numFmtId="0" fontId="31" fillId="6" borderId="0" xfId="0" applyFont="1" applyFill="1" applyAlignment="1">
      <alignment horizontal="left" vertical="center" wrapText="1"/>
    </xf>
    <xf numFmtId="0" fontId="31" fillId="6" borderId="6" xfId="0" applyFont="1" applyFill="1" applyBorder="1" applyAlignment="1">
      <alignment horizontal="left" vertical="center" wrapText="1"/>
    </xf>
    <xf numFmtId="0" fontId="31" fillId="6" borderId="9" xfId="0" applyFont="1" applyFill="1" applyBorder="1" applyAlignment="1">
      <alignment horizontal="left" vertical="center" wrapText="1" indent="2"/>
    </xf>
    <xf numFmtId="0" fontId="31" fillId="6" borderId="0" xfId="0" applyFont="1" applyFill="1" applyAlignment="1">
      <alignment horizontal="left" vertical="center" wrapText="1" indent="2"/>
    </xf>
    <xf numFmtId="0" fontId="31" fillId="6" borderId="6" xfId="0" applyFont="1" applyFill="1" applyBorder="1" applyAlignment="1">
      <alignment horizontal="left" vertical="center" wrapText="1" indent="2"/>
    </xf>
    <xf numFmtId="0" fontId="31" fillId="6" borderId="9" xfId="0" applyFont="1" applyFill="1" applyBorder="1" applyAlignment="1">
      <alignment horizontal="left" vertical="center" wrapText="1" indent="3"/>
    </xf>
    <xf numFmtId="0" fontId="31" fillId="6" borderId="0" xfId="0" applyFont="1" applyFill="1" applyAlignment="1">
      <alignment horizontal="left" vertical="center" wrapText="1" indent="3"/>
    </xf>
    <xf numFmtId="0" fontId="31" fillId="6" borderId="6" xfId="0" applyFont="1" applyFill="1" applyBorder="1" applyAlignment="1">
      <alignment horizontal="left" vertical="center" wrapText="1" indent="3"/>
    </xf>
    <xf numFmtId="0" fontId="26" fillId="2" borderId="8"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34" fillId="6" borderId="10" xfId="11" applyFont="1" applyFill="1" applyBorder="1" applyAlignment="1">
      <alignment horizontal="left"/>
    </xf>
    <xf numFmtId="0" fontId="34" fillId="6" borderId="11" xfId="11" applyFont="1" applyFill="1" applyBorder="1" applyAlignment="1">
      <alignment horizontal="left"/>
    </xf>
    <xf numFmtId="0" fontId="34" fillId="6" borderId="12" xfId="11" applyFont="1" applyFill="1" applyBorder="1" applyAlignment="1">
      <alignment horizontal="left"/>
    </xf>
    <xf numFmtId="0" fontId="13" fillId="6" borderId="9" xfId="11" applyFont="1" applyFill="1" applyBorder="1" applyAlignment="1">
      <alignment horizontal="left"/>
    </xf>
    <xf numFmtId="0" fontId="13" fillId="6" borderId="0" xfId="11" applyFont="1" applyFill="1" applyAlignment="1">
      <alignment horizontal="left"/>
    </xf>
    <xf numFmtId="0" fontId="13" fillId="6" borderId="6" xfId="11" applyFont="1" applyFill="1" applyBorder="1" applyAlignment="1">
      <alignment horizontal="left"/>
    </xf>
    <xf numFmtId="0" fontId="13" fillId="6" borderId="9" xfId="11" applyFont="1" applyFill="1" applyBorder="1" applyAlignment="1">
      <alignment horizontal="left" indent="1"/>
    </xf>
    <xf numFmtId="0" fontId="13" fillId="6" borderId="0" xfId="11" applyFont="1" applyFill="1" applyAlignment="1">
      <alignment horizontal="left" indent="1"/>
    </xf>
    <xf numFmtId="0" fontId="13" fillId="6" borderId="6" xfId="11" applyFont="1" applyFill="1" applyBorder="1" applyAlignment="1">
      <alignment horizontal="left" indent="1"/>
    </xf>
    <xf numFmtId="0" fontId="13" fillId="6" borderId="9" xfId="11" applyFont="1" applyFill="1" applyBorder="1" applyAlignment="1">
      <alignment horizontal="left" indent="2"/>
    </xf>
    <xf numFmtId="0" fontId="13" fillId="6" borderId="0" xfId="11" applyFont="1" applyFill="1" applyAlignment="1">
      <alignment horizontal="left" indent="2"/>
    </xf>
    <xf numFmtId="0" fontId="13" fillId="6" borderId="6" xfId="11" applyFont="1" applyFill="1" applyBorder="1" applyAlignment="1">
      <alignment horizontal="left" indent="2"/>
    </xf>
    <xf numFmtId="0" fontId="41" fillId="2" borderId="10" xfId="6" applyFont="1" applyFill="1" applyBorder="1" applyAlignment="1">
      <alignment horizontal="center"/>
    </xf>
    <xf numFmtId="0" fontId="41" fillId="2" borderId="11" xfId="6" applyFont="1" applyFill="1" applyBorder="1" applyAlignment="1">
      <alignment horizontal="center"/>
    </xf>
    <xf numFmtId="0" fontId="41" fillId="2" borderId="12" xfId="6" applyFont="1" applyFill="1" applyBorder="1" applyAlignment="1">
      <alignment horizontal="center"/>
    </xf>
    <xf numFmtId="0" fontId="26" fillId="2" borderId="10" xfId="6" applyFont="1" applyFill="1" applyBorder="1" applyAlignment="1">
      <alignment horizontal="center"/>
    </xf>
    <xf numFmtId="0" fontId="26" fillId="2" borderId="11" xfId="6" applyFont="1" applyFill="1" applyBorder="1" applyAlignment="1">
      <alignment horizontal="center"/>
    </xf>
    <xf numFmtId="0" fontId="26" fillId="2" borderId="12" xfId="6" applyFont="1" applyFill="1" applyBorder="1" applyAlignment="1">
      <alignment horizontal="center"/>
    </xf>
    <xf numFmtId="0" fontId="6" fillId="6" borderId="9" xfId="0" applyFont="1" applyFill="1" applyBorder="1" applyAlignment="1">
      <alignment horizontal="left" wrapText="1"/>
    </xf>
    <xf numFmtId="0" fontId="6" fillId="6" borderId="0" xfId="0" applyFont="1" applyFill="1" applyAlignment="1">
      <alignment horizontal="left" wrapText="1"/>
    </xf>
    <xf numFmtId="0" fontId="6" fillId="6" borderId="6" xfId="0" applyFont="1" applyFill="1" applyBorder="1" applyAlignment="1">
      <alignment horizontal="left" wrapText="1"/>
    </xf>
    <xf numFmtId="0" fontId="26" fillId="2" borderId="3" xfId="0" applyFont="1" applyFill="1" applyBorder="1" applyAlignment="1">
      <alignment horizontal="center" vertical="center" wrapText="1"/>
    </xf>
    <xf numFmtId="0" fontId="26" fillId="8" borderId="2" xfId="0" applyFont="1" applyFill="1" applyBorder="1" applyAlignment="1">
      <alignment horizontal="right" vertical="center" wrapText="1"/>
    </xf>
    <xf numFmtId="0" fontId="26" fillId="8" borderId="3" xfId="0" applyFont="1" applyFill="1" applyBorder="1" applyAlignment="1">
      <alignment horizontal="right" vertical="center" wrapText="1"/>
    </xf>
    <xf numFmtId="0" fontId="26" fillId="8" borderId="4" xfId="0" applyFont="1" applyFill="1" applyBorder="1" applyAlignment="1">
      <alignment horizontal="right" vertical="center" wrapText="1"/>
    </xf>
    <xf numFmtId="0" fontId="21" fillId="6" borderId="0" xfId="0" applyFont="1" applyFill="1" applyAlignment="1">
      <alignment horizontal="left" wrapText="1"/>
    </xf>
    <xf numFmtId="0" fontId="21" fillId="6" borderId="6" xfId="0" applyFont="1" applyFill="1" applyBorder="1" applyAlignment="1">
      <alignment horizontal="left" wrapText="1"/>
    </xf>
    <xf numFmtId="0" fontId="21" fillId="6" borderId="9" xfId="0" applyFont="1" applyFill="1" applyBorder="1" applyAlignment="1">
      <alignment horizontal="left" wrapText="1"/>
    </xf>
    <xf numFmtId="0" fontId="4" fillId="6" borderId="9" xfId="0" applyFont="1" applyFill="1" applyBorder="1" applyAlignment="1">
      <alignment horizontal="left" wrapText="1"/>
    </xf>
    <xf numFmtId="0" fontId="4" fillId="6" borderId="0" xfId="0" applyFont="1" applyFill="1" applyAlignment="1">
      <alignment horizontal="left" wrapText="1"/>
    </xf>
    <xf numFmtId="0" fontId="4" fillId="6" borderId="6" xfId="0" applyFont="1" applyFill="1" applyBorder="1" applyAlignment="1">
      <alignment horizontal="left" wrapText="1"/>
    </xf>
    <xf numFmtId="0" fontId="4" fillId="6" borderId="9" xfId="0" applyFont="1" applyFill="1" applyBorder="1" applyAlignment="1">
      <alignment horizontal="left" wrapText="1" indent="2"/>
    </xf>
    <xf numFmtId="0" fontId="4" fillId="6" borderId="0" xfId="0" applyFont="1" applyFill="1" applyAlignment="1">
      <alignment horizontal="left" wrapText="1" indent="2"/>
    </xf>
    <xf numFmtId="0" fontId="4" fillId="6" borderId="6" xfId="0" applyFont="1" applyFill="1" applyBorder="1" applyAlignment="1">
      <alignment horizontal="left" wrapText="1" indent="2"/>
    </xf>
    <xf numFmtId="0" fontId="4" fillId="6" borderId="9" xfId="0" applyFont="1" applyFill="1" applyBorder="1" applyAlignment="1">
      <alignment horizontal="left" vertical="top" wrapText="1" indent="2"/>
    </xf>
    <xf numFmtId="0" fontId="4" fillId="6" borderId="0" xfId="0" applyFont="1" applyFill="1" applyAlignment="1">
      <alignment horizontal="left" vertical="top" wrapText="1" indent="2"/>
    </xf>
    <xf numFmtId="0" fontId="4" fillId="6" borderId="6" xfId="0" applyFont="1" applyFill="1" applyBorder="1" applyAlignment="1">
      <alignment horizontal="left" vertical="top" wrapText="1" indent="2"/>
    </xf>
    <xf numFmtId="0" fontId="26" fillId="2" borderId="2" xfId="0" applyFont="1" applyFill="1" applyBorder="1" applyAlignment="1">
      <alignment horizontal="center"/>
    </xf>
    <xf numFmtId="0" fontId="26" fillId="2" borderId="4" xfId="0" applyFont="1" applyFill="1" applyBorder="1" applyAlignment="1">
      <alignment horizontal="center"/>
    </xf>
    <xf numFmtId="0" fontId="34" fillId="0" borderId="14"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0" xfId="0" applyFont="1" applyAlignment="1">
      <alignment horizontal="center" vertical="center" wrapText="1"/>
    </xf>
    <xf numFmtId="0" fontId="34" fillId="0" borderId="18" xfId="0" applyFont="1" applyBorder="1" applyAlignment="1">
      <alignment horizontal="center" vertical="center" wrapText="1"/>
    </xf>
  </cellXfs>
  <cellStyles count="14">
    <cellStyle name="Comma" xfId="1" builtinId="3" customBuiltin="1"/>
    <cellStyle name="Comma 2" xfId="5" xr:uid="{00000000-0005-0000-0000-000001000000}"/>
    <cellStyle name="Currency" xfId="2" builtinId="4"/>
    <cellStyle name="Currency 2" xfId="12" xr:uid="{15B3750A-94FA-4D8A-AE9C-6394E828B4CA}"/>
    <cellStyle name="Hyperlink" xfId="13" builtinId="8"/>
    <cellStyle name="Normal" xfId="0" builtinId="0"/>
    <cellStyle name="Normal 2" xfId="4" xr:uid="{00000000-0005-0000-0000-000004000000}"/>
    <cellStyle name="Normal 2 2" xfId="6" xr:uid="{00000000-0005-0000-0000-000005000000}"/>
    <cellStyle name="Normal 2 2 2" xfId="8" xr:uid="{00000000-0005-0000-0000-000006000000}"/>
    <cellStyle name="Normal 2 3" xfId="11" xr:uid="{9D2840B8-6493-4E6F-9A51-55A26C1C966F}"/>
    <cellStyle name="Normal 3" xfId="9" xr:uid="{00000000-0005-0000-0000-000007000000}"/>
    <cellStyle name="Normal 4" xfId="10" xr:uid="{DC321D00-3FA9-E941-BE17-32E6150EE557}"/>
    <cellStyle name="Percent" xfId="3" builtinId="5"/>
    <cellStyle name="Percent 2" xfId="7" xr:uid="{00000000-0005-0000-0000-000009000000}"/>
  </cellStyles>
  <dxfs count="12">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64"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0" formatCode="_(* #,##0_);_(* \(#,##0\);_(* &quot;-&quot;??_);_(@_)"/>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64"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border diagonalUp="0" diagonalDown="0">
        <left/>
        <right/>
        <top style="thin">
          <color indexed="64"/>
        </top>
        <bottom/>
        <vertical/>
        <horizontal/>
      </border>
    </dxf>
    <dxf>
      <border outline="0">
        <left style="thin">
          <color auto="1"/>
        </left>
        <right style="thin">
          <color auto="1"/>
        </right>
        <top style="thin">
          <color indexed="64"/>
        </top>
        <bottom style="thin">
          <color auto="1"/>
        </bottom>
      </border>
    </dxf>
    <dxf>
      <font>
        <b/>
        <i val="0"/>
        <strike val="0"/>
        <condense val="0"/>
        <extend val="0"/>
        <outline val="0"/>
        <shadow val="0"/>
        <u val="none"/>
        <vertAlign val="baseline"/>
        <sz val="12"/>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dxf>
  </dxfs>
  <tableStyles count="0" defaultTableStyle="TableStyleMedium2" defaultPivotStyle="PivotStyleLight16"/>
  <colors>
    <mruColors>
      <color rgb="FFF1DFF6"/>
      <color rgb="FF0033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435150</xdr:colOff>
      <xdr:row>14</xdr:row>
      <xdr:rowOff>114302</xdr:rowOff>
    </xdr:from>
    <xdr:to>
      <xdr:col>8</xdr:col>
      <xdr:colOff>101600</xdr:colOff>
      <xdr:row>19</xdr:row>
      <xdr:rowOff>165100</xdr:rowOff>
    </xdr:to>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908350" y="26289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mlns="">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908350" y="26289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565150</xdr:colOff>
      <xdr:row>13</xdr:row>
      <xdr:rowOff>12700</xdr:rowOff>
    </xdr:from>
    <xdr:to>
      <xdr:col>7</xdr:col>
      <xdr:colOff>1600942</xdr:colOff>
      <xdr:row>16</xdr:row>
      <xdr:rowOff>62539</xdr:rowOff>
    </xdr:to>
    <xdr:pic>
      <xdr:nvPicPr>
        <xdr:cNvPr id="2" name="Picture 1">
          <a:extLst>
            <a:ext uri="{FF2B5EF4-FFF2-40B4-BE49-F238E27FC236}">
              <a16:creationId xmlns:a16="http://schemas.microsoft.com/office/drawing/2014/main" id="{7A9BAC29-01A6-3240-8269-AB56A61C7BB7}"/>
            </a:ext>
          </a:extLst>
        </xdr:cNvPr>
        <xdr:cNvPicPr>
          <a:picLocks noChangeAspect="1"/>
        </xdr:cNvPicPr>
      </xdr:nvPicPr>
      <xdr:blipFill>
        <a:blip xmlns:r="http://schemas.openxmlformats.org/officeDocument/2006/relationships" r:embed="rId1"/>
        <a:stretch>
          <a:fillRect/>
        </a:stretch>
      </xdr:blipFill>
      <xdr:spPr>
        <a:xfrm>
          <a:off x="4451350" y="2578100"/>
          <a:ext cx="6204692" cy="659439"/>
        </a:xfrm>
        <a:prstGeom prst="rect">
          <a:avLst/>
        </a:prstGeom>
        <a:ln>
          <a:solidFill>
            <a:schemeClr val="tx1"/>
          </a:solidFill>
        </a:ln>
      </xdr:spPr>
    </xdr:pic>
    <xdr:clientData/>
  </xdr:twoCellAnchor>
  <xdr:oneCellAnchor>
    <xdr:from>
      <xdr:col>4</xdr:col>
      <xdr:colOff>41913</xdr:colOff>
      <xdr:row>55</xdr:row>
      <xdr:rowOff>343597</xdr:rowOff>
    </xdr:from>
    <xdr:ext cx="2174815" cy="85713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41CDA2C0-9E00-4A38-BD10-23D56F483EF0}"/>
                </a:ext>
              </a:extLst>
            </xdr:cNvPr>
            <xdr:cNvSpPr txBox="1"/>
          </xdr:nvSpPr>
          <xdr:spPr>
            <a:xfrm>
              <a:off x="5410549" y="13205233"/>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mlns="">
        <xdr:sp macro="" textlink="">
          <xdr:nvSpPr>
            <xdr:cNvPr id="3" name="TextBox 2">
              <a:extLst>
                <a:ext uri="{FF2B5EF4-FFF2-40B4-BE49-F238E27FC236}">
                  <a16:creationId xmlns:a16="http://schemas.microsoft.com/office/drawing/2014/main" id="{41CDA2C0-9E00-4A38-BD10-23D56F483EF0}"/>
                </a:ext>
              </a:extLst>
            </xdr:cNvPr>
            <xdr:cNvSpPr txBox="1"/>
          </xdr:nvSpPr>
          <xdr:spPr>
            <a:xfrm>
              <a:off x="5410549" y="13205233"/>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editAs="oneCell">
    <xdr:from>
      <xdr:col>3</xdr:col>
      <xdr:colOff>565150</xdr:colOff>
      <xdr:row>13</xdr:row>
      <xdr:rowOff>12700</xdr:rowOff>
    </xdr:from>
    <xdr:to>
      <xdr:col>7</xdr:col>
      <xdr:colOff>1603663</xdr:colOff>
      <xdr:row>16</xdr:row>
      <xdr:rowOff>62539</xdr:rowOff>
    </xdr:to>
    <xdr:pic>
      <xdr:nvPicPr>
        <xdr:cNvPr id="2" name="Picture 1">
          <a:extLst>
            <a:ext uri="{FF2B5EF4-FFF2-40B4-BE49-F238E27FC236}">
              <a16:creationId xmlns:a16="http://schemas.microsoft.com/office/drawing/2014/main" id="{D2600B1F-D102-4833-9EA6-995928EFD8B5}"/>
            </a:ext>
          </a:extLst>
        </xdr:cNvPr>
        <xdr:cNvPicPr>
          <a:picLocks noChangeAspect="1"/>
        </xdr:cNvPicPr>
      </xdr:nvPicPr>
      <xdr:blipFill>
        <a:blip xmlns:r="http://schemas.openxmlformats.org/officeDocument/2006/relationships" r:embed="rId1"/>
        <a:stretch>
          <a:fillRect/>
        </a:stretch>
      </xdr:blipFill>
      <xdr:spPr>
        <a:xfrm>
          <a:off x="4451350" y="2578100"/>
          <a:ext cx="6204692" cy="659439"/>
        </a:xfrm>
        <a:prstGeom prst="rect">
          <a:avLst/>
        </a:prstGeom>
        <a:ln>
          <a:solidFill>
            <a:schemeClr val="tx1"/>
          </a:solidFill>
        </a:ln>
      </xdr:spPr>
    </xdr:pic>
    <xdr:clientData/>
  </xdr:twoCellAnchor>
  <xdr:oneCellAnchor>
    <xdr:from>
      <xdr:col>3</xdr:col>
      <xdr:colOff>735611</xdr:colOff>
      <xdr:row>55</xdr:row>
      <xdr:rowOff>630876</xdr:rowOff>
    </xdr:from>
    <xdr:ext cx="2277753" cy="870033"/>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F2E5D4-BE96-4D70-ADD8-448BC36CF063}"/>
                </a:ext>
              </a:extLst>
            </xdr:cNvPr>
            <xdr:cNvSpPr txBox="1"/>
          </xdr:nvSpPr>
          <xdr:spPr>
            <a:xfrm>
              <a:off x="4626429" y="13192331"/>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mlns="">
        <xdr:sp macro="" textlink="">
          <xdr:nvSpPr>
            <xdr:cNvPr id="3" name="TextBox 2">
              <a:extLst>
                <a:ext uri="{FF2B5EF4-FFF2-40B4-BE49-F238E27FC236}">
                  <a16:creationId xmlns:a16="http://schemas.microsoft.com/office/drawing/2014/main" id="{00F2E5D4-BE96-4D70-ADD8-448BC36CF063}"/>
                </a:ext>
              </a:extLst>
            </xdr:cNvPr>
            <xdr:cNvSpPr txBox="1"/>
          </xdr:nvSpPr>
          <xdr:spPr>
            <a:xfrm>
              <a:off x="4626429" y="13192331"/>
              <a:ext cx="2277753" cy="87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catmailohio-my.sharepoint.com/C:/C:/Users/kenyo/Dropbox/qba%201720/Module%202%20Foundations%20of%20Summarizing%20Data%20with%20Excel/C:/Users/goodnite/Dropbox%20(Personal)/1-Andrew/0%20-%20COB%20COURSES/QBA%203710%20(MWF%20Format)/Module%202/Learning%20Activities/p2.2solution-complete.xlsx?828EFB16" TargetMode="External"/><Relationship Id="rId1" Type="http://schemas.openxmlformats.org/officeDocument/2006/relationships/externalLinkPath" Target="file:///828EFB16/p2.2solution-comple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 salary"/>
      <sheetName val="4 NFL_Salary"/>
    </sheetNames>
    <sheetDataSet>
      <sheetData sheetId="0" refreshError="1"/>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50C50A-54A2-4A40-B13C-0879BEE2C226}" name="Table1" displayName="Table1" ref="B8:K33" totalsRowShown="0" headerRowDxfId="11" tableBorderDxfId="10" headerRowCellStyle="Normal 2 2">
  <autoFilter ref="B8:K33" xr:uid="{A250C50A-54A2-4A40-B13C-0879BEE2C226}">
    <filterColumn colId="9">
      <customFilters>
        <customFilter operator="greaterThanOrEqual" val="6.5"/>
      </customFilters>
    </filterColumn>
  </autoFilter>
  <sortState xmlns:xlrd2="http://schemas.microsoft.com/office/spreadsheetml/2017/richdata2" ref="B9:K33">
    <sortCondition ref="H9:H33"/>
    <sortCondition descending="1" ref="J9:J33"/>
  </sortState>
  <tableColumns count="10">
    <tableColumn id="1" xr3:uid="{6B8EDD15-6818-9844-B06C-1FE18E4F368E}" name="City" dataDxfId="9"/>
    <tableColumn id="2" xr3:uid="{169EC57B-3300-9241-A1BE-51387B7EF291}" name="2017 Rank" dataDxfId="8"/>
    <tableColumn id="3" xr3:uid="{B7D01FB4-9F65-E34D-8C86-9697DB32E9E6}" name="2024 Rank" dataDxfId="7"/>
    <tableColumn id="4" xr3:uid="{37BFFFFE-8E69-8644-AB2E-19EBF1185B5F}" name="Overall Score" dataDxfId="6"/>
    <tableColumn id="5" xr3:uid="{3C309B45-03EF-C043-B781-10BF77A105B0}" name="State" dataDxfId="5"/>
    <tableColumn id="6" xr3:uid="{BA7B7D44-02CF-1248-8802-D67D960E50E3}" name="Region" dataDxfId="4"/>
    <tableColumn id="7" xr3:uid="{77731AC7-A70F-274E-B4AA-3CEF6C1ABC2B}" name="Location Type" dataDxfId="3"/>
    <tableColumn id="8" xr3:uid="{C1E81048-A72D-C146-83A3-693BBA784C98}" name="City Population" dataDxfId="2" dataCellStyle="Comma"/>
    <tableColumn id="9" xr3:uid="{31C302AC-3EA7-E940-ACBC-FD4773610F00}" name="Average High Temp" dataDxfId="1"/>
    <tableColumn id="10" xr3:uid="{77B789DA-19E2-A947-8EBF-19D340D38FED}" name="Quality of Life Rating" dataDxfId="0" dataCellStyle="Currency"/>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hyperlink" Target="https://ohio.qualtrics.com/jfe/form/SV_bIt9mD3RmA2Ycrc"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1DFF6"/>
  </sheetPr>
  <dimension ref="B2:AF44"/>
  <sheetViews>
    <sheetView showGridLines="0" topLeftCell="A15" zoomScaleNormal="100" zoomScalePageLayoutView="80" workbookViewId="0">
      <selection activeCell="F42" sqref="F42"/>
    </sheetView>
  </sheetViews>
  <sheetFormatPr baseColWidth="10" defaultColWidth="9" defaultRowHeight="14" x14ac:dyDescent="0.2"/>
  <cols>
    <col min="1" max="1" width="1.6640625" style="64" customWidth="1"/>
    <col min="2" max="2" width="10" style="63" customWidth="1"/>
    <col min="3" max="3" width="9.33203125" style="63" customWidth="1"/>
    <col min="4" max="4" width="6" style="63" customWidth="1"/>
    <col min="5" max="5" width="7.6640625" style="63" customWidth="1"/>
    <col min="6" max="9" width="9" style="64"/>
    <col min="10" max="10" width="75.6640625" style="64" customWidth="1"/>
    <col min="11" max="11" width="12.6640625" style="64" customWidth="1"/>
    <col min="12" max="12" width="9.6640625" style="64" customWidth="1"/>
    <col min="13" max="14" width="8.33203125" style="64" customWidth="1"/>
    <col min="15" max="15" width="7" style="64" customWidth="1"/>
    <col min="16" max="16" width="10.5" style="64" customWidth="1"/>
    <col min="17" max="17" width="16.33203125" style="64" customWidth="1"/>
    <col min="18" max="20" width="9" style="64"/>
    <col min="21" max="22" width="9" style="64" customWidth="1"/>
    <col min="23" max="23" width="25.33203125" style="64" customWidth="1"/>
    <col min="24" max="16384" width="9" style="64"/>
  </cols>
  <sheetData>
    <row r="2" spans="2:11" ht="19" x14ac:dyDescent="0.25">
      <c r="B2" s="30" t="s">
        <v>145</v>
      </c>
      <c r="C2" s="88"/>
      <c r="D2" s="88"/>
      <c r="E2" s="88"/>
      <c r="F2" s="89"/>
      <c r="G2" s="89"/>
      <c r="H2" s="89"/>
      <c r="I2" s="89"/>
      <c r="J2" s="89"/>
      <c r="K2" s="90"/>
    </row>
    <row r="3" spans="2:11" ht="15" customHeight="1" x14ac:dyDescent="0.2">
      <c r="B3" s="315" t="s">
        <v>152</v>
      </c>
      <c r="C3" s="316"/>
      <c r="D3" s="316"/>
      <c r="E3" s="316"/>
      <c r="F3" s="316"/>
      <c r="G3" s="316"/>
      <c r="H3" s="316"/>
      <c r="I3" s="316"/>
      <c r="J3" s="316"/>
      <c r="K3" s="317"/>
    </row>
    <row r="4" spans="2:11" ht="13" customHeight="1" x14ac:dyDescent="0.2">
      <c r="B4" s="315"/>
      <c r="C4" s="316"/>
      <c r="D4" s="316"/>
      <c r="E4" s="316"/>
      <c r="F4" s="316"/>
      <c r="G4" s="316"/>
      <c r="H4" s="316"/>
      <c r="I4" s="316"/>
      <c r="J4" s="316"/>
      <c r="K4" s="317"/>
    </row>
    <row r="5" spans="2:11" ht="13" customHeight="1" x14ac:dyDescent="0.2">
      <c r="B5" s="315"/>
      <c r="C5" s="316"/>
      <c r="D5" s="316"/>
      <c r="E5" s="316"/>
      <c r="F5" s="316"/>
      <c r="G5" s="316"/>
      <c r="H5" s="316"/>
      <c r="I5" s="316"/>
      <c r="J5" s="316"/>
      <c r="K5" s="317"/>
    </row>
    <row r="6" spans="2:11" ht="13" customHeight="1" x14ac:dyDescent="0.2">
      <c r="B6" s="315"/>
      <c r="C6" s="316"/>
      <c r="D6" s="316"/>
      <c r="E6" s="316"/>
      <c r="F6" s="316"/>
      <c r="G6" s="316"/>
      <c r="H6" s="316"/>
      <c r="I6" s="316"/>
      <c r="J6" s="316"/>
      <c r="K6" s="317"/>
    </row>
    <row r="7" spans="2:11" ht="13" customHeight="1" x14ac:dyDescent="0.2">
      <c r="B7" s="315"/>
      <c r="C7" s="316"/>
      <c r="D7" s="316"/>
      <c r="E7" s="316"/>
      <c r="F7" s="316"/>
      <c r="G7" s="316"/>
      <c r="H7" s="316"/>
      <c r="I7" s="316"/>
      <c r="J7" s="316"/>
      <c r="K7" s="317"/>
    </row>
    <row r="8" spans="2:11" s="75" customFormat="1" ht="16" x14ac:dyDescent="0.2">
      <c r="B8" s="91"/>
      <c r="C8" s="92"/>
      <c r="D8" s="92"/>
      <c r="E8" s="92"/>
      <c r="F8" s="93"/>
      <c r="G8" s="93"/>
      <c r="H8" s="93"/>
      <c r="I8" s="93"/>
      <c r="J8" s="93"/>
      <c r="K8" s="94"/>
    </row>
    <row r="9" spans="2:11" s="75" customFormat="1" ht="16" x14ac:dyDescent="0.2">
      <c r="B9" s="95" t="s">
        <v>55</v>
      </c>
      <c r="C9" s="92"/>
      <c r="D9" s="92"/>
      <c r="E9" s="92"/>
      <c r="F9" s="93"/>
      <c r="G9" s="93"/>
      <c r="H9" s="93"/>
      <c r="I9" s="93"/>
      <c r="J9" s="93"/>
      <c r="K9" s="94"/>
    </row>
    <row r="10" spans="2:11" s="75" customFormat="1" ht="16" x14ac:dyDescent="0.2">
      <c r="B10" s="318" t="s">
        <v>149</v>
      </c>
      <c r="C10" s="319"/>
      <c r="D10" s="319"/>
      <c r="E10" s="319"/>
      <c r="F10" s="319"/>
      <c r="G10" s="319"/>
      <c r="H10" s="319"/>
      <c r="I10" s="319"/>
      <c r="J10" s="319"/>
      <c r="K10" s="320"/>
    </row>
    <row r="11" spans="2:11" s="75" customFormat="1" ht="16" x14ac:dyDescent="0.2">
      <c r="B11" s="318"/>
      <c r="C11" s="319"/>
      <c r="D11" s="319"/>
      <c r="E11" s="319"/>
      <c r="F11" s="319"/>
      <c r="G11" s="319"/>
      <c r="H11" s="319"/>
      <c r="I11" s="319"/>
      <c r="J11" s="319"/>
      <c r="K11" s="320"/>
    </row>
    <row r="12" spans="2:11" s="75" customFormat="1" ht="16" x14ac:dyDescent="0.2">
      <c r="B12" s="321" t="s">
        <v>151</v>
      </c>
      <c r="C12" s="322"/>
      <c r="D12" s="322"/>
      <c r="E12" s="322"/>
      <c r="F12" s="322"/>
      <c r="G12" s="322"/>
      <c r="H12" s="322"/>
      <c r="I12" s="322"/>
      <c r="J12" s="322"/>
      <c r="K12" s="323"/>
    </row>
    <row r="13" spans="2:11" s="75" customFormat="1" ht="16" x14ac:dyDescent="0.2">
      <c r="B13" s="107" t="s">
        <v>146</v>
      </c>
      <c r="C13" s="92"/>
      <c r="D13" s="92"/>
      <c r="E13" s="92"/>
      <c r="F13" s="93"/>
      <c r="G13" s="93"/>
      <c r="H13" s="93"/>
      <c r="I13" s="93"/>
      <c r="J13" s="93"/>
      <c r="K13" s="94"/>
    </row>
    <row r="14" spans="2:11" s="75" customFormat="1" ht="16" x14ac:dyDescent="0.2">
      <c r="B14" s="107" t="s">
        <v>150</v>
      </c>
      <c r="C14" s="92"/>
      <c r="D14" s="92"/>
      <c r="E14" s="92"/>
      <c r="F14" s="93"/>
      <c r="G14" s="93"/>
      <c r="H14" s="93"/>
      <c r="I14" s="93"/>
      <c r="J14" s="93"/>
      <c r="K14" s="94"/>
    </row>
    <row r="15" spans="2:11" s="75" customFormat="1" ht="16" x14ac:dyDescent="0.2">
      <c r="B15" s="96"/>
      <c r="C15" s="92"/>
      <c r="D15" s="92"/>
      <c r="E15" s="92"/>
      <c r="F15" s="93"/>
      <c r="G15" s="93"/>
      <c r="H15" s="93"/>
      <c r="I15" s="93"/>
      <c r="J15" s="93"/>
      <c r="K15" s="94"/>
    </row>
    <row r="16" spans="2:11" s="75" customFormat="1" ht="16" x14ac:dyDescent="0.2">
      <c r="B16" s="97"/>
      <c r="C16" s="92"/>
      <c r="D16" s="92"/>
      <c r="E16" s="92"/>
      <c r="F16" s="93"/>
      <c r="G16" s="93"/>
      <c r="H16" s="93"/>
      <c r="I16" s="93"/>
      <c r="J16" s="93"/>
      <c r="K16" s="94"/>
    </row>
    <row r="17" spans="2:32" s="75" customFormat="1" ht="16" x14ac:dyDescent="0.2">
      <c r="B17" s="97"/>
      <c r="C17" s="92"/>
      <c r="D17" s="92"/>
      <c r="E17" s="92"/>
      <c r="F17" s="93"/>
      <c r="G17" s="93"/>
      <c r="H17" s="93"/>
      <c r="I17" s="93"/>
      <c r="J17" s="93"/>
      <c r="K17" s="94"/>
    </row>
    <row r="18" spans="2:32" s="75" customFormat="1" ht="16" x14ac:dyDescent="0.2">
      <c r="B18" s="97"/>
      <c r="C18" s="92"/>
      <c r="D18" s="92"/>
      <c r="E18" s="92"/>
      <c r="F18" s="93"/>
      <c r="G18" s="93"/>
      <c r="H18" s="93"/>
      <c r="I18" s="93"/>
      <c r="J18" s="93"/>
      <c r="K18" s="94"/>
    </row>
    <row r="19" spans="2:32" s="75" customFormat="1" ht="16" x14ac:dyDescent="0.2">
      <c r="B19" s="97"/>
      <c r="C19" s="92"/>
      <c r="D19" s="92"/>
      <c r="E19" s="92"/>
      <c r="F19" s="93"/>
      <c r="G19" s="93"/>
      <c r="H19" s="93"/>
      <c r="I19" s="93"/>
      <c r="J19" s="93"/>
      <c r="K19" s="94"/>
      <c r="N19" s="133"/>
    </row>
    <row r="20" spans="2:32" s="75" customFormat="1" ht="16" x14ac:dyDescent="0.2">
      <c r="B20" s="97"/>
      <c r="C20" s="92"/>
      <c r="D20" s="92"/>
      <c r="E20" s="92"/>
      <c r="F20" s="93"/>
      <c r="G20" s="93"/>
      <c r="H20" s="93"/>
      <c r="I20" s="93"/>
      <c r="J20" s="93"/>
      <c r="K20" s="94"/>
    </row>
    <row r="21" spans="2:32" s="75" customFormat="1" ht="16" x14ac:dyDescent="0.2">
      <c r="B21" s="98"/>
      <c r="C21" s="99"/>
      <c r="D21" s="99"/>
      <c r="E21" s="99"/>
      <c r="F21" s="100"/>
      <c r="G21" s="100"/>
      <c r="H21" s="100"/>
      <c r="I21" s="100"/>
      <c r="J21" s="100"/>
      <c r="K21" s="101"/>
    </row>
    <row r="22" spans="2:32" s="75" customFormat="1" ht="16" x14ac:dyDescent="0.2">
      <c r="B22" s="74"/>
      <c r="C22" s="74"/>
      <c r="D22" s="74"/>
      <c r="E22" s="74"/>
    </row>
    <row r="23" spans="2:32" s="75" customFormat="1" ht="16" customHeight="1" x14ac:dyDescent="0.2">
      <c r="B23" s="313" t="s">
        <v>9</v>
      </c>
      <c r="C23" s="314"/>
      <c r="D23" s="74"/>
      <c r="E23" s="324" t="s">
        <v>154</v>
      </c>
      <c r="F23" s="325"/>
      <c r="G23" s="325"/>
      <c r="H23" s="325"/>
    </row>
    <row r="24" spans="2:32" s="75" customFormat="1" ht="18" x14ac:dyDescent="0.25">
      <c r="B24" s="1" t="s">
        <v>153</v>
      </c>
      <c r="C24" s="1" t="s">
        <v>10</v>
      </c>
      <c r="D24" s="74"/>
      <c r="E24" s="1" t="s">
        <v>16</v>
      </c>
      <c r="F24" s="1" t="s">
        <v>17</v>
      </c>
      <c r="G24" s="1" t="s">
        <v>147</v>
      </c>
      <c r="H24" s="1" t="s">
        <v>148</v>
      </c>
    </row>
    <row r="25" spans="2:32" s="75" customFormat="1" ht="16" x14ac:dyDescent="0.2">
      <c r="B25" s="76" t="s">
        <v>11</v>
      </c>
      <c r="C25" s="77">
        <v>2.25</v>
      </c>
      <c r="D25" s="74"/>
      <c r="E25" s="78">
        <v>5</v>
      </c>
      <c r="F25" s="76">
        <v>5</v>
      </c>
      <c r="G25" s="213">
        <f>C25+C26*E25+C27*E25*F25+C28*F25^C29</f>
        <v>138.10339887498947</v>
      </c>
      <c r="H25" s="214">
        <f>(C25*E25)+(((C26*F25)/C27)+C28)+(C28*E25)</f>
        <v>13.375786163522012</v>
      </c>
    </row>
    <row r="26" spans="2:32" s="75" customFormat="1" ht="16" x14ac:dyDescent="0.2">
      <c r="B26" s="76" t="s">
        <v>12</v>
      </c>
      <c r="C26" s="77">
        <v>-3.14</v>
      </c>
      <c r="D26" s="74"/>
      <c r="E26" s="78">
        <v>0</v>
      </c>
      <c r="F26" s="76">
        <v>1</v>
      </c>
      <c r="G26" s="213">
        <f t="shared" ref="G26:G38" si="0">C$25+C$26*E26+C$27*E26*F26+C$28*F26^C$29</f>
        <v>4.25</v>
      </c>
      <c r="H26" s="214">
        <f t="shared" ref="H26:H38" si="1">(C$25*E26)+(((C$26*F26)/C$27)+C$28)+(C$28*E26)</f>
        <v>2.515723270440251E-2</v>
      </c>
    </row>
    <row r="27" spans="2:32" s="75" customFormat="1" ht="17" x14ac:dyDescent="0.2">
      <c r="B27" s="79" t="s">
        <v>13</v>
      </c>
      <c r="C27" s="80">
        <v>1.59</v>
      </c>
      <c r="D27" s="81"/>
      <c r="E27" s="78">
        <v>0</v>
      </c>
      <c r="F27" s="76">
        <v>2</v>
      </c>
      <c r="G27" s="213">
        <f t="shared" si="0"/>
        <v>13.563708498984761</v>
      </c>
      <c r="H27" s="214">
        <f>(C$25*E27)+(((C$26*F27)/C$27)+C$28)+(C$28*E27)</f>
        <v>-1.949685534591195</v>
      </c>
      <c r="I27" s="82"/>
      <c r="T27" s="81"/>
      <c r="U27" s="81"/>
      <c r="V27" s="81"/>
    </row>
    <row r="28" spans="2:32" s="75" customFormat="1" ht="16" x14ac:dyDescent="0.2">
      <c r="B28" s="76" t="s">
        <v>14</v>
      </c>
      <c r="C28" s="125">
        <v>2</v>
      </c>
      <c r="D28" s="74"/>
      <c r="E28" s="78">
        <v>0</v>
      </c>
      <c r="F28" s="76">
        <v>3</v>
      </c>
      <c r="G28" s="213">
        <f>C$25+C$26*E28+C$27*E28*F28+C$28*F28^C$29</f>
        <v>33.426914536239806</v>
      </c>
      <c r="H28" s="214">
        <f t="shared" si="1"/>
        <v>-3.9245283018867925</v>
      </c>
      <c r="T28" s="132"/>
      <c r="U28" s="86"/>
      <c r="V28" s="86"/>
      <c r="X28" s="85"/>
      <c r="Y28" s="85"/>
      <c r="Z28" s="85"/>
      <c r="AA28" s="85"/>
      <c r="AD28" s="85"/>
      <c r="AE28" s="85"/>
      <c r="AF28" s="85"/>
    </row>
    <row r="29" spans="2:32" s="75" customFormat="1" ht="16" x14ac:dyDescent="0.2">
      <c r="B29" s="76" t="s">
        <v>15</v>
      </c>
      <c r="C29" s="125">
        <v>2.5</v>
      </c>
      <c r="D29" s="74"/>
      <c r="E29" s="78">
        <v>0</v>
      </c>
      <c r="F29" s="78">
        <v>4</v>
      </c>
      <c r="G29" s="213">
        <f t="shared" si="0"/>
        <v>66.25</v>
      </c>
      <c r="H29" s="214">
        <f t="shared" si="1"/>
        <v>-5.89937106918239</v>
      </c>
      <c r="T29" s="132"/>
      <c r="U29" s="86"/>
      <c r="V29" s="86"/>
      <c r="X29" s="85"/>
      <c r="Y29" s="85"/>
      <c r="Z29" s="85"/>
      <c r="AA29" s="85"/>
      <c r="AD29" s="85"/>
      <c r="AF29" s="85"/>
    </row>
    <row r="30" spans="2:32" s="75" customFormat="1" ht="16" x14ac:dyDescent="0.2">
      <c r="B30" s="74"/>
      <c r="C30" s="74"/>
      <c r="D30" s="74"/>
      <c r="E30" s="78">
        <v>1</v>
      </c>
      <c r="F30" s="78">
        <v>0</v>
      </c>
      <c r="G30" s="213">
        <f t="shared" si="0"/>
        <v>-0.89000000000000012</v>
      </c>
      <c r="H30" s="214">
        <f t="shared" si="1"/>
        <v>6.25</v>
      </c>
      <c r="T30" s="132"/>
      <c r="U30" s="86"/>
      <c r="V30" s="86"/>
      <c r="X30" s="85"/>
      <c r="Y30" s="85"/>
      <c r="Z30" s="85"/>
      <c r="AA30" s="85"/>
      <c r="AD30" s="85"/>
      <c r="AF30" s="85"/>
    </row>
    <row r="31" spans="2:32" s="75" customFormat="1" ht="16" x14ac:dyDescent="0.2">
      <c r="E31" s="78">
        <v>1</v>
      </c>
      <c r="F31" s="78">
        <v>1</v>
      </c>
      <c r="G31" s="213">
        <f t="shared" si="0"/>
        <v>2.7</v>
      </c>
      <c r="H31" s="214">
        <f t="shared" si="1"/>
        <v>4.2751572327044025</v>
      </c>
      <c r="K31" s="83"/>
      <c r="L31" s="74"/>
      <c r="M31" s="74"/>
      <c r="N31" s="74"/>
      <c r="P31" s="84"/>
      <c r="Q31" s="84"/>
      <c r="R31" s="85"/>
      <c r="S31" s="85"/>
      <c r="T31" s="132"/>
      <c r="U31" s="86"/>
      <c r="V31" s="86"/>
      <c r="X31" s="85"/>
      <c r="Y31" s="85"/>
      <c r="Z31" s="85"/>
      <c r="AA31" s="85"/>
      <c r="AD31" s="85"/>
      <c r="AF31" s="85"/>
    </row>
    <row r="32" spans="2:32" s="75" customFormat="1" ht="16" hidden="1" x14ac:dyDescent="0.2">
      <c r="E32" s="78"/>
      <c r="F32" s="158">
        <v>1000</v>
      </c>
      <c r="G32" s="213"/>
      <c r="H32" s="214"/>
      <c r="K32" s="83"/>
      <c r="L32" s="74"/>
      <c r="M32" s="74"/>
      <c r="N32" s="74"/>
      <c r="P32" s="84"/>
      <c r="Q32" s="84"/>
      <c r="R32" s="85"/>
      <c r="S32" s="85"/>
      <c r="T32" s="132"/>
      <c r="U32" s="86"/>
      <c r="V32" s="86"/>
      <c r="X32" s="85"/>
      <c r="Y32" s="85"/>
      <c r="Z32" s="85"/>
      <c r="AA32" s="85"/>
      <c r="AD32" s="85"/>
      <c r="AF32" s="85"/>
    </row>
    <row r="33" spans="2:32" s="75" customFormat="1" ht="16" x14ac:dyDescent="0.2">
      <c r="E33" s="78">
        <v>1</v>
      </c>
      <c r="F33" s="78">
        <v>2</v>
      </c>
      <c r="G33" s="213">
        <f t="shared" si="0"/>
        <v>13.603708498984762</v>
      </c>
      <c r="H33" s="214">
        <f t="shared" si="1"/>
        <v>2.300314465408805</v>
      </c>
      <c r="K33" s="83"/>
      <c r="L33" s="74"/>
      <c r="M33" s="74"/>
      <c r="N33" s="74"/>
      <c r="P33" s="84"/>
      <c r="Q33" s="84"/>
      <c r="R33" s="85"/>
      <c r="S33" s="85"/>
      <c r="T33" s="132"/>
      <c r="U33" s="86"/>
      <c r="V33" s="86"/>
      <c r="X33" s="85"/>
      <c r="Y33" s="85"/>
      <c r="Z33" s="85"/>
      <c r="AA33" s="85"/>
      <c r="AD33" s="85"/>
      <c r="AF33" s="85"/>
    </row>
    <row r="34" spans="2:32" s="75" customFormat="1" ht="16" x14ac:dyDescent="0.2">
      <c r="E34" s="78">
        <v>1</v>
      </c>
      <c r="F34" s="78">
        <v>3</v>
      </c>
      <c r="G34" s="213">
        <f t="shared" si="0"/>
        <v>35.056914536239802</v>
      </c>
      <c r="H34" s="214">
        <f t="shared" si="1"/>
        <v>0.32547169811320753</v>
      </c>
      <c r="K34" s="83"/>
      <c r="L34" s="74"/>
      <c r="M34" s="74"/>
      <c r="N34" s="74"/>
      <c r="P34" s="84"/>
      <c r="Q34" s="84"/>
      <c r="R34" s="85"/>
      <c r="S34" s="85"/>
      <c r="T34" s="132"/>
      <c r="U34" s="87"/>
      <c r="V34" s="86"/>
      <c r="X34" s="85"/>
      <c r="Y34" s="85"/>
      <c r="Z34" s="85"/>
      <c r="AA34" s="85"/>
      <c r="AD34" s="85"/>
      <c r="AE34" s="85"/>
      <c r="AF34" s="85"/>
    </row>
    <row r="35" spans="2:32" s="75" customFormat="1" ht="16" x14ac:dyDescent="0.2">
      <c r="E35" s="78">
        <v>1</v>
      </c>
      <c r="F35" s="78">
        <v>4</v>
      </c>
      <c r="G35" s="213">
        <f t="shared" si="0"/>
        <v>69.47</v>
      </c>
      <c r="H35" s="214">
        <f t="shared" si="1"/>
        <v>-1.64937106918239</v>
      </c>
      <c r="K35" s="83"/>
      <c r="L35" s="74"/>
      <c r="M35" s="74"/>
      <c r="N35" s="74"/>
      <c r="P35" s="84"/>
      <c r="Q35" s="84"/>
      <c r="R35" s="85"/>
      <c r="S35" s="85"/>
      <c r="T35" s="132"/>
      <c r="U35" s="86"/>
      <c r="V35" s="86"/>
      <c r="X35" s="85"/>
      <c r="Y35" s="85"/>
      <c r="Z35" s="85"/>
      <c r="AA35" s="85"/>
      <c r="AD35" s="85"/>
      <c r="AF35" s="85"/>
    </row>
    <row r="36" spans="2:32" s="75" customFormat="1" ht="16" x14ac:dyDescent="0.2">
      <c r="E36" s="76">
        <v>2</v>
      </c>
      <c r="F36" s="78">
        <v>0</v>
      </c>
      <c r="G36" s="213">
        <f t="shared" si="0"/>
        <v>-4.03</v>
      </c>
      <c r="H36" s="214">
        <f t="shared" si="1"/>
        <v>10.5</v>
      </c>
      <c r="K36" s="83"/>
      <c r="L36" s="74"/>
      <c r="M36" s="74"/>
      <c r="N36" s="74"/>
      <c r="P36" s="84"/>
      <c r="Q36" s="84"/>
      <c r="R36" s="85"/>
      <c r="S36" s="85"/>
      <c r="T36" s="132"/>
      <c r="U36" s="86"/>
      <c r="V36" s="86"/>
      <c r="X36" s="85"/>
      <c r="Y36" s="85"/>
      <c r="Z36" s="85"/>
      <c r="AA36" s="85"/>
      <c r="AD36" s="85"/>
      <c r="AF36" s="85"/>
    </row>
    <row r="37" spans="2:32" s="75" customFormat="1" ht="16" x14ac:dyDescent="0.2">
      <c r="E37" s="76">
        <v>2</v>
      </c>
      <c r="F37" s="78">
        <v>1</v>
      </c>
      <c r="G37" s="213">
        <f t="shared" si="0"/>
        <v>1.1499999999999999</v>
      </c>
      <c r="H37" s="214">
        <f t="shared" si="1"/>
        <v>8.5251572327044016</v>
      </c>
      <c r="J37" s="64"/>
      <c r="K37" s="67"/>
      <c r="L37" s="66"/>
      <c r="M37" s="66"/>
      <c r="N37" s="66"/>
      <c r="O37" s="65"/>
      <c r="P37" s="68"/>
      <c r="Q37" s="68"/>
      <c r="R37" s="69"/>
      <c r="S37" s="69"/>
      <c r="T37" s="86"/>
      <c r="U37" s="86"/>
      <c r="V37" s="86"/>
      <c r="X37" s="85"/>
      <c r="Y37" s="85"/>
      <c r="Z37" s="85"/>
      <c r="AA37" s="85"/>
      <c r="AD37" s="85"/>
      <c r="AF37" s="85"/>
    </row>
    <row r="38" spans="2:32" s="75" customFormat="1" ht="16" x14ac:dyDescent="0.2">
      <c r="E38" s="76">
        <v>2</v>
      </c>
      <c r="F38" s="78">
        <v>2</v>
      </c>
      <c r="G38" s="213">
        <f t="shared" si="0"/>
        <v>13.643708498984761</v>
      </c>
      <c r="H38" s="214">
        <f t="shared" si="1"/>
        <v>6.550314465408805</v>
      </c>
      <c r="J38" s="64"/>
      <c r="K38" s="67"/>
      <c r="L38" s="66"/>
      <c r="M38" s="66"/>
      <c r="N38" s="66"/>
      <c r="O38" s="65"/>
      <c r="P38" s="68"/>
      <c r="Q38" s="68"/>
      <c r="R38" s="69"/>
      <c r="S38" s="69"/>
      <c r="T38" s="86"/>
      <c r="U38" s="86"/>
      <c r="V38" s="86"/>
      <c r="X38" s="85"/>
      <c r="Y38" s="85"/>
      <c r="Z38" s="85"/>
      <c r="AA38" s="85"/>
      <c r="AD38" s="85"/>
      <c r="AF38" s="85"/>
    </row>
    <row r="39" spans="2:32" x14ac:dyDescent="0.2">
      <c r="B39" s="64"/>
      <c r="C39" s="64"/>
      <c r="D39" s="64"/>
      <c r="E39" s="64"/>
      <c r="F39" s="73"/>
      <c r="K39" s="67"/>
      <c r="L39" s="66"/>
      <c r="M39" s="66"/>
      <c r="N39" s="66"/>
      <c r="O39" s="65"/>
      <c r="P39" s="68"/>
      <c r="Q39" s="68"/>
      <c r="R39" s="69"/>
      <c r="S39" s="69"/>
      <c r="T39" s="70"/>
      <c r="U39" s="70"/>
      <c r="V39" s="70"/>
      <c r="X39" s="71"/>
      <c r="Y39" s="71"/>
      <c r="Z39" s="71"/>
      <c r="AA39" s="71"/>
      <c r="AD39" s="71"/>
      <c r="AF39" s="71"/>
    </row>
    <row r="40" spans="2:32" x14ac:dyDescent="0.2">
      <c r="B40" s="64"/>
      <c r="C40" s="64"/>
      <c r="D40" s="64"/>
      <c r="E40" s="64"/>
      <c r="F40" s="73"/>
      <c r="J40" s="291" t="s">
        <v>220</v>
      </c>
      <c r="K40" s="292" t="s">
        <v>219</v>
      </c>
      <c r="L40" s="66"/>
      <c r="M40" s="66"/>
      <c r="N40" s="66"/>
      <c r="O40" s="65"/>
      <c r="P40" s="68"/>
      <c r="Q40" s="68"/>
      <c r="R40" s="69"/>
      <c r="S40" s="69"/>
      <c r="T40" s="70"/>
      <c r="U40" s="72"/>
      <c r="V40" s="70"/>
      <c r="X40" s="71"/>
      <c r="Y40" s="71"/>
      <c r="Z40" s="71"/>
      <c r="AA40" s="71"/>
      <c r="AD40" s="71"/>
      <c r="AE40" s="71"/>
      <c r="AF40" s="71"/>
    </row>
    <row r="41" spans="2:32" ht="80" x14ac:dyDescent="0.2">
      <c r="B41" s="64"/>
      <c r="C41" s="64"/>
      <c r="D41" s="64"/>
      <c r="E41" s="64"/>
      <c r="F41" s="73"/>
      <c r="J41" s="295" t="s">
        <v>284</v>
      </c>
      <c r="K41" s="296" t="s">
        <v>13</v>
      </c>
      <c r="L41" s="66"/>
      <c r="M41" s="66"/>
      <c r="N41" s="66"/>
      <c r="O41" s="65"/>
      <c r="P41" s="68"/>
      <c r="Q41" s="68"/>
      <c r="R41" s="69"/>
      <c r="S41" s="69"/>
      <c r="T41" s="70"/>
      <c r="U41" s="70"/>
      <c r="V41" s="70"/>
      <c r="X41" s="71"/>
      <c r="Y41" s="71"/>
      <c r="Z41" s="71"/>
      <c r="AA41" s="71"/>
      <c r="AD41" s="71"/>
      <c r="AF41" s="71"/>
    </row>
    <row r="42" spans="2:32" ht="80" x14ac:dyDescent="0.2">
      <c r="B42" s="64"/>
      <c r="C42" s="64"/>
      <c r="D42" s="64"/>
      <c r="E42" s="64"/>
      <c r="F42" s="73"/>
      <c r="J42" s="295" t="s">
        <v>279</v>
      </c>
      <c r="K42" s="296" t="s">
        <v>11</v>
      </c>
      <c r="L42" s="66"/>
      <c r="M42" s="66"/>
      <c r="N42" s="66"/>
      <c r="O42" s="65"/>
      <c r="P42" s="68"/>
      <c r="Q42" s="68"/>
      <c r="R42" s="69"/>
      <c r="S42" s="69"/>
      <c r="T42" s="70"/>
      <c r="U42" s="70"/>
      <c r="V42" s="70"/>
      <c r="X42" s="71"/>
      <c r="Y42" s="71"/>
      <c r="Z42" s="71"/>
      <c r="AA42" s="71"/>
      <c r="AD42" s="71"/>
      <c r="AF42" s="71"/>
    </row>
    <row r="43" spans="2:32" ht="113" customHeight="1" x14ac:dyDescent="0.2">
      <c r="B43" s="64"/>
      <c r="C43" s="64"/>
      <c r="D43" s="64"/>
      <c r="E43" s="64"/>
      <c r="F43" s="73"/>
      <c r="J43" s="295" t="s">
        <v>280</v>
      </c>
      <c r="K43" s="296" t="s">
        <v>14</v>
      </c>
      <c r="L43" s="66"/>
      <c r="M43" s="66"/>
      <c r="N43" s="66"/>
      <c r="O43" s="65"/>
      <c r="P43" s="68"/>
      <c r="Q43" s="68"/>
      <c r="R43" s="69"/>
      <c r="S43" s="69"/>
      <c r="T43" s="70"/>
      <c r="U43" s="70"/>
      <c r="V43" s="70"/>
      <c r="X43" s="71"/>
      <c r="Y43" s="71"/>
      <c r="Z43" s="71"/>
      <c r="AA43" s="71"/>
      <c r="AD43" s="71"/>
      <c r="AF43" s="71"/>
    </row>
    <row r="44" spans="2:32" x14ac:dyDescent="0.2">
      <c r="K44" s="293" t="str">
        <f>_xlfn.CONCAT(K41:K43)</f>
        <v>CAD</v>
      </c>
    </row>
  </sheetData>
  <mergeCells count="5">
    <mergeCell ref="B3:K7"/>
    <mergeCell ref="B10:K11"/>
    <mergeCell ref="B12:K12"/>
    <mergeCell ref="B23:C23"/>
    <mergeCell ref="E23:H23"/>
  </mergeCells>
  <dataValidations count="1">
    <dataValidation type="list" allowBlank="1" showInputMessage="1" showErrorMessage="1" sqref="K41:K43" xr:uid="{2E509E4C-58CE-4E81-B7AB-14CD7F17669A}">
      <formula1>"A,B,C,D"</formula1>
    </dataValidation>
  </dataValidations>
  <pageMargins left="0.75" right="0.75" top="1" bottom="1" header="0.5" footer="0.5"/>
  <pageSetup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sheetPr>
  <dimension ref="B2:N40"/>
  <sheetViews>
    <sheetView showGridLines="0" topLeftCell="H25" zoomScaleNormal="100" zoomScalePageLayoutView="85" workbookViewId="0">
      <selection activeCell="M30" sqref="M30"/>
    </sheetView>
  </sheetViews>
  <sheetFormatPr baseColWidth="10" defaultColWidth="19.83203125" defaultRowHeight="16" x14ac:dyDescent="0.2"/>
  <cols>
    <col min="1" max="1" width="2.1640625" style="31" customWidth="1"/>
    <col min="2" max="2" width="15.83203125" style="31" customWidth="1"/>
    <col min="3" max="3" width="13" style="31" customWidth="1"/>
    <col min="4" max="4" width="12.5" style="31" customWidth="1"/>
    <col min="5" max="5" width="16.5" style="31" customWidth="1"/>
    <col min="6" max="6" width="12.5" style="31" customWidth="1"/>
    <col min="7" max="7" width="16" style="31" customWidth="1"/>
    <col min="8" max="8" width="19.83203125" style="31"/>
    <col min="9" max="9" width="18.5" style="31" customWidth="1"/>
    <col min="10" max="10" width="13.83203125" style="31" customWidth="1"/>
    <col min="11" max="11" width="2.6640625" style="31" customWidth="1"/>
    <col min="12" max="12" width="4.33203125" style="31" customWidth="1"/>
    <col min="13" max="13" width="114.33203125" style="31" customWidth="1"/>
    <col min="14" max="14" width="13" style="31" customWidth="1"/>
    <col min="15" max="15" width="11.5" style="31" customWidth="1"/>
    <col min="16" max="16" width="6.83203125" style="31" customWidth="1"/>
    <col min="17" max="16384" width="19.83203125" style="31"/>
  </cols>
  <sheetData>
    <row r="2" spans="2:10" ht="19" x14ac:dyDescent="0.25">
      <c r="B2" s="41" t="s">
        <v>142</v>
      </c>
      <c r="C2" s="42"/>
      <c r="D2" s="42"/>
      <c r="E2" s="42"/>
      <c r="F2" s="42"/>
      <c r="G2" s="42"/>
      <c r="H2" s="42"/>
      <c r="I2" s="43"/>
    </row>
    <row r="3" spans="2:10" x14ac:dyDescent="0.2">
      <c r="B3" s="310" t="s">
        <v>179</v>
      </c>
      <c r="C3" s="311"/>
      <c r="D3" s="311"/>
      <c r="E3" s="311"/>
      <c r="F3" s="311"/>
      <c r="G3" s="311"/>
      <c r="H3" s="311"/>
      <c r="I3" s="312"/>
    </row>
    <row r="4" spans="2:10" x14ac:dyDescent="0.2">
      <c r="B4" s="310"/>
      <c r="C4" s="311"/>
      <c r="D4" s="311"/>
      <c r="E4" s="311"/>
      <c r="F4" s="311"/>
      <c r="G4" s="311"/>
      <c r="H4" s="311"/>
      <c r="I4" s="312"/>
    </row>
    <row r="5" spans="2:10" x14ac:dyDescent="0.2">
      <c r="B5" s="46" t="s">
        <v>55</v>
      </c>
      <c r="C5" s="44"/>
      <c r="D5" s="44"/>
      <c r="E5" s="44"/>
      <c r="F5" s="44"/>
      <c r="G5" s="44"/>
      <c r="H5" s="44"/>
      <c r="I5" s="45"/>
    </row>
    <row r="6" spans="2:10" x14ac:dyDescent="0.2">
      <c r="B6" s="118" t="s">
        <v>140</v>
      </c>
      <c r="C6" s="44"/>
      <c r="D6" s="44"/>
      <c r="E6" s="44"/>
      <c r="F6" s="44"/>
      <c r="G6" s="44"/>
      <c r="H6" s="44"/>
      <c r="I6" s="45"/>
      <c r="J6" s="111"/>
    </row>
    <row r="7" spans="2:10" x14ac:dyDescent="0.2">
      <c r="B7" s="103" t="s">
        <v>234</v>
      </c>
      <c r="C7" s="44"/>
      <c r="D7" s="44"/>
      <c r="E7" s="44"/>
      <c r="F7" s="44"/>
      <c r="G7" s="44"/>
      <c r="H7" s="44"/>
      <c r="I7" s="45"/>
    </row>
    <row r="8" spans="2:10" x14ac:dyDescent="0.2">
      <c r="B8" s="126" t="s">
        <v>175</v>
      </c>
      <c r="C8" s="44"/>
      <c r="D8" s="44"/>
      <c r="E8" s="44"/>
      <c r="F8" s="44"/>
      <c r="G8" s="44"/>
      <c r="H8" s="44"/>
      <c r="I8" s="45"/>
    </row>
    <row r="9" spans="2:10" x14ac:dyDescent="0.2">
      <c r="B9" s="102" t="s">
        <v>156</v>
      </c>
      <c r="C9" s="44"/>
      <c r="D9" s="44"/>
      <c r="E9" s="44"/>
      <c r="F9" s="44"/>
      <c r="G9" s="44"/>
      <c r="H9" s="44"/>
      <c r="I9" s="45"/>
    </row>
    <row r="10" spans="2:10" x14ac:dyDescent="0.2">
      <c r="B10" s="156" t="s">
        <v>214</v>
      </c>
      <c r="C10" s="44"/>
      <c r="D10" s="44"/>
      <c r="E10" s="44"/>
      <c r="F10" s="44"/>
      <c r="G10" s="44"/>
      <c r="H10" s="44"/>
      <c r="I10" s="45"/>
    </row>
    <row r="11" spans="2:10" x14ac:dyDescent="0.2">
      <c r="B11" s="109" t="s">
        <v>161</v>
      </c>
      <c r="C11" s="44"/>
      <c r="D11" s="44"/>
      <c r="E11" s="44"/>
      <c r="F11" s="44"/>
      <c r="G11" s="44"/>
      <c r="H11" s="44"/>
      <c r="I11" s="45"/>
    </row>
    <row r="12" spans="2:10" x14ac:dyDescent="0.2">
      <c r="B12" s="102" t="s">
        <v>157</v>
      </c>
      <c r="C12" s="44"/>
      <c r="D12" s="44"/>
      <c r="E12" s="44"/>
      <c r="F12" s="44"/>
      <c r="G12" s="44"/>
      <c r="H12" s="44"/>
      <c r="I12" s="45"/>
    </row>
    <row r="13" spans="2:10" x14ac:dyDescent="0.2">
      <c r="B13" s="47" t="s">
        <v>141</v>
      </c>
      <c r="C13" s="44"/>
      <c r="D13" s="44"/>
      <c r="E13" s="44"/>
      <c r="F13" s="44"/>
      <c r="G13" s="44"/>
      <c r="H13" s="44"/>
      <c r="I13" s="45"/>
    </row>
    <row r="14" spans="2:10" x14ac:dyDescent="0.2">
      <c r="B14" s="109" t="s">
        <v>161</v>
      </c>
      <c r="C14" s="44"/>
      <c r="D14" s="44"/>
      <c r="E14" s="44"/>
      <c r="F14" s="44"/>
      <c r="G14" s="44"/>
      <c r="H14" s="44"/>
      <c r="I14" s="45"/>
    </row>
    <row r="15" spans="2:10" x14ac:dyDescent="0.2">
      <c r="B15" s="48"/>
      <c r="C15" s="49"/>
      <c r="D15" s="49"/>
      <c r="E15" s="49"/>
      <c r="F15" s="49"/>
      <c r="G15" s="49"/>
      <c r="H15" s="49"/>
      <c r="I15" s="50"/>
    </row>
    <row r="18" spans="2:14" x14ac:dyDescent="0.2">
      <c r="B18" s="313" t="s">
        <v>143</v>
      </c>
      <c r="C18" s="314"/>
      <c r="F18" s="313" t="s">
        <v>144</v>
      </c>
      <c r="G18" s="314"/>
    </row>
    <row r="19" spans="2:14" ht="17" x14ac:dyDescent="0.2">
      <c r="B19" s="55" t="s">
        <v>126</v>
      </c>
      <c r="C19" s="55" t="s">
        <v>1</v>
      </c>
      <c r="F19" s="55" t="s">
        <v>6</v>
      </c>
      <c r="G19" s="55" t="s">
        <v>8</v>
      </c>
    </row>
    <row r="20" spans="2:14" x14ac:dyDescent="0.2">
      <c r="B20" s="62">
        <v>74536</v>
      </c>
      <c r="C20" s="116" t="s">
        <v>138</v>
      </c>
      <c r="F20" s="116" t="s">
        <v>3</v>
      </c>
      <c r="G20" s="116">
        <v>0.1</v>
      </c>
    </row>
    <row r="21" spans="2:14" x14ac:dyDescent="0.2">
      <c r="B21" s="62">
        <v>20172</v>
      </c>
      <c r="C21" s="116" t="s">
        <v>2</v>
      </c>
      <c r="F21" s="116" t="s">
        <v>4</v>
      </c>
      <c r="G21" s="116">
        <v>0.05</v>
      </c>
    </row>
    <row r="22" spans="2:14" x14ac:dyDescent="0.2">
      <c r="B22" s="62">
        <v>89152</v>
      </c>
      <c r="C22" s="117" t="s">
        <v>137</v>
      </c>
    </row>
    <row r="25" spans="2:14" ht="17" x14ac:dyDescent="0.2">
      <c r="B25" s="159"/>
      <c r="C25" s="160"/>
      <c r="D25" s="53" t="s">
        <v>178</v>
      </c>
      <c r="E25" s="161"/>
      <c r="F25" s="53" t="s">
        <v>5</v>
      </c>
      <c r="G25" s="53"/>
      <c r="H25" s="53" t="s">
        <v>139</v>
      </c>
      <c r="I25" s="53" t="s">
        <v>166</v>
      </c>
      <c r="J25" s="53" t="s">
        <v>5</v>
      </c>
    </row>
    <row r="26" spans="2:14" ht="34" x14ac:dyDescent="0.2">
      <c r="B26" s="55" t="s">
        <v>199</v>
      </c>
      <c r="C26" s="55" t="s">
        <v>0</v>
      </c>
      <c r="D26" s="55" t="s">
        <v>126</v>
      </c>
      <c r="E26" s="55" t="s">
        <v>7</v>
      </c>
      <c r="F26" s="57">
        <v>15000</v>
      </c>
      <c r="G26" s="55" t="s">
        <v>6</v>
      </c>
      <c r="H26" s="58" t="s">
        <v>215</v>
      </c>
      <c r="I26" s="55" t="s">
        <v>160</v>
      </c>
      <c r="J26" s="55" t="s">
        <v>8</v>
      </c>
      <c r="M26" s="289" t="s">
        <v>220</v>
      </c>
      <c r="N26" s="289" t="s">
        <v>219</v>
      </c>
    </row>
    <row r="27" spans="2:14" ht="126.5" customHeight="1" x14ac:dyDescent="0.2">
      <c r="B27" s="157" t="s">
        <v>200</v>
      </c>
      <c r="C27" s="129" t="s">
        <v>2</v>
      </c>
      <c r="D27" s="60">
        <f>_xlfn.IFS(C27=C20,B20,C27=C21,B21,C27=C22,B22)</f>
        <v>20172</v>
      </c>
      <c r="E27" s="104">
        <v>26693</v>
      </c>
      <c r="F27" s="59" t="str">
        <f>IF(E27&gt;=F26, "Met", "Not Met")</f>
        <v>Met</v>
      </c>
      <c r="G27" s="52" t="s">
        <v>3</v>
      </c>
      <c r="H27" s="35">
        <f>IF(G27=F20,1,0)</f>
        <v>1</v>
      </c>
      <c r="I27" s="215" t="str">
        <f>IF(AND(C27=C20,H27=1),"Yes","No")</f>
        <v>No</v>
      </c>
      <c r="J27" s="61">
        <f>IF(H27=1,E27*G20,E27*G21)</f>
        <v>2669.3</v>
      </c>
      <c r="M27" s="295" t="s">
        <v>274</v>
      </c>
      <c r="N27" s="296" t="s">
        <v>12</v>
      </c>
    </row>
    <row r="28" spans="2:14" ht="96" x14ac:dyDescent="0.2">
      <c r="B28" s="157" t="s">
        <v>201</v>
      </c>
      <c r="C28" s="128" t="s">
        <v>138</v>
      </c>
      <c r="D28" s="60">
        <f t="shared" ref="D28:D36" si="0">_xlfn.IFS(C28=C$20,B$20,C28=C$21,B$21,C28=C$22,B$22)</f>
        <v>74536</v>
      </c>
      <c r="E28" s="104">
        <v>17129</v>
      </c>
      <c r="F28" s="59" t="str">
        <f t="shared" ref="F28:F36" si="1">IF(E28&gt;=F$26, "Met", "Not Met")</f>
        <v>Met</v>
      </c>
      <c r="G28" s="52" t="s">
        <v>3</v>
      </c>
      <c r="H28" s="35">
        <f t="shared" ref="H28:H36" si="2">IF(G28=F$20,1,0)</f>
        <v>1</v>
      </c>
      <c r="I28" s="215" t="str">
        <f t="shared" ref="I28:I36" si="3">IF(AND(C28=C$20,H28=1),"Yes","No")</f>
        <v>Yes</v>
      </c>
      <c r="J28" s="61">
        <f t="shared" ref="J28:J36" si="4">IF(H28=1,E28*G$20,E28*G$21)</f>
        <v>1712.9</v>
      </c>
      <c r="M28" s="295" t="s">
        <v>304</v>
      </c>
      <c r="N28" s="296" t="s">
        <v>12</v>
      </c>
    </row>
    <row r="29" spans="2:14" ht="96" x14ac:dyDescent="0.2">
      <c r="B29" s="157" t="s">
        <v>202</v>
      </c>
      <c r="C29" s="117" t="s">
        <v>2</v>
      </c>
      <c r="D29" s="60">
        <f t="shared" si="0"/>
        <v>20172</v>
      </c>
      <c r="E29" s="104">
        <v>8059</v>
      </c>
      <c r="F29" s="59" t="str">
        <f t="shared" si="1"/>
        <v>Not Met</v>
      </c>
      <c r="G29" s="52" t="s">
        <v>4</v>
      </c>
      <c r="H29" s="35">
        <f t="shared" si="2"/>
        <v>0</v>
      </c>
      <c r="I29" s="215" t="str">
        <f t="shared" si="3"/>
        <v>No</v>
      </c>
      <c r="J29" s="61">
        <f t="shared" si="4"/>
        <v>402.95000000000005</v>
      </c>
      <c r="M29" s="295" t="s">
        <v>319</v>
      </c>
      <c r="N29" s="296" t="s">
        <v>13</v>
      </c>
    </row>
    <row r="30" spans="2:14" ht="96" x14ac:dyDescent="0.2">
      <c r="B30" s="157" t="s">
        <v>203</v>
      </c>
      <c r="C30" s="117" t="s">
        <v>137</v>
      </c>
      <c r="D30" s="60">
        <f t="shared" si="0"/>
        <v>89152</v>
      </c>
      <c r="E30" s="104">
        <v>32867</v>
      </c>
      <c r="F30" s="59" t="str">
        <f t="shared" si="1"/>
        <v>Met</v>
      </c>
      <c r="G30" s="52" t="s">
        <v>3</v>
      </c>
      <c r="H30" s="35">
        <f t="shared" si="2"/>
        <v>1</v>
      </c>
      <c r="I30" s="215" t="str">
        <f t="shared" si="3"/>
        <v>No</v>
      </c>
      <c r="J30" s="61">
        <f t="shared" si="4"/>
        <v>3286.7000000000003</v>
      </c>
      <c r="M30" s="295" t="s">
        <v>305</v>
      </c>
      <c r="N30" s="296" t="s">
        <v>14</v>
      </c>
    </row>
    <row r="31" spans="2:14" ht="96" x14ac:dyDescent="0.2">
      <c r="B31" s="157" t="s">
        <v>204</v>
      </c>
      <c r="C31" s="116" t="s">
        <v>138</v>
      </c>
      <c r="D31" s="60">
        <f t="shared" si="0"/>
        <v>74536</v>
      </c>
      <c r="E31" s="104">
        <v>16932</v>
      </c>
      <c r="F31" s="59" t="str">
        <f t="shared" si="1"/>
        <v>Met</v>
      </c>
      <c r="G31" s="52" t="s">
        <v>4</v>
      </c>
      <c r="H31" s="35">
        <f t="shared" si="2"/>
        <v>0</v>
      </c>
      <c r="I31" s="215" t="str">
        <f t="shared" si="3"/>
        <v>No</v>
      </c>
      <c r="J31" s="61">
        <f t="shared" si="4"/>
        <v>846.6</v>
      </c>
      <c r="M31" s="295" t="s">
        <v>277</v>
      </c>
      <c r="N31" s="296" t="s">
        <v>14</v>
      </c>
    </row>
    <row r="32" spans="2:14" x14ac:dyDescent="0.2">
      <c r="B32" s="157" t="s">
        <v>205</v>
      </c>
      <c r="C32" s="117" t="s">
        <v>2</v>
      </c>
      <c r="D32" s="60">
        <f t="shared" si="0"/>
        <v>20172</v>
      </c>
      <c r="E32" s="104">
        <v>6746</v>
      </c>
      <c r="F32" s="59" t="str">
        <f t="shared" si="1"/>
        <v>Not Met</v>
      </c>
      <c r="G32" s="52" t="s">
        <v>3</v>
      </c>
      <c r="H32" s="35">
        <f t="shared" si="2"/>
        <v>1</v>
      </c>
      <c r="I32" s="215" t="str">
        <f t="shared" si="3"/>
        <v>No</v>
      </c>
      <c r="J32" s="61">
        <f t="shared" si="4"/>
        <v>674.6</v>
      </c>
      <c r="N32" s="290" t="str">
        <f>_xlfn.CONCAT(N27:N31)</f>
        <v>BBCDD</v>
      </c>
    </row>
    <row r="33" spans="2:10" x14ac:dyDescent="0.2">
      <c r="B33" s="157" t="s">
        <v>206</v>
      </c>
      <c r="C33" s="117" t="s">
        <v>137</v>
      </c>
      <c r="D33" s="60">
        <f t="shared" si="0"/>
        <v>89152</v>
      </c>
      <c r="E33" s="104">
        <v>61952</v>
      </c>
      <c r="F33" s="59" t="str">
        <f t="shared" si="1"/>
        <v>Met</v>
      </c>
      <c r="G33" s="52" t="s">
        <v>3</v>
      </c>
      <c r="H33" s="35">
        <f t="shared" si="2"/>
        <v>1</v>
      </c>
      <c r="I33" s="215" t="str">
        <f t="shared" si="3"/>
        <v>No</v>
      </c>
      <c r="J33" s="61">
        <f t="shared" si="4"/>
        <v>6195.2000000000007</v>
      </c>
    </row>
    <row r="34" spans="2:10" x14ac:dyDescent="0.2">
      <c r="B34" s="157" t="s">
        <v>207</v>
      </c>
      <c r="C34" s="117" t="s">
        <v>2</v>
      </c>
      <c r="D34" s="60">
        <f t="shared" si="0"/>
        <v>20172</v>
      </c>
      <c r="E34" s="104">
        <v>15826</v>
      </c>
      <c r="F34" s="59" t="str">
        <f t="shared" si="1"/>
        <v>Met</v>
      </c>
      <c r="G34" s="52" t="s">
        <v>3</v>
      </c>
      <c r="H34" s="35">
        <f t="shared" si="2"/>
        <v>1</v>
      </c>
      <c r="I34" s="215" t="str">
        <f t="shared" si="3"/>
        <v>No</v>
      </c>
      <c r="J34" s="61">
        <f t="shared" si="4"/>
        <v>1582.6000000000001</v>
      </c>
    </row>
    <row r="35" spans="2:10" x14ac:dyDescent="0.2">
      <c r="B35" s="157" t="s">
        <v>208</v>
      </c>
      <c r="C35" s="116" t="s">
        <v>138</v>
      </c>
      <c r="D35" s="60">
        <f t="shared" si="0"/>
        <v>74536</v>
      </c>
      <c r="E35" s="104">
        <v>35762</v>
      </c>
      <c r="F35" s="59" t="str">
        <f t="shared" si="1"/>
        <v>Met</v>
      </c>
      <c r="G35" s="52" t="s">
        <v>3</v>
      </c>
      <c r="H35" s="35">
        <f t="shared" si="2"/>
        <v>1</v>
      </c>
      <c r="I35" s="215" t="str">
        <f t="shared" si="3"/>
        <v>Yes</v>
      </c>
      <c r="J35" s="61">
        <f t="shared" si="4"/>
        <v>3576.2000000000003</v>
      </c>
    </row>
    <row r="36" spans="2:10" x14ac:dyDescent="0.2">
      <c r="B36" s="157" t="s">
        <v>209</v>
      </c>
      <c r="C36" s="117" t="s">
        <v>2</v>
      </c>
      <c r="D36" s="60">
        <f t="shared" si="0"/>
        <v>20172</v>
      </c>
      <c r="E36" s="105">
        <v>8019</v>
      </c>
      <c r="F36" s="59" t="str">
        <f t="shared" si="1"/>
        <v>Not Met</v>
      </c>
      <c r="G36" s="52" t="s">
        <v>3</v>
      </c>
      <c r="H36" s="35">
        <f t="shared" si="2"/>
        <v>1</v>
      </c>
      <c r="I36" s="215" t="str">
        <f t="shared" si="3"/>
        <v>No</v>
      </c>
      <c r="J36" s="61">
        <f t="shared" si="4"/>
        <v>801.90000000000009</v>
      </c>
    </row>
    <row r="37" spans="2:10" x14ac:dyDescent="0.2">
      <c r="B37" s="157" t="s">
        <v>210</v>
      </c>
      <c r="C37" s="117" t="s">
        <v>137</v>
      </c>
      <c r="D37" s="60">
        <f>_xlfn.IFS(C37=C$20,B$20,C37=C$21,B$21,C37=C$22,B$22)</f>
        <v>89152</v>
      </c>
      <c r="E37" s="105">
        <v>28889</v>
      </c>
      <c r="F37" s="59" t="str">
        <f>IF(E37&gt;=F$26, "Met", "Not Met")</f>
        <v>Met</v>
      </c>
      <c r="G37" s="52" t="s">
        <v>4</v>
      </c>
      <c r="H37" s="35">
        <f>IF(G37=F$20,1,0)</f>
        <v>0</v>
      </c>
      <c r="I37" s="215" t="str">
        <f>IF(AND(C37=C$20,H37=1),"Yes","No")</f>
        <v>No</v>
      </c>
      <c r="J37" s="61">
        <f>IF(H37=1,E37*G$20,E37*G$21)</f>
        <v>1444.45</v>
      </c>
    </row>
    <row r="38" spans="2:10" x14ac:dyDescent="0.2">
      <c r="B38" s="157" t="s">
        <v>211</v>
      </c>
      <c r="C38" s="128" t="s">
        <v>138</v>
      </c>
      <c r="D38" s="60">
        <f>_xlfn.IFS(C38=C$20,B$20,C38=C$21,B$21,C38=C$22,B$22)</f>
        <v>74536</v>
      </c>
      <c r="E38" s="105">
        <v>12390</v>
      </c>
      <c r="F38" s="59" t="str">
        <f>IF(E38&gt;=F$26, "Met", "Not Met")</f>
        <v>Not Met</v>
      </c>
      <c r="G38" s="52" t="s">
        <v>4</v>
      </c>
      <c r="H38" s="35">
        <f>IF(G38=F$20,1,0)</f>
        <v>0</v>
      </c>
      <c r="I38" s="215" t="str">
        <f>IF(AND(C38=C$20,H38=1),"Yes","No")</f>
        <v>No</v>
      </c>
      <c r="J38" s="61">
        <f>IF(H38=1,E38*G$20,E38*G$21)</f>
        <v>619.5</v>
      </c>
    </row>
    <row r="39" spans="2:10" x14ac:dyDescent="0.2">
      <c r="B39" s="157" t="s">
        <v>212</v>
      </c>
      <c r="C39" s="129" t="s">
        <v>137</v>
      </c>
      <c r="D39" s="60">
        <f>_xlfn.IFS(C39=C$20,B$20,C39=C$21,B$21,C39=C$22,B$22)</f>
        <v>89152</v>
      </c>
      <c r="E39" s="105">
        <v>75292</v>
      </c>
      <c r="F39" s="59" t="str">
        <f>IF(E39&gt;=F$26, "Met", "Not Met")</f>
        <v>Met</v>
      </c>
      <c r="G39" s="52" t="s">
        <v>3</v>
      </c>
      <c r="H39" s="35">
        <f>IF(G39=F$20,1,0)</f>
        <v>1</v>
      </c>
      <c r="I39" s="215" t="str">
        <f>IF(AND(C39=C$20,H39=1),"Yes","No")</f>
        <v>No</v>
      </c>
      <c r="J39" s="61">
        <f>IF(H39=1,E39*G$20,E39*G$21)</f>
        <v>7529.2000000000007</v>
      </c>
    </row>
    <row r="40" spans="2:10" x14ac:dyDescent="0.2">
      <c r="B40" s="157" t="s">
        <v>213</v>
      </c>
      <c r="C40" s="116" t="s">
        <v>138</v>
      </c>
      <c r="D40" s="60">
        <f>_xlfn.IFS(C40=C$20,B$20,C40=C$21,B$21,C40=C$22,B$22)</f>
        <v>74536</v>
      </c>
      <c r="E40" s="105">
        <v>6287</v>
      </c>
      <c r="F40" s="59" t="str">
        <f>IF(E40&gt;=F$26, "Met", "Not Met")</f>
        <v>Not Met</v>
      </c>
      <c r="G40" s="52" t="s">
        <v>4</v>
      </c>
      <c r="H40" s="35">
        <f>IF(G40=F$20,1,0)</f>
        <v>0</v>
      </c>
      <c r="I40" s="215" t="str">
        <f>IF(AND(C40=C$20,H40=1),"Yes","No")</f>
        <v>No</v>
      </c>
      <c r="J40" s="61">
        <f>IF(H40=1,E40*G$20,E40*G$21)</f>
        <v>314.35000000000002</v>
      </c>
    </row>
  </sheetData>
  <mergeCells count="3">
    <mergeCell ref="B3:I4"/>
    <mergeCell ref="F18:G18"/>
    <mergeCell ref="B18:C18"/>
  </mergeCells>
  <phoneticPr fontId="40" type="noConversion"/>
  <dataValidations count="1">
    <dataValidation type="list" allowBlank="1" showInputMessage="1" showErrorMessage="1" sqref="N27:N31" xr:uid="{D6000075-1437-4389-B460-6315A9BA2A8B}">
      <formula1>"A,B,C,D"</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4133A-1F04-9746-A28B-3A0B4233465F}">
  <sheetPr>
    <tabColor rgb="FF7030A0"/>
  </sheetPr>
  <dimension ref="B1:N71"/>
  <sheetViews>
    <sheetView showGridLines="0" topLeftCell="A20" zoomScale="70" zoomScaleNormal="70" zoomScalePageLayoutView="80" workbookViewId="0">
      <selection activeCell="R26" sqref="R26"/>
    </sheetView>
  </sheetViews>
  <sheetFormatPr baseColWidth="10" defaultColWidth="60.6640625" defaultRowHeight="16" x14ac:dyDescent="0.2"/>
  <cols>
    <col min="1" max="1" width="1.1640625" style="258" customWidth="1"/>
    <col min="2" max="2" width="16" style="258" customWidth="1"/>
    <col min="3" max="3" width="11.6640625" style="258" bestFit="1" customWidth="1"/>
    <col min="4" max="4" width="13" style="258" customWidth="1"/>
    <col min="5" max="5" width="14.83203125" style="258" customWidth="1"/>
    <col min="6" max="6" width="14" style="258" customWidth="1"/>
    <col min="7" max="7" width="15" style="258" customWidth="1"/>
    <col min="8" max="8" width="19.6640625" style="258" customWidth="1"/>
    <col min="9" max="9" width="13.1640625" style="258" bestFit="1" customWidth="1"/>
    <col min="10" max="10" width="13.5" style="258" customWidth="1"/>
    <col min="11" max="11" width="11.83203125" style="258" customWidth="1"/>
    <col min="12" max="12" width="12.1640625" style="258" bestFit="1" customWidth="1"/>
    <col min="13" max="13" width="129" style="258" customWidth="1"/>
    <col min="14" max="14" width="15" style="258" customWidth="1"/>
    <col min="15" max="15" width="2.6640625" style="258" customWidth="1"/>
    <col min="16" max="16" width="12" style="258" customWidth="1"/>
    <col min="17" max="17" width="10.83203125" style="258" customWidth="1"/>
    <col min="18" max="16384" width="60.6640625" style="258"/>
  </cols>
  <sheetData>
    <row r="1" spans="2:11" ht="9" customHeight="1" x14ac:dyDescent="0.2"/>
    <row r="2" spans="2:11" ht="19" x14ac:dyDescent="0.25">
      <c r="B2" s="41" t="s">
        <v>133</v>
      </c>
      <c r="C2" s="259"/>
      <c r="D2" s="259"/>
      <c r="E2" s="259"/>
      <c r="F2" s="259"/>
      <c r="G2" s="259"/>
      <c r="H2" s="259"/>
      <c r="I2" s="259"/>
      <c r="J2" s="260"/>
      <c r="K2" s="261"/>
    </row>
    <row r="3" spans="2:11" x14ac:dyDescent="0.2">
      <c r="B3" s="354" t="s">
        <v>136</v>
      </c>
      <c r="C3" s="355"/>
      <c r="D3" s="355"/>
      <c r="E3" s="355"/>
      <c r="F3" s="355"/>
      <c r="G3" s="355"/>
      <c r="H3" s="355"/>
      <c r="I3" s="355"/>
      <c r="J3" s="356"/>
      <c r="K3" s="261"/>
    </row>
    <row r="4" spans="2:11" x14ac:dyDescent="0.2">
      <c r="B4" s="354"/>
      <c r="C4" s="355"/>
      <c r="D4" s="355"/>
      <c r="E4" s="355"/>
      <c r="F4" s="355"/>
      <c r="G4" s="355"/>
      <c r="H4" s="355"/>
      <c r="I4" s="355"/>
      <c r="J4" s="356"/>
      <c r="K4" s="261"/>
    </row>
    <row r="5" spans="2:11" x14ac:dyDescent="0.2">
      <c r="B5" s="262"/>
      <c r="C5" s="263"/>
      <c r="D5" s="263"/>
      <c r="E5" s="263"/>
      <c r="F5" s="263"/>
      <c r="G5" s="263"/>
      <c r="H5" s="263"/>
      <c r="I5" s="263"/>
      <c r="J5" s="264"/>
      <c r="K5" s="261"/>
    </row>
    <row r="6" spans="2:11" x14ac:dyDescent="0.2">
      <c r="B6" s="46" t="s">
        <v>55</v>
      </c>
      <c r="C6" s="265"/>
      <c r="D6" s="265"/>
      <c r="E6" s="265"/>
      <c r="F6" s="265"/>
      <c r="G6" s="265"/>
      <c r="H6" s="265"/>
      <c r="I6" s="265"/>
      <c r="J6" s="266"/>
      <c r="K6" s="261"/>
    </row>
    <row r="7" spans="2:11" x14ac:dyDescent="0.2">
      <c r="B7" s="267" t="s">
        <v>135</v>
      </c>
      <c r="C7" s="265"/>
      <c r="D7" s="265"/>
      <c r="E7" s="265"/>
      <c r="F7" s="265"/>
      <c r="G7" s="265"/>
      <c r="H7" s="265"/>
      <c r="I7" s="265"/>
      <c r="J7" s="266"/>
      <c r="K7" s="261"/>
    </row>
    <row r="8" spans="2:11" x14ac:dyDescent="0.2">
      <c r="B8" s="268" t="s">
        <v>163</v>
      </c>
      <c r="C8" s="265"/>
      <c r="D8" s="265"/>
      <c r="E8" s="265"/>
      <c r="F8" s="265"/>
      <c r="G8" s="265"/>
      <c r="H8" s="265"/>
      <c r="I8" s="265"/>
      <c r="J8" s="266"/>
      <c r="K8" s="261"/>
    </row>
    <row r="9" spans="2:11" x14ac:dyDescent="0.2">
      <c r="B9" s="268" t="s">
        <v>176</v>
      </c>
      <c r="C9" s="265"/>
      <c r="D9" s="265"/>
      <c r="E9" s="265"/>
      <c r="F9" s="265"/>
      <c r="G9" s="265"/>
      <c r="H9" s="265"/>
      <c r="I9" s="265"/>
      <c r="J9" s="266"/>
      <c r="K9" s="261"/>
    </row>
    <row r="10" spans="2:11" x14ac:dyDescent="0.2">
      <c r="B10" s="268" t="s">
        <v>218</v>
      </c>
      <c r="C10" s="265"/>
      <c r="D10" s="265"/>
      <c r="E10" s="265"/>
      <c r="F10" s="265"/>
      <c r="G10" s="265"/>
      <c r="H10" s="265"/>
      <c r="I10" s="265"/>
      <c r="J10" s="266"/>
      <c r="K10" s="261"/>
    </row>
    <row r="11" spans="2:11" x14ac:dyDescent="0.2">
      <c r="B11" s="268" t="s">
        <v>216</v>
      </c>
      <c r="C11" s="265"/>
      <c r="D11" s="265"/>
      <c r="E11" s="265"/>
      <c r="F11" s="265"/>
      <c r="G11" s="265"/>
      <c r="H11" s="265"/>
      <c r="I11" s="265"/>
      <c r="J11" s="266"/>
      <c r="K11" s="261"/>
    </row>
    <row r="12" spans="2:11" x14ac:dyDescent="0.2">
      <c r="B12" s="269" t="s">
        <v>273</v>
      </c>
      <c r="C12" s="265"/>
      <c r="D12" s="265"/>
      <c r="E12" s="265"/>
      <c r="F12" s="265"/>
      <c r="G12" s="265"/>
      <c r="H12" s="265"/>
      <c r="I12" s="265"/>
      <c r="J12" s="266"/>
      <c r="K12" s="261"/>
    </row>
    <row r="13" spans="2:11" ht="16" customHeight="1" x14ac:dyDescent="0.2">
      <c r="B13" s="357" t="s">
        <v>168</v>
      </c>
      <c r="C13" s="358"/>
      <c r="D13" s="358"/>
      <c r="E13" s="358"/>
      <c r="F13" s="358"/>
      <c r="G13" s="358"/>
      <c r="H13" s="358"/>
      <c r="I13" s="358"/>
      <c r="J13" s="359"/>
      <c r="K13" s="261"/>
    </row>
    <row r="14" spans="2:11" x14ac:dyDescent="0.2">
      <c r="B14" s="360" t="s">
        <v>171</v>
      </c>
      <c r="C14" s="361"/>
      <c r="D14" s="361"/>
      <c r="E14" s="361"/>
      <c r="F14" s="361"/>
      <c r="G14" s="361"/>
      <c r="H14" s="361"/>
      <c r="I14" s="361"/>
      <c r="J14" s="362"/>
      <c r="K14" s="261"/>
    </row>
    <row r="15" spans="2:11" x14ac:dyDescent="0.2">
      <c r="B15" s="270" t="s">
        <v>221</v>
      </c>
      <c r="C15" s="265"/>
      <c r="D15" s="265"/>
      <c r="E15" s="265"/>
      <c r="F15" s="265"/>
      <c r="G15" s="265"/>
      <c r="H15" s="265"/>
      <c r="I15" s="265"/>
      <c r="J15" s="266"/>
      <c r="K15" s="261"/>
    </row>
    <row r="16" spans="2:11" x14ac:dyDescent="0.2">
      <c r="B16" s="271"/>
      <c r="C16" s="272"/>
      <c r="D16" s="272"/>
      <c r="E16" s="272"/>
      <c r="F16" s="272"/>
      <c r="G16" s="272"/>
      <c r="H16" s="272"/>
      <c r="I16" s="272"/>
      <c r="J16" s="273"/>
      <c r="K16" s="261"/>
    </row>
    <row r="17" spans="2:14" x14ac:dyDescent="0.2">
      <c r="K17" s="261"/>
    </row>
    <row r="18" spans="2:14" ht="17" x14ac:dyDescent="0.2">
      <c r="B18" s="53" t="s">
        <v>20</v>
      </c>
      <c r="D18" s="363" t="s">
        <v>134</v>
      </c>
      <c r="E18" s="364"/>
      <c r="H18" s="363" t="s">
        <v>19</v>
      </c>
      <c r="I18" s="364"/>
      <c r="K18" s="261"/>
    </row>
    <row r="19" spans="2:14" ht="17" x14ac:dyDescent="0.2">
      <c r="B19" s="274" t="s">
        <v>22</v>
      </c>
      <c r="D19" s="51" t="s">
        <v>123</v>
      </c>
      <c r="E19" s="275">
        <v>0</v>
      </c>
      <c r="F19" s="276"/>
      <c r="H19" s="164" t="s">
        <v>159</v>
      </c>
      <c r="I19" s="51" t="s">
        <v>169</v>
      </c>
    </row>
    <row r="20" spans="2:14" x14ac:dyDescent="0.2">
      <c r="B20" s="274" t="s">
        <v>21</v>
      </c>
      <c r="D20" s="51" t="s">
        <v>124</v>
      </c>
      <c r="E20" s="275">
        <v>36000</v>
      </c>
      <c r="F20" s="276"/>
      <c r="H20" s="277" t="s">
        <v>11</v>
      </c>
      <c r="I20" s="278">
        <v>0.05</v>
      </c>
    </row>
    <row r="21" spans="2:14" x14ac:dyDescent="0.2">
      <c r="D21" s="51" t="s">
        <v>125</v>
      </c>
      <c r="E21" s="275">
        <v>42000</v>
      </c>
      <c r="F21" s="276"/>
      <c r="H21" s="277" t="s">
        <v>12</v>
      </c>
      <c r="I21" s="278">
        <v>0.03</v>
      </c>
    </row>
    <row r="22" spans="2:14" x14ac:dyDescent="0.2">
      <c r="H22" s="277" t="s">
        <v>13</v>
      </c>
      <c r="I22" s="278">
        <v>0</v>
      </c>
    </row>
    <row r="24" spans="2:14" ht="34" x14ac:dyDescent="0.2">
      <c r="F24" s="165" t="s">
        <v>128</v>
      </c>
      <c r="H24" s="165" t="s">
        <v>178</v>
      </c>
      <c r="I24" s="165" t="s">
        <v>166</v>
      </c>
      <c r="J24" s="165" t="s">
        <v>178</v>
      </c>
      <c r="K24" s="165" t="s">
        <v>172</v>
      </c>
    </row>
    <row r="25" spans="2:14" ht="37.75" customHeight="1" x14ac:dyDescent="0.2">
      <c r="B25" s="54" t="s">
        <v>18</v>
      </c>
      <c r="C25" s="55" t="s">
        <v>23</v>
      </c>
      <c r="D25" s="55" t="s">
        <v>20</v>
      </c>
      <c r="E25" s="55" t="s">
        <v>24</v>
      </c>
      <c r="F25" s="55" t="s">
        <v>129</v>
      </c>
      <c r="G25" s="55" t="s">
        <v>159</v>
      </c>
      <c r="H25" s="55" t="s">
        <v>127</v>
      </c>
      <c r="I25" s="55" t="s">
        <v>217</v>
      </c>
      <c r="J25" s="56" t="s">
        <v>170</v>
      </c>
      <c r="K25" s="56" t="s">
        <v>25</v>
      </c>
      <c r="M25" s="297" t="s">
        <v>220</v>
      </c>
      <c r="N25" s="288" t="s">
        <v>219</v>
      </c>
    </row>
    <row r="26" spans="2:14" ht="92" customHeight="1" x14ac:dyDescent="0.2">
      <c r="B26" s="279" t="s">
        <v>26</v>
      </c>
      <c r="C26" s="280">
        <v>17</v>
      </c>
      <c r="D26" s="274" t="s">
        <v>21</v>
      </c>
      <c r="E26" s="281">
        <v>45504.53</v>
      </c>
      <c r="F26" s="282">
        <f>IF(E26&gt;E38,1,0)</f>
        <v>1</v>
      </c>
      <c r="G26" s="277" t="s">
        <v>12</v>
      </c>
      <c r="H26" s="282" t="str" cm="1">
        <f t="array" ref="H26">_xlfn.IFS(E26&gt;=E21,D21,E26&gt;=E20,D20,E26&lt;E20,D19)</f>
        <v>Level 3</v>
      </c>
      <c r="I26" s="283" t="str">
        <f>IF(AND(D26=B19, H26=D21 ), "Yes", "No")</f>
        <v>No</v>
      </c>
      <c r="J26" s="284">
        <f>_xlfn.IFS(G26=H22,E26*I22,G26=H21,E26*I21,G26=H20,E26*I20)</f>
        <v>1365.1359</v>
      </c>
      <c r="K26" s="285">
        <f>E26+J26</f>
        <v>46869.6659</v>
      </c>
      <c r="M26" s="306" t="s">
        <v>301</v>
      </c>
      <c r="N26" s="307" t="s">
        <v>13</v>
      </c>
    </row>
    <row r="27" spans="2:14" ht="92" customHeight="1" x14ac:dyDescent="0.2">
      <c r="B27" s="279" t="s">
        <v>27</v>
      </c>
      <c r="C27" s="280">
        <v>2</v>
      </c>
      <c r="D27" s="274" t="s">
        <v>22</v>
      </c>
      <c r="E27" s="281">
        <v>29568</v>
      </c>
      <c r="F27" s="282">
        <f>IF(E27&gt;E$38,1,0)</f>
        <v>0</v>
      </c>
      <c r="G27" s="277" t="s">
        <v>13</v>
      </c>
      <c r="H27" s="282" t="str" cm="1">
        <f t="array" ref="H27">_xlfn.IFS(E27&gt;=E$21,D$21,E27&gt;=E$20,D$20,E27&lt;E$20,D$19)</f>
        <v>Level 1</v>
      </c>
      <c r="I27" s="283" t="str">
        <f t="shared" ref="I27:I37" si="0">IF(AND(D27=B$19, H27=D$21 ), "Yes", "No")</f>
        <v>No</v>
      </c>
      <c r="J27" s="284">
        <f>_xlfn.IFS(G27=H$22,E27*I$22,G27=H$21,E27*I$21,G27=H$20,E27*I$20)</f>
        <v>0</v>
      </c>
      <c r="K27" s="285">
        <f>E27+J27</f>
        <v>29568</v>
      </c>
      <c r="M27" s="306" t="s">
        <v>278</v>
      </c>
      <c r="N27" s="307" t="s">
        <v>13</v>
      </c>
    </row>
    <row r="28" spans="2:14" ht="92" customHeight="1" x14ac:dyDescent="0.2">
      <c r="B28" s="279" t="s">
        <v>28</v>
      </c>
      <c r="C28" s="280">
        <v>27</v>
      </c>
      <c r="D28" s="274" t="s">
        <v>22</v>
      </c>
      <c r="E28" s="281">
        <v>62627.94</v>
      </c>
      <c r="F28" s="282">
        <f>IF(E28&gt;E$38,1,0)</f>
        <v>1</v>
      </c>
      <c r="G28" s="277" t="s">
        <v>12</v>
      </c>
      <c r="H28" s="282" t="str" cm="1">
        <f t="array" ref="H28">_xlfn.IFS(E28&gt;=E$21,D$21,E28&gt;=E$20,D$20,E28&lt;E$20,D$19)</f>
        <v>Level 3</v>
      </c>
      <c r="I28" s="283" t="str">
        <f t="shared" si="0"/>
        <v>Yes</v>
      </c>
      <c r="J28" s="284">
        <f>_xlfn.IFS(G28=H$22,E28*I$22,G28=H$21,E28*I$21,G28=H$20,E28*I$20)</f>
        <v>1878.8381999999999</v>
      </c>
      <c r="K28" s="285">
        <f>E28+J28</f>
        <v>64506.778200000001</v>
      </c>
      <c r="M28" s="306" t="s">
        <v>300</v>
      </c>
      <c r="N28" s="307" t="s">
        <v>12</v>
      </c>
    </row>
    <row r="29" spans="2:14" ht="92" customHeight="1" x14ac:dyDescent="0.2">
      <c r="B29" s="279" t="s">
        <v>29</v>
      </c>
      <c r="C29" s="280">
        <v>14</v>
      </c>
      <c r="D29" s="274" t="s">
        <v>21</v>
      </c>
      <c r="E29" s="281">
        <v>38000.19</v>
      </c>
      <c r="F29" s="282">
        <f>IF(E29&gt;E$38,1,0)</f>
        <v>0</v>
      </c>
      <c r="G29" s="277" t="s">
        <v>11</v>
      </c>
      <c r="H29" s="282" t="str" cm="1">
        <f t="array" ref="H29">_xlfn.IFS(E29&gt;=E$21,D$21,E29&gt;=E$20,D$20,E29&lt;E$20,D$19)</f>
        <v>Level 2</v>
      </c>
      <c r="I29" s="283" t="str">
        <f t="shared" si="0"/>
        <v>No</v>
      </c>
      <c r="J29" s="284">
        <f>_xlfn.IFS(G29=H$22,E29*I$22,G29=H$21,E29*I$21,G29=H$20,E29*I$20)</f>
        <v>1900.0095000000001</v>
      </c>
      <c r="K29" s="285">
        <f>E29+J29</f>
        <v>39900.199500000002</v>
      </c>
      <c r="M29" s="306" t="s">
        <v>302</v>
      </c>
      <c r="N29" s="307" t="s">
        <v>11</v>
      </c>
    </row>
    <row r="30" spans="2:14" ht="107" customHeight="1" x14ac:dyDescent="0.2">
      <c r="B30" s="279" t="s">
        <v>165</v>
      </c>
      <c r="C30" s="280">
        <v>8</v>
      </c>
      <c r="D30" s="274" t="s">
        <v>22</v>
      </c>
      <c r="E30" s="281">
        <v>33615.46</v>
      </c>
      <c r="F30" s="282">
        <f>IF(E30&gt;E$38,1,0)</f>
        <v>0</v>
      </c>
      <c r="G30" s="277" t="s">
        <v>13</v>
      </c>
      <c r="H30" s="282" t="str" cm="1">
        <f t="array" ref="H30">_xlfn.IFS(E30&gt;=E$21,D$21,E30&gt;=E$20,D$20,E30&lt;E$20,D$19)</f>
        <v>Level 1</v>
      </c>
      <c r="I30" s="283" t="str">
        <f t="shared" si="0"/>
        <v>No</v>
      </c>
      <c r="J30" s="284">
        <f>_xlfn.IFS(G30=H$22,E30*I$22,G30=H$21,E30*I$21,G30=H$20,E30*I$20)</f>
        <v>0</v>
      </c>
      <c r="K30" s="285">
        <f>E30+J30</f>
        <v>33615.46</v>
      </c>
      <c r="M30" s="306" t="s">
        <v>281</v>
      </c>
      <c r="N30" s="307" t="s">
        <v>14</v>
      </c>
    </row>
    <row r="31" spans="2:14" x14ac:dyDescent="0.2">
      <c r="B31" s="279" t="s">
        <v>30</v>
      </c>
      <c r="C31" s="280">
        <v>21</v>
      </c>
      <c r="D31" s="274" t="s">
        <v>22</v>
      </c>
      <c r="E31" s="281">
        <v>39594.33</v>
      </c>
      <c r="F31" s="282">
        <f t="shared" ref="F31:F37" si="1">IF(E31&gt;E$38,1,0)</f>
        <v>0</v>
      </c>
      <c r="G31" s="277" t="s">
        <v>11</v>
      </c>
      <c r="H31" s="282" t="str" cm="1">
        <f t="array" ref="H31">_xlfn.IFS(E31&gt;=E$21,D$21,E31&gt;=E$20,D$20,E31&lt;E$20,D$19)</f>
        <v>Level 2</v>
      </c>
      <c r="I31" s="283" t="str">
        <f t="shared" si="0"/>
        <v>No</v>
      </c>
      <c r="J31" s="284">
        <f t="shared" ref="J31:J37" si="2">_xlfn.IFS(G31=H$22,E31*I$22,G31=H$21,E31*I$21,G31=H$20,E31*I$20)</f>
        <v>1979.7165000000002</v>
      </c>
      <c r="K31" s="285">
        <f t="shared" ref="K31:K37" si="3">E31+J31</f>
        <v>41574.046500000004</v>
      </c>
      <c r="N31"/>
    </row>
    <row r="32" spans="2:14" x14ac:dyDescent="0.2">
      <c r="B32" s="279" t="s">
        <v>31</v>
      </c>
      <c r="C32" s="280">
        <v>14</v>
      </c>
      <c r="D32" s="274" t="s">
        <v>22</v>
      </c>
      <c r="E32" s="281">
        <v>50921.02</v>
      </c>
      <c r="F32" s="282">
        <f t="shared" si="1"/>
        <v>1</v>
      </c>
      <c r="G32" s="277" t="s">
        <v>13</v>
      </c>
      <c r="H32" s="282" t="str" cm="1">
        <f t="array" ref="H32">_xlfn.IFS(E32&gt;=E$21,D$21,E32&gt;=E$20,D$20,E32&lt;E$20,D$19)</f>
        <v>Level 3</v>
      </c>
      <c r="I32" s="283" t="str">
        <f t="shared" si="0"/>
        <v>Yes</v>
      </c>
      <c r="J32" s="284">
        <f t="shared" si="2"/>
        <v>0</v>
      </c>
      <c r="K32" s="285">
        <f t="shared" si="3"/>
        <v>50921.02</v>
      </c>
    </row>
    <row r="33" spans="2:13" x14ac:dyDescent="0.2">
      <c r="B33" s="279" t="s">
        <v>164</v>
      </c>
      <c r="C33" s="280">
        <v>6</v>
      </c>
      <c r="D33" s="274" t="s">
        <v>21</v>
      </c>
      <c r="E33" s="281">
        <v>49894.87</v>
      </c>
      <c r="F33" s="282">
        <f t="shared" si="1"/>
        <v>1</v>
      </c>
      <c r="G33" s="277" t="s">
        <v>11</v>
      </c>
      <c r="H33" s="282" t="str" cm="1">
        <f t="array" ref="H33">_xlfn.IFS(E33&gt;=E$21,D$21,E33&gt;=E$20,D$20,E33&lt;E$20,D$19)</f>
        <v>Level 3</v>
      </c>
      <c r="I33" s="283" t="str">
        <f t="shared" si="0"/>
        <v>No</v>
      </c>
      <c r="J33" s="284">
        <f t="shared" si="2"/>
        <v>2494.7435000000005</v>
      </c>
      <c r="K33" s="285">
        <f t="shared" si="3"/>
        <v>52389.613500000007</v>
      </c>
    </row>
    <row r="34" spans="2:13" ht="15.5" customHeight="1" x14ac:dyDescent="0.2">
      <c r="B34" s="279" t="s">
        <v>32</v>
      </c>
      <c r="C34" s="280">
        <v>29</v>
      </c>
      <c r="D34" s="274" t="s">
        <v>22</v>
      </c>
      <c r="E34" s="286">
        <v>37268.730000000003</v>
      </c>
      <c r="F34" s="282">
        <f t="shared" si="1"/>
        <v>0</v>
      </c>
      <c r="G34" s="277" t="s">
        <v>11</v>
      </c>
      <c r="H34" s="282" t="str" cm="1">
        <f t="array" ref="H34">_xlfn.IFS(E34&gt;=E$21,D$21,E34&gt;=E$20,D$20,E34&lt;E$20,D$19)</f>
        <v>Level 2</v>
      </c>
      <c r="I34" s="283" t="str">
        <f t="shared" si="0"/>
        <v>No</v>
      </c>
      <c r="J34" s="284">
        <f t="shared" si="2"/>
        <v>1863.4365000000003</v>
      </c>
      <c r="K34" s="285">
        <f t="shared" si="3"/>
        <v>39132.166500000007</v>
      </c>
    </row>
    <row r="35" spans="2:13" ht="15.5" customHeight="1" x14ac:dyDescent="0.2">
      <c r="B35" s="279" t="s">
        <v>33</v>
      </c>
      <c r="C35" s="280">
        <v>12</v>
      </c>
      <c r="D35" s="274" t="s">
        <v>22</v>
      </c>
      <c r="E35" s="286">
        <v>31008.240000000002</v>
      </c>
      <c r="F35" s="282">
        <f t="shared" si="1"/>
        <v>0</v>
      </c>
      <c r="G35" s="277" t="s">
        <v>11</v>
      </c>
      <c r="H35" s="282" t="str" cm="1">
        <f t="array" ref="H35">_xlfn.IFS(E35&gt;=E$21,D$21,E35&gt;=E$20,D$20,E35&lt;E$20,D$19)</f>
        <v>Level 1</v>
      </c>
      <c r="I35" s="283" t="str">
        <f t="shared" si="0"/>
        <v>No</v>
      </c>
      <c r="J35" s="284">
        <f t="shared" si="2"/>
        <v>1550.4120000000003</v>
      </c>
      <c r="K35" s="285">
        <f t="shared" si="3"/>
        <v>32558.652000000002</v>
      </c>
    </row>
    <row r="36" spans="2:13" ht="15.5" customHeight="1" x14ac:dyDescent="0.2">
      <c r="B36" s="279" t="s">
        <v>34</v>
      </c>
      <c r="C36" s="280">
        <v>4</v>
      </c>
      <c r="D36" s="274" t="s">
        <v>21</v>
      </c>
      <c r="E36" s="286">
        <v>31927</v>
      </c>
      <c r="F36" s="282">
        <f t="shared" si="1"/>
        <v>0</v>
      </c>
      <c r="G36" s="277" t="s">
        <v>12</v>
      </c>
      <c r="H36" s="282" t="str" cm="1">
        <f t="array" ref="H36">_xlfn.IFS(E36&gt;=E$21,D$21,E36&gt;=E$20,D$20,E36&lt;E$20,D$19)</f>
        <v>Level 1</v>
      </c>
      <c r="I36" s="283" t="str">
        <f t="shared" si="0"/>
        <v>No</v>
      </c>
      <c r="J36" s="284">
        <f t="shared" si="2"/>
        <v>957.81</v>
      </c>
      <c r="K36" s="285">
        <f t="shared" si="3"/>
        <v>32884.81</v>
      </c>
    </row>
    <row r="37" spans="2:13" ht="15.5" customHeight="1" x14ac:dyDescent="0.2">
      <c r="B37" s="279" t="s">
        <v>35</v>
      </c>
      <c r="C37" s="280">
        <v>12</v>
      </c>
      <c r="D37" s="274" t="s">
        <v>22</v>
      </c>
      <c r="E37" s="286">
        <v>40194.9</v>
      </c>
      <c r="F37" s="282">
        <f t="shared" si="1"/>
        <v>0</v>
      </c>
      <c r="G37" s="277" t="s">
        <v>13</v>
      </c>
      <c r="H37" s="282" t="str" cm="1">
        <f t="array" ref="H37">_xlfn.IFS(E37&gt;=E$21,D$21,E37&gt;=E$20,D$20,E37&lt;E$20,D$19)</f>
        <v>Level 2</v>
      </c>
      <c r="I37" s="283" t="str">
        <f t="shared" si="0"/>
        <v>No</v>
      </c>
      <c r="J37" s="284">
        <f t="shared" si="2"/>
        <v>0</v>
      </c>
      <c r="K37" s="285">
        <f t="shared" si="3"/>
        <v>40194.9</v>
      </c>
    </row>
    <row r="38" spans="2:13" ht="17" x14ac:dyDescent="0.2">
      <c r="D38" s="55" t="s">
        <v>162</v>
      </c>
      <c r="E38" s="287">
        <f>AVERAGE(E26:E37)</f>
        <v>40843.767500000002</v>
      </c>
    </row>
    <row r="40" spans="2:13" ht="16" customHeight="1" x14ac:dyDescent="0.2">
      <c r="J40"/>
      <c r="K40"/>
      <c r="L40"/>
      <c r="M40"/>
    </row>
    <row r="41" spans="2:13" x14ac:dyDescent="0.2">
      <c r="J41"/>
      <c r="K41"/>
      <c r="L41"/>
      <c r="M41"/>
    </row>
    <row r="42" spans="2:13" ht="84" customHeight="1" x14ac:dyDescent="0.2">
      <c r="J42"/>
      <c r="K42"/>
      <c r="L42"/>
      <c r="M42"/>
    </row>
    <row r="43" spans="2:13" ht="100.25" customHeight="1" x14ac:dyDescent="0.2">
      <c r="J43"/>
      <c r="K43"/>
      <c r="L43"/>
      <c r="M43"/>
    </row>
    <row r="44" spans="2:13" ht="91.25" customHeight="1" x14ac:dyDescent="0.2">
      <c r="J44"/>
      <c r="K44"/>
      <c r="L44"/>
      <c r="M44"/>
    </row>
    <row r="45" spans="2:13" ht="91.25" customHeight="1" x14ac:dyDescent="0.2">
      <c r="J45"/>
      <c r="K45"/>
      <c r="L45"/>
      <c r="M45"/>
    </row>
    <row r="46" spans="2:13" ht="91.25" customHeight="1" x14ac:dyDescent="0.2">
      <c r="J46"/>
      <c r="K46"/>
      <c r="L46"/>
      <c r="M46"/>
    </row>
    <row r="47" spans="2:13" ht="16" customHeight="1" x14ac:dyDescent="0.2">
      <c r="J47"/>
      <c r="K47"/>
      <c r="L47"/>
      <c r="M47"/>
    </row>
    <row r="48" spans="2:13" x14ac:dyDescent="0.2">
      <c r="B48"/>
      <c r="C48"/>
      <c r="D48"/>
      <c r="E48"/>
      <c r="F48"/>
      <c r="G48"/>
      <c r="H48"/>
      <c r="I48"/>
      <c r="J48"/>
      <c r="K48"/>
      <c r="L48"/>
      <c r="M48"/>
    </row>
    <row r="49" spans="2:9" x14ac:dyDescent="0.2">
      <c r="B49"/>
      <c r="C49"/>
      <c r="D49"/>
      <c r="E49"/>
      <c r="F49"/>
      <c r="G49"/>
      <c r="H49"/>
      <c r="I49"/>
    </row>
    <row r="50" spans="2:9" x14ac:dyDescent="0.2">
      <c r="B50"/>
      <c r="C50"/>
      <c r="D50"/>
      <c r="E50"/>
      <c r="F50"/>
      <c r="G50"/>
      <c r="H50"/>
      <c r="I50"/>
    </row>
    <row r="51" spans="2:9" x14ac:dyDescent="0.2">
      <c r="B51"/>
      <c r="C51"/>
      <c r="D51"/>
      <c r="E51"/>
      <c r="F51"/>
      <c r="G51"/>
      <c r="H51"/>
      <c r="I51"/>
    </row>
    <row r="52" spans="2:9" x14ac:dyDescent="0.2">
      <c r="B52"/>
      <c r="C52"/>
      <c r="D52"/>
      <c r="E52"/>
      <c r="F52"/>
      <c r="G52"/>
      <c r="H52"/>
      <c r="I52"/>
    </row>
    <row r="53" spans="2:9" x14ac:dyDescent="0.2">
      <c r="B53"/>
      <c r="C53"/>
      <c r="D53"/>
      <c r="E53"/>
      <c r="F53"/>
      <c r="G53"/>
      <c r="H53"/>
      <c r="I53"/>
    </row>
    <row r="54" spans="2:9" x14ac:dyDescent="0.2">
      <c r="B54"/>
      <c r="C54"/>
      <c r="D54"/>
      <c r="E54"/>
      <c r="F54"/>
      <c r="G54"/>
      <c r="H54"/>
      <c r="I54"/>
    </row>
    <row r="55" spans="2:9" x14ac:dyDescent="0.2">
      <c r="B55"/>
      <c r="C55"/>
      <c r="D55"/>
      <c r="E55"/>
      <c r="F55"/>
      <c r="G55"/>
      <c r="H55"/>
      <c r="I55"/>
    </row>
    <row r="56" spans="2:9" x14ac:dyDescent="0.2">
      <c r="B56"/>
      <c r="C56"/>
      <c r="D56"/>
      <c r="E56"/>
      <c r="F56"/>
      <c r="G56"/>
      <c r="H56"/>
      <c r="I56"/>
    </row>
    <row r="57" spans="2:9" x14ac:dyDescent="0.2">
      <c r="B57"/>
      <c r="C57"/>
      <c r="D57"/>
      <c r="E57"/>
      <c r="F57"/>
      <c r="G57"/>
      <c r="H57"/>
      <c r="I57"/>
    </row>
    <row r="58" spans="2:9" x14ac:dyDescent="0.2">
      <c r="B58"/>
      <c r="C58"/>
      <c r="D58"/>
      <c r="E58"/>
      <c r="F58"/>
      <c r="G58"/>
      <c r="H58"/>
      <c r="I58"/>
    </row>
    <row r="59" spans="2:9" x14ac:dyDescent="0.2">
      <c r="B59"/>
      <c r="C59"/>
      <c r="D59"/>
      <c r="E59"/>
      <c r="F59"/>
      <c r="G59"/>
      <c r="H59"/>
      <c r="I59"/>
    </row>
    <row r="60" spans="2:9" x14ac:dyDescent="0.2">
      <c r="B60"/>
      <c r="C60"/>
      <c r="D60"/>
      <c r="E60"/>
      <c r="F60"/>
      <c r="G60"/>
      <c r="H60"/>
      <c r="I60"/>
    </row>
    <row r="61" spans="2:9" x14ac:dyDescent="0.2">
      <c r="B61"/>
      <c r="C61"/>
      <c r="D61"/>
      <c r="E61"/>
      <c r="F61"/>
      <c r="G61"/>
      <c r="H61"/>
      <c r="I61"/>
    </row>
    <row r="62" spans="2:9" x14ac:dyDescent="0.2">
      <c r="B62"/>
      <c r="C62"/>
      <c r="D62"/>
      <c r="E62"/>
      <c r="F62"/>
      <c r="G62"/>
      <c r="H62"/>
      <c r="I62"/>
    </row>
    <row r="63" spans="2:9" x14ac:dyDescent="0.2">
      <c r="B63"/>
      <c r="C63"/>
      <c r="D63"/>
      <c r="E63"/>
      <c r="F63"/>
      <c r="G63"/>
      <c r="H63"/>
      <c r="I63"/>
    </row>
    <row r="64" spans="2:9" x14ac:dyDescent="0.2">
      <c r="B64"/>
      <c r="C64"/>
      <c r="D64"/>
      <c r="E64"/>
      <c r="F64"/>
      <c r="G64"/>
      <c r="H64"/>
      <c r="I64"/>
    </row>
    <row r="65" spans="2:9" x14ac:dyDescent="0.2">
      <c r="B65"/>
      <c r="C65"/>
      <c r="D65"/>
      <c r="E65"/>
      <c r="F65"/>
      <c r="G65"/>
      <c r="H65"/>
      <c r="I65"/>
    </row>
    <row r="66" spans="2:9" x14ac:dyDescent="0.2">
      <c r="B66"/>
      <c r="C66"/>
      <c r="D66"/>
      <c r="E66"/>
      <c r="F66"/>
      <c r="G66"/>
      <c r="H66"/>
      <c r="I66"/>
    </row>
    <row r="67" spans="2:9" x14ac:dyDescent="0.2">
      <c r="B67"/>
      <c r="C67"/>
      <c r="D67"/>
      <c r="E67"/>
      <c r="F67"/>
      <c r="G67"/>
      <c r="H67"/>
      <c r="I67"/>
    </row>
    <row r="68" spans="2:9" x14ac:dyDescent="0.2">
      <c r="B68"/>
      <c r="C68"/>
      <c r="D68"/>
      <c r="E68"/>
      <c r="F68"/>
      <c r="G68"/>
      <c r="H68"/>
      <c r="I68"/>
    </row>
    <row r="69" spans="2:9" x14ac:dyDescent="0.2">
      <c r="B69"/>
      <c r="C69"/>
      <c r="D69"/>
      <c r="E69"/>
      <c r="F69"/>
      <c r="G69"/>
      <c r="H69"/>
      <c r="I69"/>
    </row>
    <row r="70" spans="2:9" x14ac:dyDescent="0.2">
      <c r="B70"/>
      <c r="C70"/>
      <c r="D70"/>
      <c r="E70"/>
      <c r="F70"/>
      <c r="G70"/>
      <c r="H70"/>
      <c r="I70"/>
    </row>
    <row r="71" spans="2:9" x14ac:dyDescent="0.2">
      <c r="B71"/>
      <c r="C71"/>
      <c r="D71"/>
      <c r="E71"/>
      <c r="F71"/>
      <c r="G71"/>
      <c r="H71"/>
      <c r="I71"/>
    </row>
  </sheetData>
  <mergeCells count="5">
    <mergeCell ref="B3:J4"/>
    <mergeCell ref="B13:J13"/>
    <mergeCell ref="B14:J14"/>
    <mergeCell ref="D18:E18"/>
    <mergeCell ref="H18:I18"/>
  </mergeCells>
  <dataValidations count="1">
    <dataValidation type="list" allowBlank="1" showInputMessage="1" showErrorMessage="1" sqref="N26:N30" xr:uid="{1219C61A-F5C8-A240-A3CF-475CC762852F}">
      <formula1>"A, B, C, D"</formula1>
    </dataValidation>
  </dataValidation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765E4-45A1-4ECB-AF60-C091C0A4C6C6}">
  <sheetPr>
    <tabColor rgb="FFFFC000"/>
  </sheetPr>
  <dimension ref="B2:F7"/>
  <sheetViews>
    <sheetView workbookViewId="0">
      <selection activeCell="F26" sqref="F26"/>
    </sheetView>
  </sheetViews>
  <sheetFormatPr baseColWidth="10" defaultColWidth="8.83203125" defaultRowHeight="15" x14ac:dyDescent="0.2"/>
  <cols>
    <col min="3" max="3" width="17.33203125" customWidth="1"/>
    <col min="4" max="4" width="16.33203125" customWidth="1"/>
    <col min="5" max="5" width="17.33203125" customWidth="1"/>
    <col min="6" max="6" width="28.5" customWidth="1"/>
  </cols>
  <sheetData>
    <row r="2" spans="2:6" ht="16" thickBot="1" x14ac:dyDescent="0.25"/>
    <row r="3" spans="2:6" ht="14.5" customHeight="1" x14ac:dyDescent="0.2">
      <c r="B3" s="365" t="s">
        <v>309</v>
      </c>
      <c r="C3" s="366"/>
      <c r="D3" s="366"/>
      <c r="E3" s="366"/>
      <c r="F3" s="367"/>
    </row>
    <row r="4" spans="2:6" ht="14.5" customHeight="1" x14ac:dyDescent="0.2">
      <c r="B4" s="368"/>
      <c r="C4" s="369"/>
      <c r="D4" s="369"/>
      <c r="E4" s="369"/>
      <c r="F4" s="370"/>
    </row>
    <row r="5" spans="2:6" ht="14.5" customHeight="1" x14ac:dyDescent="0.2">
      <c r="B5" s="368"/>
      <c r="C5" s="369"/>
      <c r="D5" s="369"/>
      <c r="E5" s="369"/>
      <c r="F5" s="370"/>
    </row>
    <row r="6" spans="2:6" ht="15" customHeight="1" thickBot="1" x14ac:dyDescent="0.25">
      <c r="B6" s="368"/>
      <c r="C6" s="369"/>
      <c r="D6" s="369"/>
      <c r="E6" s="369"/>
      <c r="F6" s="370"/>
    </row>
    <row r="7" spans="2:6" ht="20" thickBot="1" x14ac:dyDescent="0.3">
      <c r="B7" s="302" t="s">
        <v>310</v>
      </c>
      <c r="C7" s="303"/>
      <c r="D7" s="303"/>
      <c r="E7" s="304" t="s">
        <v>307</v>
      </c>
      <c r="F7" s="305" t="s">
        <v>308</v>
      </c>
    </row>
  </sheetData>
  <mergeCells count="1">
    <mergeCell ref="B3:F6"/>
  </mergeCells>
  <hyperlinks>
    <hyperlink ref="B7" r:id="rId1" xr:uid="{D6581EF6-08CC-4D58-AE9C-0D88432803F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BD1D6-BCFC-CD42-AC43-4F5E0195CC7C}">
  <sheetPr>
    <tabColor theme="8" tint="0.79998168889431442"/>
  </sheetPr>
  <dimension ref="B2:I59"/>
  <sheetViews>
    <sheetView topLeftCell="B12" zoomScale="110" zoomScaleNormal="110" workbookViewId="0">
      <selection activeCell="L58" sqref="L58"/>
    </sheetView>
  </sheetViews>
  <sheetFormatPr baseColWidth="10" defaultColWidth="8.83203125" defaultRowHeight="15" x14ac:dyDescent="0.2"/>
  <cols>
    <col min="1" max="1" width="1.1640625" customWidth="1"/>
    <col min="2" max="2" width="30.5" customWidth="1"/>
    <col min="3" max="3" width="19.33203125" bestFit="1" customWidth="1"/>
    <col min="4" max="4" width="19.33203125" customWidth="1"/>
    <col min="5" max="6" width="15.5" customWidth="1"/>
    <col min="7" max="7" width="15.83203125" customWidth="1"/>
    <col min="8" max="8" width="79.33203125" customWidth="1"/>
  </cols>
  <sheetData>
    <row r="2" spans="2:8" ht="19" x14ac:dyDescent="0.25">
      <c r="B2" s="326" t="s">
        <v>192</v>
      </c>
      <c r="C2" s="327"/>
      <c r="D2" s="327"/>
      <c r="E2" s="327"/>
      <c r="F2" s="327"/>
      <c r="G2" s="327"/>
      <c r="H2" s="328"/>
    </row>
    <row r="3" spans="2:8" ht="16" x14ac:dyDescent="0.2">
      <c r="B3" s="329" t="s">
        <v>196</v>
      </c>
      <c r="C3" s="330"/>
      <c r="D3" s="330"/>
      <c r="E3" s="330"/>
      <c r="F3" s="330"/>
      <c r="G3" s="330"/>
      <c r="H3" s="331"/>
    </row>
    <row r="4" spans="2:8" ht="16" x14ac:dyDescent="0.2">
      <c r="B4" s="149" t="s">
        <v>193</v>
      </c>
      <c r="C4" s="135"/>
      <c r="D4" s="135"/>
      <c r="E4" s="135"/>
      <c r="F4" s="135"/>
      <c r="G4" s="135"/>
      <c r="H4" s="150"/>
    </row>
    <row r="5" spans="2:8" ht="16" x14ac:dyDescent="0.2">
      <c r="B5" s="149"/>
      <c r="C5" s="135"/>
      <c r="D5" s="135"/>
      <c r="E5" s="135"/>
      <c r="F5" s="135"/>
      <c r="G5" s="135"/>
      <c r="H5" s="150"/>
    </row>
    <row r="6" spans="2:8" ht="16" x14ac:dyDescent="0.2">
      <c r="B6" s="151" t="s">
        <v>55</v>
      </c>
      <c r="C6" s="135"/>
      <c r="D6" s="135"/>
      <c r="E6" s="135"/>
      <c r="F6" s="135"/>
      <c r="G6" s="135"/>
      <c r="H6" s="150"/>
    </row>
    <row r="7" spans="2:8" ht="16" x14ac:dyDescent="0.2">
      <c r="B7" s="332" t="s">
        <v>197</v>
      </c>
      <c r="C7" s="333"/>
      <c r="D7" s="333"/>
      <c r="E7" s="333"/>
      <c r="F7" s="333"/>
      <c r="G7" s="333"/>
      <c r="H7" s="334"/>
    </row>
    <row r="8" spans="2:8" ht="16" x14ac:dyDescent="0.2">
      <c r="B8" s="335" t="s">
        <v>194</v>
      </c>
      <c r="C8" s="336"/>
      <c r="D8" s="336"/>
      <c r="E8" s="336"/>
      <c r="F8" s="336"/>
      <c r="G8" s="336"/>
      <c r="H8" s="337"/>
    </row>
    <row r="9" spans="2:8" ht="16" x14ac:dyDescent="0.2">
      <c r="B9" s="332" t="s">
        <v>198</v>
      </c>
      <c r="C9" s="333"/>
      <c r="D9" s="333"/>
      <c r="E9" s="333"/>
      <c r="F9" s="333"/>
      <c r="G9" s="333"/>
      <c r="H9" s="334"/>
    </row>
    <row r="10" spans="2:8" ht="16" x14ac:dyDescent="0.2">
      <c r="B10" s="152" t="s">
        <v>191</v>
      </c>
      <c r="C10" s="135"/>
      <c r="D10" s="135"/>
      <c r="E10" s="135"/>
      <c r="F10" s="135"/>
      <c r="G10" s="135"/>
      <c r="H10" s="150"/>
    </row>
    <row r="11" spans="2:8" ht="16" x14ac:dyDescent="0.2">
      <c r="B11" s="153" t="s">
        <v>195</v>
      </c>
      <c r="C11" s="154"/>
      <c r="D11" s="154"/>
      <c r="E11" s="154"/>
      <c r="F11" s="154"/>
      <c r="G11" s="154"/>
      <c r="H11" s="155"/>
    </row>
    <row r="12" spans="2:8" ht="16" x14ac:dyDescent="0.2">
      <c r="B12" s="144"/>
      <c r="C12" s="144"/>
      <c r="D12" s="144"/>
      <c r="E12" s="144"/>
      <c r="F12" s="144"/>
      <c r="G12" s="144"/>
      <c r="H12" s="144"/>
    </row>
    <row r="13" spans="2:8" ht="16" x14ac:dyDescent="0.2">
      <c r="B13" s="144"/>
      <c r="C13" s="144"/>
      <c r="D13" s="144"/>
      <c r="E13" s="144"/>
      <c r="F13" s="144"/>
      <c r="G13" s="144"/>
      <c r="H13" s="144"/>
    </row>
    <row r="14" spans="2:8" ht="16" x14ac:dyDescent="0.2">
      <c r="B14" s="136" t="s">
        <v>182</v>
      </c>
      <c r="C14" s="147">
        <v>12</v>
      </c>
      <c r="D14" s="166"/>
      <c r="E14" s="146"/>
      <c r="F14" s="146"/>
      <c r="G14" s="146"/>
      <c r="H14" s="146"/>
    </row>
    <row r="15" spans="2:8" ht="16" x14ac:dyDescent="0.2">
      <c r="B15" s="136" t="s">
        <v>181</v>
      </c>
      <c r="C15" s="145">
        <v>3.2050000000000002E-2</v>
      </c>
      <c r="D15" s="167"/>
      <c r="E15" s="146"/>
      <c r="F15" s="146"/>
      <c r="G15" s="146"/>
      <c r="H15" s="146"/>
    </row>
    <row r="16" spans="2:8" ht="16" x14ac:dyDescent="0.2">
      <c r="B16" s="144"/>
      <c r="C16" s="144"/>
      <c r="D16" s="146"/>
      <c r="E16" s="146"/>
      <c r="F16" s="146"/>
      <c r="G16" s="146"/>
    </row>
    <row r="17" spans="2:7" ht="16" x14ac:dyDescent="0.2">
      <c r="B17" s="136" t="s">
        <v>187</v>
      </c>
      <c r="C17" s="148">
        <f>AVERAGE(F22:F52)</f>
        <v>581.21324529041465</v>
      </c>
      <c r="D17" s="146"/>
      <c r="E17" s="146"/>
      <c r="F17" s="146"/>
      <c r="G17" s="146"/>
    </row>
    <row r="18" spans="2:7" ht="16" x14ac:dyDescent="0.2">
      <c r="B18" s="144"/>
      <c r="C18" s="144"/>
      <c r="D18" s="146"/>
      <c r="E18" s="146" t="s">
        <v>183</v>
      </c>
      <c r="F18" s="146"/>
      <c r="G18" s="146"/>
    </row>
    <row r="19" spans="2:7" ht="16" x14ac:dyDescent="0.2">
      <c r="B19" s="144"/>
      <c r="C19" s="144"/>
      <c r="D19" s="146"/>
      <c r="F19" s="146"/>
      <c r="G19" s="146"/>
    </row>
    <row r="20" spans="2:7" ht="16" x14ac:dyDescent="0.2">
      <c r="B20" s="134"/>
      <c r="C20" s="134"/>
      <c r="D20" s="134"/>
      <c r="E20" s="134"/>
      <c r="F20" s="134"/>
      <c r="G20" s="134"/>
    </row>
    <row r="21" spans="2:7" ht="34" x14ac:dyDescent="0.2">
      <c r="B21" s="136" t="s">
        <v>184</v>
      </c>
      <c r="C21" s="137" t="s">
        <v>190</v>
      </c>
      <c r="D21" s="137" t="s">
        <v>189</v>
      </c>
      <c r="E21" s="137" t="s">
        <v>185</v>
      </c>
      <c r="F21" s="163" t="s">
        <v>186</v>
      </c>
      <c r="G21" s="163" t="s">
        <v>188</v>
      </c>
    </row>
    <row r="22" spans="2:7" ht="16" x14ac:dyDescent="0.2">
      <c r="B22" s="138">
        <v>2707554</v>
      </c>
      <c r="C22" s="138">
        <v>360</v>
      </c>
      <c r="D22" s="257">
        <v>155257</v>
      </c>
      <c r="E22" s="140">
        <f>(D22*C15)/(1-(1+C15)^-C22)</f>
        <v>4976.0450092175251</v>
      </c>
      <c r="F22" s="140">
        <f>E22/C14</f>
        <v>414.67041743479376</v>
      </c>
      <c r="G22" s="141" t="str">
        <f>IF(F22&gt;C17, "Above", "Below")</f>
        <v>Below</v>
      </c>
    </row>
    <row r="23" spans="2:7" ht="16" x14ac:dyDescent="0.2">
      <c r="B23" s="138">
        <v>8097296</v>
      </c>
      <c r="C23" s="138">
        <v>360</v>
      </c>
      <c r="D23" s="139">
        <v>208914</v>
      </c>
      <c r="E23" s="140">
        <f t="shared" ref="E23:E52" si="0">(D23*C$15)/(1-(1+C$15)^-C23)</f>
        <v>6695.7719591108298</v>
      </c>
      <c r="F23" s="140">
        <f t="shared" ref="F23:F52" si="1">E23/C$14</f>
        <v>557.98099659256911</v>
      </c>
      <c r="G23" s="141" t="str">
        <f t="shared" ref="G23:G52" si="2">IF(F23&gt;C$17, "Above", "Below")</f>
        <v>Below</v>
      </c>
    </row>
    <row r="24" spans="2:7" ht="16" x14ac:dyDescent="0.2">
      <c r="B24" s="138">
        <v>8172534</v>
      </c>
      <c r="C24" s="138">
        <v>180</v>
      </c>
      <c r="D24" s="139">
        <v>278503</v>
      </c>
      <c r="E24" s="140">
        <f t="shared" si="0"/>
        <v>8956.6416534075743</v>
      </c>
      <c r="F24" s="140">
        <f t="shared" si="1"/>
        <v>746.38680445063119</v>
      </c>
      <c r="G24" s="141" t="str">
        <f t="shared" si="2"/>
        <v>Above</v>
      </c>
    </row>
    <row r="25" spans="2:7" ht="16" x14ac:dyDescent="0.2">
      <c r="B25" s="138">
        <v>1098716</v>
      </c>
      <c r="C25" s="138">
        <v>180</v>
      </c>
      <c r="D25" s="139">
        <v>89329</v>
      </c>
      <c r="E25" s="140">
        <f t="shared" si="0"/>
        <v>2872.8158844150521</v>
      </c>
      <c r="F25" s="140">
        <f t="shared" si="1"/>
        <v>239.40132370125434</v>
      </c>
      <c r="G25" s="141" t="str">
        <f t="shared" si="2"/>
        <v>Below</v>
      </c>
    </row>
    <row r="26" spans="2:7" ht="16" x14ac:dyDescent="0.2">
      <c r="B26" s="138">
        <v>8926344</v>
      </c>
      <c r="C26" s="138">
        <v>180</v>
      </c>
      <c r="D26" s="257">
        <v>164635</v>
      </c>
      <c r="E26" s="140">
        <f t="shared" si="0"/>
        <v>5294.6528353689409</v>
      </c>
      <c r="F26" s="140">
        <f t="shared" si="1"/>
        <v>441.22106961407843</v>
      </c>
      <c r="G26" s="141" t="str">
        <f t="shared" si="2"/>
        <v>Below</v>
      </c>
    </row>
    <row r="27" spans="2:7" ht="16" x14ac:dyDescent="0.2">
      <c r="B27" s="138">
        <v>9088781</v>
      </c>
      <c r="C27" s="138">
        <v>180</v>
      </c>
      <c r="D27" s="257">
        <v>82314</v>
      </c>
      <c r="E27" s="140">
        <f t="shared" si="0"/>
        <v>2647.2138578707986</v>
      </c>
      <c r="F27" s="140">
        <f t="shared" si="1"/>
        <v>220.60115482256654</v>
      </c>
      <c r="G27" s="141" t="str">
        <f t="shared" si="2"/>
        <v>Below</v>
      </c>
    </row>
    <row r="28" spans="2:7" ht="16" x14ac:dyDescent="0.2">
      <c r="B28" s="138">
        <v>6380872</v>
      </c>
      <c r="C28" s="138">
        <v>360</v>
      </c>
      <c r="D28" s="257">
        <v>207381</v>
      </c>
      <c r="E28" s="140">
        <f t="shared" si="0"/>
        <v>6646.6387348495691</v>
      </c>
      <c r="F28" s="140">
        <f t="shared" si="1"/>
        <v>553.88656123746409</v>
      </c>
      <c r="G28" s="141" t="str">
        <f t="shared" si="2"/>
        <v>Below</v>
      </c>
    </row>
    <row r="29" spans="2:7" ht="16" x14ac:dyDescent="0.2">
      <c r="B29" s="138">
        <v>3364899</v>
      </c>
      <c r="C29" s="138">
        <v>360</v>
      </c>
      <c r="D29" s="257">
        <v>253779</v>
      </c>
      <c r="E29" s="140">
        <f t="shared" si="0"/>
        <v>8133.7120155240291</v>
      </c>
      <c r="F29" s="140">
        <f t="shared" si="1"/>
        <v>677.80933462700239</v>
      </c>
      <c r="G29" s="141" t="str">
        <f t="shared" si="2"/>
        <v>Above</v>
      </c>
    </row>
    <row r="30" spans="2:7" ht="16" x14ac:dyDescent="0.2">
      <c r="B30" s="138">
        <v>7396558</v>
      </c>
      <c r="C30" s="138">
        <v>360</v>
      </c>
      <c r="D30" s="257">
        <v>143478</v>
      </c>
      <c r="E30" s="140">
        <f t="shared" si="0"/>
        <v>4598.523646808273</v>
      </c>
      <c r="F30" s="140">
        <f t="shared" si="1"/>
        <v>383.21030390068944</v>
      </c>
      <c r="G30" s="141" t="str">
        <f t="shared" si="2"/>
        <v>Below</v>
      </c>
    </row>
    <row r="31" spans="2:7" ht="16" x14ac:dyDescent="0.2">
      <c r="B31" s="138">
        <v>5154006</v>
      </c>
      <c r="C31" s="138">
        <v>360</v>
      </c>
      <c r="D31" s="257">
        <v>91909</v>
      </c>
      <c r="E31" s="140">
        <f t="shared" si="0"/>
        <v>2945.7178790790331</v>
      </c>
      <c r="F31" s="140">
        <f t="shared" si="1"/>
        <v>245.47648992325276</v>
      </c>
      <c r="G31" s="141" t="str">
        <f t="shared" si="2"/>
        <v>Below</v>
      </c>
    </row>
    <row r="32" spans="2:7" ht="16" x14ac:dyDescent="0.2">
      <c r="B32" s="138">
        <v>6905105</v>
      </c>
      <c r="C32" s="138">
        <v>360</v>
      </c>
      <c r="D32" s="257">
        <v>172864</v>
      </c>
      <c r="E32" s="140">
        <f t="shared" si="0"/>
        <v>5540.3559547935247</v>
      </c>
      <c r="F32" s="140">
        <f t="shared" si="1"/>
        <v>461.69632956612708</v>
      </c>
      <c r="G32" s="141" t="str">
        <f t="shared" si="2"/>
        <v>Below</v>
      </c>
    </row>
    <row r="33" spans="2:7" ht="16" x14ac:dyDescent="0.2">
      <c r="B33" s="138">
        <v>1106474</v>
      </c>
      <c r="C33" s="138">
        <v>360</v>
      </c>
      <c r="D33" s="257">
        <v>309260</v>
      </c>
      <c r="E33" s="140">
        <f t="shared" si="0"/>
        <v>9911.8988486870912</v>
      </c>
      <c r="F33" s="140">
        <f t="shared" si="1"/>
        <v>825.99157072392427</v>
      </c>
      <c r="G33" s="141" t="str">
        <f t="shared" si="2"/>
        <v>Above</v>
      </c>
    </row>
    <row r="34" spans="2:7" ht="16" x14ac:dyDescent="0.2">
      <c r="B34" s="138">
        <v>4966448</v>
      </c>
      <c r="C34" s="138">
        <v>180</v>
      </c>
      <c r="D34" s="257">
        <v>266762</v>
      </c>
      <c r="E34" s="140">
        <f t="shared" si="0"/>
        <v>8579.0517184601649</v>
      </c>
      <c r="F34" s="140">
        <f t="shared" si="1"/>
        <v>714.92097653834708</v>
      </c>
      <c r="G34" s="141" t="str">
        <f t="shared" si="2"/>
        <v>Above</v>
      </c>
    </row>
    <row r="35" spans="2:7" ht="16" x14ac:dyDescent="0.2">
      <c r="B35" s="138">
        <v>2499610</v>
      </c>
      <c r="C35" s="138">
        <v>180</v>
      </c>
      <c r="D35" s="257">
        <v>80750</v>
      </c>
      <c r="E35" s="140">
        <f t="shared" si="0"/>
        <v>2596.915701133064</v>
      </c>
      <c r="F35" s="140">
        <f t="shared" si="1"/>
        <v>216.40964176108866</v>
      </c>
      <c r="G35" s="141" t="str">
        <f t="shared" si="2"/>
        <v>Below</v>
      </c>
    </row>
    <row r="36" spans="2:7" ht="16" x14ac:dyDescent="0.2">
      <c r="B36" s="138">
        <v>2501081</v>
      </c>
      <c r="C36" s="138">
        <v>180</v>
      </c>
      <c r="D36" s="257">
        <v>281186</v>
      </c>
      <c r="E36" s="140">
        <f t="shared" si="0"/>
        <v>9042.9267905733941</v>
      </c>
      <c r="F36" s="140">
        <f t="shared" si="1"/>
        <v>753.57723254778284</v>
      </c>
      <c r="G36" s="141" t="str">
        <f t="shared" si="2"/>
        <v>Above</v>
      </c>
    </row>
    <row r="37" spans="2:7" ht="16" x14ac:dyDescent="0.2">
      <c r="B37" s="142">
        <v>5627943</v>
      </c>
      <c r="C37" s="138">
        <v>360</v>
      </c>
      <c r="D37" s="257">
        <v>309712</v>
      </c>
      <c r="E37" s="140">
        <f t="shared" si="0"/>
        <v>9926.3856180061339</v>
      </c>
      <c r="F37" s="140">
        <f t="shared" si="1"/>
        <v>827.19880150051119</v>
      </c>
      <c r="G37" s="141" t="str">
        <f t="shared" si="2"/>
        <v>Above</v>
      </c>
    </row>
    <row r="38" spans="2:7" ht="16" x14ac:dyDescent="0.2">
      <c r="B38" s="142">
        <v>7992798</v>
      </c>
      <c r="C38" s="138">
        <v>360</v>
      </c>
      <c r="D38" s="139">
        <v>388453</v>
      </c>
      <c r="E38" s="140">
        <f t="shared" si="0"/>
        <v>12450.064164357003</v>
      </c>
      <c r="F38" s="140">
        <f t="shared" si="1"/>
        <v>1037.5053470297503</v>
      </c>
      <c r="G38" s="141" t="str">
        <f t="shared" si="2"/>
        <v>Above</v>
      </c>
    </row>
    <row r="39" spans="2:7" ht="16" x14ac:dyDescent="0.2">
      <c r="B39" s="142">
        <v>9237448</v>
      </c>
      <c r="C39" s="138">
        <v>360</v>
      </c>
      <c r="D39" s="143">
        <v>97896</v>
      </c>
      <c r="E39" s="140">
        <f t="shared" si="0"/>
        <v>3137.6034718071251</v>
      </c>
      <c r="F39" s="140">
        <f t="shared" si="1"/>
        <v>261.46695598392711</v>
      </c>
      <c r="G39" s="141" t="str">
        <f t="shared" si="2"/>
        <v>Below</v>
      </c>
    </row>
    <row r="40" spans="2:7" ht="16" x14ac:dyDescent="0.2">
      <c r="B40" s="142">
        <v>3618933</v>
      </c>
      <c r="C40" s="138">
        <v>180</v>
      </c>
      <c r="D40" s="143">
        <v>286470</v>
      </c>
      <c r="E40" s="140">
        <f t="shared" si="0"/>
        <v>9212.8599492704507</v>
      </c>
      <c r="F40" s="140">
        <f t="shared" si="1"/>
        <v>767.73832910587089</v>
      </c>
      <c r="G40" s="141" t="str">
        <f t="shared" si="2"/>
        <v>Above</v>
      </c>
    </row>
    <row r="41" spans="2:7" ht="16" x14ac:dyDescent="0.2">
      <c r="B41" s="142">
        <v>1041155</v>
      </c>
      <c r="C41" s="138">
        <v>360</v>
      </c>
      <c r="D41" s="143">
        <v>378812</v>
      </c>
      <c r="E41" s="140">
        <f t="shared" si="0"/>
        <v>12141.066502841797</v>
      </c>
      <c r="F41" s="140">
        <f t="shared" si="1"/>
        <v>1011.755541903483</v>
      </c>
      <c r="G41" s="141" t="str">
        <f t="shared" si="2"/>
        <v>Above</v>
      </c>
    </row>
    <row r="42" spans="2:7" ht="16" x14ac:dyDescent="0.2">
      <c r="B42" s="142">
        <v>1217733</v>
      </c>
      <c r="C42" s="138">
        <v>360</v>
      </c>
      <c r="D42" s="143">
        <v>269295</v>
      </c>
      <c r="E42" s="140">
        <f t="shared" si="0"/>
        <v>8631.0056278121647</v>
      </c>
      <c r="F42" s="140">
        <f t="shared" si="1"/>
        <v>719.25046898434709</v>
      </c>
      <c r="G42" s="141" t="str">
        <f t="shared" si="2"/>
        <v>Above</v>
      </c>
    </row>
    <row r="43" spans="2:7" ht="16" x14ac:dyDescent="0.2">
      <c r="B43" s="142">
        <v>1147255</v>
      </c>
      <c r="C43" s="138">
        <v>360</v>
      </c>
      <c r="D43" s="143">
        <v>276644</v>
      </c>
      <c r="E43" s="140">
        <f t="shared" si="0"/>
        <v>8866.5438307449785</v>
      </c>
      <c r="F43" s="140">
        <f t="shared" si="1"/>
        <v>738.87865256208158</v>
      </c>
      <c r="G43" s="141" t="str">
        <f t="shared" si="2"/>
        <v>Above</v>
      </c>
    </row>
    <row r="44" spans="2:7" ht="16" x14ac:dyDescent="0.2">
      <c r="B44" s="142">
        <v>8889499</v>
      </c>
      <c r="C44" s="138">
        <v>180</v>
      </c>
      <c r="D44" s="143">
        <v>157616</v>
      </c>
      <c r="E44" s="140">
        <f t="shared" si="0"/>
        <v>5068.9221690376344</v>
      </c>
      <c r="F44" s="140">
        <f t="shared" si="1"/>
        <v>422.41018075313622</v>
      </c>
      <c r="G44" s="141" t="str">
        <f t="shared" si="2"/>
        <v>Below</v>
      </c>
    </row>
    <row r="45" spans="2:7" ht="16" x14ac:dyDescent="0.2">
      <c r="B45" s="142">
        <v>9298452</v>
      </c>
      <c r="C45" s="138">
        <v>180</v>
      </c>
      <c r="D45" s="143">
        <v>223821</v>
      </c>
      <c r="E45" s="140">
        <f t="shared" si="0"/>
        <v>7198.0714444991136</v>
      </c>
      <c r="F45" s="140">
        <f t="shared" si="1"/>
        <v>599.8392870415928</v>
      </c>
      <c r="G45" s="141" t="str">
        <f t="shared" si="2"/>
        <v>Above</v>
      </c>
    </row>
    <row r="46" spans="2:7" ht="16" x14ac:dyDescent="0.2">
      <c r="B46" s="142">
        <v>8249491</v>
      </c>
      <c r="C46" s="138">
        <v>180</v>
      </c>
      <c r="D46" s="143">
        <v>119926</v>
      </c>
      <c r="E46" s="140">
        <f t="shared" si="0"/>
        <v>3856.8137755304497</v>
      </c>
      <c r="F46" s="140">
        <f t="shared" si="1"/>
        <v>321.40114796087079</v>
      </c>
      <c r="G46" s="141" t="str">
        <f t="shared" si="2"/>
        <v>Below</v>
      </c>
    </row>
    <row r="47" spans="2:7" ht="16" x14ac:dyDescent="0.2">
      <c r="B47" s="142">
        <v>2038484</v>
      </c>
      <c r="C47" s="138">
        <v>360</v>
      </c>
      <c r="D47" s="143">
        <v>96473</v>
      </c>
      <c r="E47" s="140">
        <f t="shared" si="0"/>
        <v>3091.9957887518262</v>
      </c>
      <c r="F47" s="140">
        <f t="shared" si="1"/>
        <v>257.66631572931885</v>
      </c>
      <c r="G47" s="141" t="str">
        <f t="shared" si="2"/>
        <v>Below</v>
      </c>
    </row>
    <row r="48" spans="2:7" ht="16" x14ac:dyDescent="0.2">
      <c r="B48" s="142">
        <v>4833338</v>
      </c>
      <c r="C48" s="138">
        <v>360</v>
      </c>
      <c r="D48" s="143">
        <v>89694</v>
      </c>
      <c r="E48" s="140">
        <f t="shared" si="0"/>
        <v>2874.7262993408135</v>
      </c>
      <c r="F48" s="140">
        <f t="shared" si="1"/>
        <v>239.56052494506778</v>
      </c>
      <c r="G48" s="141" t="str">
        <f t="shared" si="2"/>
        <v>Below</v>
      </c>
    </row>
    <row r="49" spans="2:9" ht="16" x14ac:dyDescent="0.2">
      <c r="B49" s="142">
        <v>9690021</v>
      </c>
      <c r="C49" s="138">
        <v>360</v>
      </c>
      <c r="D49" s="143">
        <v>372464</v>
      </c>
      <c r="E49" s="140">
        <f t="shared" si="0"/>
        <v>11937.610724883232</v>
      </c>
      <c r="F49" s="140">
        <f t="shared" si="1"/>
        <v>994.80089374026932</v>
      </c>
      <c r="G49" s="141" t="str">
        <f t="shared" si="2"/>
        <v>Above</v>
      </c>
    </row>
    <row r="50" spans="2:9" ht="16" x14ac:dyDescent="0.2">
      <c r="B50" s="142">
        <v>7163676</v>
      </c>
      <c r="C50" s="138">
        <v>360</v>
      </c>
      <c r="D50" s="143">
        <v>348703</v>
      </c>
      <c r="E50" s="140">
        <f t="shared" si="0"/>
        <v>11176.061774021</v>
      </c>
      <c r="F50" s="140">
        <f t="shared" si="1"/>
        <v>931.33848116841671</v>
      </c>
      <c r="G50" s="141" t="str">
        <f t="shared" si="2"/>
        <v>Above</v>
      </c>
    </row>
    <row r="51" spans="2:9" ht="16" x14ac:dyDescent="0.2">
      <c r="B51" s="142">
        <v>7537059</v>
      </c>
      <c r="C51" s="138">
        <v>360</v>
      </c>
      <c r="D51" s="143">
        <v>190445</v>
      </c>
      <c r="E51" s="140">
        <f t="shared" si="0"/>
        <v>6103.8335906299335</v>
      </c>
      <c r="F51" s="140">
        <f t="shared" si="1"/>
        <v>508.65279921916112</v>
      </c>
      <c r="G51" s="141" t="str">
        <f t="shared" si="2"/>
        <v>Below</v>
      </c>
    </row>
    <row r="52" spans="2:9" ht="16" x14ac:dyDescent="0.2">
      <c r="B52" s="142">
        <v>5194348</v>
      </c>
      <c r="C52" s="138">
        <v>180</v>
      </c>
      <c r="D52" s="143">
        <v>345115</v>
      </c>
      <c r="E52" s="140">
        <f t="shared" si="0"/>
        <v>11098.8800272017</v>
      </c>
      <c r="F52" s="140">
        <f t="shared" si="1"/>
        <v>924.90666893347498</v>
      </c>
      <c r="G52" s="141" t="str">
        <f t="shared" si="2"/>
        <v>Above</v>
      </c>
    </row>
    <row r="54" spans="2:9" x14ac:dyDescent="0.2">
      <c r="H54" s="291" t="s">
        <v>220</v>
      </c>
      <c r="I54" s="292" t="s">
        <v>219</v>
      </c>
    </row>
    <row r="55" spans="2:9" ht="112" x14ac:dyDescent="0.2">
      <c r="H55" s="295" t="s">
        <v>285</v>
      </c>
      <c r="I55" s="296" t="s">
        <v>13</v>
      </c>
    </row>
    <row r="56" spans="2:9" ht="96" x14ac:dyDescent="0.2">
      <c r="H56" s="295" t="s">
        <v>286</v>
      </c>
      <c r="I56" s="296" t="s">
        <v>12</v>
      </c>
    </row>
    <row r="57" spans="2:9" ht="96" x14ac:dyDescent="0.2">
      <c r="H57" s="295" t="s">
        <v>287</v>
      </c>
      <c r="I57" s="296" t="s">
        <v>14</v>
      </c>
    </row>
    <row r="58" spans="2:9" ht="96" x14ac:dyDescent="0.2">
      <c r="H58" s="295" t="s">
        <v>288</v>
      </c>
      <c r="I58" s="296" t="s">
        <v>13</v>
      </c>
    </row>
    <row r="59" spans="2:9" x14ac:dyDescent="0.2">
      <c r="I59" s="294" t="str">
        <f>_xlfn.CONCAT(I55:I58)</f>
        <v>CBDC</v>
      </c>
    </row>
  </sheetData>
  <mergeCells count="5">
    <mergeCell ref="B2:H2"/>
    <mergeCell ref="B3:H3"/>
    <mergeCell ref="B7:H7"/>
    <mergeCell ref="B8:H8"/>
    <mergeCell ref="B9:H9"/>
  </mergeCells>
  <dataValidations count="1">
    <dataValidation type="list" allowBlank="1" showInputMessage="1" showErrorMessage="1" sqref="I55:I58" xr:uid="{76F95242-AFCC-4FCB-BB09-A816BEA618BD}">
      <formula1>"A,B,C,D"</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36668-FC71-40FA-A40A-1F53CFFC4F78}">
  <sheetPr>
    <tabColor theme="8" tint="0.79998168889431442"/>
  </sheetPr>
  <dimension ref="B1:I59"/>
  <sheetViews>
    <sheetView topLeftCell="A11" zoomScale="110" zoomScaleNormal="110" workbookViewId="0">
      <selection activeCell="H58" sqref="H58"/>
    </sheetView>
  </sheetViews>
  <sheetFormatPr baseColWidth="10" defaultColWidth="8.83203125" defaultRowHeight="15" x14ac:dyDescent="0.2"/>
  <cols>
    <col min="1" max="1" width="1.1640625" customWidth="1"/>
    <col min="2" max="2" width="30.5" customWidth="1"/>
    <col min="3" max="3" width="19.33203125" bestFit="1" customWidth="1"/>
    <col min="4" max="4" width="19.33203125" customWidth="1"/>
    <col min="5" max="6" width="15.5" customWidth="1"/>
    <col min="7" max="7" width="15.83203125" customWidth="1"/>
    <col min="8" max="8" width="90.6640625" customWidth="1"/>
  </cols>
  <sheetData>
    <row r="1" spans="2:8" ht="7" customHeight="1" x14ac:dyDescent="0.2"/>
    <row r="2" spans="2:8" ht="19" x14ac:dyDescent="0.25">
      <c r="B2" s="326" t="s">
        <v>192</v>
      </c>
      <c r="C2" s="327"/>
      <c r="D2" s="327"/>
      <c r="E2" s="327"/>
      <c r="F2" s="327"/>
      <c r="G2" s="327"/>
      <c r="H2" s="328"/>
    </row>
    <row r="3" spans="2:8" ht="16" x14ac:dyDescent="0.2">
      <c r="B3" s="329" t="s">
        <v>196</v>
      </c>
      <c r="C3" s="330"/>
      <c r="D3" s="330"/>
      <c r="E3" s="330"/>
      <c r="F3" s="330"/>
      <c r="G3" s="330"/>
      <c r="H3" s="331"/>
    </row>
    <row r="4" spans="2:8" ht="16" x14ac:dyDescent="0.2">
      <c r="B4" s="149" t="s">
        <v>193</v>
      </c>
      <c r="C4" s="135"/>
      <c r="D4" s="135"/>
      <c r="E4" s="135"/>
      <c r="F4" s="135"/>
      <c r="G4" s="135"/>
      <c r="H4" s="150"/>
    </row>
    <row r="5" spans="2:8" ht="16" x14ac:dyDescent="0.2">
      <c r="B5" s="149"/>
      <c r="C5" s="135"/>
      <c r="D5" s="135"/>
      <c r="E5" s="135"/>
      <c r="F5" s="135"/>
      <c r="G5" s="135"/>
      <c r="H5" s="150"/>
    </row>
    <row r="6" spans="2:8" ht="16" x14ac:dyDescent="0.2">
      <c r="B6" s="151" t="s">
        <v>55</v>
      </c>
      <c r="C6" s="135"/>
      <c r="D6" s="135"/>
      <c r="E6" s="135"/>
      <c r="F6" s="135"/>
      <c r="G6" s="135"/>
      <c r="H6" s="150"/>
    </row>
    <row r="7" spans="2:8" ht="16" x14ac:dyDescent="0.2">
      <c r="B7" s="332" t="s">
        <v>197</v>
      </c>
      <c r="C7" s="333"/>
      <c r="D7" s="333"/>
      <c r="E7" s="333"/>
      <c r="F7" s="333"/>
      <c r="G7" s="333"/>
      <c r="H7" s="334"/>
    </row>
    <row r="8" spans="2:8" ht="16" x14ac:dyDescent="0.2">
      <c r="B8" s="335" t="s">
        <v>194</v>
      </c>
      <c r="C8" s="336"/>
      <c r="D8" s="336"/>
      <c r="E8" s="336"/>
      <c r="F8" s="336"/>
      <c r="G8" s="336"/>
      <c r="H8" s="337"/>
    </row>
    <row r="9" spans="2:8" ht="16" x14ac:dyDescent="0.2">
      <c r="B9" s="332" t="s">
        <v>198</v>
      </c>
      <c r="C9" s="333"/>
      <c r="D9" s="333"/>
      <c r="E9" s="333"/>
      <c r="F9" s="333"/>
      <c r="G9" s="333"/>
      <c r="H9" s="334"/>
    </row>
    <row r="10" spans="2:8" ht="16" x14ac:dyDescent="0.2">
      <c r="B10" s="152" t="s">
        <v>191</v>
      </c>
      <c r="C10" s="135"/>
      <c r="D10" s="135"/>
      <c r="E10" s="135"/>
      <c r="F10" s="135"/>
      <c r="G10" s="135"/>
      <c r="H10" s="150"/>
    </row>
    <row r="11" spans="2:8" ht="16" x14ac:dyDescent="0.2">
      <c r="B11" s="153" t="s">
        <v>195</v>
      </c>
      <c r="C11" s="154"/>
      <c r="D11" s="154"/>
      <c r="E11" s="154"/>
      <c r="F11" s="154"/>
      <c r="G11" s="154"/>
      <c r="H11" s="155"/>
    </row>
    <row r="12" spans="2:8" ht="16" x14ac:dyDescent="0.2">
      <c r="B12" s="144"/>
      <c r="C12" s="144"/>
      <c r="D12" s="144"/>
      <c r="E12" s="144"/>
      <c r="F12" s="144"/>
      <c r="G12" s="144"/>
      <c r="H12" s="144"/>
    </row>
    <row r="13" spans="2:8" ht="16" x14ac:dyDescent="0.2">
      <c r="B13" s="144"/>
      <c r="C13" s="144"/>
      <c r="D13" s="144"/>
      <c r="E13" s="144"/>
      <c r="F13" s="144"/>
      <c r="G13" s="144"/>
      <c r="H13" s="144"/>
    </row>
    <row r="14" spans="2:8" ht="16" x14ac:dyDescent="0.2">
      <c r="B14" s="136" t="s">
        <v>181</v>
      </c>
      <c r="C14" s="145">
        <v>3.2050000000000002E-2</v>
      </c>
      <c r="D14" s="166"/>
      <c r="E14" s="146"/>
      <c r="F14" s="146"/>
      <c r="G14" s="146"/>
      <c r="H14" s="146"/>
    </row>
    <row r="15" spans="2:8" ht="16" x14ac:dyDescent="0.2">
      <c r="B15" s="136" t="s">
        <v>182</v>
      </c>
      <c r="C15" s="147">
        <v>12</v>
      </c>
      <c r="D15" s="167"/>
      <c r="E15" s="146"/>
      <c r="F15" s="146"/>
      <c r="G15" s="146"/>
      <c r="H15" s="146"/>
    </row>
    <row r="16" spans="2:8" ht="16" x14ac:dyDescent="0.2">
      <c r="B16" s="144"/>
      <c r="C16" s="144"/>
      <c r="D16" s="146"/>
      <c r="E16" s="146"/>
      <c r="F16" s="146"/>
      <c r="G16" s="146"/>
    </row>
    <row r="17" spans="2:7" ht="16" x14ac:dyDescent="0.2">
      <c r="B17" s="136" t="s">
        <v>187</v>
      </c>
      <c r="C17" s="148">
        <f>AVERAGE(F22:F52)</f>
        <v>581.21324529041465</v>
      </c>
      <c r="D17" s="146"/>
      <c r="E17" s="146"/>
      <c r="F17" s="146"/>
      <c r="G17" s="146"/>
    </row>
    <row r="18" spans="2:7" ht="16" x14ac:dyDescent="0.2">
      <c r="B18" s="144"/>
      <c r="C18" s="144"/>
      <c r="D18" s="146"/>
      <c r="E18" s="146" t="s">
        <v>183</v>
      </c>
      <c r="F18" s="146"/>
      <c r="G18" s="146"/>
    </row>
    <row r="19" spans="2:7" ht="16" x14ac:dyDescent="0.2">
      <c r="B19" s="144"/>
      <c r="C19" s="144"/>
      <c r="D19" s="146"/>
      <c r="F19" s="146"/>
      <c r="G19" s="146"/>
    </row>
    <row r="20" spans="2:7" ht="16" x14ac:dyDescent="0.2">
      <c r="B20" s="134"/>
      <c r="C20" s="134"/>
      <c r="D20" s="134"/>
      <c r="E20" s="134"/>
      <c r="F20" s="134"/>
      <c r="G20" s="134"/>
    </row>
    <row r="21" spans="2:7" ht="34" x14ac:dyDescent="0.2">
      <c r="B21" s="136" t="s">
        <v>184</v>
      </c>
      <c r="C21" s="137" t="s">
        <v>189</v>
      </c>
      <c r="D21" s="137" t="s">
        <v>190</v>
      </c>
      <c r="E21" s="137" t="s">
        <v>185</v>
      </c>
      <c r="F21" s="163" t="s">
        <v>186</v>
      </c>
      <c r="G21" s="163" t="s">
        <v>188</v>
      </c>
    </row>
    <row r="22" spans="2:7" ht="16" x14ac:dyDescent="0.2">
      <c r="B22" s="138">
        <v>8807554</v>
      </c>
      <c r="C22" s="257">
        <v>155257</v>
      </c>
      <c r="D22" s="138">
        <v>360</v>
      </c>
      <c r="E22" s="140">
        <f>(C22*C14)/(1-(1+C14)^-D22)</f>
        <v>4976.0450092175251</v>
      </c>
      <c r="F22" s="140">
        <f>E22/C15</f>
        <v>414.67041743479376</v>
      </c>
      <c r="G22" s="141" t="str">
        <f>IF(F22&gt;C17, "Above", "Below")</f>
        <v>Below</v>
      </c>
    </row>
    <row r="23" spans="2:7" ht="16" x14ac:dyDescent="0.2">
      <c r="B23" s="138">
        <v>7097793</v>
      </c>
      <c r="C23" s="257">
        <v>208914</v>
      </c>
      <c r="D23" s="138">
        <v>360</v>
      </c>
      <c r="E23" s="140">
        <f t="shared" ref="E23:E28" si="0">(C23*C$14)/(1-(1+C$14)^-D23)</f>
        <v>6695.7719591108298</v>
      </c>
      <c r="F23" s="140">
        <f t="shared" ref="F23:F28" si="1">E23/C$15</f>
        <v>557.98099659256911</v>
      </c>
      <c r="G23" s="141" t="str">
        <f t="shared" ref="G23:G28" si="2">IF(F23&gt;C$17, "Above", "Below")</f>
        <v>Below</v>
      </c>
    </row>
    <row r="24" spans="2:7" ht="16" x14ac:dyDescent="0.2">
      <c r="B24" s="138">
        <v>3155499</v>
      </c>
      <c r="C24" s="257">
        <v>278503</v>
      </c>
      <c r="D24" s="138">
        <v>180</v>
      </c>
      <c r="E24" s="140">
        <f t="shared" si="0"/>
        <v>8956.6416534075743</v>
      </c>
      <c r="F24" s="140">
        <f t="shared" si="1"/>
        <v>746.38680445063119</v>
      </c>
      <c r="G24" s="141" t="str">
        <f t="shared" si="2"/>
        <v>Above</v>
      </c>
    </row>
    <row r="25" spans="2:7" ht="16" x14ac:dyDescent="0.2">
      <c r="B25" s="138">
        <v>4832720</v>
      </c>
      <c r="C25" s="257">
        <v>89329</v>
      </c>
      <c r="D25" s="138">
        <v>180</v>
      </c>
      <c r="E25" s="140">
        <f t="shared" si="0"/>
        <v>2872.8158844150521</v>
      </c>
      <c r="F25" s="140">
        <f t="shared" si="1"/>
        <v>239.40132370125434</v>
      </c>
      <c r="G25" s="141" t="str">
        <f t="shared" si="2"/>
        <v>Below</v>
      </c>
    </row>
    <row r="26" spans="2:7" ht="16" x14ac:dyDescent="0.2">
      <c r="B26" s="138">
        <v>4374466</v>
      </c>
      <c r="C26" s="257">
        <v>164635</v>
      </c>
      <c r="D26" s="138">
        <v>180</v>
      </c>
      <c r="E26" s="140">
        <f t="shared" si="0"/>
        <v>5294.6528353689409</v>
      </c>
      <c r="F26" s="140">
        <f t="shared" si="1"/>
        <v>441.22106961407843</v>
      </c>
      <c r="G26" s="141" t="str">
        <f t="shared" si="2"/>
        <v>Below</v>
      </c>
    </row>
    <row r="27" spans="2:7" ht="16" x14ac:dyDescent="0.2">
      <c r="B27" s="138">
        <v>7004989</v>
      </c>
      <c r="C27" s="257">
        <v>82314</v>
      </c>
      <c r="D27" s="138">
        <v>180</v>
      </c>
      <c r="E27" s="140">
        <f t="shared" si="0"/>
        <v>2647.2138578707986</v>
      </c>
      <c r="F27" s="140">
        <f t="shared" si="1"/>
        <v>220.60115482256654</v>
      </c>
      <c r="G27" s="141" t="str">
        <f t="shared" si="2"/>
        <v>Below</v>
      </c>
    </row>
    <row r="28" spans="2:7" ht="16" x14ac:dyDescent="0.2">
      <c r="B28" s="138">
        <v>6380872</v>
      </c>
      <c r="C28" s="257">
        <v>207381</v>
      </c>
      <c r="D28" s="138">
        <v>360</v>
      </c>
      <c r="E28" s="140">
        <f t="shared" si="0"/>
        <v>6646.6387348495691</v>
      </c>
      <c r="F28" s="140">
        <f t="shared" si="1"/>
        <v>553.88656123746409</v>
      </c>
      <c r="G28" s="141" t="str">
        <f t="shared" si="2"/>
        <v>Below</v>
      </c>
    </row>
    <row r="29" spans="2:7" ht="16" x14ac:dyDescent="0.2">
      <c r="B29" s="138">
        <v>3364899</v>
      </c>
      <c r="C29" s="257">
        <v>253779</v>
      </c>
      <c r="D29" s="138">
        <v>360</v>
      </c>
      <c r="E29" s="140">
        <f t="shared" ref="E29:E52" si="3">(C29*C$14)/(1-(1+C$14)^-D29)</f>
        <v>8133.7120155240291</v>
      </c>
      <c r="F29" s="140">
        <f t="shared" ref="F29:F52" si="4">E29/C$15</f>
        <v>677.80933462700239</v>
      </c>
      <c r="G29" s="141" t="str">
        <f t="shared" ref="G29:G52" si="5">IF(F29&gt;C$17, "Above", "Below")</f>
        <v>Above</v>
      </c>
    </row>
    <row r="30" spans="2:7" ht="16" x14ac:dyDescent="0.2">
      <c r="B30" s="138">
        <v>7396558</v>
      </c>
      <c r="C30" s="257">
        <v>143478</v>
      </c>
      <c r="D30" s="138">
        <v>360</v>
      </c>
      <c r="E30" s="140">
        <f t="shared" si="3"/>
        <v>4598.523646808273</v>
      </c>
      <c r="F30" s="140">
        <f t="shared" si="4"/>
        <v>383.21030390068944</v>
      </c>
      <c r="G30" s="141" t="str">
        <f t="shared" si="5"/>
        <v>Below</v>
      </c>
    </row>
    <row r="31" spans="2:7" ht="16" x14ac:dyDescent="0.2">
      <c r="B31" s="138">
        <v>5154006</v>
      </c>
      <c r="C31" s="139">
        <v>91909</v>
      </c>
      <c r="D31" s="138">
        <v>360</v>
      </c>
      <c r="E31" s="140">
        <f t="shared" si="3"/>
        <v>2945.7178790790331</v>
      </c>
      <c r="F31" s="140">
        <f t="shared" si="4"/>
        <v>245.47648992325276</v>
      </c>
      <c r="G31" s="141" t="str">
        <f t="shared" si="5"/>
        <v>Below</v>
      </c>
    </row>
    <row r="32" spans="2:7" ht="16" x14ac:dyDescent="0.2">
      <c r="B32" s="138">
        <v>6905105</v>
      </c>
      <c r="C32" s="139">
        <v>172864</v>
      </c>
      <c r="D32" s="138">
        <v>360</v>
      </c>
      <c r="E32" s="140">
        <f t="shared" si="3"/>
        <v>5540.3559547935247</v>
      </c>
      <c r="F32" s="140">
        <f t="shared" si="4"/>
        <v>461.69632956612708</v>
      </c>
      <c r="G32" s="141" t="str">
        <f t="shared" si="5"/>
        <v>Below</v>
      </c>
    </row>
    <row r="33" spans="2:7" ht="16" x14ac:dyDescent="0.2">
      <c r="B33" s="138">
        <v>1106474</v>
      </c>
      <c r="C33" s="139">
        <v>309260</v>
      </c>
      <c r="D33" s="138">
        <v>360</v>
      </c>
      <c r="E33" s="140">
        <f t="shared" si="3"/>
        <v>9911.8988486870912</v>
      </c>
      <c r="F33" s="140">
        <f t="shared" si="4"/>
        <v>825.99157072392427</v>
      </c>
      <c r="G33" s="141" t="str">
        <f t="shared" si="5"/>
        <v>Above</v>
      </c>
    </row>
    <row r="34" spans="2:7" ht="16" x14ac:dyDescent="0.2">
      <c r="B34" s="138">
        <v>4966448</v>
      </c>
      <c r="C34" s="139">
        <v>266762</v>
      </c>
      <c r="D34" s="138">
        <v>180</v>
      </c>
      <c r="E34" s="140">
        <f t="shared" si="3"/>
        <v>8579.0517184601649</v>
      </c>
      <c r="F34" s="140">
        <f t="shared" si="4"/>
        <v>714.92097653834708</v>
      </c>
      <c r="G34" s="141" t="str">
        <f t="shared" si="5"/>
        <v>Above</v>
      </c>
    </row>
    <row r="35" spans="2:7" ht="16" x14ac:dyDescent="0.2">
      <c r="B35" s="138">
        <v>2499610</v>
      </c>
      <c r="C35" s="139">
        <v>80750</v>
      </c>
      <c r="D35" s="138">
        <v>180</v>
      </c>
      <c r="E35" s="140">
        <f t="shared" si="3"/>
        <v>2596.915701133064</v>
      </c>
      <c r="F35" s="140">
        <f t="shared" si="4"/>
        <v>216.40964176108866</v>
      </c>
      <c r="G35" s="141" t="str">
        <f t="shared" si="5"/>
        <v>Below</v>
      </c>
    </row>
    <row r="36" spans="2:7" ht="16" x14ac:dyDescent="0.2">
      <c r="B36" s="138">
        <v>2501081</v>
      </c>
      <c r="C36" s="139">
        <v>281186</v>
      </c>
      <c r="D36" s="138">
        <v>180</v>
      </c>
      <c r="E36" s="140">
        <f t="shared" si="3"/>
        <v>9042.9267905733941</v>
      </c>
      <c r="F36" s="140">
        <f t="shared" si="4"/>
        <v>753.57723254778284</v>
      </c>
      <c r="G36" s="141" t="str">
        <f t="shared" si="5"/>
        <v>Above</v>
      </c>
    </row>
    <row r="37" spans="2:7" ht="16" x14ac:dyDescent="0.2">
      <c r="B37" s="142">
        <v>5627943</v>
      </c>
      <c r="C37" s="139">
        <v>309712</v>
      </c>
      <c r="D37" s="138">
        <v>360</v>
      </c>
      <c r="E37" s="140">
        <f t="shared" si="3"/>
        <v>9926.3856180061339</v>
      </c>
      <c r="F37" s="140">
        <f t="shared" si="4"/>
        <v>827.19880150051119</v>
      </c>
      <c r="G37" s="141" t="str">
        <f t="shared" si="5"/>
        <v>Above</v>
      </c>
    </row>
    <row r="38" spans="2:7" ht="16" x14ac:dyDescent="0.2">
      <c r="B38" s="142">
        <v>7992798</v>
      </c>
      <c r="C38" s="139">
        <v>388453</v>
      </c>
      <c r="D38" s="138">
        <v>360</v>
      </c>
      <c r="E38" s="140">
        <f t="shared" si="3"/>
        <v>12450.064164357003</v>
      </c>
      <c r="F38" s="140">
        <f t="shared" si="4"/>
        <v>1037.5053470297503</v>
      </c>
      <c r="G38" s="141" t="str">
        <f t="shared" si="5"/>
        <v>Above</v>
      </c>
    </row>
    <row r="39" spans="2:7" ht="16" x14ac:dyDescent="0.2">
      <c r="B39" s="142">
        <v>9237448</v>
      </c>
      <c r="C39" s="143">
        <v>97896</v>
      </c>
      <c r="D39" s="138">
        <v>360</v>
      </c>
      <c r="E39" s="140">
        <f t="shared" si="3"/>
        <v>3137.6034718071251</v>
      </c>
      <c r="F39" s="140">
        <f t="shared" si="4"/>
        <v>261.46695598392711</v>
      </c>
      <c r="G39" s="141" t="str">
        <f t="shared" si="5"/>
        <v>Below</v>
      </c>
    </row>
    <row r="40" spans="2:7" ht="16" x14ac:dyDescent="0.2">
      <c r="B40" s="142">
        <v>3618933</v>
      </c>
      <c r="C40" s="143">
        <v>286470</v>
      </c>
      <c r="D40" s="138">
        <v>180</v>
      </c>
      <c r="E40" s="140">
        <f t="shared" si="3"/>
        <v>9212.8599492704507</v>
      </c>
      <c r="F40" s="140">
        <f t="shared" si="4"/>
        <v>767.73832910587089</v>
      </c>
      <c r="G40" s="141" t="str">
        <f t="shared" si="5"/>
        <v>Above</v>
      </c>
    </row>
    <row r="41" spans="2:7" ht="16" x14ac:dyDescent="0.2">
      <c r="B41" s="142">
        <v>1041155</v>
      </c>
      <c r="C41" s="143">
        <v>378812</v>
      </c>
      <c r="D41" s="138">
        <v>360</v>
      </c>
      <c r="E41" s="140">
        <f t="shared" si="3"/>
        <v>12141.066502841797</v>
      </c>
      <c r="F41" s="140">
        <f t="shared" si="4"/>
        <v>1011.755541903483</v>
      </c>
      <c r="G41" s="141" t="str">
        <f t="shared" si="5"/>
        <v>Above</v>
      </c>
    </row>
    <row r="42" spans="2:7" ht="16" x14ac:dyDescent="0.2">
      <c r="B42" s="142">
        <v>1217733</v>
      </c>
      <c r="C42" s="143">
        <v>269295</v>
      </c>
      <c r="D42" s="138">
        <v>360</v>
      </c>
      <c r="E42" s="140">
        <f t="shared" si="3"/>
        <v>8631.0056278121647</v>
      </c>
      <c r="F42" s="140">
        <f t="shared" si="4"/>
        <v>719.25046898434709</v>
      </c>
      <c r="G42" s="141" t="str">
        <f t="shared" si="5"/>
        <v>Above</v>
      </c>
    </row>
    <row r="43" spans="2:7" ht="16" x14ac:dyDescent="0.2">
      <c r="B43" s="142">
        <v>1147255</v>
      </c>
      <c r="C43" s="143">
        <v>276644</v>
      </c>
      <c r="D43" s="138">
        <v>360</v>
      </c>
      <c r="E43" s="140">
        <f t="shared" si="3"/>
        <v>8866.5438307449785</v>
      </c>
      <c r="F43" s="140">
        <f t="shared" si="4"/>
        <v>738.87865256208158</v>
      </c>
      <c r="G43" s="141" t="str">
        <f t="shared" si="5"/>
        <v>Above</v>
      </c>
    </row>
    <row r="44" spans="2:7" ht="16" x14ac:dyDescent="0.2">
      <c r="B44" s="142">
        <v>8889499</v>
      </c>
      <c r="C44" s="143">
        <v>157616</v>
      </c>
      <c r="D44" s="138">
        <v>180</v>
      </c>
      <c r="E44" s="140">
        <f t="shared" si="3"/>
        <v>5068.9221690376344</v>
      </c>
      <c r="F44" s="140">
        <f t="shared" si="4"/>
        <v>422.41018075313622</v>
      </c>
      <c r="G44" s="141" t="str">
        <f t="shared" si="5"/>
        <v>Below</v>
      </c>
    </row>
    <row r="45" spans="2:7" ht="16" x14ac:dyDescent="0.2">
      <c r="B45" s="142">
        <v>9298452</v>
      </c>
      <c r="C45" s="143">
        <v>223821</v>
      </c>
      <c r="D45" s="138">
        <v>180</v>
      </c>
      <c r="E45" s="140">
        <f t="shared" si="3"/>
        <v>7198.0714444991136</v>
      </c>
      <c r="F45" s="140">
        <f t="shared" si="4"/>
        <v>599.8392870415928</v>
      </c>
      <c r="G45" s="141" t="str">
        <f t="shared" si="5"/>
        <v>Above</v>
      </c>
    </row>
    <row r="46" spans="2:7" ht="16" x14ac:dyDescent="0.2">
      <c r="B46" s="142">
        <v>8249491</v>
      </c>
      <c r="C46" s="143">
        <v>119926</v>
      </c>
      <c r="D46" s="138">
        <v>180</v>
      </c>
      <c r="E46" s="140">
        <f t="shared" si="3"/>
        <v>3856.8137755304497</v>
      </c>
      <c r="F46" s="140">
        <f t="shared" si="4"/>
        <v>321.40114796087079</v>
      </c>
      <c r="G46" s="141" t="str">
        <f t="shared" si="5"/>
        <v>Below</v>
      </c>
    </row>
    <row r="47" spans="2:7" ht="16" x14ac:dyDescent="0.2">
      <c r="B47" s="142">
        <v>2038484</v>
      </c>
      <c r="C47" s="143">
        <v>96473</v>
      </c>
      <c r="D47" s="138">
        <v>360</v>
      </c>
      <c r="E47" s="140">
        <f t="shared" si="3"/>
        <v>3091.9957887518262</v>
      </c>
      <c r="F47" s="140">
        <f t="shared" si="4"/>
        <v>257.66631572931885</v>
      </c>
      <c r="G47" s="141" t="str">
        <f t="shared" si="5"/>
        <v>Below</v>
      </c>
    </row>
    <row r="48" spans="2:7" ht="16" x14ac:dyDescent="0.2">
      <c r="B48" s="142">
        <v>4833338</v>
      </c>
      <c r="C48" s="143">
        <v>89694</v>
      </c>
      <c r="D48" s="138">
        <v>360</v>
      </c>
      <c r="E48" s="140">
        <f t="shared" si="3"/>
        <v>2874.7262993408135</v>
      </c>
      <c r="F48" s="140">
        <f t="shared" si="4"/>
        <v>239.56052494506778</v>
      </c>
      <c r="G48" s="141" t="str">
        <f t="shared" si="5"/>
        <v>Below</v>
      </c>
    </row>
    <row r="49" spans="2:9" ht="16" x14ac:dyDescent="0.2">
      <c r="B49" s="142">
        <v>9690021</v>
      </c>
      <c r="C49" s="143">
        <v>372464</v>
      </c>
      <c r="D49" s="138">
        <v>360</v>
      </c>
      <c r="E49" s="140">
        <f t="shared" si="3"/>
        <v>11937.610724883232</v>
      </c>
      <c r="F49" s="140">
        <f t="shared" si="4"/>
        <v>994.80089374026932</v>
      </c>
      <c r="G49" s="141" t="str">
        <f t="shared" si="5"/>
        <v>Above</v>
      </c>
    </row>
    <row r="50" spans="2:9" ht="16" x14ac:dyDescent="0.2">
      <c r="B50" s="142">
        <v>7163676</v>
      </c>
      <c r="C50" s="143">
        <v>348703</v>
      </c>
      <c r="D50" s="138">
        <v>360</v>
      </c>
      <c r="E50" s="140">
        <f t="shared" si="3"/>
        <v>11176.061774021</v>
      </c>
      <c r="F50" s="140">
        <f t="shared" si="4"/>
        <v>931.33848116841671</v>
      </c>
      <c r="G50" s="141" t="str">
        <f t="shared" si="5"/>
        <v>Above</v>
      </c>
    </row>
    <row r="51" spans="2:9" ht="16" x14ac:dyDescent="0.2">
      <c r="B51" s="142">
        <v>7537059</v>
      </c>
      <c r="C51" s="143">
        <v>190445</v>
      </c>
      <c r="D51" s="138">
        <v>360</v>
      </c>
      <c r="E51" s="140">
        <f t="shared" si="3"/>
        <v>6103.8335906299335</v>
      </c>
      <c r="F51" s="140">
        <f t="shared" si="4"/>
        <v>508.65279921916112</v>
      </c>
      <c r="G51" s="141" t="str">
        <f t="shared" si="5"/>
        <v>Below</v>
      </c>
    </row>
    <row r="52" spans="2:9" ht="16" x14ac:dyDescent="0.2">
      <c r="B52" s="142">
        <v>5194348</v>
      </c>
      <c r="C52" s="143">
        <v>345115</v>
      </c>
      <c r="D52" s="138">
        <v>180</v>
      </c>
      <c r="E52" s="140">
        <f t="shared" si="3"/>
        <v>11098.8800272017</v>
      </c>
      <c r="F52" s="140">
        <f t="shared" si="4"/>
        <v>924.90666893347498</v>
      </c>
      <c r="G52" s="141" t="str">
        <f t="shared" si="5"/>
        <v>Above</v>
      </c>
    </row>
    <row r="54" spans="2:9" x14ac:dyDescent="0.2">
      <c r="H54" s="291" t="s">
        <v>220</v>
      </c>
      <c r="I54" s="292" t="s">
        <v>219</v>
      </c>
    </row>
    <row r="55" spans="2:9" ht="96" x14ac:dyDescent="0.2">
      <c r="H55" s="295" t="s">
        <v>289</v>
      </c>
      <c r="I55" s="296" t="s">
        <v>11</v>
      </c>
    </row>
    <row r="56" spans="2:9" ht="96" x14ac:dyDescent="0.2">
      <c r="H56" s="295" t="s">
        <v>282</v>
      </c>
      <c r="I56" s="296" t="s">
        <v>13</v>
      </c>
    </row>
    <row r="57" spans="2:9" ht="96" x14ac:dyDescent="0.2">
      <c r="H57" s="295" t="s">
        <v>290</v>
      </c>
      <c r="I57" s="296" t="s">
        <v>12</v>
      </c>
    </row>
    <row r="58" spans="2:9" ht="96" x14ac:dyDescent="0.2">
      <c r="H58" s="295" t="s">
        <v>283</v>
      </c>
      <c r="I58" s="296" t="s">
        <v>14</v>
      </c>
    </row>
    <row r="59" spans="2:9" x14ac:dyDescent="0.2">
      <c r="I59" s="294" t="str">
        <f>_xlfn.CONCAT(I55:I58)</f>
        <v>ACBD</v>
      </c>
    </row>
  </sheetData>
  <mergeCells count="5">
    <mergeCell ref="B2:H2"/>
    <mergeCell ref="B3:H3"/>
    <mergeCell ref="B7:H7"/>
    <mergeCell ref="B8:H8"/>
    <mergeCell ref="B9:H9"/>
  </mergeCells>
  <dataValidations count="1">
    <dataValidation type="list" allowBlank="1" showInputMessage="1" showErrorMessage="1" sqref="I55:I58" xr:uid="{67C3B883-1490-4D9A-AD5F-41FACA999FDB}">
      <formula1>"A,B,C,D"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5DA4-626A-0B45-A60B-5FF7E276FA21}">
  <sheetPr>
    <tabColor theme="7" tint="0.79998168889431442"/>
  </sheetPr>
  <dimension ref="B1:P39"/>
  <sheetViews>
    <sheetView showGridLines="0" zoomScale="120" zoomScaleNormal="120" workbookViewId="0">
      <selection activeCell="P20" sqref="P20"/>
    </sheetView>
  </sheetViews>
  <sheetFormatPr baseColWidth="10" defaultColWidth="8.6640625" defaultRowHeight="15" x14ac:dyDescent="0.2"/>
  <cols>
    <col min="1" max="1" width="1.5" style="2" customWidth="1"/>
    <col min="2" max="2" width="24.33203125" style="2" customWidth="1"/>
    <col min="3" max="9" width="10.5" style="2" customWidth="1"/>
    <col min="10" max="10" width="1.5" style="2" customWidth="1"/>
    <col min="11" max="11" width="6.33203125" style="2" hidden="1" customWidth="1"/>
    <col min="12" max="12" width="15.33203125" style="2" bestFit="1" customWidth="1"/>
    <col min="13" max="13" width="17" style="2" bestFit="1" customWidth="1"/>
    <col min="14" max="14" width="10.83203125" style="2" customWidth="1"/>
    <col min="15" max="15" width="8.1640625" style="2" bestFit="1" customWidth="1"/>
    <col min="16" max="16" width="10.5" style="2" bestFit="1" customWidth="1"/>
    <col min="17" max="16384" width="8.6640625" style="2"/>
  </cols>
  <sheetData>
    <row r="1" spans="2:16" ht="10" customHeight="1" x14ac:dyDescent="0.2"/>
    <row r="2" spans="2:16" ht="19" x14ac:dyDescent="0.25">
      <c r="B2" s="19" t="s">
        <v>57</v>
      </c>
      <c r="C2" s="20"/>
      <c r="D2" s="20"/>
      <c r="E2" s="20"/>
      <c r="F2" s="20"/>
      <c r="G2" s="20"/>
      <c r="H2" s="20"/>
      <c r="I2" s="20"/>
      <c r="J2" s="20"/>
      <c r="K2" s="20"/>
      <c r="L2" s="20"/>
      <c r="M2" s="20"/>
      <c r="N2" s="20"/>
      <c r="O2" s="20"/>
      <c r="P2" s="21"/>
    </row>
    <row r="3" spans="2:16" ht="16" x14ac:dyDescent="0.2">
      <c r="B3" s="22" t="s">
        <v>121</v>
      </c>
      <c r="C3" s="23"/>
      <c r="D3" s="23"/>
      <c r="E3" s="23"/>
      <c r="F3" s="23"/>
      <c r="G3" s="23"/>
      <c r="H3" s="23"/>
      <c r="I3" s="23"/>
      <c r="J3" s="23"/>
      <c r="K3" s="23"/>
      <c r="L3" s="23"/>
      <c r="M3" s="23"/>
      <c r="N3" s="23"/>
      <c r="O3" s="23"/>
      <c r="P3" s="24"/>
    </row>
    <row r="4" spans="2:16" ht="16" x14ac:dyDescent="0.2">
      <c r="B4" s="22" t="s">
        <v>56</v>
      </c>
      <c r="C4" s="23"/>
      <c r="D4" s="23"/>
      <c r="E4" s="23"/>
      <c r="F4" s="23"/>
      <c r="G4" s="23"/>
      <c r="H4" s="23"/>
      <c r="I4" s="23"/>
      <c r="J4" s="23"/>
      <c r="K4" s="23"/>
      <c r="L4" s="23"/>
      <c r="M4" s="23"/>
      <c r="N4" s="23"/>
      <c r="O4" s="23"/>
      <c r="P4" s="24"/>
    </row>
    <row r="5" spans="2:16" ht="16" x14ac:dyDescent="0.2">
      <c r="B5" s="22"/>
      <c r="C5" s="23"/>
      <c r="D5" s="23"/>
      <c r="E5" s="23"/>
      <c r="F5" s="23"/>
      <c r="G5" s="23"/>
      <c r="H5" s="23"/>
      <c r="I5" s="23"/>
      <c r="J5" s="23"/>
      <c r="K5" s="23"/>
      <c r="L5" s="23"/>
      <c r="M5" s="23"/>
      <c r="N5" s="23"/>
      <c r="O5" s="23"/>
      <c r="P5" s="24"/>
    </row>
    <row r="6" spans="2:16" ht="16" x14ac:dyDescent="0.2">
      <c r="B6" s="25" t="s">
        <v>55</v>
      </c>
      <c r="C6" s="23"/>
      <c r="D6" s="23"/>
      <c r="E6" s="23"/>
      <c r="F6" s="23"/>
      <c r="G6" s="23"/>
      <c r="H6" s="23"/>
      <c r="I6" s="23"/>
      <c r="J6" s="23"/>
      <c r="K6" s="23"/>
      <c r="L6" s="23"/>
      <c r="M6" s="23"/>
      <c r="N6" s="23"/>
      <c r="O6" s="23"/>
      <c r="P6" s="24"/>
    </row>
    <row r="7" spans="2:16" ht="16" x14ac:dyDescent="0.2">
      <c r="B7" s="26" t="s">
        <v>270</v>
      </c>
      <c r="C7" s="23"/>
      <c r="D7" s="23"/>
      <c r="E7" s="23"/>
      <c r="F7" s="23"/>
      <c r="G7" s="23"/>
      <c r="H7" s="23"/>
      <c r="I7" s="23"/>
      <c r="J7" s="23"/>
      <c r="K7" s="23"/>
      <c r="L7" s="23"/>
      <c r="M7" s="23"/>
      <c r="N7" s="23"/>
      <c r="O7" s="23"/>
      <c r="P7" s="24"/>
    </row>
    <row r="8" spans="2:16" ht="16" x14ac:dyDescent="0.2">
      <c r="B8" s="26" t="s">
        <v>117</v>
      </c>
      <c r="C8" s="23"/>
      <c r="D8" s="23"/>
      <c r="E8" s="23"/>
      <c r="F8" s="23"/>
      <c r="G8" s="23"/>
      <c r="H8" s="23"/>
      <c r="I8" s="23"/>
      <c r="J8" s="23"/>
      <c r="K8" s="23"/>
      <c r="L8" s="23"/>
      <c r="M8" s="23"/>
      <c r="N8" s="23"/>
      <c r="O8" s="23"/>
      <c r="P8" s="24"/>
    </row>
    <row r="9" spans="2:16" ht="16" x14ac:dyDescent="0.2">
      <c r="B9" s="26" t="s">
        <v>271</v>
      </c>
      <c r="C9" s="23"/>
      <c r="D9" s="23"/>
      <c r="E9" s="23"/>
      <c r="F9" s="23"/>
      <c r="G9" s="23"/>
      <c r="H9" s="23"/>
      <c r="I9" s="23"/>
      <c r="J9" s="23"/>
      <c r="K9" s="23"/>
      <c r="L9" s="23"/>
      <c r="M9" s="23"/>
      <c r="N9" s="23"/>
      <c r="O9" s="23"/>
      <c r="P9" s="24"/>
    </row>
    <row r="10" spans="2:16" ht="16" x14ac:dyDescent="0.2">
      <c r="B10" s="26" t="s">
        <v>119</v>
      </c>
      <c r="C10" s="23"/>
      <c r="D10" s="23"/>
      <c r="E10" s="23"/>
      <c r="F10" s="23"/>
      <c r="G10" s="23"/>
      <c r="H10" s="23"/>
      <c r="I10" s="23"/>
      <c r="J10" s="23"/>
      <c r="K10" s="23"/>
      <c r="L10" s="23"/>
      <c r="M10" s="23"/>
      <c r="N10" s="23"/>
      <c r="O10" s="23"/>
      <c r="P10" s="24"/>
    </row>
    <row r="11" spans="2:16" ht="16" x14ac:dyDescent="0.2">
      <c r="B11" s="26" t="s">
        <v>256</v>
      </c>
      <c r="C11" s="23"/>
      <c r="D11" s="23"/>
      <c r="E11" s="23"/>
      <c r="F11" s="23"/>
      <c r="G11" s="23"/>
      <c r="H11" s="23"/>
      <c r="I11" s="23"/>
      <c r="J11" s="23"/>
      <c r="K11" s="23"/>
      <c r="L11" s="23"/>
      <c r="M11" s="23"/>
      <c r="N11" s="23"/>
      <c r="O11" s="23"/>
      <c r="P11" s="24"/>
    </row>
    <row r="12" spans="2:16" ht="16" x14ac:dyDescent="0.2">
      <c r="B12" s="26" t="s">
        <v>272</v>
      </c>
      <c r="C12" s="23"/>
      <c r="D12" s="23"/>
      <c r="E12" s="23"/>
      <c r="F12" s="23"/>
      <c r="G12" s="23"/>
      <c r="H12" s="23"/>
      <c r="I12" s="23"/>
      <c r="J12" s="23"/>
      <c r="K12" s="23"/>
      <c r="L12" s="23"/>
      <c r="M12" s="23"/>
      <c r="N12" s="23"/>
      <c r="O12" s="23"/>
      <c r="P12" s="24"/>
    </row>
    <row r="13" spans="2:16" ht="16" x14ac:dyDescent="0.2">
      <c r="B13" s="27"/>
      <c r="C13" s="28"/>
      <c r="D13" s="28"/>
      <c r="E13" s="28"/>
      <c r="F13" s="28"/>
      <c r="G13" s="28"/>
      <c r="H13" s="28"/>
      <c r="I13" s="28"/>
      <c r="J13" s="28"/>
      <c r="K13" s="28"/>
      <c r="L13" s="28"/>
      <c r="M13" s="28"/>
      <c r="N13" s="28"/>
      <c r="O13" s="28"/>
      <c r="P13" s="29"/>
    </row>
    <row r="14" spans="2:16" ht="16" x14ac:dyDescent="0.2">
      <c r="B14" s="15"/>
    </row>
    <row r="16" spans="2:16" ht="19" x14ac:dyDescent="0.25">
      <c r="B16" s="338" t="s">
        <v>54</v>
      </c>
      <c r="C16" s="339"/>
      <c r="D16" s="339"/>
      <c r="E16" s="339"/>
      <c r="F16" s="339"/>
      <c r="G16" s="339"/>
      <c r="H16" s="339"/>
      <c r="I16" s="339"/>
      <c r="J16" s="339"/>
      <c r="K16" s="339"/>
      <c r="L16" s="339"/>
      <c r="M16" s="339"/>
      <c r="N16" s="339"/>
      <c r="O16" s="339"/>
      <c r="P16" s="340"/>
    </row>
    <row r="17" spans="2:16" ht="16" x14ac:dyDescent="0.2">
      <c r="B17" s="188"/>
      <c r="C17" s="14" t="s">
        <v>244</v>
      </c>
      <c r="D17" s="14" t="s">
        <v>245</v>
      </c>
      <c r="E17" s="14" t="s">
        <v>246</v>
      </c>
      <c r="F17" s="179" t="s">
        <v>247</v>
      </c>
      <c r="G17" s="14" t="s">
        <v>248</v>
      </c>
      <c r="H17" s="14" t="s">
        <v>260</v>
      </c>
      <c r="I17" s="14" t="s">
        <v>249</v>
      </c>
      <c r="J17" s="178"/>
      <c r="K17" s="183"/>
      <c r="L17" s="14" t="s">
        <v>255</v>
      </c>
      <c r="M17" s="14" t="s">
        <v>47</v>
      </c>
      <c r="N17" s="14" t="s">
        <v>46</v>
      </c>
      <c r="O17" s="251" t="s">
        <v>269</v>
      </c>
      <c r="P17" s="14" t="s">
        <v>120</v>
      </c>
    </row>
    <row r="18" spans="2:16" ht="16" x14ac:dyDescent="0.2">
      <c r="B18" s="13" t="s">
        <v>45</v>
      </c>
      <c r="C18" s="12">
        <v>50</v>
      </c>
      <c r="D18" s="12">
        <v>50</v>
      </c>
      <c r="E18" s="12">
        <v>100</v>
      </c>
      <c r="F18" s="11">
        <v>50</v>
      </c>
      <c r="G18" s="12">
        <v>50</v>
      </c>
      <c r="H18" s="12">
        <v>25</v>
      </c>
      <c r="I18" s="12">
        <v>100</v>
      </c>
      <c r="J18" s="176"/>
      <c r="K18" s="191"/>
      <c r="L18" s="252">
        <f>SUM(C18:D18,F18:H18)</f>
        <v>225</v>
      </c>
      <c r="M18" s="252">
        <f>E18+I18</f>
        <v>200</v>
      </c>
      <c r="N18" s="252">
        <f>L18+M18</f>
        <v>425</v>
      </c>
      <c r="O18" s="250"/>
      <c r="P18" s="110">
        <v>0.6</v>
      </c>
    </row>
    <row r="19" spans="2:16" ht="8" customHeight="1" x14ac:dyDescent="0.2">
      <c r="B19" s="168"/>
      <c r="C19" s="169"/>
      <c r="D19" s="169"/>
      <c r="E19" s="169"/>
      <c r="F19" s="169"/>
      <c r="G19" s="168"/>
      <c r="H19" s="193"/>
      <c r="I19" s="193"/>
      <c r="J19" s="176"/>
      <c r="K19" s="193"/>
      <c r="L19" s="193"/>
      <c r="M19" s="169"/>
      <c r="N19" s="169"/>
      <c r="O19" s="249"/>
      <c r="P19" s="171"/>
    </row>
    <row r="20" spans="2:16" ht="16" x14ac:dyDescent="0.2">
      <c r="B20" s="10" t="s">
        <v>257</v>
      </c>
      <c r="C20" s="9">
        <v>48</v>
      </c>
      <c r="D20" s="9">
        <v>47</v>
      </c>
      <c r="E20" s="9">
        <v>68</v>
      </c>
      <c r="F20" s="180">
        <v>51</v>
      </c>
      <c r="G20" s="9">
        <v>49</v>
      </c>
      <c r="H20" s="9">
        <v>21</v>
      </c>
      <c r="I20" s="9">
        <v>97</v>
      </c>
      <c r="J20" s="176"/>
      <c r="K20" s="192"/>
      <c r="L20" s="8">
        <f>SUM(C20:D20,F20:H20)</f>
        <v>216</v>
      </c>
      <c r="M20" s="7">
        <f t="shared" ref="M20:M36" si="0">E20+I20</f>
        <v>165</v>
      </c>
      <c r="N20" s="6">
        <f t="shared" ref="N20:N36" si="1">L20+M20</f>
        <v>381</v>
      </c>
      <c r="O20" s="3">
        <f>N20/N18</f>
        <v>0.89647058823529413</v>
      </c>
      <c r="P20" s="5" t="str">
        <f>IF(O20&gt;=P18,"Pass","Fail")</f>
        <v>Pass</v>
      </c>
    </row>
    <row r="21" spans="2:16" ht="16" x14ac:dyDescent="0.2">
      <c r="B21" s="10" t="s">
        <v>250</v>
      </c>
      <c r="C21" s="9">
        <v>38</v>
      </c>
      <c r="D21" s="9">
        <v>41</v>
      </c>
      <c r="E21" s="9">
        <v>85</v>
      </c>
      <c r="F21" s="180">
        <v>48</v>
      </c>
      <c r="G21" s="9">
        <v>29</v>
      </c>
      <c r="H21" s="9">
        <v>20</v>
      </c>
      <c r="I21" s="9">
        <v>77</v>
      </c>
      <c r="J21" s="176"/>
      <c r="K21" s="184"/>
      <c r="L21" s="8">
        <f t="shared" ref="L21:L36" si="2">SUM(C21:D21,F21:H21)</f>
        <v>176</v>
      </c>
      <c r="M21" s="7">
        <f t="shared" si="0"/>
        <v>162</v>
      </c>
      <c r="N21" s="6">
        <f t="shared" si="1"/>
        <v>338</v>
      </c>
      <c r="O21" s="3">
        <f t="shared" ref="O21:O36" si="3">N21/N$18</f>
        <v>0.79529411764705882</v>
      </c>
      <c r="P21" s="5" t="str">
        <f t="shared" ref="P21:P36" si="4">IF(O21&gt;=P$18,"Pass","Fail")</f>
        <v>Pass</v>
      </c>
    </row>
    <row r="22" spans="2:16" ht="16" x14ac:dyDescent="0.2">
      <c r="B22" s="10" t="s">
        <v>224</v>
      </c>
      <c r="C22" s="9">
        <v>32</v>
      </c>
      <c r="D22" s="9">
        <v>31</v>
      </c>
      <c r="E22" s="9">
        <v>65</v>
      </c>
      <c r="F22" s="180">
        <v>28</v>
      </c>
      <c r="G22" s="9">
        <v>0</v>
      </c>
      <c r="H22" s="9">
        <v>25</v>
      </c>
      <c r="I22" s="9">
        <v>67</v>
      </c>
      <c r="J22" s="176"/>
      <c r="K22" s="184"/>
      <c r="L22" s="8">
        <f t="shared" si="2"/>
        <v>116</v>
      </c>
      <c r="M22" s="7">
        <f t="shared" si="0"/>
        <v>132</v>
      </c>
      <c r="N22" s="6">
        <f t="shared" si="1"/>
        <v>248</v>
      </c>
      <c r="O22" s="3">
        <f t="shared" si="3"/>
        <v>0.58352941176470585</v>
      </c>
      <c r="P22" s="5" t="str">
        <f t="shared" si="4"/>
        <v>Fail</v>
      </c>
    </row>
    <row r="23" spans="2:16" ht="16" x14ac:dyDescent="0.2">
      <c r="B23" s="10" t="s">
        <v>225</v>
      </c>
      <c r="C23" s="9">
        <v>30</v>
      </c>
      <c r="D23" s="9">
        <v>43</v>
      </c>
      <c r="E23" s="9">
        <v>73</v>
      </c>
      <c r="F23" s="180">
        <v>45</v>
      </c>
      <c r="G23" s="9">
        <v>25</v>
      </c>
      <c r="H23" s="9">
        <v>19</v>
      </c>
      <c r="I23" s="9">
        <v>83</v>
      </c>
      <c r="J23" s="176"/>
      <c r="K23" s="184"/>
      <c r="L23" s="8">
        <f t="shared" si="2"/>
        <v>162</v>
      </c>
      <c r="M23" s="7">
        <f t="shared" si="0"/>
        <v>156</v>
      </c>
      <c r="N23" s="6">
        <f t="shared" si="1"/>
        <v>318</v>
      </c>
      <c r="O23" s="3">
        <f t="shared" si="3"/>
        <v>0.74823529411764711</v>
      </c>
      <c r="P23" s="5" t="str">
        <f t="shared" si="4"/>
        <v>Pass</v>
      </c>
    </row>
    <row r="24" spans="2:16" ht="16" x14ac:dyDescent="0.2">
      <c r="B24" s="10" t="s">
        <v>43</v>
      </c>
      <c r="C24" s="9">
        <v>40</v>
      </c>
      <c r="D24" s="9">
        <v>37</v>
      </c>
      <c r="E24" s="9">
        <v>67</v>
      </c>
      <c r="F24" s="180">
        <v>34</v>
      </c>
      <c r="G24" s="9">
        <v>34</v>
      </c>
      <c r="H24" s="9">
        <v>10</v>
      </c>
      <c r="I24" s="9">
        <v>65</v>
      </c>
      <c r="J24" s="176"/>
      <c r="K24" s="184"/>
      <c r="L24" s="8">
        <f t="shared" si="2"/>
        <v>155</v>
      </c>
      <c r="M24" s="7">
        <f t="shared" si="0"/>
        <v>132</v>
      </c>
      <c r="N24" s="6">
        <f t="shared" si="1"/>
        <v>287</v>
      </c>
      <c r="O24" s="3">
        <f t="shared" si="3"/>
        <v>0.67529411764705882</v>
      </c>
      <c r="P24" s="5" t="str">
        <f t="shared" si="4"/>
        <v>Pass</v>
      </c>
    </row>
    <row r="25" spans="2:16" ht="16" x14ac:dyDescent="0.2">
      <c r="B25" s="10" t="s">
        <v>42</v>
      </c>
      <c r="C25" s="9">
        <v>33</v>
      </c>
      <c r="D25" s="9">
        <v>44</v>
      </c>
      <c r="E25" s="9">
        <v>77</v>
      </c>
      <c r="F25" s="180">
        <v>46</v>
      </c>
      <c r="G25" s="9">
        <v>32</v>
      </c>
      <c r="H25" s="9">
        <v>18</v>
      </c>
      <c r="I25" s="9">
        <v>81</v>
      </c>
      <c r="J25" s="176"/>
      <c r="K25" s="184"/>
      <c r="L25" s="8">
        <f t="shared" si="2"/>
        <v>173</v>
      </c>
      <c r="M25" s="7">
        <f t="shared" si="0"/>
        <v>158</v>
      </c>
      <c r="N25" s="6">
        <f t="shared" si="1"/>
        <v>331</v>
      </c>
      <c r="O25" s="3">
        <f t="shared" si="3"/>
        <v>0.77882352941176469</v>
      </c>
      <c r="P25" s="5" t="str">
        <f t="shared" si="4"/>
        <v>Pass</v>
      </c>
    </row>
    <row r="26" spans="2:16" ht="16" x14ac:dyDescent="0.2">
      <c r="B26" s="10" t="s">
        <v>251</v>
      </c>
      <c r="C26" s="9">
        <v>44</v>
      </c>
      <c r="D26" s="9">
        <v>30</v>
      </c>
      <c r="E26" s="131">
        <v>96</v>
      </c>
      <c r="F26" s="180">
        <v>34</v>
      </c>
      <c r="G26" s="9">
        <v>33</v>
      </c>
      <c r="H26" s="9">
        <v>22</v>
      </c>
      <c r="I26" s="9">
        <v>99</v>
      </c>
      <c r="J26" s="176"/>
      <c r="K26" s="185">
        <v>1000</v>
      </c>
      <c r="L26" s="8">
        <f t="shared" si="2"/>
        <v>163</v>
      </c>
      <c r="M26" s="7">
        <f t="shared" si="0"/>
        <v>195</v>
      </c>
      <c r="N26" s="6">
        <f t="shared" si="1"/>
        <v>358</v>
      </c>
      <c r="O26" s="3">
        <f t="shared" si="3"/>
        <v>0.84235294117647064</v>
      </c>
      <c r="P26" s="5" t="str">
        <f t="shared" si="4"/>
        <v>Pass</v>
      </c>
    </row>
    <row r="27" spans="2:16" ht="16" x14ac:dyDescent="0.2">
      <c r="B27" s="10" t="s">
        <v>227</v>
      </c>
      <c r="C27" s="9">
        <v>50</v>
      </c>
      <c r="D27" s="9">
        <v>25</v>
      </c>
      <c r="E27" s="130">
        <v>93</v>
      </c>
      <c r="F27" s="180">
        <v>36</v>
      </c>
      <c r="G27" s="9">
        <v>48</v>
      </c>
      <c r="H27" s="9">
        <v>20</v>
      </c>
      <c r="I27" s="9">
        <v>98</v>
      </c>
      <c r="J27" s="176"/>
      <c r="K27" s="184"/>
      <c r="L27" s="8">
        <f t="shared" si="2"/>
        <v>179</v>
      </c>
      <c r="M27" s="7">
        <f t="shared" si="0"/>
        <v>191</v>
      </c>
      <c r="N27" s="6">
        <f t="shared" si="1"/>
        <v>370</v>
      </c>
      <c r="O27" s="3">
        <f t="shared" si="3"/>
        <v>0.87058823529411766</v>
      </c>
      <c r="P27" s="5" t="str">
        <f t="shared" si="4"/>
        <v>Pass</v>
      </c>
    </row>
    <row r="28" spans="2:16" ht="16" x14ac:dyDescent="0.2">
      <c r="B28" s="10" t="s">
        <v>228</v>
      </c>
      <c r="C28" s="9">
        <v>49</v>
      </c>
      <c r="D28" s="9">
        <v>44</v>
      </c>
      <c r="E28" s="130">
        <v>73</v>
      </c>
      <c r="F28" s="180">
        <v>35</v>
      </c>
      <c r="G28" s="9">
        <v>33</v>
      </c>
      <c r="H28" s="9">
        <v>25</v>
      </c>
      <c r="I28" s="9">
        <v>86</v>
      </c>
      <c r="J28" s="176"/>
      <c r="K28" s="184"/>
      <c r="L28" s="8">
        <f t="shared" si="2"/>
        <v>186</v>
      </c>
      <c r="M28" s="7">
        <f t="shared" si="0"/>
        <v>159</v>
      </c>
      <c r="N28" s="6">
        <f t="shared" si="1"/>
        <v>345</v>
      </c>
      <c r="O28" s="3">
        <f t="shared" si="3"/>
        <v>0.81176470588235294</v>
      </c>
      <c r="P28" s="5" t="str">
        <f t="shared" si="4"/>
        <v>Pass</v>
      </c>
    </row>
    <row r="29" spans="2:16" ht="16" x14ac:dyDescent="0.2">
      <c r="B29" s="10" t="s">
        <v>40</v>
      </c>
      <c r="C29" s="9">
        <v>21</v>
      </c>
      <c r="D29" s="9">
        <v>22</v>
      </c>
      <c r="E29" s="130">
        <v>71</v>
      </c>
      <c r="F29" s="180">
        <v>26</v>
      </c>
      <c r="G29" s="9">
        <v>25</v>
      </c>
      <c r="H29" s="9">
        <v>19</v>
      </c>
      <c r="I29" s="9">
        <v>75</v>
      </c>
      <c r="J29" s="176"/>
      <c r="K29" s="184"/>
      <c r="L29" s="8">
        <f t="shared" si="2"/>
        <v>113</v>
      </c>
      <c r="M29" s="7">
        <f t="shared" si="0"/>
        <v>146</v>
      </c>
      <c r="N29" s="6">
        <f t="shared" si="1"/>
        <v>259</v>
      </c>
      <c r="O29" s="3">
        <f t="shared" si="3"/>
        <v>0.60941176470588232</v>
      </c>
      <c r="P29" s="5" t="str">
        <f t="shared" si="4"/>
        <v>Pass</v>
      </c>
    </row>
    <row r="30" spans="2:16" ht="16" x14ac:dyDescent="0.2">
      <c r="B30" s="10" t="s">
        <v>222</v>
      </c>
      <c r="C30" s="9">
        <v>45</v>
      </c>
      <c r="D30" s="9">
        <v>37</v>
      </c>
      <c r="E30" s="130">
        <v>59</v>
      </c>
      <c r="F30" s="180">
        <v>38</v>
      </c>
      <c r="G30" s="9">
        <v>43</v>
      </c>
      <c r="H30" s="9">
        <v>24</v>
      </c>
      <c r="I30" s="9">
        <v>45</v>
      </c>
      <c r="J30" s="176"/>
      <c r="K30" s="184"/>
      <c r="L30" s="8">
        <f t="shared" si="2"/>
        <v>187</v>
      </c>
      <c r="M30" s="7">
        <f t="shared" si="0"/>
        <v>104</v>
      </c>
      <c r="N30" s="6">
        <f t="shared" si="1"/>
        <v>291</v>
      </c>
      <c r="O30" s="3">
        <f t="shared" si="3"/>
        <v>0.68470588235294116</v>
      </c>
      <c r="P30" s="5" t="str">
        <f t="shared" si="4"/>
        <v>Pass</v>
      </c>
    </row>
    <row r="31" spans="2:16" ht="16" x14ac:dyDescent="0.2">
      <c r="B31" s="10" t="s">
        <v>254</v>
      </c>
      <c r="C31" s="9">
        <v>26</v>
      </c>
      <c r="D31" s="9">
        <v>39</v>
      </c>
      <c r="E31" s="130">
        <v>77</v>
      </c>
      <c r="F31" s="180">
        <v>43</v>
      </c>
      <c r="G31" s="9">
        <v>44</v>
      </c>
      <c r="H31" s="9">
        <v>24</v>
      </c>
      <c r="I31" s="9">
        <v>63</v>
      </c>
      <c r="J31" s="176"/>
      <c r="K31" s="184"/>
      <c r="L31" s="8">
        <f t="shared" si="2"/>
        <v>176</v>
      </c>
      <c r="M31" s="7">
        <f t="shared" si="0"/>
        <v>140</v>
      </c>
      <c r="N31" s="6">
        <f t="shared" si="1"/>
        <v>316</v>
      </c>
      <c r="O31" s="3">
        <f t="shared" si="3"/>
        <v>0.74352941176470588</v>
      </c>
      <c r="P31" s="5" t="str">
        <f t="shared" si="4"/>
        <v>Pass</v>
      </c>
    </row>
    <row r="32" spans="2:16" ht="16" x14ac:dyDescent="0.2">
      <c r="B32" s="10" t="s">
        <v>253</v>
      </c>
      <c r="C32" s="9">
        <v>0</v>
      </c>
      <c r="D32" s="9">
        <v>35</v>
      </c>
      <c r="E32" s="130">
        <v>80</v>
      </c>
      <c r="F32" s="180">
        <v>45</v>
      </c>
      <c r="G32" s="9">
        <v>27</v>
      </c>
      <c r="H32" s="9">
        <v>21</v>
      </c>
      <c r="I32" s="9">
        <v>81</v>
      </c>
      <c r="J32" s="176"/>
      <c r="K32" s="184"/>
      <c r="L32" s="8">
        <f t="shared" si="2"/>
        <v>128</v>
      </c>
      <c r="M32" s="7">
        <f t="shared" si="0"/>
        <v>161</v>
      </c>
      <c r="N32" s="6">
        <f t="shared" si="1"/>
        <v>289</v>
      </c>
      <c r="O32" s="3">
        <f t="shared" si="3"/>
        <v>0.68</v>
      </c>
      <c r="P32" s="5" t="str">
        <f t="shared" si="4"/>
        <v>Pass</v>
      </c>
    </row>
    <row r="33" spans="2:16" ht="16" x14ac:dyDescent="0.2">
      <c r="B33" s="10" t="s">
        <v>37</v>
      </c>
      <c r="C33" s="9">
        <v>28</v>
      </c>
      <c r="D33" s="9">
        <v>26</v>
      </c>
      <c r="E33" s="130">
        <v>68</v>
      </c>
      <c r="F33" s="180">
        <v>34</v>
      </c>
      <c r="G33" s="9">
        <v>29</v>
      </c>
      <c r="H33" s="9">
        <v>25</v>
      </c>
      <c r="I33" s="9">
        <v>92</v>
      </c>
      <c r="J33" s="176"/>
      <c r="K33" s="184"/>
      <c r="L33" s="8">
        <f t="shared" si="2"/>
        <v>142</v>
      </c>
      <c r="M33" s="7">
        <f t="shared" si="0"/>
        <v>160</v>
      </c>
      <c r="N33" s="6">
        <f t="shared" si="1"/>
        <v>302</v>
      </c>
      <c r="O33" s="3">
        <f t="shared" si="3"/>
        <v>0.71058823529411763</v>
      </c>
      <c r="P33" s="5" t="str">
        <f t="shared" si="4"/>
        <v>Pass</v>
      </c>
    </row>
    <row r="34" spans="2:16" ht="16" x14ac:dyDescent="0.2">
      <c r="B34" s="10" t="s">
        <v>36</v>
      </c>
      <c r="C34" s="9">
        <v>30</v>
      </c>
      <c r="D34" s="9">
        <v>47</v>
      </c>
      <c r="E34" s="9">
        <v>95</v>
      </c>
      <c r="F34" s="180">
        <v>45</v>
      </c>
      <c r="G34" s="9">
        <v>40</v>
      </c>
      <c r="H34" s="9">
        <v>18</v>
      </c>
      <c r="I34" s="9">
        <v>76</v>
      </c>
      <c r="J34" s="176"/>
      <c r="K34" s="184"/>
      <c r="L34" s="8">
        <f t="shared" si="2"/>
        <v>180</v>
      </c>
      <c r="M34" s="7">
        <f t="shared" si="0"/>
        <v>171</v>
      </c>
      <c r="N34" s="6">
        <f t="shared" si="1"/>
        <v>351</v>
      </c>
      <c r="O34" s="3">
        <f t="shared" si="3"/>
        <v>0.82588235294117651</v>
      </c>
      <c r="P34" s="5" t="str">
        <f t="shared" si="4"/>
        <v>Pass</v>
      </c>
    </row>
    <row r="35" spans="2:16" ht="16" x14ac:dyDescent="0.2">
      <c r="B35" s="10" t="s">
        <v>223</v>
      </c>
      <c r="C35" s="9">
        <v>42</v>
      </c>
      <c r="D35" s="9">
        <v>34</v>
      </c>
      <c r="E35" s="9">
        <v>79</v>
      </c>
      <c r="F35" s="180">
        <v>45</v>
      </c>
      <c r="G35" s="9">
        <v>25</v>
      </c>
      <c r="H35" s="9">
        <v>19</v>
      </c>
      <c r="I35" s="9">
        <v>97</v>
      </c>
      <c r="J35" s="176"/>
      <c r="K35" s="184"/>
      <c r="L35" s="8">
        <f t="shared" si="2"/>
        <v>165</v>
      </c>
      <c r="M35" s="7">
        <f t="shared" si="0"/>
        <v>176</v>
      </c>
      <c r="N35" s="6">
        <f t="shared" si="1"/>
        <v>341</v>
      </c>
      <c r="O35" s="3">
        <f t="shared" si="3"/>
        <v>0.8023529411764706</v>
      </c>
      <c r="P35" s="5" t="str">
        <f t="shared" si="4"/>
        <v>Pass</v>
      </c>
    </row>
    <row r="36" spans="2:16" ht="16" x14ac:dyDescent="0.2">
      <c r="B36" s="10" t="s">
        <v>252</v>
      </c>
      <c r="C36" s="9">
        <v>30</v>
      </c>
      <c r="D36" s="9">
        <v>43</v>
      </c>
      <c r="E36" s="9">
        <v>67</v>
      </c>
      <c r="F36" s="180">
        <v>42</v>
      </c>
      <c r="G36" s="9">
        <v>37</v>
      </c>
      <c r="H36" s="9">
        <v>24</v>
      </c>
      <c r="I36" s="9">
        <v>0</v>
      </c>
      <c r="J36" s="176"/>
      <c r="K36" s="189"/>
      <c r="L36" s="8">
        <f t="shared" si="2"/>
        <v>176</v>
      </c>
      <c r="M36" s="7">
        <f t="shared" si="0"/>
        <v>67</v>
      </c>
      <c r="N36" s="6">
        <f t="shared" si="1"/>
        <v>243</v>
      </c>
      <c r="O36" s="3">
        <f t="shared" si="3"/>
        <v>0.57176470588235295</v>
      </c>
      <c r="P36" s="5" t="str">
        <f t="shared" si="4"/>
        <v>Fail</v>
      </c>
    </row>
    <row r="37" spans="2:16" ht="8" customHeight="1" x14ac:dyDescent="0.2">
      <c r="B37" s="170"/>
      <c r="C37" s="172"/>
      <c r="D37" s="172"/>
      <c r="E37" s="172"/>
      <c r="F37" s="172"/>
      <c r="G37" s="187"/>
      <c r="H37" s="172"/>
      <c r="I37" s="172"/>
      <c r="J37" s="176"/>
      <c r="K37" s="172"/>
      <c r="L37" s="172"/>
      <c r="M37" s="172"/>
      <c r="N37" s="172"/>
      <c r="P37" s="173"/>
    </row>
    <row r="38" spans="2:16" ht="16" x14ac:dyDescent="0.2">
      <c r="B38" s="17" t="s">
        <v>259</v>
      </c>
      <c r="C38" s="4">
        <f>AVERAGE(C20:C36)</f>
        <v>34.470588235294116</v>
      </c>
      <c r="D38" s="4">
        <f t="shared" ref="D38:N38" si="5">AVERAGE(D20:D36)</f>
        <v>36.764705882352942</v>
      </c>
      <c r="E38" s="4">
        <f t="shared" si="5"/>
        <v>76.058823529411768</v>
      </c>
      <c r="F38" s="181">
        <f t="shared" si="5"/>
        <v>39.705882352941174</v>
      </c>
      <c r="G38" s="4">
        <f t="shared" si="5"/>
        <v>32.529411764705884</v>
      </c>
      <c r="H38" s="4">
        <f>AVERAGE(H20:H36)</f>
        <v>20.823529411764707</v>
      </c>
      <c r="I38" s="4">
        <f t="shared" si="5"/>
        <v>75.411764705882348</v>
      </c>
      <c r="J38" s="176"/>
      <c r="K38" s="190"/>
      <c r="L38" s="4">
        <f t="shared" si="5"/>
        <v>164.29411764705881</v>
      </c>
      <c r="M38" s="4">
        <f t="shared" si="5"/>
        <v>151.47058823529412</v>
      </c>
      <c r="N38" s="4">
        <f t="shared" si="5"/>
        <v>315.76470588235293</v>
      </c>
      <c r="P38" s="173"/>
    </row>
    <row r="39" spans="2:16" ht="16" x14ac:dyDescent="0.2">
      <c r="B39" s="18" t="s">
        <v>258</v>
      </c>
      <c r="C39" s="3">
        <f t="shared" ref="C39:N39" si="6">C38/C18</f>
        <v>0.68941176470588228</v>
      </c>
      <c r="D39" s="3">
        <f t="shared" si="6"/>
        <v>0.73529411764705888</v>
      </c>
      <c r="E39" s="3">
        <f t="shared" si="6"/>
        <v>0.76058823529411768</v>
      </c>
      <c r="F39" s="182">
        <f t="shared" si="6"/>
        <v>0.79411764705882348</v>
      </c>
      <c r="G39" s="3">
        <f t="shared" si="6"/>
        <v>0.65058823529411769</v>
      </c>
      <c r="H39" s="3">
        <f>H38/H18</f>
        <v>0.8329411764705883</v>
      </c>
      <c r="I39" s="3">
        <f t="shared" si="6"/>
        <v>0.75411764705882345</v>
      </c>
      <c r="J39" s="177"/>
      <c r="K39" s="186"/>
      <c r="L39" s="3">
        <f t="shared" si="6"/>
        <v>0.73019607843137246</v>
      </c>
      <c r="M39" s="3">
        <f t="shared" si="6"/>
        <v>0.75735294117647056</v>
      </c>
      <c r="N39" s="3">
        <f t="shared" si="6"/>
        <v>0.74297577854671282</v>
      </c>
      <c r="O39" s="174"/>
      <c r="P39" s="175"/>
    </row>
  </sheetData>
  <mergeCells count="1">
    <mergeCell ref="B16:P1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sheetPr>
  <dimension ref="B1:O38"/>
  <sheetViews>
    <sheetView showGridLines="0" topLeftCell="A22" zoomScale="140" zoomScaleNormal="140" workbookViewId="0">
      <selection activeCell="L25" sqref="L25"/>
    </sheetView>
  </sheetViews>
  <sheetFormatPr baseColWidth="10" defaultColWidth="8.6640625" defaultRowHeight="15" x14ac:dyDescent="0.2"/>
  <cols>
    <col min="1" max="1" width="1.5" style="2" customWidth="1"/>
    <col min="2" max="2" width="20" style="2" customWidth="1"/>
    <col min="3" max="4" width="10.5" style="2" customWidth="1"/>
    <col min="5" max="5" width="13.5" style="2" bestFit="1" customWidth="1"/>
    <col min="6" max="8" width="10.5" style="2" customWidth="1"/>
    <col min="9" max="9" width="1.5" style="2" customWidth="1"/>
    <col min="10" max="10" width="6.33203125" style="2" hidden="1" customWidth="1"/>
    <col min="11" max="11" width="15.33203125" style="2" bestFit="1" customWidth="1"/>
    <col min="12" max="12" width="17" style="2" bestFit="1" customWidth="1"/>
    <col min="13" max="13" width="10.83203125" style="2" bestFit="1" customWidth="1"/>
    <col min="14" max="14" width="11.6640625" style="2" customWidth="1"/>
    <col min="15" max="15" width="10.5" style="2" bestFit="1" customWidth="1"/>
    <col min="16" max="16384" width="8.6640625" style="2"/>
  </cols>
  <sheetData>
    <row r="1" spans="2:15" ht="10" customHeight="1" x14ac:dyDescent="0.2"/>
    <row r="2" spans="2:15" ht="19" x14ac:dyDescent="0.25">
      <c r="B2" s="19" t="s">
        <v>57</v>
      </c>
      <c r="C2" s="20"/>
      <c r="D2" s="20"/>
      <c r="E2" s="20"/>
      <c r="F2" s="20"/>
      <c r="G2" s="20"/>
      <c r="H2" s="20"/>
      <c r="I2" s="20"/>
      <c r="J2" s="20"/>
      <c r="K2" s="20"/>
      <c r="L2" s="20"/>
      <c r="M2" s="20"/>
      <c r="N2" s="20"/>
      <c r="O2" s="21"/>
    </row>
    <row r="3" spans="2:15" ht="16" x14ac:dyDescent="0.2">
      <c r="B3" s="22" t="s">
        <v>121</v>
      </c>
      <c r="C3" s="23"/>
      <c r="D3" s="23"/>
      <c r="E3" s="23"/>
      <c r="F3" s="23"/>
      <c r="G3" s="23"/>
      <c r="H3" s="23"/>
      <c r="I3" s="23"/>
      <c r="J3" s="23"/>
      <c r="K3" s="23"/>
      <c r="L3" s="23"/>
      <c r="M3" s="23"/>
      <c r="N3" s="23"/>
      <c r="O3" s="24"/>
    </row>
    <row r="4" spans="2:15" ht="16" x14ac:dyDescent="0.2">
      <c r="B4" s="22" t="s">
        <v>56</v>
      </c>
      <c r="C4" s="23"/>
      <c r="D4" s="23"/>
      <c r="E4" s="23"/>
      <c r="F4" s="23"/>
      <c r="G4" s="23"/>
      <c r="H4" s="23"/>
      <c r="I4" s="23"/>
      <c r="J4" s="23"/>
      <c r="K4" s="23"/>
      <c r="L4" s="23"/>
      <c r="M4" s="23"/>
      <c r="N4" s="23"/>
      <c r="O4" s="24"/>
    </row>
    <row r="5" spans="2:15" ht="16" x14ac:dyDescent="0.2">
      <c r="B5" s="22"/>
      <c r="C5" s="23"/>
      <c r="D5" s="23"/>
      <c r="E5" s="23"/>
      <c r="F5" s="23"/>
      <c r="G5" s="23"/>
      <c r="H5" s="23"/>
      <c r="I5" s="23"/>
      <c r="J5" s="23"/>
      <c r="K5" s="23"/>
      <c r="L5" s="23"/>
      <c r="M5" s="23"/>
      <c r="N5" s="23"/>
      <c r="O5" s="24"/>
    </row>
    <row r="6" spans="2:15" ht="16" x14ac:dyDescent="0.2">
      <c r="B6" s="25" t="s">
        <v>55</v>
      </c>
      <c r="C6" s="23"/>
      <c r="D6" s="23"/>
      <c r="E6" s="23"/>
      <c r="F6" s="23"/>
      <c r="G6" s="23"/>
      <c r="H6" s="23"/>
      <c r="I6" s="23"/>
      <c r="J6" s="23"/>
      <c r="K6" s="23"/>
      <c r="L6" s="23"/>
      <c r="M6" s="23"/>
      <c r="N6" s="23"/>
      <c r="O6" s="24"/>
    </row>
    <row r="7" spans="2:15" ht="16" x14ac:dyDescent="0.2">
      <c r="B7" s="26" t="s">
        <v>116</v>
      </c>
      <c r="C7" s="23"/>
      <c r="D7" s="23"/>
      <c r="E7" s="23"/>
      <c r="F7" s="23"/>
      <c r="G7" s="23"/>
      <c r="H7" s="23"/>
      <c r="I7" s="23"/>
      <c r="J7" s="23"/>
      <c r="K7" s="23"/>
      <c r="L7" s="23"/>
      <c r="M7" s="23"/>
      <c r="N7" s="23"/>
      <c r="O7" s="24"/>
    </row>
    <row r="8" spans="2:15" ht="16" x14ac:dyDescent="0.2">
      <c r="B8" s="26" t="s">
        <v>117</v>
      </c>
      <c r="C8" s="23"/>
      <c r="D8" s="23"/>
      <c r="E8" s="23"/>
      <c r="F8" s="23"/>
      <c r="G8" s="23"/>
      <c r="H8" s="23"/>
      <c r="I8" s="23"/>
      <c r="J8" s="23"/>
      <c r="K8" s="23"/>
      <c r="L8" s="23"/>
      <c r="M8" s="23"/>
      <c r="N8" s="23"/>
      <c r="O8" s="24"/>
    </row>
    <row r="9" spans="2:15" ht="16" x14ac:dyDescent="0.2">
      <c r="B9" s="26" t="s">
        <v>118</v>
      </c>
      <c r="C9" s="23"/>
      <c r="D9" s="23"/>
      <c r="E9" s="23"/>
      <c r="F9" s="23"/>
      <c r="G9" s="23"/>
      <c r="H9" s="23"/>
      <c r="I9" s="23"/>
      <c r="J9" s="23"/>
      <c r="K9" s="23"/>
      <c r="L9" s="23"/>
      <c r="M9" s="23"/>
      <c r="N9" s="23"/>
      <c r="O9" s="24"/>
    </row>
    <row r="10" spans="2:15" ht="16" x14ac:dyDescent="0.2">
      <c r="B10" s="26" t="s">
        <v>119</v>
      </c>
      <c r="C10" s="23"/>
      <c r="D10" s="23"/>
      <c r="E10" s="23"/>
      <c r="F10" s="23"/>
      <c r="G10" s="23"/>
      <c r="H10" s="23"/>
      <c r="I10" s="23"/>
      <c r="J10" s="23"/>
      <c r="K10" s="23"/>
      <c r="L10" s="23"/>
      <c r="M10" s="23"/>
      <c r="N10" s="23"/>
      <c r="O10" s="24"/>
    </row>
    <row r="11" spans="2:15" ht="16" x14ac:dyDescent="0.2">
      <c r="B11" s="26" t="s">
        <v>122</v>
      </c>
      <c r="C11" s="23"/>
      <c r="D11" s="23"/>
      <c r="E11" s="23"/>
      <c r="F11" s="23"/>
      <c r="G11" s="23"/>
      <c r="H11" s="23"/>
      <c r="I11" s="23"/>
      <c r="J11" s="23"/>
      <c r="K11" s="23"/>
      <c r="L11" s="23"/>
      <c r="M11" s="23"/>
      <c r="N11" s="23"/>
      <c r="O11" s="24"/>
    </row>
    <row r="12" spans="2:15" ht="16" x14ac:dyDescent="0.2">
      <c r="B12" s="26" t="s">
        <v>272</v>
      </c>
      <c r="C12" s="23"/>
      <c r="D12" s="23"/>
      <c r="E12" s="23"/>
      <c r="F12" s="23"/>
      <c r="G12" s="23"/>
      <c r="H12" s="23"/>
      <c r="I12" s="23"/>
      <c r="J12" s="23"/>
      <c r="K12" s="23"/>
      <c r="L12" s="23"/>
      <c r="M12" s="23"/>
      <c r="N12" s="23"/>
      <c r="O12" s="24"/>
    </row>
    <row r="13" spans="2:15" ht="16" x14ac:dyDescent="0.2">
      <c r="B13" s="27"/>
      <c r="C13" s="28"/>
      <c r="D13" s="28"/>
      <c r="E13" s="28"/>
      <c r="F13" s="28"/>
      <c r="G13" s="28"/>
      <c r="H13" s="28"/>
      <c r="I13" s="28"/>
      <c r="J13" s="28"/>
      <c r="K13" s="28"/>
      <c r="L13" s="28"/>
      <c r="M13" s="28"/>
      <c r="N13" s="28"/>
      <c r="O13" s="29"/>
    </row>
    <row r="14" spans="2:15" ht="16" x14ac:dyDescent="0.2">
      <c r="B14" s="15"/>
    </row>
    <row r="16" spans="2:15" ht="16" x14ac:dyDescent="0.2">
      <c r="B16" s="341" t="s">
        <v>54</v>
      </c>
      <c r="C16" s="342"/>
      <c r="D16" s="342"/>
      <c r="E16" s="342"/>
      <c r="F16" s="342"/>
      <c r="G16" s="342"/>
      <c r="H16" s="342"/>
      <c r="I16" s="342"/>
      <c r="J16" s="342"/>
      <c r="K16" s="342"/>
      <c r="L16" s="342"/>
      <c r="M16" s="342"/>
      <c r="N16" s="342"/>
      <c r="O16" s="343"/>
    </row>
    <row r="17" spans="2:15" ht="16" x14ac:dyDescent="0.2">
      <c r="B17" s="188"/>
      <c r="C17" s="14" t="s">
        <v>53</v>
      </c>
      <c r="D17" s="14" t="s">
        <v>52</v>
      </c>
      <c r="E17" s="14" t="s">
        <v>261</v>
      </c>
      <c r="F17" s="179" t="s">
        <v>51</v>
      </c>
      <c r="G17" s="14" t="s">
        <v>50</v>
      </c>
      <c r="H17" s="14" t="s">
        <v>49</v>
      </c>
      <c r="I17" s="178"/>
      <c r="J17" s="183"/>
      <c r="K17" s="14" t="s">
        <v>48</v>
      </c>
      <c r="L17" s="14" t="s">
        <v>47</v>
      </c>
      <c r="M17" s="14" t="s">
        <v>46</v>
      </c>
      <c r="N17" s="251" t="s">
        <v>269</v>
      </c>
      <c r="O17" s="14" t="s">
        <v>120</v>
      </c>
    </row>
    <row r="18" spans="2:15" ht="16" x14ac:dyDescent="0.2">
      <c r="B18" s="13" t="s">
        <v>45</v>
      </c>
      <c r="C18" s="12">
        <v>50</v>
      </c>
      <c r="D18" s="12">
        <v>50</v>
      </c>
      <c r="E18" s="12">
        <v>100</v>
      </c>
      <c r="F18" s="11">
        <v>50</v>
      </c>
      <c r="G18" s="12">
        <v>50</v>
      </c>
      <c r="H18" s="12">
        <v>100</v>
      </c>
      <c r="I18" s="176"/>
      <c r="J18" s="191"/>
      <c r="K18" s="252">
        <f>SUM(C18:D18,F18:G18)</f>
        <v>200</v>
      </c>
      <c r="L18" s="252">
        <f>E18+H18</f>
        <v>200</v>
      </c>
      <c r="M18" s="252">
        <f>K18+L18</f>
        <v>400</v>
      </c>
      <c r="N18" s="250"/>
      <c r="O18" s="110">
        <v>0.7</v>
      </c>
    </row>
    <row r="19" spans="2:15" ht="8" customHeight="1" x14ac:dyDescent="0.2">
      <c r="B19" s="168"/>
      <c r="C19" s="169"/>
      <c r="D19" s="169"/>
      <c r="E19" s="169"/>
      <c r="F19" s="169"/>
      <c r="G19" s="168"/>
      <c r="H19" s="193"/>
      <c r="I19" s="176"/>
      <c r="J19" s="193"/>
      <c r="K19" s="193"/>
      <c r="L19" s="169"/>
      <c r="M19" s="169"/>
      <c r="N19" s="249"/>
      <c r="O19" s="171"/>
    </row>
    <row r="20" spans="2:15" ht="16" x14ac:dyDescent="0.2">
      <c r="B20" s="10" t="s">
        <v>229</v>
      </c>
      <c r="C20" s="9">
        <v>46</v>
      </c>
      <c r="D20" s="9">
        <v>27</v>
      </c>
      <c r="E20" s="9">
        <v>88</v>
      </c>
      <c r="F20" s="180">
        <v>33</v>
      </c>
      <c r="G20" s="9">
        <v>49</v>
      </c>
      <c r="H20" s="9">
        <v>97</v>
      </c>
      <c r="I20" s="176"/>
      <c r="J20" s="192"/>
      <c r="K20" s="8">
        <f>SUM(C20:D20,F20:G20)</f>
        <v>155</v>
      </c>
      <c r="L20" s="7">
        <f t="shared" ref="L20:L35" si="0">E20+H20</f>
        <v>185</v>
      </c>
      <c r="M20" s="6">
        <f t="shared" ref="M20:M35" si="1">K20+L20</f>
        <v>340</v>
      </c>
      <c r="N20" s="3">
        <f>M20/M18</f>
        <v>0.85</v>
      </c>
      <c r="O20" s="5" t="str">
        <f>IF(N20&gt;O18,"Yes","No")</f>
        <v>Yes</v>
      </c>
    </row>
    <row r="21" spans="2:15" ht="16" x14ac:dyDescent="0.2">
      <c r="B21" s="10" t="s">
        <v>44</v>
      </c>
      <c r="C21" s="9">
        <v>38</v>
      </c>
      <c r="D21" s="9">
        <v>41</v>
      </c>
      <c r="E21" s="9">
        <v>85</v>
      </c>
      <c r="F21" s="180">
        <v>48</v>
      </c>
      <c r="G21" s="9">
        <v>49</v>
      </c>
      <c r="H21" s="9">
        <v>87</v>
      </c>
      <c r="I21" s="176"/>
      <c r="J21" s="184"/>
      <c r="K21" s="8">
        <f t="shared" ref="K21:K35" si="2">SUM(C21:D21,F21:G21)</f>
        <v>176</v>
      </c>
      <c r="L21" s="7">
        <f t="shared" si="0"/>
        <v>172</v>
      </c>
      <c r="M21" s="6">
        <f t="shared" si="1"/>
        <v>348</v>
      </c>
      <c r="N21" s="3">
        <f t="shared" ref="N21:N35" si="3">M21/M$18</f>
        <v>0.87</v>
      </c>
      <c r="O21" s="5" t="str">
        <f t="shared" ref="O21:O35" si="4">IF(N21&gt;O$18,"Yes","No")</f>
        <v>Yes</v>
      </c>
    </row>
    <row r="22" spans="2:15" ht="16" x14ac:dyDescent="0.2">
      <c r="B22" s="10" t="s">
        <v>224</v>
      </c>
      <c r="C22" s="9">
        <v>32</v>
      </c>
      <c r="D22" s="9">
        <v>32</v>
      </c>
      <c r="E22" s="9">
        <v>65</v>
      </c>
      <c r="F22" s="180">
        <v>28</v>
      </c>
      <c r="G22" s="9">
        <v>0</v>
      </c>
      <c r="H22" s="9">
        <v>67</v>
      </c>
      <c r="I22" s="176"/>
      <c r="J22" s="184"/>
      <c r="K22" s="8">
        <f t="shared" si="2"/>
        <v>92</v>
      </c>
      <c r="L22" s="7">
        <f t="shared" si="0"/>
        <v>132</v>
      </c>
      <c r="M22" s="6">
        <f t="shared" si="1"/>
        <v>224</v>
      </c>
      <c r="N22" s="3">
        <f t="shared" si="3"/>
        <v>0.56000000000000005</v>
      </c>
      <c r="O22" s="5" t="str">
        <f t="shared" si="4"/>
        <v>No</v>
      </c>
    </row>
    <row r="23" spans="2:15" ht="16" x14ac:dyDescent="0.2">
      <c r="B23" s="10" t="s">
        <v>225</v>
      </c>
      <c r="C23" s="9">
        <v>30</v>
      </c>
      <c r="D23" s="9">
        <v>43</v>
      </c>
      <c r="E23" s="9">
        <v>73</v>
      </c>
      <c r="F23" s="180">
        <v>45</v>
      </c>
      <c r="G23" s="9">
        <v>25</v>
      </c>
      <c r="H23" s="9">
        <v>83</v>
      </c>
      <c r="I23" s="176"/>
      <c r="J23" s="184"/>
      <c r="K23" s="8">
        <f t="shared" si="2"/>
        <v>143</v>
      </c>
      <c r="L23" s="7">
        <f t="shared" si="0"/>
        <v>156</v>
      </c>
      <c r="M23" s="6">
        <f t="shared" si="1"/>
        <v>299</v>
      </c>
      <c r="N23" s="3">
        <f t="shared" si="3"/>
        <v>0.74750000000000005</v>
      </c>
      <c r="O23" s="5" t="str">
        <f t="shared" si="4"/>
        <v>Yes</v>
      </c>
    </row>
    <row r="24" spans="2:15" ht="16" x14ac:dyDescent="0.2">
      <c r="B24" s="10" t="s">
        <v>43</v>
      </c>
      <c r="C24" s="9">
        <v>40</v>
      </c>
      <c r="D24" s="9">
        <v>37</v>
      </c>
      <c r="E24" s="9">
        <v>67</v>
      </c>
      <c r="F24" s="180">
        <v>34</v>
      </c>
      <c r="G24" s="9">
        <v>34</v>
      </c>
      <c r="H24" s="9">
        <v>65</v>
      </c>
      <c r="I24" s="176"/>
      <c r="J24" s="184"/>
      <c r="K24" s="8">
        <f t="shared" si="2"/>
        <v>145</v>
      </c>
      <c r="L24" s="7">
        <f t="shared" si="0"/>
        <v>132</v>
      </c>
      <c r="M24" s="6">
        <f t="shared" si="1"/>
        <v>277</v>
      </c>
      <c r="N24" s="3">
        <f t="shared" si="3"/>
        <v>0.6925</v>
      </c>
      <c r="O24" s="5" t="str">
        <f t="shared" si="4"/>
        <v>No</v>
      </c>
    </row>
    <row r="25" spans="2:15" ht="16" x14ac:dyDescent="0.2">
      <c r="B25" s="10" t="s">
        <v>42</v>
      </c>
      <c r="C25" s="9">
        <v>33</v>
      </c>
      <c r="D25" s="9">
        <v>44</v>
      </c>
      <c r="E25" s="9">
        <v>77</v>
      </c>
      <c r="F25" s="180">
        <v>46</v>
      </c>
      <c r="G25" s="9">
        <v>32</v>
      </c>
      <c r="H25" s="9">
        <v>81</v>
      </c>
      <c r="I25" s="176"/>
      <c r="J25" s="184"/>
      <c r="K25" s="8">
        <f t="shared" si="2"/>
        <v>155</v>
      </c>
      <c r="L25" s="7">
        <f t="shared" si="0"/>
        <v>158</v>
      </c>
      <c r="M25" s="6">
        <f t="shared" si="1"/>
        <v>313</v>
      </c>
      <c r="N25" s="3">
        <f t="shared" si="3"/>
        <v>0.78249999999999997</v>
      </c>
      <c r="O25" s="5" t="str">
        <f t="shared" si="4"/>
        <v>Yes</v>
      </c>
    </row>
    <row r="26" spans="2:15" ht="16" x14ac:dyDescent="0.2">
      <c r="B26" s="10" t="s">
        <v>41</v>
      </c>
      <c r="C26" s="9">
        <v>44</v>
      </c>
      <c r="D26" s="9">
        <v>49</v>
      </c>
      <c r="E26" s="131">
        <v>96</v>
      </c>
      <c r="F26" s="180">
        <v>34</v>
      </c>
      <c r="G26" s="9">
        <v>48</v>
      </c>
      <c r="H26" s="9">
        <v>99</v>
      </c>
      <c r="I26" s="176"/>
      <c r="J26" s="185">
        <v>1000</v>
      </c>
      <c r="K26" s="8">
        <f t="shared" si="2"/>
        <v>175</v>
      </c>
      <c r="L26" s="7">
        <f t="shared" si="0"/>
        <v>195</v>
      </c>
      <c r="M26" s="6">
        <f t="shared" si="1"/>
        <v>370</v>
      </c>
      <c r="N26" s="3">
        <f t="shared" si="3"/>
        <v>0.92500000000000004</v>
      </c>
      <c r="O26" s="5" t="str">
        <f t="shared" si="4"/>
        <v>Yes</v>
      </c>
    </row>
    <row r="27" spans="2:15" ht="16" x14ac:dyDescent="0.2">
      <c r="B27" s="10" t="s">
        <v>227</v>
      </c>
      <c r="C27" s="9">
        <v>50</v>
      </c>
      <c r="D27" s="9">
        <v>25</v>
      </c>
      <c r="E27" s="130">
        <v>93</v>
      </c>
      <c r="F27" s="180">
        <v>36</v>
      </c>
      <c r="G27" s="9">
        <v>48</v>
      </c>
      <c r="H27" s="9">
        <v>98</v>
      </c>
      <c r="I27" s="176"/>
      <c r="J27" s="184"/>
      <c r="K27" s="8">
        <f t="shared" si="2"/>
        <v>159</v>
      </c>
      <c r="L27" s="7">
        <f t="shared" si="0"/>
        <v>191</v>
      </c>
      <c r="M27" s="6">
        <f t="shared" si="1"/>
        <v>350</v>
      </c>
      <c r="N27" s="3">
        <f t="shared" si="3"/>
        <v>0.875</v>
      </c>
      <c r="O27" s="5" t="str">
        <f t="shared" si="4"/>
        <v>Yes</v>
      </c>
    </row>
    <row r="28" spans="2:15" ht="16" x14ac:dyDescent="0.2">
      <c r="B28" s="10" t="s">
        <v>228</v>
      </c>
      <c r="C28" s="9">
        <v>49</v>
      </c>
      <c r="D28" s="9">
        <v>44</v>
      </c>
      <c r="E28" s="130">
        <v>73</v>
      </c>
      <c r="F28" s="180">
        <v>35</v>
      </c>
      <c r="G28" s="9">
        <v>33</v>
      </c>
      <c r="H28" s="9">
        <v>86</v>
      </c>
      <c r="I28" s="176"/>
      <c r="J28" s="184"/>
      <c r="K28" s="8">
        <f t="shared" si="2"/>
        <v>161</v>
      </c>
      <c r="L28" s="7">
        <f t="shared" si="0"/>
        <v>159</v>
      </c>
      <c r="M28" s="6">
        <f t="shared" si="1"/>
        <v>320</v>
      </c>
      <c r="N28" s="3">
        <f t="shared" si="3"/>
        <v>0.8</v>
      </c>
      <c r="O28" s="5" t="str">
        <f t="shared" si="4"/>
        <v>Yes</v>
      </c>
    </row>
    <row r="29" spans="2:15" ht="16" x14ac:dyDescent="0.2">
      <c r="B29" s="10" t="s">
        <v>222</v>
      </c>
      <c r="C29" s="9">
        <v>45</v>
      </c>
      <c r="D29" s="9">
        <v>37</v>
      </c>
      <c r="E29" s="130">
        <v>93</v>
      </c>
      <c r="F29" s="180">
        <v>50</v>
      </c>
      <c r="G29" s="9">
        <v>43</v>
      </c>
      <c r="H29" s="9">
        <v>63</v>
      </c>
      <c r="I29" s="176"/>
      <c r="J29" s="184"/>
      <c r="K29" s="8">
        <f t="shared" si="2"/>
        <v>175</v>
      </c>
      <c r="L29" s="7">
        <f t="shared" si="0"/>
        <v>156</v>
      </c>
      <c r="M29" s="6">
        <f t="shared" si="1"/>
        <v>331</v>
      </c>
      <c r="N29" s="3">
        <f t="shared" si="3"/>
        <v>0.82750000000000001</v>
      </c>
      <c r="O29" s="5" t="str">
        <f t="shared" si="4"/>
        <v>Yes</v>
      </c>
    </row>
    <row r="30" spans="2:15" ht="16" x14ac:dyDescent="0.2">
      <c r="B30" s="10" t="s">
        <v>39</v>
      </c>
      <c r="C30" s="9">
        <v>26</v>
      </c>
      <c r="D30" s="9">
        <v>39</v>
      </c>
      <c r="E30" s="130">
        <v>77</v>
      </c>
      <c r="F30" s="180">
        <v>43</v>
      </c>
      <c r="G30" s="9">
        <v>44</v>
      </c>
      <c r="H30" s="9">
        <v>93</v>
      </c>
      <c r="I30" s="176"/>
      <c r="J30" s="184"/>
      <c r="K30" s="8">
        <f t="shared" si="2"/>
        <v>152</v>
      </c>
      <c r="L30" s="7">
        <f t="shared" si="0"/>
        <v>170</v>
      </c>
      <c r="M30" s="6">
        <f t="shared" si="1"/>
        <v>322</v>
      </c>
      <c r="N30" s="3">
        <f t="shared" si="3"/>
        <v>0.80500000000000005</v>
      </c>
      <c r="O30" s="5" t="str">
        <f t="shared" si="4"/>
        <v>Yes</v>
      </c>
    </row>
    <row r="31" spans="2:15" ht="16" x14ac:dyDescent="0.2">
      <c r="B31" s="10" t="s">
        <v>38</v>
      </c>
      <c r="C31" s="9">
        <v>0</v>
      </c>
      <c r="D31" s="9">
        <v>35</v>
      </c>
      <c r="E31" s="130">
        <v>80</v>
      </c>
      <c r="F31" s="180">
        <v>45</v>
      </c>
      <c r="G31" s="9">
        <v>27</v>
      </c>
      <c r="H31" s="9">
        <v>81</v>
      </c>
      <c r="I31" s="176"/>
      <c r="J31" s="184"/>
      <c r="K31" s="8">
        <f t="shared" si="2"/>
        <v>107</v>
      </c>
      <c r="L31" s="7">
        <f t="shared" si="0"/>
        <v>161</v>
      </c>
      <c r="M31" s="6">
        <f t="shared" si="1"/>
        <v>268</v>
      </c>
      <c r="N31" s="3">
        <f t="shared" si="3"/>
        <v>0.67</v>
      </c>
      <c r="O31" s="5" t="str">
        <f t="shared" si="4"/>
        <v>No</v>
      </c>
    </row>
    <row r="32" spans="2:15" ht="16" x14ac:dyDescent="0.2">
      <c r="B32" s="10" t="s">
        <v>37</v>
      </c>
      <c r="C32" s="9">
        <v>28</v>
      </c>
      <c r="D32" s="9">
        <v>26</v>
      </c>
      <c r="E32" s="130">
        <v>68</v>
      </c>
      <c r="F32" s="180">
        <v>34</v>
      </c>
      <c r="G32" s="9">
        <v>29</v>
      </c>
      <c r="H32" s="9">
        <v>92</v>
      </c>
      <c r="I32" s="176"/>
      <c r="J32" s="184"/>
      <c r="K32" s="8">
        <f t="shared" si="2"/>
        <v>117</v>
      </c>
      <c r="L32" s="7">
        <f t="shared" si="0"/>
        <v>160</v>
      </c>
      <c r="M32" s="6">
        <f t="shared" si="1"/>
        <v>277</v>
      </c>
      <c r="N32" s="3">
        <f t="shared" si="3"/>
        <v>0.6925</v>
      </c>
      <c r="O32" s="5" t="str">
        <f t="shared" si="4"/>
        <v>No</v>
      </c>
    </row>
    <row r="33" spans="2:15" ht="16" x14ac:dyDescent="0.2">
      <c r="B33" s="10" t="s">
        <v>36</v>
      </c>
      <c r="C33" s="9">
        <v>30</v>
      </c>
      <c r="D33" s="9">
        <v>47</v>
      </c>
      <c r="E33" s="9">
        <v>95</v>
      </c>
      <c r="F33" s="180">
        <v>45</v>
      </c>
      <c r="G33" s="9">
        <v>40</v>
      </c>
      <c r="H33" s="9">
        <v>76</v>
      </c>
      <c r="I33" s="176"/>
      <c r="J33" s="184"/>
      <c r="K33" s="8">
        <f t="shared" si="2"/>
        <v>162</v>
      </c>
      <c r="L33" s="7">
        <f t="shared" si="0"/>
        <v>171</v>
      </c>
      <c r="M33" s="6">
        <f t="shared" si="1"/>
        <v>333</v>
      </c>
      <c r="N33" s="3">
        <f t="shared" si="3"/>
        <v>0.83250000000000002</v>
      </c>
      <c r="O33" s="5" t="str">
        <f t="shared" si="4"/>
        <v>Yes</v>
      </c>
    </row>
    <row r="34" spans="2:15" ht="16" x14ac:dyDescent="0.2">
      <c r="B34" s="10" t="s">
        <v>223</v>
      </c>
      <c r="C34" s="9">
        <v>42</v>
      </c>
      <c r="D34" s="9">
        <v>34</v>
      </c>
      <c r="E34" s="9">
        <v>79</v>
      </c>
      <c r="F34" s="180">
        <v>45</v>
      </c>
      <c r="G34" s="9">
        <v>25</v>
      </c>
      <c r="H34" s="9">
        <v>97</v>
      </c>
      <c r="I34" s="176"/>
      <c r="J34" s="184"/>
      <c r="K34" s="8">
        <f t="shared" si="2"/>
        <v>146</v>
      </c>
      <c r="L34" s="7">
        <f t="shared" si="0"/>
        <v>176</v>
      </c>
      <c r="M34" s="6">
        <f t="shared" si="1"/>
        <v>322</v>
      </c>
      <c r="N34" s="3">
        <f t="shared" si="3"/>
        <v>0.80500000000000005</v>
      </c>
      <c r="O34" s="5" t="str">
        <f t="shared" si="4"/>
        <v>Yes</v>
      </c>
    </row>
    <row r="35" spans="2:15" ht="16" x14ac:dyDescent="0.2">
      <c r="B35" s="10" t="s">
        <v>226</v>
      </c>
      <c r="C35" s="9">
        <v>30</v>
      </c>
      <c r="D35" s="9">
        <v>43</v>
      </c>
      <c r="E35" s="9">
        <v>67</v>
      </c>
      <c r="F35" s="180">
        <v>42</v>
      </c>
      <c r="G35" s="9">
        <v>37</v>
      </c>
      <c r="H35" s="9">
        <v>0</v>
      </c>
      <c r="I35" s="176"/>
      <c r="J35" s="189"/>
      <c r="K35" s="8">
        <f t="shared" si="2"/>
        <v>152</v>
      </c>
      <c r="L35" s="7">
        <f t="shared" si="0"/>
        <v>67</v>
      </c>
      <c r="M35" s="6">
        <f t="shared" si="1"/>
        <v>219</v>
      </c>
      <c r="N35" s="3">
        <f t="shared" si="3"/>
        <v>0.54749999999999999</v>
      </c>
      <c r="O35" s="5" t="str">
        <f t="shared" si="4"/>
        <v>No</v>
      </c>
    </row>
    <row r="36" spans="2:15" ht="8" customHeight="1" x14ac:dyDescent="0.2">
      <c r="B36" s="170"/>
      <c r="C36" s="172"/>
      <c r="D36" s="172"/>
      <c r="E36" s="172"/>
      <c r="F36" s="172"/>
      <c r="G36" s="187"/>
      <c r="H36" s="172"/>
      <c r="I36" s="176"/>
      <c r="J36" s="172"/>
      <c r="K36" s="172"/>
      <c r="L36" s="172"/>
      <c r="M36" s="172"/>
      <c r="O36" s="173"/>
    </row>
    <row r="37" spans="2:15" ht="16" x14ac:dyDescent="0.2">
      <c r="B37" s="17" t="s">
        <v>259</v>
      </c>
      <c r="C37" s="4">
        <f t="shared" ref="C37:H37" si="5">AVERAGE(C20:C35)</f>
        <v>35.1875</v>
      </c>
      <c r="D37" s="4">
        <f t="shared" si="5"/>
        <v>37.6875</v>
      </c>
      <c r="E37" s="4">
        <f t="shared" si="5"/>
        <v>79.75</v>
      </c>
      <c r="F37" s="181">
        <f t="shared" si="5"/>
        <v>40.1875</v>
      </c>
      <c r="G37" s="4">
        <f t="shared" si="5"/>
        <v>35.1875</v>
      </c>
      <c r="H37" s="4">
        <f t="shared" si="5"/>
        <v>79.0625</v>
      </c>
      <c r="I37" s="176"/>
      <c r="J37" s="190"/>
      <c r="K37" s="4">
        <f>AVERAGE(K20:K35)</f>
        <v>148.25</v>
      </c>
      <c r="L37" s="4">
        <f>AVERAGE(L20:L35)</f>
        <v>158.8125</v>
      </c>
      <c r="M37" s="4">
        <f>AVERAGE(M20:M35)</f>
        <v>307.0625</v>
      </c>
      <c r="O37" s="173"/>
    </row>
    <row r="38" spans="2:15" ht="16" x14ac:dyDescent="0.2">
      <c r="B38" s="18" t="s">
        <v>258</v>
      </c>
      <c r="C38" s="3">
        <f>C37/C18</f>
        <v>0.70374999999999999</v>
      </c>
      <c r="D38" s="3">
        <f t="shared" ref="D38:H38" si="6">D37/D18</f>
        <v>0.75375000000000003</v>
      </c>
      <c r="E38" s="3">
        <f t="shared" si="6"/>
        <v>0.79749999999999999</v>
      </c>
      <c r="F38" s="182">
        <f t="shared" si="6"/>
        <v>0.80374999999999996</v>
      </c>
      <c r="G38" s="3">
        <f t="shared" si="6"/>
        <v>0.70374999999999999</v>
      </c>
      <c r="H38" s="3">
        <f t="shared" si="6"/>
        <v>0.79062500000000002</v>
      </c>
      <c r="I38" s="177"/>
      <c r="J38" s="186"/>
      <c r="K38" s="3">
        <f>K37/K18</f>
        <v>0.74124999999999996</v>
      </c>
      <c r="L38" s="3">
        <f>L37/L18</f>
        <v>0.7940625</v>
      </c>
      <c r="M38" s="3">
        <f>M37/M18</f>
        <v>0.76765625000000004</v>
      </c>
      <c r="N38" s="174"/>
      <c r="O38" s="175"/>
    </row>
  </sheetData>
  <mergeCells count="1">
    <mergeCell ref="B16:O1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E0582-A39D-8C4B-984E-E44116B858E6}">
  <sheetPr>
    <tabColor theme="4" tint="0.59999389629810485"/>
  </sheetPr>
  <dimension ref="B2:K33"/>
  <sheetViews>
    <sheetView zoomScale="150" zoomScaleNormal="150" workbookViewId="0">
      <selection activeCell="D9" sqref="D9"/>
    </sheetView>
  </sheetViews>
  <sheetFormatPr baseColWidth="10" defaultColWidth="10.83203125" defaultRowHeight="15" x14ac:dyDescent="0.2"/>
  <cols>
    <col min="1" max="1" width="3" customWidth="1"/>
    <col min="2" max="2" width="20.83203125" customWidth="1"/>
    <col min="3" max="4" width="12.1640625" customWidth="1"/>
    <col min="5" max="5" width="14.5" customWidth="1"/>
    <col min="8" max="8" width="14.83203125" customWidth="1"/>
    <col min="9" max="9" width="15.83203125" customWidth="1"/>
    <col min="10" max="10" width="19.83203125" customWidth="1"/>
    <col min="11" max="11" width="21" customWidth="1"/>
  </cols>
  <sheetData>
    <row r="2" spans="2:11" ht="19" x14ac:dyDescent="0.25">
      <c r="B2" s="41" t="s">
        <v>231</v>
      </c>
      <c r="C2" s="196"/>
      <c r="D2" s="196"/>
      <c r="E2" s="196"/>
      <c r="F2" s="196"/>
      <c r="G2" s="196"/>
      <c r="H2" s="196"/>
      <c r="I2" s="196"/>
      <c r="J2" s="196"/>
      <c r="K2" s="197"/>
    </row>
    <row r="3" spans="2:11" x14ac:dyDescent="0.2">
      <c r="B3" s="198" t="s">
        <v>232</v>
      </c>
      <c r="C3" s="199"/>
      <c r="D3" s="199"/>
      <c r="E3" s="199"/>
      <c r="F3" s="199"/>
      <c r="G3" s="199"/>
      <c r="H3" s="199"/>
      <c r="I3" s="199"/>
      <c r="J3" s="199"/>
      <c r="K3" s="200"/>
    </row>
    <row r="4" spans="2:11" x14ac:dyDescent="0.2">
      <c r="B4" s="201"/>
      <c r="C4" s="202"/>
      <c r="D4" s="202"/>
      <c r="E4" s="202"/>
      <c r="F4" s="202"/>
      <c r="G4" s="202"/>
      <c r="H4" s="202"/>
      <c r="I4" s="202"/>
      <c r="J4" s="202"/>
      <c r="K4" s="203"/>
    </row>
    <row r="8" spans="2:11" ht="17" x14ac:dyDescent="0.2">
      <c r="B8" s="298" t="s">
        <v>115</v>
      </c>
      <c r="C8" s="299" t="s">
        <v>114</v>
      </c>
      <c r="D8" s="299" t="s">
        <v>291</v>
      </c>
      <c r="E8" s="299" t="s">
        <v>113</v>
      </c>
      <c r="F8" s="299" t="s">
        <v>112</v>
      </c>
      <c r="G8" s="299" t="s">
        <v>111</v>
      </c>
      <c r="H8" s="299" t="s">
        <v>110</v>
      </c>
      <c r="I8" s="299" t="s">
        <v>109</v>
      </c>
      <c r="J8" s="299" t="s">
        <v>107</v>
      </c>
      <c r="K8" s="299" t="s">
        <v>108</v>
      </c>
    </row>
    <row r="9" spans="2:11" ht="16" x14ac:dyDescent="0.2">
      <c r="B9" s="207" t="s">
        <v>67</v>
      </c>
      <c r="C9" s="204">
        <v>21</v>
      </c>
      <c r="D9" s="204">
        <v>9</v>
      </c>
      <c r="E9" s="205">
        <v>6.7</v>
      </c>
      <c r="F9" s="204" t="s">
        <v>66</v>
      </c>
      <c r="G9" s="204" t="s">
        <v>65</v>
      </c>
      <c r="H9" s="204" t="s">
        <v>61</v>
      </c>
      <c r="I9" s="206">
        <v>735767</v>
      </c>
      <c r="J9" s="205">
        <v>81.7</v>
      </c>
      <c r="K9" s="208">
        <v>7.43</v>
      </c>
    </row>
    <row r="10" spans="2:11" ht="16" x14ac:dyDescent="0.2">
      <c r="B10" s="207" t="s">
        <v>69</v>
      </c>
      <c r="C10" s="204">
        <v>3</v>
      </c>
      <c r="D10" s="204">
        <v>5</v>
      </c>
      <c r="E10" s="205">
        <v>7.1</v>
      </c>
      <c r="F10" s="204" t="s">
        <v>68</v>
      </c>
      <c r="G10" s="204" t="s">
        <v>62</v>
      </c>
      <c r="H10" s="204" t="s">
        <v>61</v>
      </c>
      <c r="I10" s="206">
        <v>1925706</v>
      </c>
      <c r="J10" s="205">
        <v>72.400000000000006</v>
      </c>
      <c r="K10" s="208">
        <v>7.71</v>
      </c>
    </row>
    <row r="11" spans="2:11" ht="16" x14ac:dyDescent="0.2">
      <c r="B11" s="207" t="s">
        <v>71</v>
      </c>
      <c r="C11" s="204">
        <v>22</v>
      </c>
      <c r="D11" s="204">
        <v>107</v>
      </c>
      <c r="E11" s="205">
        <v>6.8</v>
      </c>
      <c r="F11" s="204" t="s">
        <v>68</v>
      </c>
      <c r="G11" s="204" t="s">
        <v>62</v>
      </c>
      <c r="H11" s="204" t="s">
        <v>61</v>
      </c>
      <c r="I11" s="206">
        <v>3223096</v>
      </c>
      <c r="J11" s="205">
        <v>69.7</v>
      </c>
      <c r="K11" s="209">
        <v>7.38</v>
      </c>
    </row>
    <row r="12" spans="2:11" ht="16" x14ac:dyDescent="0.2">
      <c r="B12" s="207" t="s">
        <v>70</v>
      </c>
      <c r="C12" s="204">
        <v>16</v>
      </c>
      <c r="D12" s="204">
        <v>10</v>
      </c>
      <c r="E12" s="205">
        <v>7</v>
      </c>
      <c r="F12" s="204" t="s">
        <v>68</v>
      </c>
      <c r="G12" s="204" t="s">
        <v>62</v>
      </c>
      <c r="H12" s="204" t="s">
        <v>61</v>
      </c>
      <c r="I12" s="206">
        <v>4528894</v>
      </c>
      <c r="J12" s="205">
        <v>65.8</v>
      </c>
      <c r="K12" s="208">
        <v>6.56</v>
      </c>
    </row>
    <row r="13" spans="2:11" ht="16" x14ac:dyDescent="0.2">
      <c r="B13" s="207" t="s">
        <v>76</v>
      </c>
      <c r="C13" s="204">
        <v>10</v>
      </c>
      <c r="D13" s="204">
        <v>23</v>
      </c>
      <c r="E13" s="205">
        <v>7.1</v>
      </c>
      <c r="F13" s="204" t="s">
        <v>75</v>
      </c>
      <c r="G13" s="204" t="s">
        <v>62</v>
      </c>
      <c r="H13" s="204" t="s">
        <v>61</v>
      </c>
      <c r="I13" s="206">
        <v>2325531</v>
      </c>
      <c r="J13" s="205">
        <v>63.8</v>
      </c>
      <c r="K13" s="208">
        <v>6.95</v>
      </c>
    </row>
    <row r="14" spans="2:11" ht="16" hidden="1" x14ac:dyDescent="0.2">
      <c r="B14" s="207" t="s">
        <v>64</v>
      </c>
      <c r="C14" s="204">
        <v>6</v>
      </c>
      <c r="D14" s="204">
        <v>36</v>
      </c>
      <c r="E14" s="205">
        <v>7.2</v>
      </c>
      <c r="F14" s="204" t="s">
        <v>63</v>
      </c>
      <c r="G14" s="204" t="s">
        <v>62</v>
      </c>
      <c r="H14" s="204" t="s">
        <v>61</v>
      </c>
      <c r="I14" s="206">
        <v>3614361</v>
      </c>
      <c r="J14" s="205">
        <v>60.2</v>
      </c>
      <c r="K14" s="208">
        <v>6.24</v>
      </c>
    </row>
    <row r="15" spans="2:11" ht="16" x14ac:dyDescent="0.2">
      <c r="B15" s="207" t="s">
        <v>103</v>
      </c>
      <c r="C15" s="204">
        <v>8</v>
      </c>
      <c r="D15" s="204">
        <v>18</v>
      </c>
      <c r="E15" s="205">
        <v>6.9</v>
      </c>
      <c r="F15" s="204" t="s">
        <v>102</v>
      </c>
      <c r="G15" s="204" t="s">
        <v>59</v>
      </c>
      <c r="H15" s="204" t="s">
        <v>61</v>
      </c>
      <c r="I15" s="206">
        <v>4694565</v>
      </c>
      <c r="J15" s="205">
        <v>58.7</v>
      </c>
      <c r="K15" s="208">
        <v>6.79</v>
      </c>
    </row>
    <row r="16" spans="2:11" ht="16" x14ac:dyDescent="0.2">
      <c r="B16" s="207" t="s">
        <v>74</v>
      </c>
      <c r="C16" s="204">
        <v>23</v>
      </c>
      <c r="D16" s="204">
        <v>83</v>
      </c>
      <c r="E16" s="205">
        <v>7.1</v>
      </c>
      <c r="F16" s="204" t="s">
        <v>73</v>
      </c>
      <c r="G16" s="204" t="s">
        <v>72</v>
      </c>
      <c r="H16" s="204" t="s">
        <v>58</v>
      </c>
      <c r="I16" s="206">
        <v>2286702</v>
      </c>
      <c r="J16" s="205">
        <v>80.2</v>
      </c>
      <c r="K16" s="208">
        <v>6.5</v>
      </c>
    </row>
    <row r="17" spans="2:11" ht="16" x14ac:dyDescent="0.2">
      <c r="B17" s="207" t="s">
        <v>106</v>
      </c>
      <c r="C17" s="204">
        <v>1</v>
      </c>
      <c r="D17" s="204">
        <v>13</v>
      </c>
      <c r="E17" s="205">
        <v>7.7</v>
      </c>
      <c r="F17" s="204" t="s">
        <v>73</v>
      </c>
      <c r="G17" s="204" t="s">
        <v>72</v>
      </c>
      <c r="H17" s="204" t="s">
        <v>58</v>
      </c>
      <c r="I17" s="206">
        <v>1889094</v>
      </c>
      <c r="J17" s="205">
        <v>79.7</v>
      </c>
      <c r="K17" s="208">
        <v>7.31</v>
      </c>
    </row>
    <row r="18" spans="2:11" ht="16" hidden="1" x14ac:dyDescent="0.2">
      <c r="B18" s="207" t="s">
        <v>90</v>
      </c>
      <c r="C18" s="204">
        <v>20</v>
      </c>
      <c r="D18" s="204">
        <v>58</v>
      </c>
      <c r="E18" s="205">
        <v>6.9</v>
      </c>
      <c r="F18" s="204" t="s">
        <v>73</v>
      </c>
      <c r="G18" s="204" t="s">
        <v>72</v>
      </c>
      <c r="H18" s="204" t="s">
        <v>58</v>
      </c>
      <c r="I18" s="206">
        <v>6346653</v>
      </c>
      <c r="J18" s="205">
        <v>78.900000000000006</v>
      </c>
      <c r="K18" s="208">
        <v>6.46</v>
      </c>
    </row>
    <row r="19" spans="2:11" ht="16" x14ac:dyDescent="0.2">
      <c r="B19" s="207" t="s">
        <v>99</v>
      </c>
      <c r="C19" s="204">
        <v>15</v>
      </c>
      <c r="D19" s="204">
        <v>32</v>
      </c>
      <c r="E19" s="205">
        <v>7</v>
      </c>
      <c r="F19" s="204" t="s">
        <v>73</v>
      </c>
      <c r="G19" s="204" t="s">
        <v>72</v>
      </c>
      <c r="H19" s="204" t="s">
        <v>58</v>
      </c>
      <c r="I19" s="206">
        <v>6833420</v>
      </c>
      <c r="J19" s="205">
        <v>76.599999999999994</v>
      </c>
      <c r="K19" s="208">
        <v>6.59</v>
      </c>
    </row>
    <row r="20" spans="2:11" ht="16" x14ac:dyDescent="0.2">
      <c r="B20" s="207" t="s">
        <v>80</v>
      </c>
      <c r="C20" s="204">
        <v>7</v>
      </c>
      <c r="D20" s="204">
        <v>6</v>
      </c>
      <c r="E20" s="205">
        <v>7.1</v>
      </c>
      <c r="F20" s="204" t="s">
        <v>79</v>
      </c>
      <c r="G20" s="204" t="s">
        <v>65</v>
      </c>
      <c r="H20" s="204" t="s">
        <v>58</v>
      </c>
      <c r="I20" s="206">
        <v>1750865</v>
      </c>
      <c r="J20" s="205">
        <v>71.599999999999994</v>
      </c>
      <c r="K20" s="208">
        <v>6.95</v>
      </c>
    </row>
    <row r="21" spans="2:11" ht="16" x14ac:dyDescent="0.2">
      <c r="B21" s="207" t="s">
        <v>101</v>
      </c>
      <c r="C21" s="204">
        <v>14</v>
      </c>
      <c r="D21" s="204">
        <v>30</v>
      </c>
      <c r="E21" s="205">
        <v>6.9</v>
      </c>
      <c r="F21" s="204" t="s">
        <v>79</v>
      </c>
      <c r="G21" s="204" t="s">
        <v>65</v>
      </c>
      <c r="H21" s="204" t="s">
        <v>58</v>
      </c>
      <c r="I21" s="206">
        <v>2338792</v>
      </c>
      <c r="J21" s="205">
        <v>70.900000000000006</v>
      </c>
      <c r="K21" s="208">
        <v>6.55</v>
      </c>
    </row>
    <row r="22" spans="2:11" ht="16" x14ac:dyDescent="0.2">
      <c r="B22" s="207" t="s">
        <v>85</v>
      </c>
      <c r="C22" s="204">
        <v>13</v>
      </c>
      <c r="D22" s="204">
        <v>25</v>
      </c>
      <c r="E22" s="205">
        <v>7.1</v>
      </c>
      <c r="F22" s="204" t="s">
        <v>84</v>
      </c>
      <c r="G22" s="204" t="s">
        <v>65</v>
      </c>
      <c r="H22" s="204" t="s">
        <v>58</v>
      </c>
      <c r="I22" s="206">
        <v>1761848</v>
      </c>
      <c r="J22" s="205">
        <v>69.7</v>
      </c>
      <c r="K22" s="208">
        <v>6.52</v>
      </c>
    </row>
    <row r="23" spans="2:11" ht="16" x14ac:dyDescent="0.2">
      <c r="B23" s="207" t="s">
        <v>78</v>
      </c>
      <c r="C23" s="204">
        <v>24</v>
      </c>
      <c r="D23" s="204">
        <v>57</v>
      </c>
      <c r="E23" s="205">
        <v>6.8</v>
      </c>
      <c r="F23" s="204" t="s">
        <v>77</v>
      </c>
      <c r="G23" s="204" t="s">
        <v>65</v>
      </c>
      <c r="H23" s="204" t="s">
        <v>58</v>
      </c>
      <c r="I23" s="206">
        <v>1246215</v>
      </c>
      <c r="J23" s="205">
        <v>69.599999999999994</v>
      </c>
      <c r="K23" s="208">
        <v>6.72</v>
      </c>
    </row>
    <row r="24" spans="2:11" ht="16" x14ac:dyDescent="0.2">
      <c r="B24" s="207" t="s">
        <v>94</v>
      </c>
      <c r="C24" s="204">
        <v>5</v>
      </c>
      <c r="D24" s="204">
        <v>7</v>
      </c>
      <c r="E24" s="205">
        <v>7.3</v>
      </c>
      <c r="F24" s="204" t="s">
        <v>93</v>
      </c>
      <c r="G24" s="204" t="s">
        <v>72</v>
      </c>
      <c r="H24" s="204" t="s">
        <v>58</v>
      </c>
      <c r="I24" s="206">
        <v>493095</v>
      </c>
      <c r="J24" s="205">
        <v>68</v>
      </c>
      <c r="K24" s="208">
        <v>7.41</v>
      </c>
    </row>
    <row r="25" spans="2:11" ht="16" x14ac:dyDescent="0.2">
      <c r="B25" s="207" t="s">
        <v>230</v>
      </c>
      <c r="C25" s="204">
        <v>4</v>
      </c>
      <c r="D25" s="204">
        <v>19</v>
      </c>
      <c r="E25" s="205">
        <v>7.2</v>
      </c>
      <c r="F25" s="204" t="s">
        <v>60</v>
      </c>
      <c r="G25" s="204" t="s">
        <v>59</v>
      </c>
      <c r="H25" s="204" t="s">
        <v>58</v>
      </c>
      <c r="I25" s="206">
        <v>5949403</v>
      </c>
      <c r="J25" s="205">
        <v>66.7</v>
      </c>
      <c r="K25" s="208">
        <v>6.69</v>
      </c>
    </row>
    <row r="26" spans="2:11" ht="16" x14ac:dyDescent="0.2">
      <c r="B26" s="207" t="s">
        <v>98</v>
      </c>
      <c r="C26" s="204">
        <v>2</v>
      </c>
      <c r="D26" s="204">
        <v>55</v>
      </c>
      <c r="E26" s="205">
        <v>7.5</v>
      </c>
      <c r="F26" s="204" t="s">
        <v>97</v>
      </c>
      <c r="G26" s="204" t="s">
        <v>62</v>
      </c>
      <c r="H26" s="204" t="s">
        <v>58</v>
      </c>
      <c r="I26" s="206">
        <v>2703972</v>
      </c>
      <c r="J26" s="205">
        <v>64.599999999999994</v>
      </c>
      <c r="K26" s="208">
        <v>6.87</v>
      </c>
    </row>
    <row r="27" spans="2:11" ht="16" x14ac:dyDescent="0.2">
      <c r="B27" s="207" t="s">
        <v>105</v>
      </c>
      <c r="C27" s="204">
        <v>12</v>
      </c>
      <c r="D27" s="204">
        <v>15</v>
      </c>
      <c r="E27" s="205">
        <v>6.9</v>
      </c>
      <c r="F27" s="204" t="s">
        <v>104</v>
      </c>
      <c r="G27" s="204" t="s">
        <v>62</v>
      </c>
      <c r="H27" s="204" t="s">
        <v>58</v>
      </c>
      <c r="I27" s="206">
        <v>651402</v>
      </c>
      <c r="J27" s="205">
        <v>63.5</v>
      </c>
      <c r="K27" s="208">
        <v>7.32</v>
      </c>
    </row>
    <row r="28" spans="2:11" ht="16" x14ac:dyDescent="0.2">
      <c r="B28" s="207" t="s">
        <v>100</v>
      </c>
      <c r="C28" s="204">
        <v>11</v>
      </c>
      <c r="D28" s="204">
        <v>2</v>
      </c>
      <c r="E28" s="205">
        <v>7.6</v>
      </c>
      <c r="F28" s="204" t="s">
        <v>97</v>
      </c>
      <c r="G28" s="204" t="s">
        <v>62</v>
      </c>
      <c r="H28" s="204" t="s">
        <v>58</v>
      </c>
      <c r="I28" s="206">
        <v>678364</v>
      </c>
      <c r="J28" s="205">
        <v>62.1</v>
      </c>
      <c r="K28" s="208">
        <v>6.63</v>
      </c>
    </row>
    <row r="29" spans="2:11" ht="16" x14ac:dyDescent="0.2">
      <c r="B29" s="207" t="s">
        <v>83</v>
      </c>
      <c r="C29" s="204">
        <v>25</v>
      </c>
      <c r="D29" s="204">
        <v>29</v>
      </c>
      <c r="E29" s="205">
        <v>6.8</v>
      </c>
      <c r="F29" s="204" t="s">
        <v>82</v>
      </c>
      <c r="G29" s="204" t="s">
        <v>81</v>
      </c>
      <c r="H29" s="204" t="s">
        <v>58</v>
      </c>
      <c r="I29" s="206">
        <v>895919</v>
      </c>
      <c r="J29" s="205">
        <v>61.8</v>
      </c>
      <c r="K29" s="208">
        <v>6.69</v>
      </c>
    </row>
    <row r="30" spans="2:11" ht="16" x14ac:dyDescent="0.2">
      <c r="B30" s="207" t="s">
        <v>96</v>
      </c>
      <c r="C30" s="204">
        <v>9</v>
      </c>
      <c r="D30" s="204">
        <v>14</v>
      </c>
      <c r="E30" s="205">
        <v>7.3</v>
      </c>
      <c r="F30" s="204" t="s">
        <v>95</v>
      </c>
      <c r="G30" s="204" t="s">
        <v>81</v>
      </c>
      <c r="H30" s="204" t="s">
        <v>58</v>
      </c>
      <c r="I30" s="206">
        <v>601187</v>
      </c>
      <c r="J30" s="205">
        <v>60.3</v>
      </c>
      <c r="K30" s="208">
        <v>6.8</v>
      </c>
    </row>
    <row r="31" spans="2:11" ht="16" x14ac:dyDescent="0.2">
      <c r="B31" s="207" t="s">
        <v>92</v>
      </c>
      <c r="C31" s="204">
        <v>19</v>
      </c>
      <c r="D31" s="204">
        <v>16</v>
      </c>
      <c r="E31" s="205">
        <v>7.1</v>
      </c>
      <c r="F31" s="204" t="s">
        <v>91</v>
      </c>
      <c r="G31" s="204" t="s">
        <v>81</v>
      </c>
      <c r="H31" s="204" t="s">
        <v>58</v>
      </c>
      <c r="I31" s="206">
        <v>1017877</v>
      </c>
      <c r="J31" s="205">
        <v>57.9</v>
      </c>
      <c r="K31" s="208">
        <v>7.54</v>
      </c>
    </row>
    <row r="32" spans="2:11" ht="16" x14ac:dyDescent="0.2">
      <c r="B32" s="207" t="s">
        <v>89</v>
      </c>
      <c r="C32" s="204">
        <v>18</v>
      </c>
      <c r="D32" s="204">
        <v>17</v>
      </c>
      <c r="E32" s="205">
        <v>7.1</v>
      </c>
      <c r="F32" s="204" t="s">
        <v>88</v>
      </c>
      <c r="G32" s="204" t="s">
        <v>81</v>
      </c>
      <c r="H32" s="204" t="s">
        <v>58</v>
      </c>
      <c r="I32" s="206">
        <v>627618</v>
      </c>
      <c r="J32" s="205">
        <v>55.9</v>
      </c>
      <c r="K32" s="208">
        <v>7.24</v>
      </c>
    </row>
    <row r="33" spans="2:11" ht="16" x14ac:dyDescent="0.2">
      <c r="B33" s="207" t="s">
        <v>87</v>
      </c>
      <c r="C33" s="204">
        <v>17</v>
      </c>
      <c r="D33" s="204">
        <v>27</v>
      </c>
      <c r="E33" s="205">
        <v>7.2</v>
      </c>
      <c r="F33" s="204" t="s">
        <v>86</v>
      </c>
      <c r="G33" s="204" t="s">
        <v>81</v>
      </c>
      <c r="H33" s="204" t="s">
        <v>58</v>
      </c>
      <c r="I33" s="206">
        <v>3458790</v>
      </c>
      <c r="J33" s="205">
        <v>55.2</v>
      </c>
      <c r="K33" s="208">
        <v>6.97</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2DE47-4920-D846-A1C4-2DFC2388B7C9}">
  <sheetPr>
    <tabColor theme="9" tint="0.79998168889431442"/>
  </sheetPr>
  <dimension ref="B2:Q50"/>
  <sheetViews>
    <sheetView topLeftCell="A6" zoomScaleNormal="100" workbookViewId="0">
      <selection activeCell="N18" sqref="N18"/>
    </sheetView>
  </sheetViews>
  <sheetFormatPr baseColWidth="10" defaultColWidth="10.83203125" defaultRowHeight="16" x14ac:dyDescent="0.2"/>
  <cols>
    <col min="1" max="1" width="2" style="221" customWidth="1"/>
    <col min="2" max="2" width="20.5" style="221" customWidth="1"/>
    <col min="3" max="3" width="8.5" style="221" customWidth="1"/>
    <col min="4" max="4" width="7" style="221" customWidth="1"/>
    <col min="5" max="5" width="14" style="221" customWidth="1"/>
    <col min="6" max="6" width="10" style="221" customWidth="1"/>
    <col min="7" max="7" width="10.83203125" style="221"/>
    <col min="8" max="8" width="9" style="221" customWidth="1"/>
    <col min="9" max="10" width="10.83203125" style="221"/>
    <col min="11" max="11" width="13.83203125" style="221" customWidth="1"/>
    <col min="12" max="13" width="10.83203125" style="221"/>
    <col min="14" max="14" width="4" style="32" customWidth="1"/>
    <col min="15" max="15" width="17.33203125" style="221" customWidth="1"/>
    <col min="16" max="16" width="16.1640625" style="221" customWidth="1"/>
    <col min="17" max="17" width="10.83203125" style="221"/>
    <col min="18" max="25" width="9.83203125" style="221" customWidth="1"/>
    <col min="26" max="16384" width="10.83203125" style="221"/>
  </cols>
  <sheetData>
    <row r="2" spans="2:16" ht="19" x14ac:dyDescent="0.25">
      <c r="B2" s="41" t="s">
        <v>130</v>
      </c>
      <c r="C2" s="219"/>
      <c r="D2" s="219"/>
      <c r="E2" s="219"/>
      <c r="F2" s="219"/>
      <c r="G2" s="219"/>
      <c r="H2" s="219"/>
      <c r="I2" s="219"/>
      <c r="J2" s="219"/>
      <c r="K2" s="219"/>
      <c r="L2" s="219"/>
      <c r="M2" s="220"/>
      <c r="N2" s="221"/>
    </row>
    <row r="3" spans="2:16" x14ac:dyDescent="0.2">
      <c r="B3" s="344" t="s">
        <v>233</v>
      </c>
      <c r="C3" s="345"/>
      <c r="D3" s="345"/>
      <c r="E3" s="345"/>
      <c r="F3" s="345"/>
      <c r="G3" s="345"/>
      <c r="H3" s="345"/>
      <c r="I3" s="345"/>
      <c r="J3" s="345"/>
      <c r="K3" s="345"/>
      <c r="L3" s="345"/>
      <c r="M3" s="346"/>
      <c r="N3" s="221"/>
    </row>
    <row r="4" spans="2:16" x14ac:dyDescent="0.2">
      <c r="B4" s="344"/>
      <c r="C4" s="345"/>
      <c r="D4" s="345"/>
      <c r="E4" s="345"/>
      <c r="F4" s="345"/>
      <c r="G4" s="345"/>
      <c r="H4" s="345"/>
      <c r="I4" s="345"/>
      <c r="J4" s="345"/>
      <c r="K4" s="345"/>
      <c r="L4" s="345"/>
      <c r="M4" s="346"/>
      <c r="N4" s="221"/>
    </row>
    <row r="5" spans="2:16" x14ac:dyDescent="0.2">
      <c r="B5" s="222"/>
      <c r="C5" s="223"/>
      <c r="D5" s="223"/>
      <c r="E5" s="223"/>
      <c r="F5" s="223"/>
      <c r="G5" s="223"/>
      <c r="H5" s="223"/>
      <c r="I5" s="223"/>
      <c r="J5" s="223"/>
      <c r="K5" s="223"/>
      <c r="L5" s="223"/>
      <c r="M5" s="224"/>
      <c r="N5" s="221"/>
    </row>
    <row r="6" spans="2:16" x14ac:dyDescent="0.2">
      <c r="B6" s="46" t="s">
        <v>55</v>
      </c>
      <c r="C6" s="225"/>
      <c r="D6" s="225"/>
      <c r="E6" s="225"/>
      <c r="F6" s="225"/>
      <c r="G6" s="225"/>
      <c r="H6" s="225"/>
      <c r="I6" s="225"/>
      <c r="J6" s="225"/>
      <c r="K6" s="225"/>
      <c r="L6" s="225"/>
      <c r="M6" s="226"/>
      <c r="N6" s="221"/>
    </row>
    <row r="7" spans="2:16" x14ac:dyDescent="0.2">
      <c r="B7" s="227" t="s">
        <v>131</v>
      </c>
      <c r="C7" s="225"/>
      <c r="D7" s="225"/>
      <c r="E7" s="225"/>
      <c r="F7" s="225"/>
      <c r="G7" s="225"/>
      <c r="H7" s="225"/>
      <c r="I7" s="225"/>
      <c r="J7" s="225"/>
      <c r="K7" s="225"/>
      <c r="L7" s="225"/>
      <c r="M7" s="226"/>
      <c r="N7" s="221"/>
    </row>
    <row r="8" spans="2:16" ht="16" customHeight="1" x14ac:dyDescent="0.2">
      <c r="B8" s="300" t="s">
        <v>292</v>
      </c>
      <c r="C8" s="229"/>
      <c r="D8" s="229"/>
      <c r="E8" s="229"/>
      <c r="F8" s="229"/>
      <c r="G8" s="229"/>
      <c r="H8" s="229"/>
      <c r="I8" s="229"/>
      <c r="J8" s="229"/>
      <c r="K8" s="229"/>
      <c r="L8" s="229"/>
      <c r="M8" s="230"/>
      <c r="N8" s="221"/>
    </row>
    <row r="9" spans="2:16" x14ac:dyDescent="0.2">
      <c r="B9" s="231" t="s">
        <v>240</v>
      </c>
      <c r="C9" s="229"/>
      <c r="D9" s="229"/>
      <c r="E9" s="229"/>
      <c r="F9" s="229"/>
      <c r="G9" s="229"/>
      <c r="H9" s="229"/>
      <c r="I9" s="229"/>
      <c r="J9" s="229"/>
      <c r="K9" s="229"/>
      <c r="L9" s="229"/>
      <c r="M9" s="230"/>
      <c r="N9" s="221"/>
    </row>
    <row r="10" spans="2:16" x14ac:dyDescent="0.2">
      <c r="B10" s="300" t="s">
        <v>297</v>
      </c>
      <c r="C10" s="225"/>
      <c r="D10" s="225"/>
      <c r="E10" s="225"/>
      <c r="F10" s="225"/>
      <c r="G10" s="225"/>
      <c r="H10" s="225"/>
      <c r="I10" s="225"/>
      <c r="J10" s="225"/>
      <c r="K10" s="225"/>
      <c r="L10" s="225"/>
      <c r="M10" s="226"/>
      <c r="N10" s="221"/>
    </row>
    <row r="11" spans="2:16" x14ac:dyDescent="0.2">
      <c r="B11" s="228" t="s">
        <v>235</v>
      </c>
      <c r="C11" s="225"/>
      <c r="D11" s="225"/>
      <c r="E11" s="225"/>
      <c r="F11" s="225"/>
      <c r="G11" s="225"/>
      <c r="H11" s="225"/>
      <c r="I11" s="225"/>
      <c r="J11" s="225"/>
      <c r="K11" s="225"/>
      <c r="L11" s="225"/>
      <c r="M11" s="226"/>
      <c r="N11" s="221"/>
    </row>
    <row r="12" spans="2:16" x14ac:dyDescent="0.2">
      <c r="B12" s="228" t="s">
        <v>174</v>
      </c>
      <c r="C12" s="225"/>
      <c r="D12" s="225"/>
      <c r="E12" s="225"/>
      <c r="F12" s="225"/>
      <c r="G12" s="225"/>
      <c r="H12" s="225"/>
      <c r="I12" s="225"/>
      <c r="J12" s="225"/>
      <c r="K12" s="225"/>
      <c r="L12" s="225"/>
      <c r="M12" s="226"/>
      <c r="N12" s="221"/>
    </row>
    <row r="13" spans="2:16" x14ac:dyDescent="0.2">
      <c r="B13" s="308" t="s">
        <v>311</v>
      </c>
      <c r="C13" s="225"/>
      <c r="D13" s="225"/>
      <c r="E13" s="225"/>
      <c r="F13" s="225"/>
      <c r="G13" s="225"/>
      <c r="H13" s="225"/>
      <c r="I13" s="225"/>
      <c r="J13" s="225"/>
      <c r="K13" s="225"/>
      <c r="L13" s="225"/>
      <c r="M13" s="226"/>
      <c r="N13" s="221"/>
    </row>
    <row r="14" spans="2:16" ht="17" customHeight="1" x14ac:dyDescent="0.2">
      <c r="B14" s="228" t="s">
        <v>237</v>
      </c>
      <c r="C14" s="225"/>
      <c r="D14" s="225"/>
      <c r="E14" s="225"/>
      <c r="F14" s="225"/>
      <c r="G14" s="225"/>
      <c r="H14" s="225"/>
      <c r="I14" s="225"/>
      <c r="J14" s="225"/>
      <c r="K14" s="225"/>
      <c r="L14" s="225"/>
      <c r="M14" s="226"/>
      <c r="N14" s="221"/>
      <c r="O14" s="313" t="s">
        <v>155</v>
      </c>
      <c r="P14" s="347"/>
    </row>
    <row r="15" spans="2:16" ht="16" customHeight="1" x14ac:dyDescent="0.2">
      <c r="B15" s="308" t="s">
        <v>312</v>
      </c>
      <c r="C15" s="225"/>
      <c r="D15" s="225"/>
      <c r="E15" s="225"/>
      <c r="F15" s="225"/>
      <c r="G15" s="225"/>
      <c r="H15" s="225"/>
      <c r="I15" s="225"/>
      <c r="J15" s="225"/>
      <c r="K15" s="225"/>
      <c r="L15" s="225"/>
      <c r="M15" s="226"/>
      <c r="N15" s="221"/>
      <c r="O15" s="16" t="s">
        <v>267</v>
      </c>
      <c r="P15" s="256" t="s">
        <v>268</v>
      </c>
    </row>
    <row r="16" spans="2:16" ht="16" customHeight="1" x14ac:dyDescent="0.2">
      <c r="B16" s="248" t="s">
        <v>243</v>
      </c>
      <c r="C16" s="225"/>
      <c r="D16" s="225"/>
      <c r="E16" s="225"/>
      <c r="F16" s="225"/>
      <c r="G16" s="225"/>
      <c r="H16" s="225"/>
      <c r="I16" s="225"/>
      <c r="J16" s="225"/>
      <c r="K16" s="225"/>
      <c r="L16" s="225"/>
      <c r="M16" s="226"/>
      <c r="N16" s="221"/>
      <c r="O16" s="16" t="s">
        <v>111</v>
      </c>
      <c r="P16" s="232" t="s">
        <v>65</v>
      </c>
    </row>
    <row r="17" spans="2:17" ht="17" x14ac:dyDescent="0.2">
      <c r="B17" s="308" t="s">
        <v>313</v>
      </c>
      <c r="C17" s="225"/>
      <c r="D17" s="225"/>
      <c r="E17" s="225"/>
      <c r="F17" s="225"/>
      <c r="G17" s="225"/>
      <c r="H17" s="225"/>
      <c r="I17" s="225"/>
      <c r="J17" s="225"/>
      <c r="K17" s="225"/>
      <c r="L17" s="225"/>
      <c r="M17" s="226"/>
      <c r="N17" s="221"/>
      <c r="O17" s="16" t="s">
        <v>158</v>
      </c>
      <c r="P17" s="233">
        <v>1000000</v>
      </c>
    </row>
    <row r="18" spans="2:17" ht="17" x14ac:dyDescent="0.2">
      <c r="B18" s="234"/>
      <c r="C18" s="235"/>
      <c r="D18" s="235"/>
      <c r="E18" s="235"/>
      <c r="F18" s="235"/>
      <c r="G18" s="235"/>
      <c r="H18" s="235"/>
      <c r="I18" s="235"/>
      <c r="J18" s="235"/>
      <c r="K18" s="235"/>
      <c r="L18" s="235"/>
      <c r="M18" s="236"/>
      <c r="N18" s="221"/>
      <c r="O18" s="16" t="s">
        <v>167</v>
      </c>
      <c r="P18" s="232">
        <v>68</v>
      </c>
    </row>
    <row r="19" spans="2:17" ht="17" x14ac:dyDescent="0.2">
      <c r="N19" s="221"/>
      <c r="O19" s="16" t="s">
        <v>110</v>
      </c>
      <c r="P19" s="232" t="s">
        <v>61</v>
      </c>
    </row>
    <row r="20" spans="2:17" ht="17" x14ac:dyDescent="0.2">
      <c r="E20" s="216" t="s">
        <v>238</v>
      </c>
      <c r="F20" s="232">
        <v>25</v>
      </c>
      <c r="O20" s="16" t="s">
        <v>294</v>
      </c>
      <c r="P20" s="301" t="s">
        <v>293</v>
      </c>
    </row>
    <row r="21" spans="2:17" x14ac:dyDescent="0.2">
      <c r="N21" s="221"/>
    </row>
    <row r="22" spans="2:17" ht="63" customHeight="1" x14ac:dyDescent="0.2">
      <c r="B22" s="16" t="s">
        <v>115</v>
      </c>
      <c r="C22" s="16" t="s">
        <v>114</v>
      </c>
      <c r="D22" s="16" t="s">
        <v>291</v>
      </c>
      <c r="E22" s="16" t="s">
        <v>177</v>
      </c>
      <c r="F22" s="16" t="s">
        <v>296</v>
      </c>
      <c r="G22" s="16" t="s">
        <v>113</v>
      </c>
      <c r="H22" s="16" t="s">
        <v>112</v>
      </c>
      <c r="I22" s="16" t="s">
        <v>111</v>
      </c>
      <c r="J22" s="16" t="s">
        <v>110</v>
      </c>
      <c r="K22" s="16" t="s">
        <v>109</v>
      </c>
      <c r="L22" s="16" t="s">
        <v>107</v>
      </c>
      <c r="M22" s="16" t="s">
        <v>108</v>
      </c>
      <c r="O22" s="16" t="s">
        <v>132</v>
      </c>
      <c r="P22" s="16" t="s">
        <v>236</v>
      </c>
      <c r="Q22" s="16" t="s">
        <v>265</v>
      </c>
    </row>
    <row r="23" spans="2:17" ht="15.5" customHeight="1" x14ac:dyDescent="0.2">
      <c r="B23" s="237" t="s">
        <v>106</v>
      </c>
      <c r="C23" s="232">
        <v>1</v>
      </c>
      <c r="D23" s="232">
        <v>9</v>
      </c>
      <c r="E23" s="238">
        <f>C23-D23</f>
        <v>-8</v>
      </c>
      <c r="F23" s="238" t="str">
        <f>IF(D23&gt;F20, "Out", "In")</f>
        <v>In</v>
      </c>
      <c r="G23" s="239">
        <v>7.7</v>
      </c>
      <c r="H23" s="232" t="s">
        <v>73</v>
      </c>
      <c r="I23" s="232" t="s">
        <v>72</v>
      </c>
      <c r="J23" s="232" t="s">
        <v>58</v>
      </c>
      <c r="K23" s="240">
        <v>1889094</v>
      </c>
      <c r="L23" s="239">
        <v>79.7</v>
      </c>
      <c r="M23" s="241">
        <v>7.31</v>
      </c>
      <c r="O23" s="242" t="str">
        <f>IF(M23&gt;M49, P20, "--")</f>
        <v>Yes</v>
      </c>
      <c r="P23" s="243" t="str">
        <f>IF(AND(I23=P16,K23&lt;P17), P20, "--")</f>
        <v>--</v>
      </c>
      <c r="Q23" s="238" t="str">
        <f>IF(OR(J23=P19,L23&lt;P18), P20, "--")</f>
        <v>--</v>
      </c>
    </row>
    <row r="24" spans="2:17" ht="15.5" customHeight="1" x14ac:dyDescent="0.2">
      <c r="B24" s="237" t="s">
        <v>105</v>
      </c>
      <c r="C24" s="232">
        <v>12</v>
      </c>
      <c r="D24" s="232">
        <v>2</v>
      </c>
      <c r="E24" s="238">
        <f t="shared" ref="E24:E47" si="0">C24-D24</f>
        <v>10</v>
      </c>
      <c r="F24" s="238" t="str">
        <f t="shared" ref="F24:F47" si="1">IF(D24&gt;F$20, "Out", "In")</f>
        <v>In</v>
      </c>
      <c r="G24" s="239">
        <v>6.9</v>
      </c>
      <c r="H24" s="232" t="s">
        <v>104</v>
      </c>
      <c r="I24" s="232" t="s">
        <v>62</v>
      </c>
      <c r="J24" s="232" t="s">
        <v>58</v>
      </c>
      <c r="K24" s="240">
        <v>651402</v>
      </c>
      <c r="L24" s="239">
        <v>63.5</v>
      </c>
      <c r="M24" s="241">
        <v>7.32</v>
      </c>
      <c r="O24" s="242" t="str">
        <f>IF(M24&gt;M$49, P$20, "--")</f>
        <v>Yes</v>
      </c>
      <c r="P24" s="243" t="str">
        <f>IF(AND(I24=P$16,K24&lt;P$17), P$20, "--")</f>
        <v>--</v>
      </c>
      <c r="Q24" s="238" t="str">
        <f>IF(OR(J24=P$19,L24&lt;P$18), P$20, "--")</f>
        <v>Yes</v>
      </c>
    </row>
    <row r="25" spans="2:17" ht="15.5" customHeight="1" x14ac:dyDescent="0.2">
      <c r="B25" s="237" t="s">
        <v>103</v>
      </c>
      <c r="C25" s="232">
        <v>8</v>
      </c>
      <c r="D25" s="232">
        <v>88</v>
      </c>
      <c r="E25" s="238">
        <f t="shared" si="0"/>
        <v>-80</v>
      </c>
      <c r="F25" s="238" t="str">
        <f t="shared" si="1"/>
        <v>Out</v>
      </c>
      <c r="G25" s="239">
        <v>6.9</v>
      </c>
      <c r="H25" s="232" t="s">
        <v>102</v>
      </c>
      <c r="I25" s="232" t="s">
        <v>59</v>
      </c>
      <c r="J25" s="232" t="s">
        <v>61</v>
      </c>
      <c r="K25" s="240">
        <v>4694565</v>
      </c>
      <c r="L25" s="239">
        <v>58.7</v>
      </c>
      <c r="M25" s="241">
        <v>6.79</v>
      </c>
      <c r="O25" s="242" t="str">
        <f t="shared" ref="O25:O47" si="2">IF(M25&gt;M$49, P$20, "--")</f>
        <v>--</v>
      </c>
      <c r="P25" s="243" t="str">
        <f t="shared" ref="P25:P47" si="3">IF(AND(I25=P$16,K25&lt;P$17), P$20, "--")</f>
        <v>--</v>
      </c>
      <c r="Q25" s="238" t="str">
        <f t="shared" ref="Q25:Q47" si="4">IF(OR(J25=P$19,L25&lt;P$18), P$20, "--")</f>
        <v>Yes</v>
      </c>
    </row>
    <row r="26" spans="2:17" ht="15.5" customHeight="1" x14ac:dyDescent="0.2">
      <c r="B26" s="237" t="s">
        <v>101</v>
      </c>
      <c r="C26" s="232">
        <v>14</v>
      </c>
      <c r="D26" s="232">
        <v>5</v>
      </c>
      <c r="E26" s="238">
        <f t="shared" si="0"/>
        <v>9</v>
      </c>
      <c r="F26" s="238" t="str">
        <f t="shared" si="1"/>
        <v>In</v>
      </c>
      <c r="G26" s="239">
        <v>6.9</v>
      </c>
      <c r="H26" s="232" t="s">
        <v>79</v>
      </c>
      <c r="I26" s="232" t="s">
        <v>65</v>
      </c>
      <c r="J26" s="232" t="s">
        <v>58</v>
      </c>
      <c r="K26" s="240">
        <v>2338792</v>
      </c>
      <c r="L26" s="239">
        <v>70.900000000000006</v>
      </c>
      <c r="M26" s="241">
        <v>6.55</v>
      </c>
      <c r="O26" s="242" t="str">
        <f t="shared" si="2"/>
        <v>--</v>
      </c>
      <c r="P26" s="243" t="str">
        <f t="shared" si="3"/>
        <v>--</v>
      </c>
      <c r="Q26" s="238" t="str">
        <f t="shared" si="4"/>
        <v>--</v>
      </c>
    </row>
    <row r="27" spans="2:17" ht="15.5" customHeight="1" x14ac:dyDescent="0.2">
      <c r="B27" s="237" t="s">
        <v>100</v>
      </c>
      <c r="C27" s="232">
        <v>11</v>
      </c>
      <c r="D27" s="232">
        <v>3</v>
      </c>
      <c r="E27" s="238">
        <f t="shared" si="0"/>
        <v>8</v>
      </c>
      <c r="F27" s="238" t="str">
        <f t="shared" si="1"/>
        <v>In</v>
      </c>
      <c r="G27" s="239">
        <v>7.6</v>
      </c>
      <c r="H27" s="232" t="s">
        <v>97</v>
      </c>
      <c r="I27" s="232" t="s">
        <v>62</v>
      </c>
      <c r="J27" s="232" t="s">
        <v>58</v>
      </c>
      <c r="K27" s="240">
        <v>678364</v>
      </c>
      <c r="L27" s="239">
        <v>62.1</v>
      </c>
      <c r="M27" s="241">
        <v>6.63</v>
      </c>
      <c r="O27" s="242" t="str">
        <f t="shared" si="2"/>
        <v>--</v>
      </c>
      <c r="P27" s="243" t="str">
        <f t="shared" si="3"/>
        <v>--</v>
      </c>
      <c r="Q27" s="238" t="str">
        <f t="shared" si="4"/>
        <v>Yes</v>
      </c>
    </row>
    <row r="28" spans="2:17" ht="15.5" customHeight="1" x14ac:dyDescent="0.2">
      <c r="B28" s="237" t="s">
        <v>99</v>
      </c>
      <c r="C28" s="232">
        <v>15</v>
      </c>
      <c r="D28" s="232">
        <v>95</v>
      </c>
      <c r="E28" s="238">
        <f t="shared" si="0"/>
        <v>-80</v>
      </c>
      <c r="F28" s="238" t="str">
        <f t="shared" si="1"/>
        <v>Out</v>
      </c>
      <c r="G28" s="239">
        <v>7</v>
      </c>
      <c r="H28" s="232" t="s">
        <v>73</v>
      </c>
      <c r="I28" s="232" t="s">
        <v>72</v>
      </c>
      <c r="J28" s="232" t="s">
        <v>58</v>
      </c>
      <c r="K28" s="240">
        <v>6833420</v>
      </c>
      <c r="L28" s="239">
        <v>76.599999999999994</v>
      </c>
      <c r="M28" s="241">
        <v>6.59</v>
      </c>
      <c r="O28" s="242" t="str">
        <f t="shared" si="2"/>
        <v>--</v>
      </c>
      <c r="P28" s="243" t="str">
        <f t="shared" si="3"/>
        <v>--</v>
      </c>
      <c r="Q28" s="238" t="str">
        <f t="shared" si="4"/>
        <v>--</v>
      </c>
    </row>
    <row r="29" spans="2:17" ht="15.5" customHeight="1" x14ac:dyDescent="0.2">
      <c r="B29" s="237" t="s">
        <v>98</v>
      </c>
      <c r="C29" s="232">
        <v>2</v>
      </c>
      <c r="D29" s="232">
        <v>40</v>
      </c>
      <c r="E29" s="238">
        <f t="shared" si="0"/>
        <v>-38</v>
      </c>
      <c r="F29" s="238" t="str">
        <f t="shared" si="1"/>
        <v>Out</v>
      </c>
      <c r="G29" s="239">
        <v>7.5</v>
      </c>
      <c r="H29" s="232" t="s">
        <v>97</v>
      </c>
      <c r="I29" s="232" t="s">
        <v>62</v>
      </c>
      <c r="J29" s="232" t="s">
        <v>58</v>
      </c>
      <c r="K29" s="240">
        <v>2703972</v>
      </c>
      <c r="L29" s="239">
        <v>64.599999999999994</v>
      </c>
      <c r="M29" s="241">
        <v>6.87</v>
      </c>
      <c r="O29" s="242" t="str">
        <f t="shared" si="2"/>
        <v>--</v>
      </c>
      <c r="P29" s="243" t="str">
        <f t="shared" si="3"/>
        <v>--</v>
      </c>
      <c r="Q29" s="238" t="str">
        <f t="shared" si="4"/>
        <v>Yes</v>
      </c>
    </row>
    <row r="30" spans="2:17" ht="15.5" customHeight="1" x14ac:dyDescent="0.2">
      <c r="B30" s="237" t="s">
        <v>96</v>
      </c>
      <c r="C30" s="232">
        <v>9</v>
      </c>
      <c r="D30" s="232">
        <v>55</v>
      </c>
      <c r="E30" s="238">
        <f t="shared" si="0"/>
        <v>-46</v>
      </c>
      <c r="F30" s="238" t="str">
        <f t="shared" si="1"/>
        <v>Out</v>
      </c>
      <c r="G30" s="239">
        <v>7.3</v>
      </c>
      <c r="H30" s="232" t="s">
        <v>95</v>
      </c>
      <c r="I30" s="232" t="s">
        <v>81</v>
      </c>
      <c r="J30" s="232" t="s">
        <v>58</v>
      </c>
      <c r="K30" s="240">
        <v>601187</v>
      </c>
      <c r="L30" s="239">
        <v>60.3</v>
      </c>
      <c r="M30" s="241">
        <v>6.8</v>
      </c>
      <c r="O30" s="242" t="str">
        <f t="shared" si="2"/>
        <v>--</v>
      </c>
      <c r="P30" s="243" t="str">
        <f t="shared" si="3"/>
        <v>--</v>
      </c>
      <c r="Q30" s="238" t="str">
        <f t="shared" si="4"/>
        <v>Yes</v>
      </c>
    </row>
    <row r="31" spans="2:17" ht="15.5" customHeight="1" x14ac:dyDescent="0.2">
      <c r="B31" s="237" t="s">
        <v>94</v>
      </c>
      <c r="C31" s="232">
        <v>5</v>
      </c>
      <c r="D31" s="232">
        <v>21</v>
      </c>
      <c r="E31" s="238">
        <f t="shared" si="0"/>
        <v>-16</v>
      </c>
      <c r="F31" s="238" t="str">
        <f t="shared" si="1"/>
        <v>In</v>
      </c>
      <c r="G31" s="239">
        <v>7.3</v>
      </c>
      <c r="H31" s="232" t="s">
        <v>93</v>
      </c>
      <c r="I31" s="232" t="s">
        <v>72</v>
      </c>
      <c r="J31" s="232" t="s">
        <v>58</v>
      </c>
      <c r="K31" s="240">
        <v>493095</v>
      </c>
      <c r="L31" s="239">
        <v>68</v>
      </c>
      <c r="M31" s="241">
        <v>7.41</v>
      </c>
      <c r="O31" s="242" t="str">
        <f t="shared" si="2"/>
        <v>Yes</v>
      </c>
      <c r="P31" s="243" t="str">
        <f t="shared" si="3"/>
        <v>--</v>
      </c>
      <c r="Q31" s="238" t="str">
        <f t="shared" si="4"/>
        <v>--</v>
      </c>
    </row>
    <row r="32" spans="2:17" ht="15.5" customHeight="1" x14ac:dyDescent="0.2">
      <c r="B32" s="237" t="s">
        <v>92</v>
      </c>
      <c r="C32" s="232">
        <v>19</v>
      </c>
      <c r="D32" s="232">
        <v>45</v>
      </c>
      <c r="E32" s="238">
        <f t="shared" si="0"/>
        <v>-26</v>
      </c>
      <c r="F32" s="238" t="str">
        <f t="shared" si="1"/>
        <v>Out</v>
      </c>
      <c r="G32" s="239">
        <v>7.1</v>
      </c>
      <c r="H32" s="232" t="s">
        <v>91</v>
      </c>
      <c r="I32" s="232" t="s">
        <v>81</v>
      </c>
      <c r="J32" s="232" t="s">
        <v>58</v>
      </c>
      <c r="K32" s="240">
        <v>1017877</v>
      </c>
      <c r="L32" s="239">
        <v>57.9</v>
      </c>
      <c r="M32" s="241">
        <v>7.54</v>
      </c>
      <c r="O32" s="242" t="str">
        <f t="shared" si="2"/>
        <v>Yes</v>
      </c>
      <c r="P32" s="243" t="str">
        <f t="shared" si="3"/>
        <v>--</v>
      </c>
      <c r="Q32" s="238" t="str">
        <f t="shared" si="4"/>
        <v>Yes</v>
      </c>
    </row>
    <row r="33" spans="2:17" ht="15.5" customHeight="1" x14ac:dyDescent="0.2">
      <c r="B33" s="237" t="s">
        <v>90</v>
      </c>
      <c r="C33" s="232">
        <v>20</v>
      </c>
      <c r="D33" s="232">
        <v>97</v>
      </c>
      <c r="E33" s="238">
        <f t="shared" si="0"/>
        <v>-77</v>
      </c>
      <c r="F33" s="238" t="str">
        <f t="shared" si="1"/>
        <v>Out</v>
      </c>
      <c r="G33" s="239">
        <v>6.9</v>
      </c>
      <c r="H33" s="232" t="s">
        <v>73</v>
      </c>
      <c r="I33" s="232" t="s">
        <v>72</v>
      </c>
      <c r="J33" s="232" t="s">
        <v>58</v>
      </c>
      <c r="K33" s="240">
        <v>6346653</v>
      </c>
      <c r="L33" s="239">
        <v>78.900000000000006</v>
      </c>
      <c r="M33" s="241">
        <v>6.46</v>
      </c>
      <c r="O33" s="242" t="str">
        <f t="shared" si="2"/>
        <v>--</v>
      </c>
      <c r="P33" s="243" t="str">
        <f t="shared" si="3"/>
        <v>--</v>
      </c>
      <c r="Q33" s="238" t="str">
        <f t="shared" si="4"/>
        <v>--</v>
      </c>
    </row>
    <row r="34" spans="2:17" ht="15.5" customHeight="1" x14ac:dyDescent="0.2">
      <c r="B34" s="237" t="s">
        <v>89</v>
      </c>
      <c r="C34" s="232">
        <v>18</v>
      </c>
      <c r="D34" s="232">
        <v>14</v>
      </c>
      <c r="E34" s="238">
        <f t="shared" si="0"/>
        <v>4</v>
      </c>
      <c r="F34" s="238" t="str">
        <f t="shared" si="1"/>
        <v>In</v>
      </c>
      <c r="G34" s="239">
        <v>7.1</v>
      </c>
      <c r="H34" s="232" t="s">
        <v>88</v>
      </c>
      <c r="I34" s="232" t="s">
        <v>81</v>
      </c>
      <c r="J34" s="232" t="s">
        <v>58</v>
      </c>
      <c r="K34" s="240">
        <v>627618</v>
      </c>
      <c r="L34" s="239">
        <v>55.9</v>
      </c>
      <c r="M34" s="241">
        <v>7.24</v>
      </c>
      <c r="O34" s="242" t="str">
        <f t="shared" si="2"/>
        <v>Yes</v>
      </c>
      <c r="P34" s="243" t="str">
        <f t="shared" si="3"/>
        <v>--</v>
      </c>
      <c r="Q34" s="238" t="str">
        <f t="shared" si="4"/>
        <v>Yes</v>
      </c>
    </row>
    <row r="35" spans="2:17" ht="15.5" customHeight="1" x14ac:dyDescent="0.2">
      <c r="B35" s="237" t="s">
        <v>87</v>
      </c>
      <c r="C35" s="232">
        <v>17</v>
      </c>
      <c r="D35" s="232">
        <v>94</v>
      </c>
      <c r="E35" s="238">
        <f t="shared" si="0"/>
        <v>-77</v>
      </c>
      <c r="F35" s="238" t="str">
        <f t="shared" si="1"/>
        <v>Out</v>
      </c>
      <c r="G35" s="239">
        <v>7.2</v>
      </c>
      <c r="H35" s="232" t="s">
        <v>86</v>
      </c>
      <c r="I35" s="232" t="s">
        <v>81</v>
      </c>
      <c r="J35" s="232" t="s">
        <v>58</v>
      </c>
      <c r="K35" s="240">
        <v>3458790</v>
      </c>
      <c r="L35" s="239">
        <v>55.2</v>
      </c>
      <c r="M35" s="244">
        <v>6.97</v>
      </c>
      <c r="O35" s="242" t="str">
        <f t="shared" si="2"/>
        <v>Yes</v>
      </c>
      <c r="P35" s="243" t="str">
        <f t="shared" si="3"/>
        <v>--</v>
      </c>
      <c r="Q35" s="238" t="str">
        <f t="shared" si="4"/>
        <v>Yes</v>
      </c>
    </row>
    <row r="36" spans="2:17" ht="15.5" customHeight="1" x14ac:dyDescent="0.2">
      <c r="B36" s="237" t="s">
        <v>85</v>
      </c>
      <c r="C36" s="232">
        <v>13</v>
      </c>
      <c r="D36" s="232">
        <v>50</v>
      </c>
      <c r="E36" s="238">
        <f t="shared" si="0"/>
        <v>-37</v>
      </c>
      <c r="F36" s="238" t="str">
        <f t="shared" si="1"/>
        <v>Out</v>
      </c>
      <c r="G36" s="239">
        <v>7.1</v>
      </c>
      <c r="H36" s="232" t="s">
        <v>84</v>
      </c>
      <c r="I36" s="232" t="s">
        <v>65</v>
      </c>
      <c r="J36" s="232" t="s">
        <v>58</v>
      </c>
      <c r="K36" s="240">
        <v>1761848</v>
      </c>
      <c r="L36" s="239">
        <v>69.7</v>
      </c>
      <c r="M36" s="244">
        <v>6.52</v>
      </c>
      <c r="O36" s="242" t="str">
        <f t="shared" si="2"/>
        <v>--</v>
      </c>
      <c r="P36" s="243" t="str">
        <f t="shared" si="3"/>
        <v>--</v>
      </c>
      <c r="Q36" s="238" t="str">
        <f t="shared" si="4"/>
        <v>--</v>
      </c>
    </row>
    <row r="37" spans="2:17" ht="15.5" customHeight="1" x14ac:dyDescent="0.2">
      <c r="B37" s="237" t="s">
        <v>83</v>
      </c>
      <c r="C37" s="232">
        <v>25</v>
      </c>
      <c r="D37" s="232">
        <v>18</v>
      </c>
      <c r="E37" s="238">
        <f t="shared" si="0"/>
        <v>7</v>
      </c>
      <c r="F37" s="238" t="str">
        <f t="shared" si="1"/>
        <v>In</v>
      </c>
      <c r="G37" s="239">
        <v>6.8</v>
      </c>
      <c r="H37" s="232" t="s">
        <v>82</v>
      </c>
      <c r="I37" s="232" t="s">
        <v>81</v>
      </c>
      <c r="J37" s="232" t="s">
        <v>58</v>
      </c>
      <c r="K37" s="240">
        <v>895919</v>
      </c>
      <c r="L37" s="239">
        <v>61.8</v>
      </c>
      <c r="M37" s="244">
        <v>6.69</v>
      </c>
      <c r="O37" s="242" t="str">
        <f t="shared" si="2"/>
        <v>--</v>
      </c>
      <c r="P37" s="243" t="str">
        <f t="shared" si="3"/>
        <v>--</v>
      </c>
      <c r="Q37" s="238" t="str">
        <f t="shared" si="4"/>
        <v>Yes</v>
      </c>
    </row>
    <row r="38" spans="2:17" ht="15.5" customHeight="1" x14ac:dyDescent="0.2">
      <c r="B38" s="237" t="s">
        <v>80</v>
      </c>
      <c r="C38" s="232">
        <v>7</v>
      </c>
      <c r="D38" s="232">
        <v>6</v>
      </c>
      <c r="E38" s="238">
        <f t="shared" si="0"/>
        <v>1</v>
      </c>
      <c r="F38" s="238" t="str">
        <f t="shared" si="1"/>
        <v>In</v>
      </c>
      <c r="G38" s="239">
        <v>7.1</v>
      </c>
      <c r="H38" s="232" t="s">
        <v>79</v>
      </c>
      <c r="I38" s="232" t="s">
        <v>65</v>
      </c>
      <c r="J38" s="232" t="s">
        <v>58</v>
      </c>
      <c r="K38" s="240">
        <v>1750865</v>
      </c>
      <c r="L38" s="239">
        <v>71.599999999999994</v>
      </c>
      <c r="M38" s="244">
        <v>6.95</v>
      </c>
      <c r="O38" s="242" t="str">
        <f t="shared" si="2"/>
        <v>Yes</v>
      </c>
      <c r="P38" s="243" t="str">
        <f t="shared" si="3"/>
        <v>--</v>
      </c>
      <c r="Q38" s="238" t="str">
        <f t="shared" si="4"/>
        <v>--</v>
      </c>
    </row>
    <row r="39" spans="2:17" ht="15.5" customHeight="1" x14ac:dyDescent="0.2">
      <c r="B39" s="237" t="s">
        <v>78</v>
      </c>
      <c r="C39" s="232">
        <v>24</v>
      </c>
      <c r="D39" s="232">
        <v>64</v>
      </c>
      <c r="E39" s="238">
        <f t="shared" si="0"/>
        <v>-40</v>
      </c>
      <c r="F39" s="238" t="str">
        <f t="shared" si="1"/>
        <v>Out</v>
      </c>
      <c r="G39" s="239">
        <v>6.8</v>
      </c>
      <c r="H39" s="232" t="s">
        <v>77</v>
      </c>
      <c r="I39" s="232" t="s">
        <v>65</v>
      </c>
      <c r="J39" s="232" t="s">
        <v>58</v>
      </c>
      <c r="K39" s="240">
        <v>1246215</v>
      </c>
      <c r="L39" s="239">
        <v>69.599999999999994</v>
      </c>
      <c r="M39" s="244">
        <v>6.72</v>
      </c>
      <c r="O39" s="242" t="str">
        <f t="shared" si="2"/>
        <v>--</v>
      </c>
      <c r="P39" s="243" t="str">
        <f t="shared" si="3"/>
        <v>--</v>
      </c>
      <c r="Q39" s="238" t="str">
        <f t="shared" si="4"/>
        <v>--</v>
      </c>
    </row>
    <row r="40" spans="2:17" ht="15.5" customHeight="1" x14ac:dyDescent="0.2">
      <c r="B40" s="237" t="s">
        <v>76</v>
      </c>
      <c r="C40" s="232">
        <v>10</v>
      </c>
      <c r="D40" s="232">
        <v>33</v>
      </c>
      <c r="E40" s="238">
        <f t="shared" si="0"/>
        <v>-23</v>
      </c>
      <c r="F40" s="238" t="str">
        <f t="shared" si="1"/>
        <v>Out</v>
      </c>
      <c r="G40" s="239">
        <v>7.1</v>
      </c>
      <c r="H40" s="232" t="s">
        <v>75</v>
      </c>
      <c r="I40" s="232" t="s">
        <v>62</v>
      </c>
      <c r="J40" s="232" t="s">
        <v>61</v>
      </c>
      <c r="K40" s="240">
        <v>2325531</v>
      </c>
      <c r="L40" s="239">
        <v>63.8</v>
      </c>
      <c r="M40" s="244">
        <v>6.95</v>
      </c>
      <c r="O40" s="242" t="str">
        <f t="shared" si="2"/>
        <v>Yes</v>
      </c>
      <c r="P40" s="243" t="str">
        <f t="shared" si="3"/>
        <v>--</v>
      </c>
      <c r="Q40" s="238" t="str">
        <f t="shared" si="4"/>
        <v>Yes</v>
      </c>
    </row>
    <row r="41" spans="2:17" ht="15.5" customHeight="1" x14ac:dyDescent="0.2">
      <c r="B41" s="237" t="s">
        <v>74</v>
      </c>
      <c r="C41" s="232">
        <v>23</v>
      </c>
      <c r="D41" s="232">
        <v>89</v>
      </c>
      <c r="E41" s="238">
        <f t="shared" si="0"/>
        <v>-66</v>
      </c>
      <c r="F41" s="238" t="str">
        <f t="shared" si="1"/>
        <v>Out</v>
      </c>
      <c r="G41" s="239">
        <v>7.1</v>
      </c>
      <c r="H41" s="232" t="s">
        <v>73</v>
      </c>
      <c r="I41" s="232" t="s">
        <v>72</v>
      </c>
      <c r="J41" s="232" t="s">
        <v>58</v>
      </c>
      <c r="K41" s="240">
        <v>2286702</v>
      </c>
      <c r="L41" s="239">
        <v>80.2</v>
      </c>
      <c r="M41" s="244">
        <v>6.5</v>
      </c>
      <c r="O41" s="242" t="str">
        <f t="shared" si="2"/>
        <v>--</v>
      </c>
      <c r="P41" s="243" t="str">
        <f t="shared" si="3"/>
        <v>--</v>
      </c>
      <c r="Q41" s="238" t="str">
        <f t="shared" si="4"/>
        <v>--</v>
      </c>
    </row>
    <row r="42" spans="2:17" ht="15.5" customHeight="1" x14ac:dyDescent="0.2">
      <c r="B42" s="237" t="s">
        <v>71</v>
      </c>
      <c r="C42" s="232">
        <v>22</v>
      </c>
      <c r="D42" s="232">
        <v>46</v>
      </c>
      <c r="E42" s="238">
        <f t="shared" si="0"/>
        <v>-24</v>
      </c>
      <c r="F42" s="238" t="str">
        <f t="shared" si="1"/>
        <v>Out</v>
      </c>
      <c r="G42" s="239">
        <v>6.8</v>
      </c>
      <c r="H42" s="232" t="s">
        <v>68</v>
      </c>
      <c r="I42" s="232" t="s">
        <v>62</v>
      </c>
      <c r="J42" s="232" t="s">
        <v>61</v>
      </c>
      <c r="K42" s="240">
        <v>3223096</v>
      </c>
      <c r="L42" s="239">
        <v>69.7</v>
      </c>
      <c r="M42" s="244">
        <v>7.38</v>
      </c>
      <c r="O42" s="242" t="str">
        <f t="shared" si="2"/>
        <v>Yes</v>
      </c>
      <c r="P42" s="243" t="str">
        <f t="shared" si="3"/>
        <v>--</v>
      </c>
      <c r="Q42" s="238" t="str">
        <f t="shared" si="4"/>
        <v>Yes</v>
      </c>
    </row>
    <row r="43" spans="2:17" ht="15.5" customHeight="1" x14ac:dyDescent="0.2">
      <c r="B43" s="237" t="s">
        <v>70</v>
      </c>
      <c r="C43" s="232">
        <v>16</v>
      </c>
      <c r="D43" s="232">
        <v>22</v>
      </c>
      <c r="E43" s="238">
        <f t="shared" si="0"/>
        <v>-6</v>
      </c>
      <c r="F43" s="238" t="str">
        <f t="shared" si="1"/>
        <v>In</v>
      </c>
      <c r="G43" s="239">
        <v>7</v>
      </c>
      <c r="H43" s="232" t="s">
        <v>68</v>
      </c>
      <c r="I43" s="232" t="s">
        <v>62</v>
      </c>
      <c r="J43" s="232" t="s">
        <v>61</v>
      </c>
      <c r="K43" s="240">
        <v>4528894</v>
      </c>
      <c r="L43" s="239">
        <v>65.8</v>
      </c>
      <c r="M43" s="244">
        <v>6.56</v>
      </c>
      <c r="O43" s="242" t="str">
        <f t="shared" si="2"/>
        <v>--</v>
      </c>
      <c r="P43" s="243" t="str">
        <f t="shared" si="3"/>
        <v>--</v>
      </c>
      <c r="Q43" s="238" t="str">
        <f t="shared" si="4"/>
        <v>Yes</v>
      </c>
    </row>
    <row r="44" spans="2:17" ht="15.5" customHeight="1" x14ac:dyDescent="0.2">
      <c r="B44" s="237" t="s">
        <v>69</v>
      </c>
      <c r="C44" s="232">
        <v>3</v>
      </c>
      <c r="D44" s="232">
        <v>70</v>
      </c>
      <c r="E44" s="238">
        <f t="shared" si="0"/>
        <v>-67</v>
      </c>
      <c r="F44" s="238" t="str">
        <f t="shared" si="1"/>
        <v>Out</v>
      </c>
      <c r="G44" s="239">
        <v>7.1</v>
      </c>
      <c r="H44" s="232" t="s">
        <v>68</v>
      </c>
      <c r="I44" s="232" t="s">
        <v>62</v>
      </c>
      <c r="J44" s="232" t="s">
        <v>61</v>
      </c>
      <c r="K44" s="240">
        <v>1925706</v>
      </c>
      <c r="L44" s="239">
        <v>72.400000000000006</v>
      </c>
      <c r="M44" s="244">
        <v>7.71</v>
      </c>
      <c r="O44" s="242" t="str">
        <f t="shared" si="2"/>
        <v>Yes</v>
      </c>
      <c r="P44" s="243" t="str">
        <f t="shared" si="3"/>
        <v>--</v>
      </c>
      <c r="Q44" s="238" t="str">
        <f t="shared" si="4"/>
        <v>Yes</v>
      </c>
    </row>
    <row r="45" spans="2:17" ht="15.5" customHeight="1" x14ac:dyDescent="0.2">
      <c r="B45" s="237" t="s">
        <v>67</v>
      </c>
      <c r="C45" s="232">
        <v>21</v>
      </c>
      <c r="D45" s="232">
        <v>11</v>
      </c>
      <c r="E45" s="238">
        <f t="shared" si="0"/>
        <v>10</v>
      </c>
      <c r="F45" s="238" t="str">
        <f t="shared" si="1"/>
        <v>In</v>
      </c>
      <c r="G45" s="239">
        <v>6.7</v>
      </c>
      <c r="H45" s="232" t="s">
        <v>66</v>
      </c>
      <c r="I45" s="232" t="s">
        <v>65</v>
      </c>
      <c r="J45" s="232" t="s">
        <v>61</v>
      </c>
      <c r="K45" s="240">
        <v>735767</v>
      </c>
      <c r="L45" s="239">
        <v>81.7</v>
      </c>
      <c r="M45" s="244">
        <v>7.43</v>
      </c>
      <c r="O45" s="242" t="str">
        <f t="shared" si="2"/>
        <v>Yes</v>
      </c>
      <c r="P45" s="243" t="str">
        <f t="shared" si="3"/>
        <v>Yes</v>
      </c>
      <c r="Q45" s="238" t="str">
        <f t="shared" si="4"/>
        <v>Yes</v>
      </c>
    </row>
    <row r="46" spans="2:17" ht="15.5" customHeight="1" x14ac:dyDescent="0.2">
      <c r="B46" s="237" t="s">
        <v>64</v>
      </c>
      <c r="C46" s="232">
        <v>6</v>
      </c>
      <c r="D46" s="232">
        <v>28</v>
      </c>
      <c r="E46" s="238">
        <f t="shared" si="0"/>
        <v>-22</v>
      </c>
      <c r="F46" s="238" t="str">
        <f t="shared" si="1"/>
        <v>Out</v>
      </c>
      <c r="G46" s="239">
        <v>7.2</v>
      </c>
      <c r="H46" s="232" t="s">
        <v>63</v>
      </c>
      <c r="I46" s="232" t="s">
        <v>62</v>
      </c>
      <c r="J46" s="232" t="s">
        <v>61</v>
      </c>
      <c r="K46" s="240">
        <v>3614361</v>
      </c>
      <c r="L46" s="239">
        <v>60.2</v>
      </c>
      <c r="M46" s="244">
        <v>6.24</v>
      </c>
      <c r="O46" s="242" t="str">
        <f t="shared" si="2"/>
        <v>--</v>
      </c>
      <c r="P46" s="243" t="str">
        <f t="shared" si="3"/>
        <v>--</v>
      </c>
      <c r="Q46" s="238" t="str">
        <f t="shared" si="4"/>
        <v>Yes</v>
      </c>
    </row>
    <row r="47" spans="2:17" ht="15.5" customHeight="1" x14ac:dyDescent="0.2">
      <c r="B47" s="237" t="s">
        <v>230</v>
      </c>
      <c r="C47" s="232">
        <v>4</v>
      </c>
      <c r="D47" s="232">
        <v>44</v>
      </c>
      <c r="E47" s="238">
        <f t="shared" si="0"/>
        <v>-40</v>
      </c>
      <c r="F47" s="238" t="str">
        <f t="shared" si="1"/>
        <v>Out</v>
      </c>
      <c r="G47" s="239">
        <v>7.2</v>
      </c>
      <c r="H47" s="232" t="s">
        <v>60</v>
      </c>
      <c r="I47" s="232" t="s">
        <v>59</v>
      </c>
      <c r="J47" s="232" t="s">
        <v>58</v>
      </c>
      <c r="K47" s="240">
        <v>5949403</v>
      </c>
      <c r="L47" s="239">
        <v>66.7</v>
      </c>
      <c r="M47" s="244">
        <v>6.69</v>
      </c>
      <c r="O47" s="242" t="str">
        <f t="shared" si="2"/>
        <v>--</v>
      </c>
      <c r="P47" s="243" t="str">
        <f t="shared" si="3"/>
        <v>--</v>
      </c>
      <c r="Q47" s="238" t="str">
        <f t="shared" si="4"/>
        <v>Yes</v>
      </c>
    </row>
    <row r="48" spans="2:17" ht="15.5" customHeight="1" x14ac:dyDescent="0.2">
      <c r="M48" s="245"/>
    </row>
    <row r="49" spans="2:13" ht="15.5" customHeight="1" x14ac:dyDescent="0.2">
      <c r="J49" s="348" t="s">
        <v>180</v>
      </c>
      <c r="K49" s="349"/>
      <c r="L49" s="350"/>
      <c r="M49" s="246">
        <f>AVERAGE(M23:M47)</f>
        <v>6.9128000000000007</v>
      </c>
    </row>
    <row r="50" spans="2:13" x14ac:dyDescent="0.2">
      <c r="B50" s="247"/>
    </row>
  </sheetData>
  <mergeCells count="3">
    <mergeCell ref="B3:M4"/>
    <mergeCell ref="O14:P14"/>
    <mergeCell ref="J49:L4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B2:Z50"/>
  <sheetViews>
    <sheetView zoomScale="90" zoomScaleNormal="90" workbookViewId="0">
      <selection activeCell="J24" sqref="J24"/>
    </sheetView>
  </sheetViews>
  <sheetFormatPr baseColWidth="10" defaultColWidth="10.83203125" defaultRowHeight="16" x14ac:dyDescent="0.2"/>
  <cols>
    <col min="1" max="1" width="7.33203125" style="31" customWidth="1"/>
    <col min="2" max="2" width="20.5" style="31" customWidth="1"/>
    <col min="3" max="3" width="8.5" style="31" customWidth="1"/>
    <col min="4" max="4" width="7" style="31" customWidth="1"/>
    <col min="5" max="5" width="14" style="31" customWidth="1"/>
    <col min="6" max="6" width="11.5" style="31" customWidth="1"/>
    <col min="7" max="7" width="10.83203125" style="31"/>
    <col min="8" max="8" width="9" style="31" customWidth="1"/>
    <col min="9" max="9" width="10.83203125" style="31"/>
    <col min="10" max="10" width="20" style="31" customWidth="1"/>
    <col min="11" max="11" width="11.5" style="31" bestFit="1" customWidth="1"/>
    <col min="12" max="13" width="10.83203125" style="31"/>
    <col min="14" max="14" width="4" style="32" customWidth="1"/>
    <col min="15" max="15" width="17.33203125" style="31" customWidth="1"/>
    <col min="16" max="16" width="20.1640625" style="31" customWidth="1"/>
    <col min="17" max="17" width="10.83203125" style="31"/>
    <col min="18" max="28" width="9.83203125" style="31" customWidth="1"/>
    <col min="29" max="16384" width="10.83203125" style="31"/>
  </cols>
  <sheetData>
    <row r="2" spans="2:16" ht="19" x14ac:dyDescent="0.25">
      <c r="B2" s="41" t="s">
        <v>130</v>
      </c>
      <c r="C2" s="42"/>
      <c r="D2" s="42"/>
      <c r="E2" s="42"/>
      <c r="F2" s="42"/>
      <c r="G2" s="42"/>
      <c r="H2" s="42"/>
      <c r="I2" s="42"/>
      <c r="J2" s="42"/>
      <c r="K2" s="42"/>
      <c r="L2" s="42"/>
      <c r="M2" s="43"/>
      <c r="N2" s="31"/>
    </row>
    <row r="3" spans="2:16" x14ac:dyDescent="0.2">
      <c r="B3" s="344" t="s">
        <v>242</v>
      </c>
      <c r="C3" s="351"/>
      <c r="D3" s="351"/>
      <c r="E3" s="351"/>
      <c r="F3" s="351"/>
      <c r="G3" s="351"/>
      <c r="H3" s="351"/>
      <c r="I3" s="351"/>
      <c r="J3" s="351"/>
      <c r="K3" s="351"/>
      <c r="L3" s="351"/>
      <c r="M3" s="352"/>
      <c r="N3" s="31"/>
    </row>
    <row r="4" spans="2:16" x14ac:dyDescent="0.2">
      <c r="B4" s="353"/>
      <c r="C4" s="351"/>
      <c r="D4" s="351"/>
      <c r="E4" s="351"/>
      <c r="F4" s="351"/>
      <c r="G4" s="351"/>
      <c r="H4" s="351"/>
      <c r="I4" s="351"/>
      <c r="J4" s="351"/>
      <c r="K4" s="351"/>
      <c r="L4" s="351"/>
      <c r="M4" s="352"/>
      <c r="N4" s="31"/>
    </row>
    <row r="5" spans="2:16" x14ac:dyDescent="0.2">
      <c r="B5" s="112"/>
      <c r="C5" s="113"/>
      <c r="D5" s="113"/>
      <c r="E5" s="113"/>
      <c r="F5" s="113"/>
      <c r="G5" s="113"/>
      <c r="H5" s="113"/>
      <c r="I5" s="113"/>
      <c r="J5" s="113"/>
      <c r="K5" s="113"/>
      <c r="L5" s="113"/>
      <c r="M5" s="114"/>
      <c r="N5" s="31"/>
    </row>
    <row r="6" spans="2:16" x14ac:dyDescent="0.2">
      <c r="B6" s="46" t="s">
        <v>55</v>
      </c>
      <c r="C6" s="44"/>
      <c r="D6" s="44"/>
      <c r="E6" s="44"/>
      <c r="F6" s="44"/>
      <c r="G6" s="44"/>
      <c r="H6" s="44"/>
      <c r="I6" s="44"/>
      <c r="J6" s="44"/>
      <c r="K6" s="44"/>
      <c r="L6" s="44"/>
      <c r="M6" s="45"/>
      <c r="N6" s="31"/>
    </row>
    <row r="7" spans="2:16" x14ac:dyDescent="0.2">
      <c r="B7" s="119" t="s">
        <v>131</v>
      </c>
      <c r="C7" s="44"/>
      <c r="D7" s="44"/>
      <c r="E7" s="44"/>
      <c r="F7" s="44"/>
      <c r="G7" s="44"/>
      <c r="H7" s="44"/>
      <c r="I7" s="44"/>
      <c r="J7" s="44"/>
      <c r="K7" s="44"/>
      <c r="L7" s="44"/>
      <c r="M7" s="45"/>
      <c r="N7" s="31"/>
    </row>
    <row r="8" spans="2:16" x14ac:dyDescent="0.2">
      <c r="B8" s="309" t="s">
        <v>317</v>
      </c>
      <c r="C8" s="44"/>
      <c r="D8" s="44"/>
      <c r="E8" s="44"/>
      <c r="F8" s="44"/>
      <c r="G8" s="44"/>
      <c r="H8" s="44"/>
      <c r="I8" s="44"/>
      <c r="J8" s="44"/>
      <c r="K8" s="44"/>
      <c r="L8" s="44"/>
      <c r="M8" s="45"/>
      <c r="N8" s="31"/>
    </row>
    <row r="9" spans="2:16" ht="16" customHeight="1" x14ac:dyDescent="0.2">
      <c r="B9" s="300" t="s">
        <v>306</v>
      </c>
      <c r="C9" s="120"/>
      <c r="D9" s="120"/>
      <c r="E9" s="120"/>
      <c r="F9" s="120"/>
      <c r="G9" s="120"/>
      <c r="H9" s="120"/>
      <c r="I9" s="120"/>
      <c r="J9" s="120"/>
      <c r="K9" s="120"/>
      <c r="L9" s="120"/>
      <c r="M9" s="121"/>
      <c r="N9" s="31"/>
    </row>
    <row r="10" spans="2:16" x14ac:dyDescent="0.2">
      <c r="B10" s="218" t="s">
        <v>239</v>
      </c>
      <c r="C10" s="120"/>
      <c r="D10" s="120"/>
      <c r="E10" s="120"/>
      <c r="F10" s="120"/>
      <c r="G10" s="120"/>
      <c r="H10" s="120"/>
      <c r="I10" s="120"/>
      <c r="J10" s="120"/>
      <c r="K10" s="120"/>
      <c r="L10" s="120"/>
      <c r="M10" s="121"/>
      <c r="N10" s="31"/>
    </row>
    <row r="11" spans="2:16" x14ac:dyDescent="0.2">
      <c r="B11" s="210" t="s">
        <v>235</v>
      </c>
      <c r="C11" s="44"/>
      <c r="D11" s="44"/>
      <c r="E11" s="44"/>
      <c r="F11" s="44"/>
      <c r="G11" s="44"/>
      <c r="H11" s="44"/>
      <c r="I11" s="44"/>
      <c r="J11" s="44"/>
      <c r="K11" s="44"/>
      <c r="L11" s="44"/>
      <c r="M11" s="45"/>
      <c r="N11" s="31"/>
    </row>
    <row r="12" spans="2:16" x14ac:dyDescent="0.2">
      <c r="B12" s="115" t="s">
        <v>174</v>
      </c>
      <c r="C12" s="44"/>
      <c r="D12" s="44"/>
      <c r="E12" s="44"/>
      <c r="F12" s="44"/>
      <c r="G12" s="44"/>
      <c r="H12" s="44"/>
      <c r="I12" s="44"/>
      <c r="J12" s="44"/>
      <c r="K12" s="44"/>
      <c r="L12" s="44"/>
      <c r="M12" s="45"/>
      <c r="N12" s="31"/>
    </row>
    <row r="13" spans="2:16" x14ac:dyDescent="0.2">
      <c r="B13" s="308" t="s">
        <v>314</v>
      </c>
      <c r="C13" s="44"/>
      <c r="D13" s="44"/>
      <c r="E13" s="44"/>
      <c r="F13" s="44"/>
      <c r="G13" s="44"/>
      <c r="H13" s="44"/>
      <c r="I13" s="44"/>
      <c r="J13" s="44"/>
      <c r="K13" s="44"/>
      <c r="L13" s="44"/>
      <c r="M13" s="45"/>
      <c r="N13" s="31"/>
    </row>
    <row r="14" spans="2:16" ht="17" customHeight="1" x14ac:dyDescent="0.2">
      <c r="B14" s="300" t="s">
        <v>298</v>
      </c>
      <c r="C14" s="44"/>
      <c r="D14" s="44"/>
      <c r="E14" s="44"/>
      <c r="F14" s="44"/>
      <c r="G14" s="44"/>
      <c r="H14" s="44"/>
      <c r="I14" s="44"/>
      <c r="J14" s="44"/>
      <c r="K14" s="44"/>
      <c r="L14" s="44"/>
      <c r="M14" s="45"/>
      <c r="N14" s="31"/>
      <c r="O14" s="313" t="s">
        <v>155</v>
      </c>
      <c r="P14" s="347"/>
    </row>
    <row r="15" spans="2:16" ht="16" customHeight="1" x14ac:dyDescent="0.2">
      <c r="B15" s="308" t="s">
        <v>315</v>
      </c>
      <c r="C15" s="44"/>
      <c r="D15" s="44"/>
      <c r="E15" s="44"/>
      <c r="F15" s="44"/>
      <c r="G15" s="44"/>
      <c r="H15" s="44"/>
      <c r="I15" s="44"/>
      <c r="J15" s="44"/>
      <c r="K15" s="44"/>
      <c r="L15" s="44"/>
      <c r="M15" s="45"/>
      <c r="N15" s="31"/>
      <c r="O15" s="16" t="s">
        <v>111</v>
      </c>
      <c r="P15" s="301" t="s">
        <v>72</v>
      </c>
    </row>
    <row r="16" spans="2:16" ht="16" customHeight="1" x14ac:dyDescent="0.2">
      <c r="B16" s="115" t="s">
        <v>173</v>
      </c>
      <c r="C16" s="44"/>
      <c r="D16" s="44"/>
      <c r="E16" s="44"/>
      <c r="F16" s="44"/>
      <c r="G16" s="44"/>
      <c r="H16" s="44"/>
      <c r="I16" s="44"/>
      <c r="J16" s="44"/>
      <c r="K16" s="44"/>
      <c r="L16" s="44"/>
      <c r="M16" s="45"/>
      <c r="N16" s="31"/>
      <c r="O16" s="16" t="s">
        <v>158</v>
      </c>
      <c r="P16" s="108">
        <v>1000000</v>
      </c>
    </row>
    <row r="17" spans="2:26" ht="17" x14ac:dyDescent="0.2">
      <c r="B17" s="308" t="s">
        <v>316</v>
      </c>
      <c r="C17" s="44"/>
      <c r="D17" s="44"/>
      <c r="E17" s="44"/>
      <c r="F17" s="44"/>
      <c r="G17" s="44"/>
      <c r="H17" s="44"/>
      <c r="I17" s="44"/>
      <c r="J17" s="44"/>
      <c r="K17" s="44"/>
      <c r="L17" s="44"/>
      <c r="M17" s="45"/>
      <c r="N17" s="31"/>
      <c r="O17" s="16" t="s">
        <v>167</v>
      </c>
      <c r="P17" s="34">
        <v>70</v>
      </c>
    </row>
    <row r="18" spans="2:26" ht="17" x14ac:dyDescent="0.2">
      <c r="B18" s="48"/>
      <c r="C18" s="49"/>
      <c r="D18" s="49"/>
      <c r="E18" s="49"/>
      <c r="F18" s="49"/>
      <c r="G18" s="49"/>
      <c r="H18" s="49"/>
      <c r="I18" s="49"/>
      <c r="J18" s="49"/>
      <c r="K18" s="49"/>
      <c r="L18" s="49"/>
      <c r="M18" s="50"/>
      <c r="N18" s="31"/>
      <c r="O18" s="16" t="s">
        <v>110</v>
      </c>
      <c r="P18" s="106" t="s">
        <v>61</v>
      </c>
    </row>
    <row r="19" spans="2:26" ht="17" x14ac:dyDescent="0.2">
      <c r="N19" s="31"/>
      <c r="O19" s="16" t="s">
        <v>294</v>
      </c>
      <c r="P19" s="106" t="s">
        <v>293</v>
      </c>
    </row>
    <row r="20" spans="2:26" ht="17" x14ac:dyDescent="0.2">
      <c r="E20" s="216" t="s">
        <v>295</v>
      </c>
      <c r="F20" s="211">
        <v>10</v>
      </c>
    </row>
    <row r="21" spans="2:26" s="217" customFormat="1" x14ac:dyDescent="0.2"/>
    <row r="22" spans="2:26" ht="50.75" customHeight="1" x14ac:dyDescent="0.2">
      <c r="B22" s="16" t="s">
        <v>115</v>
      </c>
      <c r="C22" s="16" t="s">
        <v>114</v>
      </c>
      <c r="D22" s="16" t="s">
        <v>241</v>
      </c>
      <c r="E22" s="16" t="s">
        <v>295</v>
      </c>
      <c r="F22" s="16" t="s">
        <v>177</v>
      </c>
      <c r="G22" s="16" t="s">
        <v>113</v>
      </c>
      <c r="H22" s="16" t="s">
        <v>112</v>
      </c>
      <c r="I22" s="16" t="s">
        <v>111</v>
      </c>
      <c r="J22" s="16" t="s">
        <v>109</v>
      </c>
      <c r="K22" s="16" t="s">
        <v>110</v>
      </c>
      <c r="L22" s="16" t="s">
        <v>107</v>
      </c>
      <c r="M22" s="16" t="s">
        <v>108</v>
      </c>
      <c r="O22" s="16" t="s">
        <v>132</v>
      </c>
      <c r="P22" s="16" t="s">
        <v>299</v>
      </c>
      <c r="Q22" s="16" t="s">
        <v>266</v>
      </c>
      <c r="R22" s="212"/>
    </row>
    <row r="23" spans="2:26" ht="15.5" customHeight="1" x14ac:dyDescent="0.2">
      <c r="B23" s="33" t="s">
        <v>106</v>
      </c>
      <c r="C23" s="34">
        <v>1</v>
      </c>
      <c r="D23" s="34">
        <v>40</v>
      </c>
      <c r="E23" s="35" t="str">
        <f>IF(D23&gt;F20, "--", P19)</f>
        <v>--</v>
      </c>
      <c r="F23" s="35">
        <f t="shared" ref="F23:F47" si="0">C23-D23</f>
        <v>-39</v>
      </c>
      <c r="G23" s="36">
        <v>7.7</v>
      </c>
      <c r="H23" s="34" t="s">
        <v>73</v>
      </c>
      <c r="I23" s="34" t="s">
        <v>72</v>
      </c>
      <c r="J23" s="37">
        <v>1889094</v>
      </c>
      <c r="K23" s="34" t="s">
        <v>58</v>
      </c>
      <c r="L23" s="36">
        <v>79.7</v>
      </c>
      <c r="M23" s="124">
        <v>7.31</v>
      </c>
      <c r="O23" s="39" t="str">
        <f>IF(M23&gt;M49, P19, "--")</f>
        <v>Yes</v>
      </c>
      <c r="P23" s="38" t="str">
        <f>IF(AND(I23=P15,J23&gt;=P16), P19, "--")</f>
        <v>Yes</v>
      </c>
      <c r="Q23" s="35" t="str">
        <f>IF(OR(K23=P18,L23&gt;P17), P19, "--")</f>
        <v>Yes</v>
      </c>
      <c r="Y23" s="194"/>
      <c r="Z23" s="194"/>
    </row>
    <row r="24" spans="2:26" ht="15.5" customHeight="1" x14ac:dyDescent="0.2">
      <c r="B24" s="33" t="s">
        <v>105</v>
      </c>
      <c r="C24" s="34">
        <v>12</v>
      </c>
      <c r="D24" s="34">
        <v>12</v>
      </c>
      <c r="E24" s="35" t="str">
        <f>IF(D24&gt;F$20, "--", P$19)</f>
        <v>--</v>
      </c>
      <c r="F24" s="35">
        <f t="shared" si="0"/>
        <v>0</v>
      </c>
      <c r="G24" s="36">
        <v>6.9</v>
      </c>
      <c r="H24" s="34" t="s">
        <v>104</v>
      </c>
      <c r="I24" s="34" t="s">
        <v>62</v>
      </c>
      <c r="J24" s="37">
        <v>651402</v>
      </c>
      <c r="K24" s="34" t="s">
        <v>58</v>
      </c>
      <c r="L24" s="36">
        <v>63.5</v>
      </c>
      <c r="M24" s="124">
        <v>7.32</v>
      </c>
      <c r="O24" s="39" t="str">
        <f>IF(M24&gt;M$49, P$19, "--")</f>
        <v>Yes</v>
      </c>
      <c r="P24" s="38" t="str">
        <f>IF(AND(I24=P$15,J24&gt;=P$16), P$19, "--")</f>
        <v>--</v>
      </c>
      <c r="Q24" s="35" t="str">
        <f>IF(OR(K24=P$18,L24&gt;P$17), P$19, "--")</f>
        <v>--</v>
      </c>
      <c r="Y24" s="194"/>
      <c r="Z24" s="194"/>
    </row>
    <row r="25" spans="2:26" ht="15.5" customHeight="1" x14ac:dyDescent="0.2">
      <c r="B25" s="33" t="s">
        <v>103</v>
      </c>
      <c r="C25" s="34">
        <v>8</v>
      </c>
      <c r="D25" s="34">
        <v>44</v>
      </c>
      <c r="E25" s="35" t="str">
        <f t="shared" ref="E25:E47" si="1">IF(D25&gt;F$20, "--", P$19)</f>
        <v>--</v>
      </c>
      <c r="F25" s="35">
        <f t="shared" si="0"/>
        <v>-36</v>
      </c>
      <c r="G25" s="36">
        <v>6.9</v>
      </c>
      <c r="H25" s="34" t="s">
        <v>102</v>
      </c>
      <c r="I25" s="34" t="s">
        <v>59</v>
      </c>
      <c r="J25" s="37">
        <v>4694565</v>
      </c>
      <c r="K25" s="34" t="s">
        <v>61</v>
      </c>
      <c r="L25" s="36">
        <v>58.7</v>
      </c>
      <c r="M25" s="124">
        <v>6.79</v>
      </c>
      <c r="O25" s="39" t="str">
        <f t="shared" ref="O25:O47" si="2">IF(M25&gt;M$49, P$19, "--")</f>
        <v>--</v>
      </c>
      <c r="P25" s="38" t="str">
        <f t="shared" ref="P25:P47" si="3">IF(AND(I25=P$15,J25&gt;=P$16), P$19, "--")</f>
        <v>--</v>
      </c>
      <c r="Q25" s="35" t="str">
        <f t="shared" ref="Q25:Q47" si="4">IF(OR(K25=P$18,L25&gt;P$17), P$19, "--")</f>
        <v>Yes</v>
      </c>
      <c r="Y25" s="194"/>
      <c r="Z25" s="194"/>
    </row>
    <row r="26" spans="2:26" ht="15.5" customHeight="1" x14ac:dyDescent="0.2">
      <c r="B26" s="33" t="s">
        <v>101</v>
      </c>
      <c r="C26" s="34">
        <v>14</v>
      </c>
      <c r="D26" s="34">
        <v>8</v>
      </c>
      <c r="E26" s="35" t="str">
        <f t="shared" si="1"/>
        <v>Yes</v>
      </c>
      <c r="F26" s="35">
        <f t="shared" si="0"/>
        <v>6</v>
      </c>
      <c r="G26" s="36">
        <v>6.9</v>
      </c>
      <c r="H26" s="34" t="s">
        <v>79</v>
      </c>
      <c r="I26" s="34" t="s">
        <v>65</v>
      </c>
      <c r="J26" s="37">
        <v>2338792</v>
      </c>
      <c r="K26" s="34" t="s">
        <v>58</v>
      </c>
      <c r="L26" s="36">
        <v>70.900000000000006</v>
      </c>
      <c r="M26" s="124">
        <v>6.55</v>
      </c>
      <c r="O26" s="39" t="str">
        <f t="shared" si="2"/>
        <v>--</v>
      </c>
      <c r="P26" s="38" t="str">
        <f t="shared" si="3"/>
        <v>--</v>
      </c>
      <c r="Q26" s="35" t="str">
        <f t="shared" si="4"/>
        <v>Yes</v>
      </c>
      <c r="Y26" s="194"/>
      <c r="Z26" s="194"/>
    </row>
    <row r="27" spans="2:26" ht="15.5" customHeight="1" x14ac:dyDescent="0.2">
      <c r="B27" s="33" t="s">
        <v>100</v>
      </c>
      <c r="C27" s="34">
        <v>11</v>
      </c>
      <c r="D27" s="34">
        <v>9</v>
      </c>
      <c r="E27" s="35" t="str">
        <f t="shared" si="1"/>
        <v>Yes</v>
      </c>
      <c r="F27" s="35">
        <f t="shared" si="0"/>
        <v>2</v>
      </c>
      <c r="G27" s="36">
        <v>7.6</v>
      </c>
      <c r="H27" s="34" t="s">
        <v>97</v>
      </c>
      <c r="I27" s="34" t="s">
        <v>62</v>
      </c>
      <c r="J27" s="37">
        <v>678364</v>
      </c>
      <c r="K27" s="34" t="s">
        <v>58</v>
      </c>
      <c r="L27" s="36">
        <v>62.1</v>
      </c>
      <c r="M27" s="124">
        <v>6.63</v>
      </c>
      <c r="O27" s="39" t="str">
        <f t="shared" si="2"/>
        <v>--</v>
      </c>
      <c r="P27" s="38" t="str">
        <f t="shared" si="3"/>
        <v>--</v>
      </c>
      <c r="Q27" s="35" t="str">
        <f t="shared" si="4"/>
        <v>--</v>
      </c>
      <c r="Y27" s="194"/>
      <c r="Z27" s="194"/>
    </row>
    <row r="28" spans="2:26" ht="15.5" customHeight="1" x14ac:dyDescent="0.2">
      <c r="B28" s="33" t="s">
        <v>99</v>
      </c>
      <c r="C28" s="34">
        <v>15</v>
      </c>
      <c r="D28" s="34">
        <v>113</v>
      </c>
      <c r="E28" s="35" t="str">
        <f t="shared" si="1"/>
        <v>--</v>
      </c>
      <c r="F28" s="35">
        <f t="shared" si="0"/>
        <v>-98</v>
      </c>
      <c r="G28" s="36">
        <v>7</v>
      </c>
      <c r="H28" s="34" t="s">
        <v>73</v>
      </c>
      <c r="I28" s="34" t="s">
        <v>72</v>
      </c>
      <c r="J28" s="37">
        <v>6833420</v>
      </c>
      <c r="K28" s="34" t="s">
        <v>58</v>
      </c>
      <c r="L28" s="36">
        <v>76.599999999999994</v>
      </c>
      <c r="M28" s="124">
        <v>6.59</v>
      </c>
      <c r="O28" s="39" t="str">
        <f t="shared" si="2"/>
        <v>--</v>
      </c>
      <c r="P28" s="38" t="str">
        <f t="shared" si="3"/>
        <v>Yes</v>
      </c>
      <c r="Q28" s="35" t="str">
        <f t="shared" si="4"/>
        <v>Yes</v>
      </c>
      <c r="Y28" s="194"/>
      <c r="Z28" s="194"/>
    </row>
    <row r="29" spans="2:26" ht="15.5" customHeight="1" x14ac:dyDescent="0.2">
      <c r="B29" s="33" t="s">
        <v>98</v>
      </c>
      <c r="C29" s="34">
        <v>2</v>
      </c>
      <c r="D29" s="34">
        <v>99</v>
      </c>
      <c r="E29" s="35" t="str">
        <f t="shared" si="1"/>
        <v>--</v>
      </c>
      <c r="F29" s="35">
        <f t="shared" si="0"/>
        <v>-97</v>
      </c>
      <c r="G29" s="36">
        <v>7.5</v>
      </c>
      <c r="H29" s="34" t="s">
        <v>97</v>
      </c>
      <c r="I29" s="34" t="s">
        <v>62</v>
      </c>
      <c r="J29" s="37">
        <v>2703972</v>
      </c>
      <c r="K29" s="34" t="s">
        <v>58</v>
      </c>
      <c r="L29" s="36">
        <v>64.599999999999994</v>
      </c>
      <c r="M29" s="124">
        <v>6.87</v>
      </c>
      <c r="O29" s="39" t="str">
        <f t="shared" si="2"/>
        <v>--</v>
      </c>
      <c r="P29" s="38" t="str">
        <f t="shared" si="3"/>
        <v>--</v>
      </c>
      <c r="Q29" s="35" t="str">
        <f t="shared" si="4"/>
        <v>--</v>
      </c>
      <c r="Y29" s="194"/>
      <c r="Z29" s="194"/>
    </row>
    <row r="30" spans="2:26" ht="15.5" customHeight="1" x14ac:dyDescent="0.2">
      <c r="B30" s="33" t="s">
        <v>96</v>
      </c>
      <c r="C30" s="34">
        <v>9</v>
      </c>
      <c r="D30" s="34">
        <v>19</v>
      </c>
      <c r="E30" s="35" t="str">
        <f t="shared" si="1"/>
        <v>--</v>
      </c>
      <c r="F30" s="35">
        <f t="shared" si="0"/>
        <v>-10</v>
      </c>
      <c r="G30" s="36">
        <v>7.3</v>
      </c>
      <c r="H30" s="34" t="s">
        <v>95</v>
      </c>
      <c r="I30" s="34" t="s">
        <v>81</v>
      </c>
      <c r="J30" s="37">
        <v>601187</v>
      </c>
      <c r="K30" s="34" t="s">
        <v>58</v>
      </c>
      <c r="L30" s="36">
        <v>60.3</v>
      </c>
      <c r="M30" s="124">
        <v>6.8</v>
      </c>
      <c r="O30" s="39" t="str">
        <f t="shared" si="2"/>
        <v>--</v>
      </c>
      <c r="P30" s="38" t="str">
        <f t="shared" si="3"/>
        <v>--</v>
      </c>
      <c r="Q30" s="35" t="str">
        <f t="shared" si="4"/>
        <v>--</v>
      </c>
      <c r="Y30" s="194"/>
      <c r="Z30" s="194"/>
    </row>
    <row r="31" spans="2:26" ht="15.5" customHeight="1" x14ac:dyDescent="0.2">
      <c r="B31" s="33" t="s">
        <v>94</v>
      </c>
      <c r="C31" s="34">
        <v>5</v>
      </c>
      <c r="D31" s="34">
        <v>10</v>
      </c>
      <c r="E31" s="35" t="str">
        <f t="shared" si="1"/>
        <v>Yes</v>
      </c>
      <c r="F31" s="35">
        <f t="shared" si="0"/>
        <v>-5</v>
      </c>
      <c r="G31" s="36">
        <v>7.3</v>
      </c>
      <c r="H31" s="34" t="s">
        <v>93</v>
      </c>
      <c r="I31" s="34" t="s">
        <v>72</v>
      </c>
      <c r="J31" s="37">
        <v>493095</v>
      </c>
      <c r="K31" s="34" t="s">
        <v>58</v>
      </c>
      <c r="L31" s="36">
        <v>68</v>
      </c>
      <c r="M31" s="124">
        <v>7.41</v>
      </c>
      <c r="O31" s="39" t="str">
        <f t="shared" si="2"/>
        <v>Yes</v>
      </c>
      <c r="P31" s="38" t="str">
        <f t="shared" si="3"/>
        <v>--</v>
      </c>
      <c r="Q31" s="35" t="str">
        <f t="shared" si="4"/>
        <v>--</v>
      </c>
      <c r="Y31" s="194"/>
      <c r="Z31" s="194"/>
    </row>
    <row r="32" spans="2:26" ht="15.5" customHeight="1" x14ac:dyDescent="0.2">
      <c r="B32" s="33" t="s">
        <v>92</v>
      </c>
      <c r="C32" s="34">
        <v>19</v>
      </c>
      <c r="D32" s="34">
        <v>20</v>
      </c>
      <c r="E32" s="35" t="str">
        <f>IF(D32&gt;F$20, "--", P$19)</f>
        <v>--</v>
      </c>
      <c r="F32" s="35">
        <f t="shared" si="0"/>
        <v>-1</v>
      </c>
      <c r="G32" s="36">
        <v>7.1</v>
      </c>
      <c r="H32" s="34" t="s">
        <v>91</v>
      </c>
      <c r="I32" s="34" t="s">
        <v>81</v>
      </c>
      <c r="J32" s="37">
        <v>1017877</v>
      </c>
      <c r="K32" s="34" t="s">
        <v>58</v>
      </c>
      <c r="L32" s="36">
        <v>57.9</v>
      </c>
      <c r="M32" s="124">
        <v>7.54</v>
      </c>
      <c r="O32" s="39" t="str">
        <f t="shared" si="2"/>
        <v>Yes</v>
      </c>
      <c r="P32" s="38" t="str">
        <f t="shared" si="3"/>
        <v>--</v>
      </c>
      <c r="Q32" s="35" t="str">
        <f t="shared" si="4"/>
        <v>--</v>
      </c>
      <c r="Y32" s="194"/>
      <c r="Z32" s="194"/>
    </row>
    <row r="33" spans="2:26" ht="15.5" customHeight="1" x14ac:dyDescent="0.2">
      <c r="B33" s="33" t="s">
        <v>90</v>
      </c>
      <c r="C33" s="34">
        <v>20</v>
      </c>
      <c r="D33" s="34">
        <v>140</v>
      </c>
      <c r="E33" s="35" t="str">
        <f t="shared" si="1"/>
        <v>--</v>
      </c>
      <c r="F33" s="35">
        <f t="shared" si="0"/>
        <v>-120</v>
      </c>
      <c r="G33" s="36">
        <v>6.9</v>
      </c>
      <c r="H33" s="34" t="s">
        <v>73</v>
      </c>
      <c r="I33" s="34" t="s">
        <v>72</v>
      </c>
      <c r="J33" s="37">
        <v>6346653</v>
      </c>
      <c r="K33" s="34" t="s">
        <v>58</v>
      </c>
      <c r="L33" s="36">
        <v>78.900000000000006</v>
      </c>
      <c r="M33" s="124">
        <v>6.46</v>
      </c>
      <c r="O33" s="39" t="str">
        <f t="shared" si="2"/>
        <v>--</v>
      </c>
      <c r="P33" s="38" t="str">
        <f t="shared" si="3"/>
        <v>Yes</v>
      </c>
      <c r="Q33" s="35" t="str">
        <f t="shared" si="4"/>
        <v>Yes</v>
      </c>
      <c r="Y33" s="194"/>
      <c r="Z33" s="194"/>
    </row>
    <row r="34" spans="2:26" ht="15.5" customHeight="1" x14ac:dyDescent="0.2">
      <c r="B34" s="33" t="s">
        <v>89</v>
      </c>
      <c r="C34" s="34">
        <v>18</v>
      </c>
      <c r="D34" s="34">
        <v>11</v>
      </c>
      <c r="E34" s="35" t="str">
        <f t="shared" si="1"/>
        <v>--</v>
      </c>
      <c r="F34" s="35">
        <f t="shared" si="0"/>
        <v>7</v>
      </c>
      <c r="G34" s="36">
        <v>7.1</v>
      </c>
      <c r="H34" s="34" t="s">
        <v>88</v>
      </c>
      <c r="I34" s="34" t="s">
        <v>81</v>
      </c>
      <c r="J34" s="37">
        <v>627618</v>
      </c>
      <c r="K34" s="34" t="s">
        <v>58</v>
      </c>
      <c r="L34" s="36">
        <v>55.9</v>
      </c>
      <c r="M34" s="124">
        <v>7.24</v>
      </c>
      <c r="O34" s="39" t="str">
        <f t="shared" si="2"/>
        <v>Yes</v>
      </c>
      <c r="P34" s="38" t="str">
        <f t="shared" si="3"/>
        <v>--</v>
      </c>
      <c r="Q34" s="35" t="str">
        <f t="shared" si="4"/>
        <v>--</v>
      </c>
      <c r="Y34" s="194"/>
      <c r="Z34" s="194"/>
    </row>
    <row r="35" spans="2:26" ht="15.5" customHeight="1" x14ac:dyDescent="0.2">
      <c r="B35" s="33" t="s">
        <v>87</v>
      </c>
      <c r="C35" s="34">
        <v>17</v>
      </c>
      <c r="D35" s="34">
        <v>35</v>
      </c>
      <c r="E35" s="35" t="str">
        <f t="shared" si="1"/>
        <v>--</v>
      </c>
      <c r="F35" s="35">
        <f t="shared" si="0"/>
        <v>-18</v>
      </c>
      <c r="G35" s="36">
        <v>7.2</v>
      </c>
      <c r="H35" s="34" t="s">
        <v>86</v>
      </c>
      <c r="I35" s="34" t="s">
        <v>81</v>
      </c>
      <c r="J35" s="37">
        <v>3458790</v>
      </c>
      <c r="K35" s="34" t="s">
        <v>58</v>
      </c>
      <c r="L35" s="36">
        <v>55.2</v>
      </c>
      <c r="M35" s="122">
        <v>6.97</v>
      </c>
      <c r="O35" s="39" t="str">
        <f t="shared" si="2"/>
        <v>Yes</v>
      </c>
      <c r="P35" s="38" t="str">
        <f t="shared" si="3"/>
        <v>--</v>
      </c>
      <c r="Q35" s="35" t="str">
        <f t="shared" si="4"/>
        <v>--</v>
      </c>
      <c r="Y35" s="194"/>
      <c r="Z35" s="194"/>
    </row>
    <row r="36" spans="2:26" ht="15.5" customHeight="1" x14ac:dyDescent="0.2">
      <c r="B36" s="33" t="s">
        <v>85</v>
      </c>
      <c r="C36" s="34">
        <v>13</v>
      </c>
      <c r="D36" s="34">
        <v>61</v>
      </c>
      <c r="E36" s="35" t="str">
        <f t="shared" si="1"/>
        <v>--</v>
      </c>
      <c r="F36" s="35">
        <f t="shared" si="0"/>
        <v>-48</v>
      </c>
      <c r="G36" s="36">
        <v>7.1</v>
      </c>
      <c r="H36" s="34" t="s">
        <v>84</v>
      </c>
      <c r="I36" s="34" t="s">
        <v>65</v>
      </c>
      <c r="J36" s="37">
        <v>1761848</v>
      </c>
      <c r="K36" s="34" t="s">
        <v>58</v>
      </c>
      <c r="L36" s="36">
        <v>69.7</v>
      </c>
      <c r="M36" s="122">
        <v>6.52</v>
      </c>
      <c r="O36" s="39" t="str">
        <f t="shared" si="2"/>
        <v>--</v>
      </c>
      <c r="P36" s="38" t="str">
        <f t="shared" si="3"/>
        <v>--</v>
      </c>
      <c r="Q36" s="35" t="str">
        <f t="shared" si="4"/>
        <v>--</v>
      </c>
      <c r="Y36" s="194"/>
      <c r="Z36" s="194"/>
    </row>
    <row r="37" spans="2:26" ht="15.5" customHeight="1" x14ac:dyDescent="0.2">
      <c r="B37" s="33" t="s">
        <v>83</v>
      </c>
      <c r="C37" s="34">
        <v>25</v>
      </c>
      <c r="D37" s="34">
        <v>46</v>
      </c>
      <c r="E37" s="35" t="str">
        <f t="shared" si="1"/>
        <v>--</v>
      </c>
      <c r="F37" s="35">
        <f t="shared" si="0"/>
        <v>-21</v>
      </c>
      <c r="G37" s="36">
        <v>6.8</v>
      </c>
      <c r="H37" s="34" t="s">
        <v>82</v>
      </c>
      <c r="I37" s="34" t="s">
        <v>81</v>
      </c>
      <c r="J37" s="37">
        <v>895919</v>
      </c>
      <c r="K37" s="34" t="s">
        <v>58</v>
      </c>
      <c r="L37" s="36">
        <v>61.8</v>
      </c>
      <c r="M37" s="122">
        <v>6.69</v>
      </c>
      <c r="O37" s="39" t="str">
        <f t="shared" si="2"/>
        <v>--</v>
      </c>
      <c r="P37" s="38" t="str">
        <f t="shared" si="3"/>
        <v>--</v>
      </c>
      <c r="Q37" s="35" t="str">
        <f t="shared" si="4"/>
        <v>--</v>
      </c>
      <c r="Y37" s="194"/>
      <c r="Z37" s="194"/>
    </row>
    <row r="38" spans="2:26" ht="15.5" customHeight="1" x14ac:dyDescent="0.2">
      <c r="B38" s="33" t="s">
        <v>80</v>
      </c>
      <c r="C38" s="34">
        <v>7</v>
      </c>
      <c r="D38" s="34">
        <v>3</v>
      </c>
      <c r="E38" s="35" t="str">
        <f t="shared" si="1"/>
        <v>Yes</v>
      </c>
      <c r="F38" s="35">
        <f t="shared" si="0"/>
        <v>4</v>
      </c>
      <c r="G38" s="36">
        <v>7.1</v>
      </c>
      <c r="H38" s="34" t="s">
        <v>79</v>
      </c>
      <c r="I38" s="34" t="s">
        <v>65</v>
      </c>
      <c r="J38" s="37">
        <v>1750865</v>
      </c>
      <c r="K38" s="34" t="s">
        <v>58</v>
      </c>
      <c r="L38" s="36">
        <v>71.599999999999994</v>
      </c>
      <c r="M38" s="122">
        <v>6.95</v>
      </c>
      <c r="O38" s="39" t="str">
        <f t="shared" si="2"/>
        <v>Yes</v>
      </c>
      <c r="P38" s="38" t="str">
        <f t="shared" si="3"/>
        <v>--</v>
      </c>
      <c r="Q38" s="35" t="str">
        <f t="shared" si="4"/>
        <v>Yes</v>
      </c>
      <c r="Y38" s="194"/>
      <c r="Z38" s="194"/>
    </row>
    <row r="39" spans="2:26" ht="15.5" customHeight="1" x14ac:dyDescent="0.2">
      <c r="B39" s="33" t="s">
        <v>78</v>
      </c>
      <c r="C39" s="34">
        <v>24</v>
      </c>
      <c r="D39" s="34">
        <v>42</v>
      </c>
      <c r="E39" s="35" t="str">
        <f t="shared" si="1"/>
        <v>--</v>
      </c>
      <c r="F39" s="35">
        <f t="shared" si="0"/>
        <v>-18</v>
      </c>
      <c r="G39" s="36">
        <v>6.8</v>
      </c>
      <c r="H39" s="34" t="s">
        <v>77</v>
      </c>
      <c r="I39" s="34" t="s">
        <v>65</v>
      </c>
      <c r="J39" s="37">
        <v>1246215</v>
      </c>
      <c r="K39" s="34" t="s">
        <v>58</v>
      </c>
      <c r="L39" s="36">
        <v>69.599999999999994</v>
      </c>
      <c r="M39" s="122">
        <v>6.72</v>
      </c>
      <c r="O39" s="39" t="str">
        <f t="shared" si="2"/>
        <v>--</v>
      </c>
      <c r="P39" s="38" t="str">
        <f t="shared" si="3"/>
        <v>--</v>
      </c>
      <c r="Q39" s="35" t="str">
        <f t="shared" si="4"/>
        <v>--</v>
      </c>
      <c r="Y39" s="194"/>
      <c r="Z39" s="194"/>
    </row>
    <row r="40" spans="2:26" ht="15.5" customHeight="1" x14ac:dyDescent="0.2">
      <c r="B40" s="33" t="s">
        <v>76</v>
      </c>
      <c r="C40" s="34">
        <v>10</v>
      </c>
      <c r="D40" s="34">
        <v>58</v>
      </c>
      <c r="E40" s="35" t="str">
        <f t="shared" si="1"/>
        <v>--</v>
      </c>
      <c r="F40" s="35">
        <f t="shared" si="0"/>
        <v>-48</v>
      </c>
      <c r="G40" s="36">
        <v>7.1</v>
      </c>
      <c r="H40" s="34" t="s">
        <v>75</v>
      </c>
      <c r="I40" s="34" t="s">
        <v>62</v>
      </c>
      <c r="J40" s="37">
        <v>2325531</v>
      </c>
      <c r="K40" s="34" t="s">
        <v>61</v>
      </c>
      <c r="L40" s="36">
        <v>63.8</v>
      </c>
      <c r="M40" s="122">
        <v>6.95</v>
      </c>
      <c r="O40" s="39" t="str">
        <f t="shared" si="2"/>
        <v>Yes</v>
      </c>
      <c r="P40" s="38" t="str">
        <f t="shared" si="3"/>
        <v>--</v>
      </c>
      <c r="Q40" s="35" t="str">
        <f t="shared" si="4"/>
        <v>Yes</v>
      </c>
      <c r="Y40" s="194"/>
      <c r="Z40" s="194"/>
    </row>
    <row r="41" spans="2:26" ht="15.5" customHeight="1" x14ac:dyDescent="0.2">
      <c r="B41" s="33" t="s">
        <v>74</v>
      </c>
      <c r="C41" s="34">
        <v>23</v>
      </c>
      <c r="D41" s="34">
        <v>103</v>
      </c>
      <c r="E41" s="35" t="str">
        <f t="shared" si="1"/>
        <v>--</v>
      </c>
      <c r="F41" s="35">
        <f t="shared" si="0"/>
        <v>-80</v>
      </c>
      <c r="G41" s="36">
        <v>7.1</v>
      </c>
      <c r="H41" s="34" t="s">
        <v>73</v>
      </c>
      <c r="I41" s="34" t="s">
        <v>72</v>
      </c>
      <c r="J41" s="37">
        <v>2286702</v>
      </c>
      <c r="K41" s="34" t="s">
        <v>58</v>
      </c>
      <c r="L41" s="36">
        <v>80.2</v>
      </c>
      <c r="M41" s="122">
        <v>6.5</v>
      </c>
      <c r="O41" s="39" t="str">
        <f t="shared" si="2"/>
        <v>--</v>
      </c>
      <c r="P41" s="38" t="str">
        <f t="shared" si="3"/>
        <v>Yes</v>
      </c>
      <c r="Q41" s="35" t="str">
        <f t="shared" si="4"/>
        <v>Yes</v>
      </c>
      <c r="Y41" s="194"/>
      <c r="Z41" s="194"/>
    </row>
    <row r="42" spans="2:26" ht="15.5" customHeight="1" x14ac:dyDescent="0.2">
      <c r="B42" s="33" t="s">
        <v>71</v>
      </c>
      <c r="C42" s="34">
        <v>22</v>
      </c>
      <c r="D42" s="34">
        <v>93</v>
      </c>
      <c r="E42" s="35" t="str">
        <f t="shared" si="1"/>
        <v>--</v>
      </c>
      <c r="F42" s="35">
        <f t="shared" si="0"/>
        <v>-71</v>
      </c>
      <c r="G42" s="36">
        <v>6.8</v>
      </c>
      <c r="H42" s="34" t="s">
        <v>68</v>
      </c>
      <c r="I42" s="34" t="s">
        <v>62</v>
      </c>
      <c r="J42" s="37">
        <v>3223096</v>
      </c>
      <c r="K42" s="34" t="s">
        <v>61</v>
      </c>
      <c r="L42" s="36">
        <v>69.7</v>
      </c>
      <c r="M42" s="122">
        <v>7.38</v>
      </c>
      <c r="O42" s="39" t="str">
        <f t="shared" si="2"/>
        <v>Yes</v>
      </c>
      <c r="P42" s="38" t="str">
        <f t="shared" si="3"/>
        <v>--</v>
      </c>
      <c r="Q42" s="35" t="str">
        <f t="shared" si="4"/>
        <v>Yes</v>
      </c>
      <c r="Y42" s="194"/>
      <c r="Z42" s="194"/>
    </row>
    <row r="43" spans="2:26" ht="15.5" customHeight="1" x14ac:dyDescent="0.2">
      <c r="B43" s="33" t="s">
        <v>70</v>
      </c>
      <c r="C43" s="34">
        <v>16</v>
      </c>
      <c r="D43" s="34">
        <v>45</v>
      </c>
      <c r="E43" s="35" t="str">
        <f t="shared" si="1"/>
        <v>--</v>
      </c>
      <c r="F43" s="35">
        <f t="shared" si="0"/>
        <v>-29</v>
      </c>
      <c r="G43" s="36">
        <v>7</v>
      </c>
      <c r="H43" s="34" t="s">
        <v>68</v>
      </c>
      <c r="I43" s="34" t="s">
        <v>62</v>
      </c>
      <c r="J43" s="37">
        <v>4528894</v>
      </c>
      <c r="K43" s="34" t="s">
        <v>61</v>
      </c>
      <c r="L43" s="36">
        <v>65.8</v>
      </c>
      <c r="M43" s="122">
        <v>6.56</v>
      </c>
      <c r="O43" s="39" t="str">
        <f t="shared" si="2"/>
        <v>--</v>
      </c>
      <c r="P43" s="38" t="str">
        <f t="shared" si="3"/>
        <v>--</v>
      </c>
      <c r="Q43" s="35" t="str">
        <f t="shared" si="4"/>
        <v>Yes</v>
      </c>
      <c r="Y43" s="194"/>
      <c r="Z43" s="194"/>
    </row>
    <row r="44" spans="2:26" ht="15.5" customHeight="1" x14ac:dyDescent="0.2">
      <c r="B44" s="33" t="s">
        <v>69</v>
      </c>
      <c r="C44" s="34">
        <v>3</v>
      </c>
      <c r="D44" s="34">
        <v>13</v>
      </c>
      <c r="E44" s="35" t="str">
        <f t="shared" si="1"/>
        <v>--</v>
      </c>
      <c r="F44" s="35">
        <f t="shared" si="0"/>
        <v>-10</v>
      </c>
      <c r="G44" s="36">
        <v>7.1</v>
      </c>
      <c r="H44" s="34" t="s">
        <v>68</v>
      </c>
      <c r="I44" s="34" t="s">
        <v>62</v>
      </c>
      <c r="J44" s="37">
        <v>1925706</v>
      </c>
      <c r="K44" s="34" t="s">
        <v>61</v>
      </c>
      <c r="L44" s="36">
        <v>72.400000000000006</v>
      </c>
      <c r="M44" s="122">
        <v>7.71</v>
      </c>
      <c r="O44" s="39" t="str">
        <f t="shared" si="2"/>
        <v>Yes</v>
      </c>
      <c r="P44" s="38" t="str">
        <f t="shared" si="3"/>
        <v>--</v>
      </c>
      <c r="Q44" s="35" t="str">
        <f t="shared" si="4"/>
        <v>Yes</v>
      </c>
      <c r="Y44" s="194"/>
      <c r="Z44" s="194"/>
    </row>
    <row r="45" spans="2:26" ht="15.5" customHeight="1" x14ac:dyDescent="0.2">
      <c r="B45" s="33" t="s">
        <v>67</v>
      </c>
      <c r="C45" s="34">
        <v>21</v>
      </c>
      <c r="D45" s="34">
        <v>5</v>
      </c>
      <c r="E45" s="35" t="str">
        <f t="shared" si="1"/>
        <v>Yes</v>
      </c>
      <c r="F45" s="35">
        <f t="shared" si="0"/>
        <v>16</v>
      </c>
      <c r="G45" s="36">
        <v>6.7</v>
      </c>
      <c r="H45" s="34" t="s">
        <v>66</v>
      </c>
      <c r="I45" s="34" t="s">
        <v>65</v>
      </c>
      <c r="J45" s="37">
        <v>735767</v>
      </c>
      <c r="K45" s="34" t="s">
        <v>61</v>
      </c>
      <c r="L45" s="36">
        <v>81.7</v>
      </c>
      <c r="M45" s="122">
        <v>7.43</v>
      </c>
      <c r="O45" s="39" t="str">
        <f t="shared" si="2"/>
        <v>Yes</v>
      </c>
      <c r="P45" s="38" t="str">
        <f t="shared" si="3"/>
        <v>--</v>
      </c>
      <c r="Q45" s="35" t="str">
        <f t="shared" si="4"/>
        <v>Yes</v>
      </c>
      <c r="Y45" s="194"/>
      <c r="Z45" s="194"/>
    </row>
    <row r="46" spans="2:26" ht="15.5" customHeight="1" x14ac:dyDescent="0.2">
      <c r="B46" s="33" t="s">
        <v>64</v>
      </c>
      <c r="C46" s="34">
        <v>6</v>
      </c>
      <c r="D46" s="34">
        <v>81</v>
      </c>
      <c r="E46" s="35" t="str">
        <f t="shared" si="1"/>
        <v>--</v>
      </c>
      <c r="F46" s="35">
        <f t="shared" si="0"/>
        <v>-75</v>
      </c>
      <c r="G46" s="36">
        <v>7.2</v>
      </c>
      <c r="H46" s="34" t="s">
        <v>63</v>
      </c>
      <c r="I46" s="34" t="s">
        <v>62</v>
      </c>
      <c r="J46" s="37">
        <v>3614361</v>
      </c>
      <c r="K46" s="34" t="s">
        <v>61</v>
      </c>
      <c r="L46" s="36">
        <v>60.2</v>
      </c>
      <c r="M46" s="122">
        <v>6.24</v>
      </c>
      <c r="O46" s="39" t="str">
        <f t="shared" si="2"/>
        <v>--</v>
      </c>
      <c r="P46" s="38" t="str">
        <f t="shared" si="3"/>
        <v>--</v>
      </c>
      <c r="Q46" s="35" t="str">
        <f t="shared" si="4"/>
        <v>Yes</v>
      </c>
      <c r="Y46" s="194"/>
      <c r="Z46" s="194"/>
    </row>
    <row r="47" spans="2:26" ht="15.5" customHeight="1" x14ac:dyDescent="0.2">
      <c r="B47" s="195" t="s">
        <v>230</v>
      </c>
      <c r="C47" s="34">
        <v>4</v>
      </c>
      <c r="D47" s="34">
        <v>39</v>
      </c>
      <c r="E47" s="35" t="str">
        <f t="shared" si="1"/>
        <v>--</v>
      </c>
      <c r="F47" s="35">
        <f t="shared" si="0"/>
        <v>-35</v>
      </c>
      <c r="G47" s="36">
        <v>7.2</v>
      </c>
      <c r="H47" s="34" t="s">
        <v>60</v>
      </c>
      <c r="I47" s="34" t="s">
        <v>59</v>
      </c>
      <c r="J47" s="37">
        <v>5949403</v>
      </c>
      <c r="K47" s="34" t="s">
        <v>58</v>
      </c>
      <c r="L47" s="36">
        <v>66.7</v>
      </c>
      <c r="M47" s="122">
        <v>6.69</v>
      </c>
      <c r="O47" s="39" t="str">
        <f t="shared" si="2"/>
        <v>--</v>
      </c>
      <c r="P47" s="38" t="str">
        <f t="shared" si="3"/>
        <v>--</v>
      </c>
      <c r="Q47" s="35" t="str">
        <f t="shared" si="4"/>
        <v>--</v>
      </c>
      <c r="Y47" s="194"/>
      <c r="Z47" s="194"/>
    </row>
    <row r="48" spans="2:26" x14ac:dyDescent="0.2">
      <c r="M48" s="123"/>
    </row>
    <row r="49" spans="2:13" x14ac:dyDescent="0.2">
      <c r="J49" s="348" t="s">
        <v>180</v>
      </c>
      <c r="K49" s="349"/>
      <c r="L49" s="350"/>
      <c r="M49" s="127">
        <f>AVERAGE(M23:M47)</f>
        <v>6.9128000000000007</v>
      </c>
    </row>
    <row r="50" spans="2:13" x14ac:dyDescent="0.2">
      <c r="B50" s="40"/>
    </row>
  </sheetData>
  <mergeCells count="3">
    <mergeCell ref="B3:M4"/>
    <mergeCell ref="J49:L49"/>
    <mergeCell ref="O14:P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CFC58-E87B-6B40-AEAE-5BE9F45CC226}">
  <sheetPr>
    <tabColor theme="5" tint="0.79998168889431442"/>
  </sheetPr>
  <dimension ref="B2:N40"/>
  <sheetViews>
    <sheetView showGridLines="0" tabSelected="1" topLeftCell="G23" zoomScale="90" zoomScaleNormal="90" zoomScalePageLayoutView="85" workbookViewId="0">
      <selection activeCell="M29" sqref="M29"/>
    </sheetView>
  </sheetViews>
  <sheetFormatPr baseColWidth="10" defaultColWidth="19.83203125" defaultRowHeight="16" x14ac:dyDescent="0.2"/>
  <cols>
    <col min="1" max="1" width="2.1640625" style="31" customWidth="1"/>
    <col min="2" max="2" width="15.83203125" style="31" customWidth="1"/>
    <col min="3" max="3" width="13" style="31" customWidth="1"/>
    <col min="4" max="4" width="12.5" style="31" customWidth="1"/>
    <col min="5" max="5" width="14.33203125" style="31" customWidth="1"/>
    <col min="6" max="6" width="14" style="31" customWidth="1"/>
    <col min="7" max="7" width="16" style="31" customWidth="1"/>
    <col min="8" max="8" width="19.83203125" style="31"/>
    <col min="9" max="9" width="18.5" style="31" customWidth="1"/>
    <col min="10" max="10" width="13.83203125" style="31" customWidth="1"/>
    <col min="11" max="11" width="2.6640625" style="31" customWidth="1"/>
    <col min="12" max="12" width="4.33203125" style="31" customWidth="1"/>
    <col min="13" max="13" width="112.1640625" style="31" customWidth="1"/>
    <col min="14" max="14" width="13" style="31" customWidth="1"/>
    <col min="15" max="15" width="8.5" style="31" customWidth="1"/>
    <col min="16" max="16" width="11.5" style="31" customWidth="1"/>
    <col min="17" max="17" width="8.5" style="31" customWidth="1"/>
    <col min="18" max="18" width="13" style="31" customWidth="1"/>
    <col min="19" max="19" width="11.5" style="31" customWidth="1"/>
    <col min="20" max="20" width="6.83203125" style="31" customWidth="1"/>
    <col min="21" max="16384" width="19.83203125" style="31"/>
  </cols>
  <sheetData>
    <row r="2" spans="2:10" ht="19" x14ac:dyDescent="0.25">
      <c r="B2" s="41" t="s">
        <v>142</v>
      </c>
      <c r="C2" s="42"/>
      <c r="D2" s="42"/>
      <c r="E2" s="42"/>
      <c r="F2" s="42"/>
      <c r="G2" s="42"/>
      <c r="H2" s="42"/>
      <c r="I2" s="43"/>
    </row>
    <row r="3" spans="2:10" x14ac:dyDescent="0.2">
      <c r="B3" s="310" t="s">
        <v>179</v>
      </c>
      <c r="C3" s="311"/>
      <c r="D3" s="311"/>
      <c r="E3" s="311"/>
      <c r="F3" s="311"/>
      <c r="G3" s="311"/>
      <c r="H3" s="311"/>
      <c r="I3" s="312"/>
    </row>
    <row r="4" spans="2:10" x14ac:dyDescent="0.2">
      <c r="B4" s="310"/>
      <c r="C4" s="311"/>
      <c r="D4" s="311"/>
      <c r="E4" s="311"/>
      <c r="F4" s="311"/>
      <c r="G4" s="311"/>
      <c r="H4" s="311"/>
      <c r="I4" s="312"/>
    </row>
    <row r="5" spans="2:10" x14ac:dyDescent="0.2">
      <c r="B5" s="46" t="s">
        <v>55</v>
      </c>
      <c r="C5" s="44"/>
      <c r="D5" s="44"/>
      <c r="E5" s="44"/>
      <c r="F5" s="44"/>
      <c r="G5" s="44"/>
      <c r="H5" s="44"/>
      <c r="I5" s="45"/>
    </row>
    <row r="6" spans="2:10" x14ac:dyDescent="0.2">
      <c r="B6" s="118" t="s">
        <v>140</v>
      </c>
      <c r="C6" s="44"/>
      <c r="D6" s="44"/>
      <c r="E6" s="44"/>
      <c r="F6" s="44"/>
      <c r="G6" s="44"/>
      <c r="H6" s="44"/>
      <c r="I6" s="45"/>
      <c r="J6" s="111"/>
    </row>
    <row r="7" spans="2:10" x14ac:dyDescent="0.2">
      <c r="B7" s="103" t="s">
        <v>234</v>
      </c>
      <c r="C7" s="44"/>
      <c r="D7" s="44"/>
      <c r="E7" s="44"/>
      <c r="F7" s="44"/>
      <c r="G7" s="44"/>
      <c r="H7" s="44"/>
      <c r="I7" s="45"/>
    </row>
    <row r="8" spans="2:10" x14ac:dyDescent="0.2">
      <c r="B8" s="254" t="s">
        <v>264</v>
      </c>
      <c r="C8" s="44"/>
      <c r="D8" s="44"/>
      <c r="E8" s="44"/>
      <c r="F8" s="44"/>
      <c r="G8" s="44"/>
      <c r="H8" s="44"/>
      <c r="I8" s="45"/>
    </row>
    <row r="9" spans="2:10" x14ac:dyDescent="0.2">
      <c r="B9" s="102" t="s">
        <v>156</v>
      </c>
      <c r="C9" s="44"/>
      <c r="D9" s="44"/>
      <c r="E9" s="44"/>
      <c r="F9" s="44"/>
      <c r="G9" s="44"/>
      <c r="H9" s="44"/>
      <c r="I9" s="45"/>
    </row>
    <row r="10" spans="2:10" x14ac:dyDescent="0.2">
      <c r="B10" s="248" t="s">
        <v>263</v>
      </c>
      <c r="C10" s="44"/>
      <c r="D10" s="44"/>
      <c r="E10" s="44"/>
      <c r="F10" s="44"/>
      <c r="G10" s="44"/>
      <c r="H10" s="44"/>
      <c r="I10" s="45"/>
    </row>
    <row r="11" spans="2:10" x14ac:dyDescent="0.2">
      <c r="B11" s="109" t="s">
        <v>161</v>
      </c>
      <c r="C11" s="44"/>
      <c r="D11" s="44"/>
      <c r="E11" s="44"/>
      <c r="F11" s="44"/>
      <c r="G11" s="44"/>
      <c r="H11" s="44"/>
      <c r="I11" s="45"/>
    </row>
    <row r="12" spans="2:10" x14ac:dyDescent="0.2">
      <c r="B12" s="102" t="s">
        <v>157</v>
      </c>
      <c r="C12" s="44"/>
      <c r="D12" s="44"/>
      <c r="E12" s="44"/>
      <c r="F12" s="44"/>
      <c r="G12" s="44"/>
      <c r="H12" s="44"/>
      <c r="I12" s="45"/>
    </row>
    <row r="13" spans="2:10" x14ac:dyDescent="0.2">
      <c r="B13" s="47" t="s">
        <v>141</v>
      </c>
      <c r="C13" s="44"/>
      <c r="D13" s="44"/>
      <c r="E13" s="44"/>
      <c r="F13" s="44"/>
      <c r="G13" s="44"/>
      <c r="H13" s="44"/>
      <c r="I13" s="45"/>
    </row>
    <row r="14" spans="2:10" x14ac:dyDescent="0.2">
      <c r="B14" s="109" t="s">
        <v>161</v>
      </c>
      <c r="C14" s="44"/>
      <c r="D14" s="44"/>
      <c r="E14" s="44"/>
      <c r="F14" s="44"/>
      <c r="G14" s="44"/>
      <c r="H14" s="44"/>
      <c r="I14" s="45"/>
    </row>
    <row r="15" spans="2:10" x14ac:dyDescent="0.2">
      <c r="B15" s="48"/>
      <c r="C15" s="49"/>
      <c r="D15" s="49"/>
      <c r="E15" s="49"/>
      <c r="F15" s="49"/>
      <c r="G15" s="49"/>
      <c r="H15" s="49"/>
      <c r="I15" s="50"/>
    </row>
    <row r="17" spans="2:14" ht="25.5" customHeight="1" x14ac:dyDescent="0.2">
      <c r="E17" s="313" t="s">
        <v>143</v>
      </c>
      <c r="F17" s="314"/>
      <c r="I17" s="313" t="s">
        <v>144</v>
      </c>
      <c r="J17" s="314"/>
    </row>
    <row r="18" spans="2:14" ht="17" x14ac:dyDescent="0.2">
      <c r="E18" s="55" t="s">
        <v>126</v>
      </c>
      <c r="F18" s="55" t="s">
        <v>1</v>
      </c>
      <c r="I18" s="55" t="s">
        <v>6</v>
      </c>
      <c r="J18" s="55" t="s">
        <v>8</v>
      </c>
    </row>
    <row r="19" spans="2:14" x14ac:dyDescent="0.2">
      <c r="E19" s="62">
        <v>74536</v>
      </c>
      <c r="F19" s="116" t="s">
        <v>138</v>
      </c>
      <c r="I19" s="253" t="s">
        <v>4</v>
      </c>
      <c r="J19" s="116">
        <v>0.05</v>
      </c>
    </row>
    <row r="20" spans="2:14" x14ac:dyDescent="0.2">
      <c r="E20" s="62">
        <v>20172</v>
      </c>
      <c r="F20" s="116" t="s">
        <v>2</v>
      </c>
      <c r="I20" s="253" t="s">
        <v>3</v>
      </c>
      <c r="J20" s="116">
        <v>0.1</v>
      </c>
    </row>
    <row r="21" spans="2:14" x14ac:dyDescent="0.2">
      <c r="E21" s="62">
        <v>89152</v>
      </c>
      <c r="F21" s="117" t="s">
        <v>137</v>
      </c>
    </row>
    <row r="22" spans="2:14" ht="9" customHeight="1" x14ac:dyDescent="0.2"/>
    <row r="24" spans="2:14" ht="35.75" customHeight="1" x14ac:dyDescent="0.2">
      <c r="B24" s="159"/>
      <c r="C24" s="160"/>
      <c r="D24" s="53" t="s">
        <v>178</v>
      </c>
      <c r="E24" s="161"/>
      <c r="F24" s="53" t="s">
        <v>5</v>
      </c>
      <c r="G24" s="53"/>
      <c r="H24" s="53" t="s">
        <v>139</v>
      </c>
      <c r="I24" s="53" t="s">
        <v>166</v>
      </c>
      <c r="J24" s="53" t="s">
        <v>5</v>
      </c>
    </row>
    <row r="25" spans="2:14" ht="43" customHeight="1" x14ac:dyDescent="0.2">
      <c r="B25" s="55" t="s">
        <v>199</v>
      </c>
      <c r="C25" s="55" t="s">
        <v>0</v>
      </c>
      <c r="D25" s="55" t="s">
        <v>126</v>
      </c>
      <c r="E25" s="55" t="s">
        <v>7</v>
      </c>
      <c r="F25" s="57">
        <v>20000</v>
      </c>
      <c r="G25" s="55" t="s">
        <v>6</v>
      </c>
      <c r="H25" s="58" t="s">
        <v>215</v>
      </c>
      <c r="I25" s="55" t="s">
        <v>262</v>
      </c>
      <c r="J25" s="55" t="s">
        <v>8</v>
      </c>
    </row>
    <row r="26" spans="2:14" ht="19.25" customHeight="1" x14ac:dyDescent="0.2">
      <c r="B26" s="157" t="s">
        <v>200</v>
      </c>
      <c r="C26" s="128" t="s">
        <v>138</v>
      </c>
      <c r="D26" s="60">
        <f>_xlfn.IFS(C26=F19,E19,C26=F$20,E20,C26=F21,E21)</f>
        <v>74536</v>
      </c>
      <c r="E26" s="104">
        <v>26693</v>
      </c>
      <c r="F26" s="59" t="str">
        <f>IF(E26&gt;=F25, "Met", "Not Met")</f>
        <v>Met</v>
      </c>
      <c r="G26" s="52" t="s">
        <v>3</v>
      </c>
      <c r="H26" s="35">
        <f>IF(G26=I20,1,0)</f>
        <v>1</v>
      </c>
      <c r="I26" s="215" t="str">
        <f>IF(AND(C26=F20,H26=1),"Yes","No")</f>
        <v>No</v>
      </c>
      <c r="J26" s="61">
        <f>IF(H26=1,E26*J20,E26*J19)</f>
        <v>2669.3</v>
      </c>
      <c r="M26" s="289" t="s">
        <v>220</v>
      </c>
      <c r="N26" s="289" t="s">
        <v>219</v>
      </c>
    </row>
    <row r="27" spans="2:14" ht="112" x14ac:dyDescent="0.2">
      <c r="B27" s="157" t="s">
        <v>201</v>
      </c>
      <c r="C27" s="255" t="s">
        <v>2</v>
      </c>
      <c r="D27" s="60">
        <f t="shared" ref="D27:D35" si="0">_xlfn.IFS(C27=F$19,E$19,C27=F$20,E$20,C27=F$21,E$21)</f>
        <v>20172</v>
      </c>
      <c r="E27" s="104">
        <v>17129</v>
      </c>
      <c r="F27" s="59" t="str">
        <f t="shared" ref="F27:F35" si="1">IF(E27&gt;=F$25, "Met", "Not Met")</f>
        <v>Not Met</v>
      </c>
      <c r="G27" s="52" t="s">
        <v>3</v>
      </c>
      <c r="H27" s="35">
        <f t="shared" ref="H27:H40" si="2">IF(G27=I$20,1,0)</f>
        <v>1</v>
      </c>
      <c r="I27" s="215" t="str">
        <f t="shared" ref="I27:I40" si="3">IF(AND(C27=F$20,H27=1),"Yes","No")</f>
        <v>Yes</v>
      </c>
      <c r="J27" s="61">
        <f t="shared" ref="J27:J40" si="4">IF(H27=1,E27*J$20,E27*J$19)</f>
        <v>1712.9</v>
      </c>
      <c r="M27" s="295" t="s">
        <v>303</v>
      </c>
      <c r="N27" s="296" t="s">
        <v>11</v>
      </c>
    </row>
    <row r="28" spans="2:14" ht="96" x14ac:dyDescent="0.2">
      <c r="B28" s="157" t="s">
        <v>202</v>
      </c>
      <c r="C28" s="117" t="s">
        <v>2</v>
      </c>
      <c r="D28" s="60">
        <f t="shared" si="0"/>
        <v>20172</v>
      </c>
      <c r="E28" s="104">
        <v>8059</v>
      </c>
      <c r="F28" s="59" t="str">
        <f t="shared" si="1"/>
        <v>Not Met</v>
      </c>
      <c r="G28" s="52" t="s">
        <v>4</v>
      </c>
      <c r="H28" s="35">
        <f t="shared" si="2"/>
        <v>0</v>
      </c>
      <c r="I28" s="215" t="str">
        <f>IF(AND(C28=F$20,H28=1),"Yes","No")</f>
        <v>No</v>
      </c>
      <c r="J28" s="61">
        <f t="shared" si="4"/>
        <v>402.95000000000005</v>
      </c>
      <c r="M28" s="295" t="s">
        <v>275</v>
      </c>
      <c r="N28" s="296" t="s">
        <v>13</v>
      </c>
    </row>
    <row r="29" spans="2:14" ht="96.5" customHeight="1" x14ac:dyDescent="0.2">
      <c r="B29" s="157" t="s">
        <v>203</v>
      </c>
      <c r="C29" s="117" t="s">
        <v>137</v>
      </c>
      <c r="D29" s="60">
        <f t="shared" si="0"/>
        <v>89152</v>
      </c>
      <c r="E29" s="104">
        <v>32867</v>
      </c>
      <c r="F29" s="59" t="str">
        <f t="shared" si="1"/>
        <v>Met</v>
      </c>
      <c r="G29" s="52" t="s">
        <v>3</v>
      </c>
      <c r="H29" s="35">
        <f t="shared" si="2"/>
        <v>1</v>
      </c>
      <c r="I29" s="215" t="str">
        <f t="shared" si="3"/>
        <v>No</v>
      </c>
      <c r="J29" s="61">
        <f t="shared" si="4"/>
        <v>3286.7000000000003</v>
      </c>
      <c r="M29" s="295" t="s">
        <v>318</v>
      </c>
      <c r="N29" s="296" t="s">
        <v>11</v>
      </c>
    </row>
    <row r="30" spans="2:14" ht="96" x14ac:dyDescent="0.2">
      <c r="B30" s="157" t="s">
        <v>204</v>
      </c>
      <c r="C30" s="116" t="s">
        <v>138</v>
      </c>
      <c r="D30" s="60">
        <f t="shared" si="0"/>
        <v>74536</v>
      </c>
      <c r="E30" s="104">
        <v>16932</v>
      </c>
      <c r="F30" s="59" t="str">
        <f t="shared" si="1"/>
        <v>Not Met</v>
      </c>
      <c r="G30" s="52" t="s">
        <v>4</v>
      </c>
      <c r="H30" s="35">
        <f t="shared" si="2"/>
        <v>0</v>
      </c>
      <c r="I30" s="215" t="str">
        <f t="shared" si="3"/>
        <v>No</v>
      </c>
      <c r="J30" s="61">
        <f t="shared" si="4"/>
        <v>846.6</v>
      </c>
      <c r="M30" s="295" t="s">
        <v>276</v>
      </c>
      <c r="N30" s="296" t="s">
        <v>11</v>
      </c>
    </row>
    <row r="31" spans="2:14" ht="96" x14ac:dyDescent="0.2">
      <c r="B31" s="157" t="s">
        <v>205</v>
      </c>
      <c r="C31" s="117" t="s">
        <v>2</v>
      </c>
      <c r="D31" s="60">
        <f t="shared" si="0"/>
        <v>20172</v>
      </c>
      <c r="E31" s="104">
        <v>6746</v>
      </c>
      <c r="F31" s="59" t="str">
        <f t="shared" si="1"/>
        <v>Not Met</v>
      </c>
      <c r="G31" s="52" t="s">
        <v>3</v>
      </c>
      <c r="H31" s="35">
        <f t="shared" si="2"/>
        <v>1</v>
      </c>
      <c r="I31" s="215" t="str">
        <f t="shared" si="3"/>
        <v>Yes</v>
      </c>
      <c r="J31" s="61">
        <f t="shared" si="4"/>
        <v>674.6</v>
      </c>
      <c r="M31" s="295" t="s">
        <v>277</v>
      </c>
      <c r="N31" s="296" t="s">
        <v>14</v>
      </c>
    </row>
    <row r="32" spans="2:14" x14ac:dyDescent="0.2">
      <c r="B32" s="157" t="s">
        <v>206</v>
      </c>
      <c r="C32" s="117" t="s">
        <v>137</v>
      </c>
      <c r="D32" s="60">
        <f t="shared" si="0"/>
        <v>89152</v>
      </c>
      <c r="E32" s="104">
        <v>61952</v>
      </c>
      <c r="F32" s="59" t="str">
        <f t="shared" si="1"/>
        <v>Met</v>
      </c>
      <c r="G32" s="52" t="s">
        <v>3</v>
      </c>
      <c r="H32" s="35">
        <f t="shared" si="2"/>
        <v>1</v>
      </c>
      <c r="I32" s="215" t="str">
        <f t="shared" si="3"/>
        <v>No</v>
      </c>
      <c r="J32" s="61">
        <f t="shared" si="4"/>
        <v>6195.2000000000007</v>
      </c>
      <c r="N32" s="290" t="str">
        <f>_xlfn.CONCAT(N27:N31)</f>
        <v>ACAAD</v>
      </c>
    </row>
    <row r="33" spans="2:10" x14ac:dyDescent="0.2">
      <c r="B33" s="157" t="s">
        <v>207</v>
      </c>
      <c r="C33" s="117" t="s">
        <v>2</v>
      </c>
      <c r="D33" s="60">
        <f t="shared" si="0"/>
        <v>20172</v>
      </c>
      <c r="E33" s="104">
        <v>15826</v>
      </c>
      <c r="F33" s="59" t="str">
        <f t="shared" si="1"/>
        <v>Not Met</v>
      </c>
      <c r="G33" s="52" t="s">
        <v>3</v>
      </c>
      <c r="H33" s="35">
        <f t="shared" si="2"/>
        <v>1</v>
      </c>
      <c r="I33" s="215" t="str">
        <f t="shared" si="3"/>
        <v>Yes</v>
      </c>
      <c r="J33" s="61">
        <f t="shared" si="4"/>
        <v>1582.6000000000001</v>
      </c>
    </row>
    <row r="34" spans="2:10" x14ac:dyDescent="0.2">
      <c r="B34" s="157" t="s">
        <v>208</v>
      </c>
      <c r="C34" s="116" t="s">
        <v>138</v>
      </c>
      <c r="D34" s="60">
        <f t="shared" si="0"/>
        <v>74536</v>
      </c>
      <c r="E34" s="104">
        <v>35762</v>
      </c>
      <c r="F34" s="59" t="str">
        <f t="shared" si="1"/>
        <v>Met</v>
      </c>
      <c r="G34" s="52" t="s">
        <v>3</v>
      </c>
      <c r="H34" s="35">
        <f t="shared" si="2"/>
        <v>1</v>
      </c>
      <c r="I34" s="215" t="str">
        <f t="shared" si="3"/>
        <v>No</v>
      </c>
      <c r="J34" s="61">
        <f t="shared" si="4"/>
        <v>3576.2000000000003</v>
      </c>
    </row>
    <row r="35" spans="2:10" x14ac:dyDescent="0.2">
      <c r="B35" s="157" t="s">
        <v>209</v>
      </c>
      <c r="C35" s="117" t="s">
        <v>2</v>
      </c>
      <c r="D35" s="60">
        <f t="shared" si="0"/>
        <v>20172</v>
      </c>
      <c r="E35" s="105">
        <v>8019</v>
      </c>
      <c r="F35" s="59" t="str">
        <f t="shared" si="1"/>
        <v>Not Met</v>
      </c>
      <c r="G35" s="52" t="s">
        <v>3</v>
      </c>
      <c r="H35" s="35">
        <f t="shared" si="2"/>
        <v>1</v>
      </c>
      <c r="I35" s="215" t="str">
        <f t="shared" si="3"/>
        <v>Yes</v>
      </c>
      <c r="J35" s="61">
        <f t="shared" si="4"/>
        <v>801.90000000000009</v>
      </c>
    </row>
    <row r="36" spans="2:10" hidden="1" x14ac:dyDescent="0.2">
      <c r="B36" s="157"/>
      <c r="C36" s="117"/>
      <c r="D36" s="60"/>
      <c r="E36" s="105"/>
      <c r="F36" s="59"/>
      <c r="G36" s="162">
        <v>1000</v>
      </c>
      <c r="H36" s="35">
        <f>IF(G36=I$20,1,0)</f>
        <v>0</v>
      </c>
      <c r="I36" s="215" t="str">
        <f>IF(AND(C36=F$20,H36=1),"Yes","No")</f>
        <v>No</v>
      </c>
      <c r="J36" s="61">
        <f t="shared" si="4"/>
        <v>0</v>
      </c>
    </row>
    <row r="37" spans="2:10" x14ac:dyDescent="0.2">
      <c r="B37" s="157" t="s">
        <v>210</v>
      </c>
      <c r="C37" s="117" t="s">
        <v>137</v>
      </c>
      <c r="D37" s="60">
        <f>_xlfn.IFS(C37=F$19,E$19,C37=F$20,E$20,C37=F$21,E$21)</f>
        <v>89152</v>
      </c>
      <c r="E37" s="105">
        <v>28889</v>
      </c>
      <c r="F37" s="59" t="str">
        <f>IF(E37&gt;=F$25, "Met", "Not Met")</f>
        <v>Met</v>
      </c>
      <c r="G37" s="52" t="s">
        <v>4</v>
      </c>
      <c r="H37" s="35">
        <f t="shared" si="2"/>
        <v>0</v>
      </c>
      <c r="I37" s="215" t="str">
        <f t="shared" si="3"/>
        <v>No</v>
      </c>
      <c r="J37" s="61">
        <f t="shared" si="4"/>
        <v>1444.45</v>
      </c>
    </row>
    <row r="38" spans="2:10" x14ac:dyDescent="0.2">
      <c r="B38" s="157" t="s">
        <v>211</v>
      </c>
      <c r="C38" s="128" t="s">
        <v>138</v>
      </c>
      <c r="D38" s="60">
        <f>_xlfn.IFS(C38=F$19,E$19,C38=F$20,E$20,C38=F$21,E$21)</f>
        <v>74536</v>
      </c>
      <c r="E38" s="105">
        <v>12390</v>
      </c>
      <c r="F38" s="59" t="str">
        <f>IF(E38&gt;=F$25, "Met", "Not Met")</f>
        <v>Not Met</v>
      </c>
      <c r="G38" s="52" t="s">
        <v>4</v>
      </c>
      <c r="H38" s="35">
        <f t="shared" si="2"/>
        <v>0</v>
      </c>
      <c r="I38" s="215" t="str">
        <f t="shared" si="3"/>
        <v>No</v>
      </c>
      <c r="J38" s="61">
        <f t="shared" si="4"/>
        <v>619.5</v>
      </c>
    </row>
    <row r="39" spans="2:10" x14ac:dyDescent="0.2">
      <c r="B39" s="157" t="s">
        <v>212</v>
      </c>
      <c r="C39" s="129" t="s">
        <v>137</v>
      </c>
      <c r="D39" s="60">
        <f>_xlfn.IFS(C39=F$19,E$19,C39=F$20,E$20,C39=F$21,E$21)</f>
        <v>89152</v>
      </c>
      <c r="E39" s="105">
        <v>75292</v>
      </c>
      <c r="F39" s="59" t="str">
        <f>IF(E39&gt;=F$25, "Met", "Not Met")</f>
        <v>Met</v>
      </c>
      <c r="G39" s="52" t="s">
        <v>3</v>
      </c>
      <c r="H39" s="35">
        <f t="shared" si="2"/>
        <v>1</v>
      </c>
      <c r="I39" s="215" t="str">
        <f t="shared" si="3"/>
        <v>No</v>
      </c>
      <c r="J39" s="61">
        <f t="shared" si="4"/>
        <v>7529.2000000000007</v>
      </c>
    </row>
    <row r="40" spans="2:10" x14ac:dyDescent="0.2">
      <c r="B40" s="157" t="s">
        <v>213</v>
      </c>
      <c r="C40" s="116" t="s">
        <v>138</v>
      </c>
      <c r="D40" s="60">
        <f>_xlfn.IFS(C40=F$19,E$19,C40=F$20,E$20,C40=F$21,E$21)</f>
        <v>74536</v>
      </c>
      <c r="E40" s="105">
        <v>6287</v>
      </c>
      <c r="F40" s="59" t="str">
        <f>IF(E40&gt;=F$25, "Met", "Not Met")</f>
        <v>Not Met</v>
      </c>
      <c r="G40" s="52" t="s">
        <v>4</v>
      </c>
      <c r="H40" s="35">
        <f t="shared" si="2"/>
        <v>0</v>
      </c>
      <c r="I40" s="215" t="str">
        <f t="shared" si="3"/>
        <v>No</v>
      </c>
      <c r="J40" s="61">
        <f t="shared" si="4"/>
        <v>314.35000000000002</v>
      </c>
    </row>
  </sheetData>
  <mergeCells count="3">
    <mergeCell ref="B3:I4"/>
    <mergeCell ref="E17:F17"/>
    <mergeCell ref="I17:J17"/>
  </mergeCells>
  <dataValidations count="1">
    <dataValidation type="list" allowBlank="1" showInputMessage="1" showErrorMessage="1" sqref="N27:N31" xr:uid="{9ED9F701-74C9-4750-88C3-61FE37D83596}">
      <formula1>"A,B,C,D"</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1 Formula Calculation</vt:lpstr>
      <vt:lpstr>2 Loan </vt:lpstr>
      <vt:lpstr>2 Loan</vt:lpstr>
      <vt:lpstr>3 Grade Avg </vt:lpstr>
      <vt:lpstr>3 Grade Avg</vt:lpstr>
      <vt:lpstr>4 Rankings</vt:lpstr>
      <vt:lpstr>5 Cities</vt:lpstr>
      <vt:lpstr>5 Cities </vt:lpstr>
      <vt:lpstr>6 Sales Commissions </vt:lpstr>
      <vt:lpstr>6 Sales Commissions</vt:lpstr>
      <vt:lpstr>7 Pay Raise</vt:lpstr>
      <vt:lpstr>Survey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2026-03-05T18:59:28Z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rade formulas">
    <vt:lpwstr>selected</vt:lpwstr>
  </property>
  <property fmtid="{D5CDD505-2E9C-101B-9397-08002B2CF9AE}" pid="3" name="Feedback ON - Student controlled">
    <vt:lpwstr>selected</vt:lpwstr>
  </property>
  <property fmtid="{D5CDD505-2E9C-101B-9397-08002B2CF9AE}" pid="4" name="Create model charts">
    <vt:lpwstr>selected</vt:lpwstr>
  </property>
  <property fmtid="{D5CDD505-2E9C-101B-9397-08002B2CF9AE}" pid="5" name="Grade cell references">
    <vt:lpwstr>selected</vt:lpwstr>
  </property>
  <property fmtid="{D5CDD505-2E9C-101B-9397-08002B2CF9AE}" pid="6" name="Keep original number formatting">
    <vt:lpwstr>selected</vt:lpwstr>
  </property>
  <property fmtid="{D5CDD505-2E9C-101B-9397-08002B2CF9AE}" pid="7" name="Create model pivot tables">
    <vt:lpwstr>selected</vt:lpwstr>
  </property>
  <property fmtid="{D5CDD505-2E9C-101B-9397-08002B2CF9AE}" pid="8" name="Grade absolute references">
    <vt:lpwstr>selected</vt:lpwstr>
  </property>
  <property fmtid="{D5CDD505-2E9C-101B-9397-08002B2CF9AE}" pid="9" name="Keep original assumptions">
    <vt:lpwstr>selected</vt:lpwstr>
  </property>
  <property fmtid="{D5CDD505-2E9C-101B-9397-08002B2CF9AE}" pid="10" name="Create pivot table prompts">
    <vt:lpwstr>selected</vt:lpwstr>
  </property>
  <property fmtid="{D5CDD505-2E9C-101B-9397-08002B2CF9AE}" pid="11" name="Ignore number formatting">
    <vt:lpwstr>selected</vt:lpwstr>
  </property>
  <property fmtid="{D5CDD505-2E9C-101B-9397-08002B2CF9AE}" pid="12" name="Keep original borders/shading">
    <vt:lpwstr>selected</vt:lpwstr>
  </property>
  <property fmtid="{D5CDD505-2E9C-101B-9397-08002B2CF9AE}" pid="13" name="Create table sort &amp; filter prompts">
    <vt:lpwstr>selected</vt:lpwstr>
  </property>
  <property fmtid="{D5CDD505-2E9C-101B-9397-08002B2CF9AE}" pid="14" name="Clear answers">
    <vt:lpwstr>selected</vt:lpwstr>
  </property>
  <property fmtid="{D5CDD505-2E9C-101B-9397-08002B2CF9AE}" pid="15" name="Hide CODED file">
    <vt:lpwstr>selected</vt:lpwstr>
  </property>
  <property fmtid="{D5CDD505-2E9C-101B-9397-08002B2CF9AE}" pid="16" name="5">
    <vt:lpwstr>selected</vt:lpwstr>
  </property>
  <property fmtid="{D5CDD505-2E9C-101B-9397-08002B2CF9AE}" pid="17" name="0.00001">
    <vt:lpwstr>selected</vt:lpwstr>
  </property>
  <property fmtid="{D5CDD505-2E9C-101B-9397-08002B2CF9AE}" pid="18" name="200">
    <vt:lpwstr>selected</vt:lpwstr>
  </property>
  <property fmtid="{D5CDD505-2E9C-101B-9397-08002B2CF9AE}" pid="19" name="One generic file for all">
    <vt:lpwstr>selected</vt:lpwstr>
  </property>
  <property fmtid="{D5CDD505-2E9C-101B-9397-08002B2CF9AE}" pid="20" name="Keep original formulas">
    <vt:lpwstr>selected</vt:lpwstr>
  </property>
  <property fmtid="{D5CDD505-2E9C-101B-9397-08002B2CF9AE}" pid="21" name="Keep original values">
    <vt:lpwstr>selected</vt:lpwstr>
  </property>
  <property fmtid="{D5CDD505-2E9C-101B-9397-08002B2CF9AE}" pid="22" name="Full assignment">
    <vt:lpwstr>selected</vt:lpwstr>
  </property>
  <property fmtid="{D5CDD505-2E9C-101B-9397-08002B2CF9AE}" pid="23" name="Keep original tab order">
    <vt:lpwstr>selected</vt:lpwstr>
  </property>
  <property fmtid="{D5CDD505-2E9C-101B-9397-08002B2CF9AE}" pid="24" name="Keep original tab names">
    <vt:lpwstr>selected</vt:lpwstr>
  </property>
  <property fmtid="{D5CDD505-2E9C-101B-9397-08002B2CF9AE}" pid="25" name="Prohibit external references">
    <vt:lpwstr>selected</vt:lpwstr>
  </property>
  <property fmtid="{D5CDD505-2E9C-101B-9397-08002B2CF9AE}" pid="26" name="Low value">
    <vt:i4>1</vt:i4>
  </property>
  <property fmtid="{D5CDD505-2E9C-101B-9397-08002B2CF9AE}" pid="27" name="High value">
    <vt:i4>2</vt:i4>
  </property>
  <property fmtid="{D5CDD505-2E9C-101B-9397-08002B2CF9AE}" pid="28" name="Formulas">
    <vt:i4>1</vt:i4>
  </property>
  <property fmtid="{D5CDD505-2E9C-101B-9397-08002B2CF9AE}" pid="29" name="Answer blocks">
    <vt:i4>5</vt:i4>
  </property>
  <property fmtid="{D5CDD505-2E9C-101B-9397-08002B2CF9AE}" pid="30" name="Pivot tables">
    <vt:i4>1</vt:i4>
  </property>
</Properties>
</file>