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4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/Users/raymondfrost/Desktop/QBA 2720 spring 2026/"/>
    </mc:Choice>
  </mc:AlternateContent>
  <xr:revisionPtr revIDLastSave="0" documentId="13_ncr:1_{ECBFC2C5-68D5-5343-84CA-C9C14CCFBEC8}" xr6:coauthVersionLast="47" xr6:coauthVersionMax="47" xr10:uidLastSave="{00000000-0000-0000-0000-000000000000}"/>
  <bookViews>
    <workbookView xWindow="0" yWindow="780" windowWidth="34200" windowHeight="21360" tabRatio="828" firstSheet="3" activeTab="3" xr2:uid="{00000000-000D-0000-FFFF-FFFF00000000}"/>
  </bookViews>
  <sheets>
    <sheet name="Normal Dist" sheetId="160" r:id="rId1"/>
    <sheet name="Stdev Z" sheetId="161" r:id="rId2"/>
    <sheet name="Empirical Rule" sheetId="162" r:id="rId3"/>
    <sheet name="LP Baking" sheetId="148" r:id="rId4"/>
    <sheet name="RP Animal" sheetId="150" r:id="rId5"/>
    <sheet name="LX Apprentice" sheetId="149" r:id="rId6"/>
    <sheet name="RX Violin" sheetId="151" r:id="rId7"/>
    <sheet name="LLP Strongest" sheetId="152" r:id="rId8"/>
    <sheet name="RRP Placement" sheetId="155" r:id="rId9"/>
    <sheet name="LLX Strongest" sheetId="154" r:id="rId10"/>
    <sheet name="RRX Bonus" sheetId="156" r:id="rId11"/>
    <sheet name="2P Extreme Lumens" sheetId="157" r:id="rId12"/>
    <sheet name="2X Delivery Time" sheetId="159" r:id="rId13"/>
  </sheets>
  <definedNames>
    <definedName name="__123Graph_A" localSheetId="11" hidden="1">#REF!</definedName>
    <definedName name="__123Graph_A" localSheetId="12" hidden="1">#REF!</definedName>
    <definedName name="__123Graph_A" localSheetId="2" hidden="1">#REF!</definedName>
    <definedName name="__123Graph_A" localSheetId="7" hidden="1">#REF!</definedName>
    <definedName name="__123Graph_A" localSheetId="9" hidden="1">#REF!</definedName>
    <definedName name="__123Graph_A" localSheetId="3" hidden="1">#REF!</definedName>
    <definedName name="__123Graph_A" localSheetId="5" hidden="1">#REF!</definedName>
    <definedName name="__123Graph_A" localSheetId="0" hidden="1">#REF!</definedName>
    <definedName name="__123Graph_A" localSheetId="4" hidden="1">#REF!</definedName>
    <definedName name="__123Graph_A" localSheetId="8" hidden="1">#REF!</definedName>
    <definedName name="__123Graph_A" localSheetId="10" hidden="1">#REF!</definedName>
    <definedName name="__123Graph_A" localSheetId="6" hidden="1">#REF!</definedName>
    <definedName name="__123Graph_A" hidden="1">#REF!</definedName>
    <definedName name="__123Graph_X" localSheetId="11" hidden="1">#REF!</definedName>
    <definedName name="__123Graph_X" localSheetId="12" hidden="1">#REF!</definedName>
    <definedName name="__123Graph_X" localSheetId="2" hidden="1">#REF!</definedName>
    <definedName name="__123Graph_X" localSheetId="7" hidden="1">#REF!</definedName>
    <definedName name="__123Graph_X" localSheetId="9" hidden="1">#REF!</definedName>
    <definedName name="__123Graph_X" localSheetId="3" hidden="1">#REF!</definedName>
    <definedName name="__123Graph_X" localSheetId="5" hidden="1">#REF!</definedName>
    <definedName name="__123Graph_X" localSheetId="0" hidden="1">#REF!</definedName>
    <definedName name="__123Graph_X" localSheetId="4" hidden="1">#REF!</definedName>
    <definedName name="__123Graph_X" localSheetId="8" hidden="1">#REF!</definedName>
    <definedName name="__123Graph_X" localSheetId="10" hidden="1">#REF!</definedName>
    <definedName name="__123Graph_X" localSheetId="6" hidden="1">#REF!</definedName>
    <definedName name="__123Graph_X" hidden="1">#REF!</definedName>
    <definedName name="_Regression_Out" localSheetId="11" hidden="1">#REF!</definedName>
    <definedName name="_Regression_Out" localSheetId="12" hidden="1">#REF!</definedName>
    <definedName name="_Regression_Out" localSheetId="2" hidden="1">#REF!</definedName>
    <definedName name="_Regression_Out" localSheetId="7" hidden="1">#REF!</definedName>
    <definedName name="_Regression_Out" localSheetId="9" hidden="1">#REF!</definedName>
    <definedName name="_Regression_Out" localSheetId="3" hidden="1">#REF!</definedName>
    <definedName name="_Regression_Out" localSheetId="5" hidden="1">#REF!</definedName>
    <definedName name="_Regression_Out" localSheetId="0" hidden="1">#REF!</definedName>
    <definedName name="_Regression_Out" localSheetId="4" hidden="1">#REF!</definedName>
    <definedName name="_Regression_Out" localSheetId="8" hidden="1">#REF!</definedName>
    <definedName name="_Regression_Out" localSheetId="10" hidden="1">#REF!</definedName>
    <definedName name="_Regression_Out" localSheetId="6" hidden="1">#REF!</definedName>
    <definedName name="_Regression_Out" hidden="1">#REF!</definedName>
    <definedName name="_Regression_X" localSheetId="11" hidden="1">#REF!</definedName>
    <definedName name="_Regression_X" localSheetId="12" hidden="1">#REF!</definedName>
    <definedName name="_Regression_X" localSheetId="2" hidden="1">#REF!</definedName>
    <definedName name="_Regression_X" localSheetId="7" hidden="1">#REF!</definedName>
    <definedName name="_Regression_X" localSheetId="9" hidden="1">#REF!</definedName>
    <definedName name="_Regression_X" localSheetId="3" hidden="1">#REF!</definedName>
    <definedName name="_Regression_X" localSheetId="5" hidden="1">#REF!</definedName>
    <definedName name="_Regression_X" localSheetId="0" hidden="1">#REF!</definedName>
    <definedName name="_Regression_X" localSheetId="4" hidden="1">#REF!</definedName>
    <definedName name="_Regression_X" localSheetId="8" hidden="1">#REF!</definedName>
    <definedName name="_Regression_X" localSheetId="10" hidden="1">#REF!</definedName>
    <definedName name="_Regression_X" localSheetId="6" hidden="1">#REF!</definedName>
    <definedName name="_Regression_X" hidden="1">#REF!</definedName>
    <definedName name="_Regression_Y" localSheetId="11" hidden="1">#REF!</definedName>
    <definedName name="_Regression_Y" localSheetId="12" hidden="1">#REF!</definedName>
    <definedName name="_Regression_Y" localSheetId="2" hidden="1">#REF!</definedName>
    <definedName name="_Regression_Y" localSheetId="7" hidden="1">#REF!</definedName>
    <definedName name="_Regression_Y" localSheetId="9" hidden="1">#REF!</definedName>
    <definedName name="_Regression_Y" localSheetId="3" hidden="1">#REF!</definedName>
    <definedName name="_Regression_Y" localSheetId="5" hidden="1">#REF!</definedName>
    <definedName name="_Regression_Y" localSheetId="0" hidden="1">#REF!</definedName>
    <definedName name="_Regression_Y" localSheetId="4" hidden="1">#REF!</definedName>
    <definedName name="_Regression_Y" localSheetId="8" hidden="1">#REF!</definedName>
    <definedName name="_Regression_Y" localSheetId="10" hidden="1">#REF!</definedName>
    <definedName name="_Regression_Y" localSheetId="6" hidden="1">#REF!</definedName>
    <definedName name="_Regression_Y" hidden="1">#REF!</definedName>
    <definedName name="abc" hidden="1">#REF!</definedName>
    <definedName name="ABCGraph" hidden="1">#REF!</definedName>
    <definedName name="bgraph" hidden="1">#REF!</definedName>
    <definedName name="cgraph" hidden="1">#REF!</definedName>
    <definedName name="dgraph" hidden="1">#REF!</definedName>
    <definedName name="egraph" hidden="1">#REF!</definedName>
    <definedName name="fgraph" hidden="1">#REF!</definedName>
    <definedName name="Left">#REF!</definedName>
    <definedName name="MLR" localSheetId="11" hidden="1">#REF!</definedName>
    <definedName name="MLR" localSheetId="12" hidden="1">#REF!</definedName>
    <definedName name="MLR" localSheetId="2" hidden="1">#REF!</definedName>
    <definedName name="MLR" localSheetId="7" hidden="1">#REF!</definedName>
    <definedName name="MLR" localSheetId="9" hidden="1">#REF!</definedName>
    <definedName name="MLR" localSheetId="3" hidden="1">#REF!</definedName>
    <definedName name="MLR" localSheetId="5" hidden="1">#REF!</definedName>
    <definedName name="MLR" localSheetId="0" hidden="1">#REF!</definedName>
    <definedName name="MLR" localSheetId="4" hidden="1">#REF!</definedName>
    <definedName name="MLR" localSheetId="8" hidden="1">#REF!</definedName>
    <definedName name="MLR" localSheetId="10" hidden="1">#REF!</definedName>
    <definedName name="MLR" localSheetId="6" hidden="1">#REF!</definedName>
    <definedName name="MLR" hidden="1">#REF!</definedName>
    <definedName name="Right">#REF!</definedName>
    <definedName name="STWBD_StatToolsBoxPlot_DefaultDataFormat" hidden="1">" 0"</definedName>
    <definedName name="STWBD_StatToolsBoxPlot_HasDefaultInfo" hidden="1">"TRUE"</definedName>
    <definedName name="STWBD_StatToolsBoxPlot_IncludeKey" hidden="1">"FALSE"</definedName>
    <definedName name="STWBD_StatToolsBoxPlot_VariableList" hidden="1">1</definedName>
    <definedName name="STWBD_StatToolsBoxPlot_VariableList_1" hidden="1">"U_x0001_VG182E5E4D206CFCF8_x0001_"</definedName>
    <definedName name="STWBD_StatToolsBoxPlot_VarSelectorDefaultDataSet" hidden="1">"DG1872AA41"</definedName>
    <definedName name="STWBD_StatToolsCorrAndCovar_CorrelationTable" hidden="1">"TRUE"</definedName>
    <definedName name="STWBD_StatToolsCorrAndCovar_CovarianceTable" hidden="1">"FALSE"</definedName>
    <definedName name="STWBD_StatToolsCorrAndCovar_HasDefaultInfo" hidden="1">"TRUE"</definedName>
    <definedName name="STWBD_StatToolsCorrAndCovar_TableStructure" hidden="1">" 2"</definedName>
    <definedName name="STWBD_StatToolsCorrAndCovar_VariableList" hidden="1">7</definedName>
    <definedName name="STWBD_StatToolsCorrAndCovar_VariableList_1" hidden="1">"U_x0001_VG311DA99221362065_x0001_"</definedName>
    <definedName name="STWBD_StatToolsCorrAndCovar_VariableList_2" hidden="1">"U_x0001_VG28B6D35E1ECDE5FE_x0001_"</definedName>
    <definedName name="STWBD_StatToolsCorrAndCovar_VariableList_3" hidden="1">"U_x0001_VG30D0E3DFB4EE9D8_x0001_"</definedName>
    <definedName name="STWBD_StatToolsCorrAndCovar_VariableList_4" hidden="1">"U_x0001_VGAEB627D45EA2C0_x0001_"</definedName>
    <definedName name="STWBD_StatToolsCorrAndCovar_VariableList_5" hidden="1">"U_x0001_VGDA3D1C239F1E039_x0001_"</definedName>
    <definedName name="STWBD_StatToolsCorrAndCovar_VariableList_6" hidden="1">"U_x0001_VG2FB27BA4CCC867_x0001_"</definedName>
    <definedName name="STWBD_StatToolsCorrAndCovar_VariableList_7" hidden="1">"U_x0001_VG25CCE92D2B384754_x0001_"</definedName>
    <definedName name="STWBD_StatToolsCorrAndCovar_VarSelectorDefaultDataSet" hidden="1">"DG8698F88"</definedName>
    <definedName name="STWBD_StatToolsHistogram_BinMaximum" hidden="1">" 1.01E+300"</definedName>
    <definedName name="STWBD_StatToolsHistogram_BinMinimum" hidden="1">" 1.01E+300"</definedName>
    <definedName name="STWBD_StatToolsHistogram_DefaultDataFormat" hidden="1">" 0"</definedName>
    <definedName name="STWBD_StatToolsHistogram_HasDefaultInfo" hidden="1">"TRUE"</definedName>
    <definedName name="STWBD_StatToolsHistogram_NumBins" hidden="1">"-32767"</definedName>
    <definedName name="STWBD_StatToolsHistogram_VariableList" hidden="1">5</definedName>
    <definedName name="STWBD_StatToolsHistogram_VariableList_1" hidden="1">"U_x0001_VGC2EA1FE2DC6B63F_x0001_"</definedName>
    <definedName name="STWBD_StatToolsHistogram_VariableList_2" hidden="1">"U_x0001_VG1255019D37BD387B_x0001_"</definedName>
    <definedName name="STWBD_StatToolsHistogram_VariableList_3" hidden="1">"U_x0001_VG1DDD84DB3555E32F_x0001_"</definedName>
    <definedName name="STWBD_StatToolsHistogram_VariableList_4" hidden="1">"U_x0001_VG78B0AB97BC55E9_x0001_"</definedName>
    <definedName name="STWBD_StatToolsHistogram_VariableList_5" hidden="1">"U_x0001_VGCA7AED177BAD0C_x0001_"</definedName>
    <definedName name="STWBD_StatToolsHistogram_VarSelectorDefaultDataSet" hidden="1">"DG3ACEFB72"</definedName>
    <definedName name="STWBD_StatToolsHistogram_XAxisStyle" hidden="1">" 0"</definedName>
    <definedName name="STWBD_StatToolsHistogram_YAxisStyle" hidden="1">" 0"</definedName>
    <definedName name="STWBD_StatToolsOneVarSummary_Count" hidden="1">"FALSE"</definedName>
    <definedName name="STWBD_StatToolsOneVarSummary_DefaultDataFormat" hidden="1">" 0"</definedName>
    <definedName name="STWBD_StatToolsOneVarSummary_FirstQuartile" hidden="1">"TRUE"</definedName>
    <definedName name="STWBD_StatToolsOneVarSummary_HasDefaultInfo" hidden="1">"TRUE"</definedName>
    <definedName name="STWBD_StatToolsOneVarSummary_InterQuartileRange" hidden="1">"FALSE"</definedName>
    <definedName name="STWBD_StatToolsOneVarSummary_Kurtosis" hidden="1">"FALSE"</definedName>
    <definedName name="STWBD_StatToolsOneVarSummary_Maximum" hidden="1">"TRUE"</definedName>
    <definedName name="STWBD_StatToolsOneVarSummary_Mean" hidden="1">"TRUE"</definedName>
    <definedName name="STWBD_StatToolsOneVarSummary_MeanAbsDeviation" hidden="1">"FALSE"</definedName>
    <definedName name="STWBD_StatToolsOneVarSummary_Median" hidden="1">"TRUE"</definedName>
    <definedName name="STWBD_StatToolsOneVarSummary_Minimum" hidden="1">"TRUE"</definedName>
    <definedName name="STWBD_StatToolsOneVarSummary_OtherPercentiles" hidden="1">"TRUE"</definedName>
    <definedName name="STWBD_StatToolsOneVarSummary_PercentileList" hidden="1">" .01, .025, .05, .1, .2, .8, .9, .95, .975, .99"</definedName>
    <definedName name="STWBD_StatToolsOneVarSummary_Range" hidden="1">"FALSE"</definedName>
    <definedName name="STWBD_StatToolsOneVarSummary_Skewness" hidden="1">"FALSE"</definedName>
    <definedName name="STWBD_StatToolsOneVarSummary_StandardDeviation" hidden="1">"TRUE"</definedName>
    <definedName name="STWBD_StatToolsOneVarSummary_Sum" hidden="1">"FALSE"</definedName>
    <definedName name="STWBD_StatToolsOneVarSummary_ThirdQuartile" hidden="1">"TRUE"</definedName>
    <definedName name="STWBD_StatToolsOneVarSummary_VariableList" hidden="1">5</definedName>
    <definedName name="STWBD_StatToolsOneVarSummary_VariableList_1" hidden="1">"U_x0001_VG3400DDF0948AEF1_x0001_"</definedName>
    <definedName name="STWBD_StatToolsOneVarSummary_VariableList_2" hidden="1">"U_x0001_VG182E5E4D206CFCF8_x0001_"</definedName>
    <definedName name="STWBD_StatToolsOneVarSummary_VariableList_3" hidden="1">"U_x0001_VG35C6311DBAB6322_x0001_"</definedName>
    <definedName name="STWBD_StatToolsOneVarSummary_VariableList_4" hidden="1">"U_x0001_VG8D4EB183A594303_x0001_"</definedName>
    <definedName name="STWBD_StatToolsOneVarSummary_VariableList_5" hidden="1">"U_x0001_VG33484C382EA22499_x0001_"</definedName>
    <definedName name="STWBD_StatToolsOneVarSummary_Variance" hidden="1">"FALSE"</definedName>
    <definedName name="STWBD_StatToolsOneVarSummary_VarSelectorDefaultDataSet" hidden="1">"DG1872AA41"</definedName>
    <definedName name="STWBD_StatToolsScatterplot_DisplayCorrelationCoefficient" hidden="1">"FALSE"</definedName>
    <definedName name="STWBD_StatToolsScatterplot_HasDefaultInfo" hidden="1">"TRUE"</definedName>
    <definedName name="STWBD_StatToolsScatterplot_VarSelectorDefaultDataSet" hidden="1">"DG8698F88"</definedName>
    <definedName name="STWBD_StatToolsScatterplot_XVariableList" hidden="1">2</definedName>
    <definedName name="STWBD_StatToolsScatterplot_XVariableList_1" hidden="1">"U_x0001_VG28B6D35E1ECDE5FE_x0001_"</definedName>
    <definedName name="STWBD_StatToolsScatterplot_XVariableList_2" hidden="1">"U_x0001_VG2FB27BA4CCC867_x0001_"</definedName>
    <definedName name="STWBD_StatToolsScatterplot_YVariableList" hidden="1">1</definedName>
    <definedName name="STWBD_StatToolsScatterplot_YVariableList_1" hidden="1">"U_x0001_VG311DA99221362065_x0001_"</definedName>
    <definedName name="TestCase">#REF!</definedName>
    <definedName name="Two_Taile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6" i="157" l="1"/>
  <c r="D35" i="157"/>
  <c r="I3" i="162"/>
  <c r="Z49" i="162" s="1"/>
  <c r="I4" i="162"/>
  <c r="AU4" i="162"/>
  <c r="I5" i="162"/>
  <c r="AA49" i="162" s="1"/>
  <c r="AA58" i="162" s="1"/>
  <c r="AA67" i="162" s="1"/>
  <c r="AU6" i="162"/>
  <c r="AU7" i="162"/>
  <c r="AU8" i="162"/>
  <c r="AU11" i="162"/>
  <c r="AU12" i="162"/>
  <c r="P14" i="162"/>
  <c r="O15" i="162" s="1"/>
  <c r="AU14" i="162"/>
  <c r="AU16" i="162"/>
  <c r="AU18" i="162"/>
  <c r="AT21" i="162"/>
  <c r="AT22" i="162"/>
  <c r="AU26" i="162"/>
  <c r="AU28" i="162"/>
  <c r="AU29" i="162"/>
  <c r="AU30" i="162"/>
  <c r="AU34" i="162"/>
  <c r="AU36" i="162"/>
  <c r="AU37" i="162"/>
  <c r="AU38" i="162"/>
  <c r="AU42" i="162"/>
  <c r="AU44" i="162"/>
  <c r="AU45" i="162"/>
  <c r="AU46" i="162"/>
  <c r="Y47" i="162"/>
  <c r="Z47" i="162"/>
  <c r="AA47" i="162"/>
  <c r="AG47" i="162"/>
  <c r="AH47" i="162"/>
  <c r="AA48" i="162"/>
  <c r="AB48" i="162"/>
  <c r="AB57" i="162" s="1"/>
  <c r="AC48" i="162"/>
  <c r="AC57" i="162" s="1"/>
  <c r="AD48" i="162"/>
  <c r="AG48" i="162"/>
  <c r="AT2" i="162" s="1"/>
  <c r="AT11" i="162" s="1"/>
  <c r="AH48" i="162"/>
  <c r="AU48" i="162"/>
  <c r="V49" i="162"/>
  <c r="W49" i="162"/>
  <c r="W58" i="162" s="1"/>
  <c r="W67" i="162" s="1"/>
  <c r="X49" i="162"/>
  <c r="Y49" i="162"/>
  <c r="AB49" i="162"/>
  <c r="AC49" i="162"/>
  <c r="AC58" i="162" s="1"/>
  <c r="AC67" i="162" s="1"/>
  <c r="AD49" i="162"/>
  <c r="AD58" i="162" s="1"/>
  <c r="AD67" i="162" s="1"/>
  <c r="AG49" i="162"/>
  <c r="AH49" i="162"/>
  <c r="AN49" i="162"/>
  <c r="V50" i="162"/>
  <c r="W50" i="162"/>
  <c r="X50" i="162"/>
  <c r="Y50" i="162"/>
  <c r="Y59" i="162" s="1"/>
  <c r="Y68" i="162" s="1" a="1"/>
  <c r="Y68" i="162" s="1"/>
  <c r="Z50" i="162"/>
  <c r="AA50" i="162"/>
  <c r="AB50" i="162"/>
  <c r="AC50" i="162"/>
  <c r="AD50" i="162"/>
  <c r="AG50" i="162"/>
  <c r="AH50" i="162"/>
  <c r="AG51" i="162"/>
  <c r="AH51" i="162"/>
  <c r="AU51" i="162"/>
  <c r="Y52" i="162"/>
  <c r="Z52" i="162"/>
  <c r="Z61" i="162" s="1"/>
  <c r="AA52" i="162"/>
  <c r="AG52" i="162"/>
  <c r="AH52" i="162"/>
  <c r="W53" i="162"/>
  <c r="X53" i="162"/>
  <c r="Y53" i="162"/>
  <c r="Y62" i="162" s="1"/>
  <c r="Y71" i="162" s="1" a="1"/>
  <c r="Y71" i="162" s="1"/>
  <c r="Z53" i="162"/>
  <c r="AA53" i="162"/>
  <c r="AA62" i="162" s="1"/>
  <c r="AA71" i="162" s="1"/>
  <c r="AB53" i="162"/>
  <c r="AB62" i="162" s="1"/>
  <c r="AB71" i="162" s="1"/>
  <c r="AC53" i="162"/>
  <c r="AD53" i="162"/>
  <c r="AG53" i="162"/>
  <c r="AH53" i="162"/>
  <c r="AG54" i="162"/>
  <c r="AH54" i="162"/>
  <c r="AG55" i="162"/>
  <c r="AH55" i="162"/>
  <c r="Y56" i="162"/>
  <c r="Z56" i="162"/>
  <c r="AA56" i="162"/>
  <c r="AG56" i="162"/>
  <c r="AH56" i="162"/>
  <c r="AT56" i="162"/>
  <c r="AU56" i="162"/>
  <c r="AA57" i="162"/>
  <c r="AA66" i="162" s="1"/>
  <c r="AD57" i="162"/>
  <c r="AG57" i="162"/>
  <c r="AH57" i="162"/>
  <c r="G58" i="162"/>
  <c r="X58" i="162"/>
  <c r="X67" i="162" s="1"/>
  <c r="Y58" i="162"/>
  <c r="Z58" i="162"/>
  <c r="Z67" i="162" s="1"/>
  <c r="AB58" i="162"/>
  <c r="AB67" i="162" s="1"/>
  <c r="AG58" i="162"/>
  <c r="AH58" i="162"/>
  <c r="AU58" i="162"/>
  <c r="V59" i="162"/>
  <c r="V68" i="162" s="1"/>
  <c r="W59" i="162"/>
  <c r="W68" i="162" s="1"/>
  <c r="AO49" i="162" s="1"/>
  <c r="X59" i="162"/>
  <c r="Z59" i="162"/>
  <c r="AA59" i="162"/>
  <c r="AA68" i="162" s="1"/>
  <c r="AB59" i="162"/>
  <c r="AC59" i="162"/>
  <c r="AD59" i="162"/>
  <c r="AG59" i="162"/>
  <c r="AH59" i="162"/>
  <c r="AG60" i="162"/>
  <c r="AH60" i="162"/>
  <c r="AT60" i="162"/>
  <c r="AU60" i="162"/>
  <c r="Y61" i="162"/>
  <c r="Y70" i="162" s="1" a="1"/>
  <c r="Y70" i="162" s="1"/>
  <c r="AA61" i="162"/>
  <c r="AG61" i="162"/>
  <c r="AH61" i="162"/>
  <c r="AU61" i="162"/>
  <c r="W62" i="162"/>
  <c r="X62" i="162"/>
  <c r="X71" i="162" s="1"/>
  <c r="Z62" i="162"/>
  <c r="Z71" i="162" s="1"/>
  <c r="AC62" i="162"/>
  <c r="AC71" i="162" s="1"/>
  <c r="AD62" i="162"/>
  <c r="AG62" i="162"/>
  <c r="AH62" i="162"/>
  <c r="AT62" i="162"/>
  <c r="AU62" i="162"/>
  <c r="AT63" i="162"/>
  <c r="AU63" i="162"/>
  <c r="AT64" i="162"/>
  <c r="AB66" i="162"/>
  <c r="AU22" i="162" s="1"/>
  <c r="AC66" i="162"/>
  <c r="AD66" i="162"/>
  <c r="W74" i="162" s="1"/>
  <c r="Y76" i="162" s="1"/>
  <c r="AU66" i="162"/>
  <c r="Y67" i="162" a="1"/>
  <c r="Y67" i="162" s="1"/>
  <c r="AU67" i="162"/>
  <c r="X68" i="162"/>
  <c r="Z68" i="162"/>
  <c r="AB68" i="162"/>
  <c r="AC68" i="162"/>
  <c r="AD68" i="162"/>
  <c r="AU68" i="162"/>
  <c r="Z70" i="162" a="1"/>
  <c r="Z70" i="162" s="1"/>
  <c r="AA70" i="162" a="1"/>
  <c r="AA70" i="162"/>
  <c r="AU70" i="162"/>
  <c r="W71" i="162"/>
  <c r="AP49" i="162" s="1"/>
  <c r="AD71" i="162"/>
  <c r="AU71" i="162"/>
  <c r="AU72" i="162"/>
  <c r="AU73" i="162"/>
  <c r="AU74" i="162"/>
  <c r="W75" i="162"/>
  <c r="Y75" i="162"/>
  <c r="AT75" i="162"/>
  <c r="AU75" i="162"/>
  <c r="X76" i="162"/>
  <c r="AT76" i="162"/>
  <c r="AU76" i="162"/>
  <c r="AT77" i="162"/>
  <c r="AU77" i="162"/>
  <c r="AT78" i="162"/>
  <c r="AU78" i="162"/>
  <c r="AT80" i="162"/>
  <c r="AU80" i="162"/>
  <c r="V81" i="162"/>
  <c r="Z81" i="162" a="1"/>
  <c r="Z81" i="162" s="1"/>
  <c r="AU81" i="162"/>
  <c r="AU82" i="162"/>
  <c r="AU84" i="162"/>
  <c r="AU85" i="162"/>
  <c r="AU86" i="162"/>
  <c r="AU88" i="162"/>
  <c r="AU89" i="162"/>
  <c r="V90" i="162" a="1"/>
  <c r="Y69" i="162" l="1"/>
  <c r="AC81" i="162"/>
  <c r="Y81" i="162"/>
  <c r="AT55" i="162"/>
  <c r="AT53" i="162"/>
  <c r="AT52" i="162"/>
  <c r="AD81" i="162" a="1"/>
  <c r="AD81" i="162" s="1"/>
  <c r="AM50" i="162"/>
  <c r="G23" i="162"/>
  <c r="P13" i="162" s="1"/>
  <c r="O14" i="162" s="1"/>
  <c r="AT89" i="162"/>
  <c r="AT87" i="162"/>
  <c r="AT86" i="162"/>
  <c r="AT85" i="162"/>
  <c r="V53" i="162"/>
  <c r="V62" i="162" s="1"/>
  <c r="V71" i="162" s="1"/>
  <c r="V58" i="162"/>
  <c r="V67" i="162" s="1"/>
  <c r="X75" i="162" s="1"/>
  <c r="AT46" i="162"/>
  <c r="AT38" i="162"/>
  <c r="AT30" i="162"/>
  <c r="AT8" i="162"/>
  <c r="AT73" i="162"/>
  <c r="AT71" i="162"/>
  <c r="AT66" i="162"/>
  <c r="G10" i="162"/>
  <c r="P12" i="162" s="1"/>
  <c r="AT42" i="162"/>
  <c r="AT34" i="162"/>
  <c r="AT26" i="162"/>
  <c r="AT68" i="162"/>
  <c r="AU20" i="162"/>
  <c r="AU59" i="162"/>
  <c r="AU69" i="162"/>
  <c r="AU79" i="162"/>
  <c r="AU10" i="162"/>
  <c r="AU17" i="162"/>
  <c r="AU21" i="162"/>
  <c r="AU19" i="162"/>
  <c r="AU52" i="162"/>
  <c r="AU5" i="162"/>
  <c r="AU9" i="162"/>
  <c r="AU23" i="162"/>
  <c r="AU27" i="162"/>
  <c r="AU31" i="162"/>
  <c r="AU35" i="162"/>
  <c r="AU39" i="162"/>
  <c r="AU43" i="162"/>
  <c r="AU47" i="162"/>
  <c r="AU50" i="162"/>
  <c r="AU54" i="162"/>
  <c r="AU64" i="162"/>
  <c r="AU65" i="162"/>
  <c r="AU83" i="162"/>
  <c r="AU87" i="162"/>
  <c r="AT58" i="162"/>
  <c r="AU57" i="162"/>
  <c r="AN48" i="162"/>
  <c r="AP48" i="162"/>
  <c r="AT51" i="162"/>
  <c r="AU41" i="162"/>
  <c r="AU33" i="162"/>
  <c r="AU25" i="162"/>
  <c r="AT18" i="162"/>
  <c r="AU15" i="162"/>
  <c r="AU13" i="162"/>
  <c r="AT6" i="162"/>
  <c r="AT24" i="162"/>
  <c r="AT28" i="162"/>
  <c r="AT32" i="162"/>
  <c r="AT36" i="162"/>
  <c r="AT40" i="162"/>
  <c r="AT44" i="162"/>
  <c r="AT48" i="162"/>
  <c r="AT49" i="162"/>
  <c r="AT67" i="162"/>
  <c r="AT74" i="162"/>
  <c r="AT84" i="162"/>
  <c r="AT88" i="162"/>
  <c r="AT7" i="162"/>
  <c r="AT12" i="162"/>
  <c r="AT13" i="162"/>
  <c r="AT14" i="162"/>
  <c r="AT15" i="162"/>
  <c r="AT16" i="162"/>
  <c r="AT25" i="162"/>
  <c r="AT29" i="162"/>
  <c r="AT33" i="162"/>
  <c r="AT37" i="162"/>
  <c r="AT41" i="162"/>
  <c r="AT45" i="162"/>
  <c r="AT4" i="162"/>
  <c r="AT5" i="162"/>
  <c r="AT9" i="162"/>
  <c r="AT23" i="162"/>
  <c r="AT27" i="162"/>
  <c r="AT31" i="162"/>
  <c r="AT35" i="162"/>
  <c r="AT39" i="162"/>
  <c r="AT43" i="162"/>
  <c r="AT47" i="162"/>
  <c r="AT50" i="162"/>
  <c r="AT54" i="162"/>
  <c r="AT20" i="162"/>
  <c r="AT59" i="162"/>
  <c r="AT69" i="162"/>
  <c r="AT79" i="162"/>
  <c r="AT19" i="162"/>
  <c r="AT72" i="162"/>
  <c r="AT70" i="162"/>
  <c r="AT61" i="162"/>
  <c r="AT83" i="162"/>
  <c r="AT82" i="162"/>
  <c r="AT81" i="162"/>
  <c r="AT65" i="162"/>
  <c r="AT57" i="162"/>
  <c r="AU55" i="162"/>
  <c r="AU53" i="162"/>
  <c r="AU49" i="162"/>
  <c r="AU40" i="162"/>
  <c r="AU32" i="162"/>
  <c r="AU24" i="162"/>
  <c r="AT17" i="162"/>
  <c r="AT10" i="162"/>
  <c r="V90" i="162"/>
  <c r="Y90" i="162" s="1"/>
  <c r="Z90" i="162"/>
  <c r="AB90" i="162" s="1" a="1"/>
  <c r="AB90" i="162" s="1"/>
  <c r="AT90" i="162"/>
  <c r="AU90" i="162"/>
  <c r="AT91" i="162"/>
  <c r="AU91" i="162"/>
  <c r="G92" i="162"/>
  <c r="AT92" i="162"/>
  <c r="AU92" i="162"/>
  <c r="AT93" i="162"/>
  <c r="AU93" i="162"/>
  <c r="AT94" i="162"/>
  <c r="AU94" i="162"/>
  <c r="AT95" i="162"/>
  <c r="AU95" i="162"/>
  <c r="AT96" i="162"/>
  <c r="AU96" i="162"/>
  <c r="AT97" i="162"/>
  <c r="AU97" i="162"/>
  <c r="AT98" i="162"/>
  <c r="AU98" i="162"/>
  <c r="AT99" i="162"/>
  <c r="AU99" i="162"/>
  <c r="AT100" i="162"/>
  <c r="AU100" i="162"/>
  <c r="AT101" i="162"/>
  <c r="AU101" i="162"/>
  <c r="Y102" i="162"/>
  <c r="Y104" i="162" s="1" a="1"/>
  <c r="Y104" i="162" s="1"/>
  <c r="AB102" i="162"/>
  <c r="AC102" i="162"/>
  <c r="AD102" i="162"/>
  <c r="AT102" i="162"/>
  <c r="AU102" i="162"/>
  <c r="AC103" i="162"/>
  <c r="AT103" i="162"/>
  <c r="AU103" i="162"/>
  <c r="W104" i="162"/>
  <c r="X104" i="162" a="1"/>
  <c r="X104" i="162"/>
  <c r="Z104" i="162" a="1"/>
  <c r="Z104" i="162"/>
  <c r="AA104" i="162" a="1"/>
  <c r="AA104" i="162" s="1"/>
  <c r="AC104" i="162"/>
  <c r="AT104" i="162"/>
  <c r="AU104" i="162"/>
  <c r="W105" i="162"/>
  <c r="X105" i="162" a="1"/>
  <c r="X105" i="162" s="1"/>
  <c r="Y105" i="162" a="1"/>
  <c r="Y105" i="162" s="1"/>
  <c r="Z105" i="162" a="1"/>
  <c r="Z105" i="162" s="1"/>
  <c r="AA105" i="162" a="1"/>
  <c r="AA105" i="162" s="1"/>
  <c r="AC105" i="162"/>
  <c r="AT105" i="162"/>
  <c r="AU105" i="162"/>
  <c r="G106" i="162"/>
  <c r="O17" i="162" s="1"/>
  <c r="AT106" i="162"/>
  <c r="AU106" i="162"/>
  <c r="Y107" i="162"/>
  <c r="Y109" i="162" s="1" a="1"/>
  <c r="Y109" i="162" s="1"/>
  <c r="AB107" i="162"/>
  <c r="AC107" i="162"/>
  <c r="AD107" i="162"/>
  <c r="AT107" i="162"/>
  <c r="AU107" i="162"/>
  <c r="AC108" i="162"/>
  <c r="AT108" i="162"/>
  <c r="AU108" i="162"/>
  <c r="W109" i="162"/>
  <c r="X109" i="162"/>
  <c r="Z109" i="162" a="1"/>
  <c r="Z109" i="162"/>
  <c r="AA109" i="162" a="1"/>
  <c r="AA109" i="162"/>
  <c r="AB109" i="162"/>
  <c r="AC109" i="162"/>
  <c r="AD109" i="162"/>
  <c r="AT109" i="162"/>
  <c r="AU109" i="162"/>
  <c r="AT110" i="162"/>
  <c r="AU110" i="162"/>
  <c r="AT111" i="162"/>
  <c r="AU111" i="162"/>
  <c r="AT112" i="162"/>
  <c r="AU112" i="162"/>
  <c r="AT113" i="162"/>
  <c r="AU113" i="162"/>
  <c r="V114" i="162"/>
  <c r="Y114" i="162" s="1"/>
  <c r="Y115" i="162" s="1"/>
  <c r="Y116" i="162" s="1"/>
  <c r="Y117" i="162" s="1"/>
  <c r="Y118" i="162" s="1"/>
  <c r="Y119" i="162" s="1"/>
  <c r="Y120" i="162" s="1"/>
  <c r="Y121" i="162" s="1"/>
  <c r="W114" i="162"/>
  <c r="AT114" i="162"/>
  <c r="AU114" i="162"/>
  <c r="X115" i="162"/>
  <c r="AL50" i="162" s="1"/>
  <c r="Z115" i="162"/>
  <c r="AT115" i="162"/>
  <c r="AU115" i="162"/>
  <c r="X116" i="162"/>
  <c r="AA116" i="162"/>
  <c r="AT116" i="162"/>
  <c r="AU116" i="162"/>
  <c r="AT117" i="162"/>
  <c r="AU117" i="162"/>
  <c r="AT118" i="162"/>
  <c r="AU118" i="162"/>
  <c r="AT119" i="162"/>
  <c r="AU119" i="162"/>
  <c r="AT120" i="162"/>
  <c r="AU120" i="162"/>
  <c r="AT121" i="162"/>
  <c r="AU121" i="162"/>
  <c r="AT122" i="162"/>
  <c r="AU122" i="162"/>
  <c r="AT123" i="162"/>
  <c r="AU123" i="162"/>
  <c r="AT124" i="162"/>
  <c r="AU124" i="162"/>
  <c r="V125" i="162"/>
  <c r="Y125" i="162"/>
  <c r="Y126" i="162" s="1"/>
  <c r="Y127" i="162" s="1"/>
  <c r="Y128" i="162" s="1"/>
  <c r="Y129" i="162" s="1"/>
  <c r="Y130" i="162" s="1"/>
  <c r="Y131" i="162" s="1"/>
  <c r="Y132" i="162" s="1"/>
  <c r="AT125" i="162"/>
  <c r="AU125" i="162"/>
  <c r="X126" i="162"/>
  <c r="X127" i="162" s="1"/>
  <c r="X128" i="162" s="1"/>
  <c r="X129" i="162" s="1"/>
  <c r="AT126" i="162"/>
  <c r="AU126" i="162"/>
  <c r="AT127" i="162"/>
  <c r="AU127" i="162"/>
  <c r="AT128" i="162"/>
  <c r="AU128" i="162"/>
  <c r="AT129" i="162"/>
  <c r="AU129" i="162"/>
  <c r="X130" i="162"/>
  <c r="X131" i="162" s="1"/>
  <c r="X132" i="162" s="1"/>
  <c r="AT130" i="162"/>
  <c r="AU130" i="162"/>
  <c r="AT131" i="162"/>
  <c r="AU131" i="162"/>
  <c r="AT132" i="162"/>
  <c r="AU132" i="162"/>
  <c r="AT133" i="162"/>
  <c r="AU133" i="162"/>
  <c r="AT134" i="162"/>
  <c r="AU134" i="162"/>
  <c r="AT135" i="162"/>
  <c r="AU135" i="162"/>
  <c r="V136" i="162"/>
  <c r="W136" i="162"/>
  <c r="X136" i="162"/>
  <c r="Y136" i="162"/>
  <c r="Y137" i="162" s="1"/>
  <c r="Y138" i="162" s="1"/>
  <c r="Y139" i="162" s="1"/>
  <c r="Y140" i="162" s="1"/>
  <c r="Y141" i="162" s="1"/>
  <c r="Y142" i="162" s="1"/>
  <c r="Z136" i="162" a="1"/>
  <c r="Z136" i="162" s="1"/>
  <c r="AA136" i="162" s="1" a="1"/>
  <c r="AA136" i="162" s="1"/>
  <c r="AT136" i="162"/>
  <c r="AU136" i="162"/>
  <c r="Z137" i="162" a="1"/>
  <c r="Z137" i="162"/>
  <c r="AA137" i="162" s="1" a="1"/>
  <c r="AA137" i="162" s="1"/>
  <c r="AT137" i="162"/>
  <c r="AU137" i="162"/>
  <c r="Z138" i="162" a="1"/>
  <c r="Z138" i="162"/>
  <c r="AT138" i="162"/>
  <c r="AU138" i="162"/>
  <c r="Z139" i="162" a="1"/>
  <c r="Z139" i="162" s="1"/>
  <c r="AT139" i="162"/>
  <c r="AU139" i="162"/>
  <c r="Z140" i="162" a="1"/>
  <c r="Z140" i="162" s="1"/>
  <c r="AA140" i="162" s="1" a="1"/>
  <c r="AA140" i="162" s="1"/>
  <c r="AT140" i="162"/>
  <c r="AU140" i="162"/>
  <c r="Z141" i="162" a="1"/>
  <c r="Z141" i="162" s="1"/>
  <c r="AT141" i="162"/>
  <c r="AU141" i="162"/>
  <c r="Z142" i="162" a="1"/>
  <c r="Z142" i="162"/>
  <c r="AA142" i="162" s="1" a="1"/>
  <c r="AA142" i="162" s="1"/>
  <c r="AT142" i="162"/>
  <c r="AU142" i="162"/>
  <c r="AT143" i="162"/>
  <c r="AU143" i="162"/>
  <c r="AT144" i="162"/>
  <c r="AU144" i="162"/>
  <c r="X145" i="162"/>
  <c r="Y145" i="162"/>
  <c r="Z145" i="162"/>
  <c r="AT145" i="162"/>
  <c r="AU145" i="162"/>
  <c r="V146" i="162"/>
  <c r="X146" i="162"/>
  <c r="Y146" i="162"/>
  <c r="Z146" i="162"/>
  <c r="AT146" i="162"/>
  <c r="AU146" i="162"/>
  <c r="X147" i="162"/>
  <c r="Z147" i="162"/>
  <c r="AT147" i="162"/>
  <c r="AU147" i="162"/>
  <c r="Y148" i="162"/>
  <c r="AT148" i="162"/>
  <c r="AU148" i="162"/>
  <c r="Y149" i="162"/>
  <c r="AT149" i="162"/>
  <c r="AU149" i="162"/>
  <c r="AT150" i="162"/>
  <c r="AU150" i="162"/>
  <c r="Y151" i="162"/>
  <c r="AT151" i="162"/>
  <c r="AU151" i="162"/>
  <c r="Y152" i="162"/>
  <c r="AT152" i="162"/>
  <c r="AU152" i="162"/>
  <c r="Y153" i="162"/>
  <c r="AT153" i="162"/>
  <c r="AU153" i="162"/>
  <c r="AT154" i="162"/>
  <c r="AU154" i="162"/>
  <c r="X155" i="162"/>
  <c r="Y155" i="162"/>
  <c r="AT155" i="162"/>
  <c r="AU155" i="162"/>
  <c r="X156" i="162"/>
  <c r="Y156" i="162"/>
  <c r="AB156" i="162"/>
  <c r="AT156" i="162"/>
  <c r="AU156" i="162"/>
  <c r="O157" i="162"/>
  <c r="AB47" i="162" s="1"/>
  <c r="AB56" i="162" s="1"/>
  <c r="AB65" i="162" s="1" a="1"/>
  <c r="AB65" i="162" s="1"/>
  <c r="P157" i="162"/>
  <c r="AC47" i="162" s="1"/>
  <c r="AC56" i="162" s="1"/>
  <c r="AC65" i="162" s="1" a="1"/>
  <c r="AC65" i="162" s="1"/>
  <c r="Q157" i="162"/>
  <c r="AD47" i="162" s="1"/>
  <c r="AD56" i="162" s="1"/>
  <c r="AD65" i="162" s="1" a="1"/>
  <c r="AD65" i="162" s="1"/>
  <c r="V157" i="162"/>
  <c r="Y157" i="162" s="1"/>
  <c r="Y158" i="162" s="1"/>
  <c r="Y159" i="162" s="1"/>
  <c r="X157" i="162"/>
  <c r="AA157" i="162"/>
  <c r="AB157" i="162"/>
  <c r="AT157" i="162"/>
  <c r="AU157" i="162"/>
  <c r="X158" i="162"/>
  <c r="AA158" i="162"/>
  <c r="AB158" i="162" s="1"/>
  <c r="AT158" i="162"/>
  <c r="AU158" i="162"/>
  <c r="AA159" i="162"/>
  <c r="AB159" i="162"/>
  <c r="AT159" i="162"/>
  <c r="AU159" i="162"/>
  <c r="Y160" i="162"/>
  <c r="Y161" i="162" s="1"/>
  <c r="Y162" i="162" s="1"/>
  <c r="AA160" i="162"/>
  <c r="AB160" i="162"/>
  <c r="AT160" i="162"/>
  <c r="AU160" i="162"/>
  <c r="O161" i="162"/>
  <c r="AB52" i="162" s="1"/>
  <c r="AB61" i="162" s="1"/>
  <c r="AB70" i="162" s="1" a="1"/>
  <c r="AB70" i="162" s="1"/>
  <c r="P161" i="162"/>
  <c r="AC52" i="162" s="1"/>
  <c r="AC61" i="162" s="1"/>
  <c r="AC70" i="162" s="1" a="1"/>
  <c r="AC70" i="162" s="1"/>
  <c r="Q161" i="162"/>
  <c r="AD52" i="162" s="1"/>
  <c r="AD61" i="162" s="1"/>
  <c r="AD70" i="162" s="1" a="1"/>
  <c r="AD70" i="162" s="1"/>
  <c r="AA161" i="162"/>
  <c r="AB161" i="162"/>
  <c r="AT161" i="162"/>
  <c r="AU161" i="162"/>
  <c r="AA162" i="162"/>
  <c r="AB162" i="162" s="1"/>
  <c r="AT162" i="162"/>
  <c r="AU162" i="162"/>
  <c r="Y163" i="162"/>
  <c r="AA163" i="162"/>
  <c r="AB163" i="162" s="1"/>
  <c r="AT163" i="162"/>
  <c r="AU163" i="162"/>
  <c r="Y164" i="162"/>
  <c r="AA164" i="162"/>
  <c r="AB164" i="162"/>
  <c r="AT164" i="162"/>
  <c r="AU164" i="162"/>
  <c r="AT165" i="162"/>
  <c r="AU165" i="162"/>
  <c r="X166" i="162"/>
  <c r="Y166" i="162"/>
  <c r="Z166" i="162"/>
  <c r="AT166" i="162"/>
  <c r="AU166" i="162"/>
  <c r="V167" i="162"/>
  <c r="Y167" i="162" s="1"/>
  <c r="X167" i="162"/>
  <c r="Z167" i="162"/>
  <c r="AT167" i="162"/>
  <c r="AU167" i="162"/>
  <c r="X168" i="162"/>
  <c r="Z168" i="162" s="1"/>
  <c r="Y168" i="162"/>
  <c r="AT168" i="162"/>
  <c r="AU168" i="162"/>
  <c r="X169" i="162"/>
  <c r="Y169" i="162"/>
  <c r="Z169" i="162"/>
  <c r="AT169" i="162"/>
  <c r="AU169" i="162"/>
  <c r="Y170" i="162"/>
  <c r="AT170" i="162"/>
  <c r="AU170" i="162"/>
  <c r="Y171" i="162"/>
  <c r="AT171" i="162"/>
  <c r="AU171" i="162"/>
  <c r="Y172" i="162"/>
  <c r="AT172" i="162"/>
  <c r="AU172" i="162"/>
  <c r="Y173" i="162"/>
  <c r="AT173" i="162"/>
  <c r="AU173" i="162"/>
  <c r="Y174" i="162"/>
  <c r="AT174" i="162"/>
  <c r="AU174" i="162"/>
  <c r="AT175" i="162"/>
  <c r="AU175" i="162"/>
  <c r="X176" i="162"/>
  <c r="Y176" i="162"/>
  <c r="AT176" i="162"/>
  <c r="AU176" i="162"/>
  <c r="X177" i="162"/>
  <c r="Y177" i="162"/>
  <c r="AB177" i="162"/>
  <c r="AT177" i="162"/>
  <c r="AU177" i="162"/>
  <c r="V178" i="162"/>
  <c r="Y178" i="162" s="1"/>
  <c r="W178" i="162"/>
  <c r="X178" i="162"/>
  <c r="AA178" i="162"/>
  <c r="AT178" i="162"/>
  <c r="AU178" i="162"/>
  <c r="X179" i="162"/>
  <c r="Y179" i="162"/>
  <c r="AA179" i="162"/>
  <c r="AB179" i="162" s="1"/>
  <c r="AT179" i="162"/>
  <c r="AU179" i="162"/>
  <c r="Y180" i="162"/>
  <c r="Y181" i="162" s="1"/>
  <c r="Y182" i="162" s="1"/>
  <c r="Y183" i="162" s="1"/>
  <c r="Y184" i="162" s="1"/>
  <c r="Y185" i="162" s="1"/>
  <c r="AT180" i="162"/>
  <c r="AU180" i="162"/>
  <c r="AT181" i="162"/>
  <c r="AU181" i="162"/>
  <c r="AT182" i="162"/>
  <c r="AU182" i="162"/>
  <c r="AT183" i="162"/>
  <c r="AU183" i="162"/>
  <c r="AT184" i="162"/>
  <c r="AU184" i="162"/>
  <c r="AT185" i="162"/>
  <c r="AU185" i="162"/>
  <c r="AT186" i="162"/>
  <c r="AU186" i="162"/>
  <c r="AT187" i="162"/>
  <c r="AU187" i="162"/>
  <c r="AT188" i="162"/>
  <c r="AU188" i="162"/>
  <c r="AT189" i="162"/>
  <c r="AU189" i="162"/>
  <c r="AT190" i="162"/>
  <c r="AU190" i="162"/>
  <c r="AT191" i="162"/>
  <c r="AU191" i="162"/>
  <c r="AT192" i="162"/>
  <c r="AU192" i="162"/>
  <c r="AT193" i="162"/>
  <c r="AU193" i="162"/>
  <c r="AT194" i="162"/>
  <c r="AU194" i="162"/>
  <c r="AT195" i="162"/>
  <c r="AU195" i="162"/>
  <c r="AT196" i="162"/>
  <c r="AU196" i="162"/>
  <c r="AT197" i="162"/>
  <c r="AU197" i="162"/>
  <c r="I3" i="160"/>
  <c r="Z49" i="160" s="1"/>
  <c r="Z58" i="160" s="1"/>
  <c r="Z67" i="160" s="1"/>
  <c r="I4" i="160"/>
  <c r="I5" i="160"/>
  <c r="AA49" i="160" s="1"/>
  <c r="AA58" i="160" s="1"/>
  <c r="AA67" i="160" s="1"/>
  <c r="AU28" i="160"/>
  <c r="AU33" i="160"/>
  <c r="AU46" i="160"/>
  <c r="Y47" i="160"/>
  <c r="Z47" i="160"/>
  <c r="Z56" i="160" s="1"/>
  <c r="AA47" i="160"/>
  <c r="AA56" i="160" s="1"/>
  <c r="AG47" i="160"/>
  <c r="AH47" i="160"/>
  <c r="AA48" i="160"/>
  <c r="AA57" i="160" s="1"/>
  <c r="AA66" i="160" s="1"/>
  <c r="AB48" i="160"/>
  <c r="AC48" i="160"/>
  <c r="AD48" i="160"/>
  <c r="AG48" i="160"/>
  <c r="AS2" i="160" s="1"/>
  <c r="AT18" i="160" s="1"/>
  <c r="AH48" i="160"/>
  <c r="AP48" i="160"/>
  <c r="V49" i="160"/>
  <c r="W49" i="160"/>
  <c r="X49" i="160"/>
  <c r="Y49" i="160"/>
  <c r="AB49" i="160"/>
  <c r="AB58" i="160" s="1"/>
  <c r="AB67" i="160" s="1"/>
  <c r="AC49" i="160"/>
  <c r="AC58" i="160" s="1"/>
  <c r="AC67" i="160" s="1"/>
  <c r="AD49" i="160"/>
  <c r="AG49" i="160"/>
  <c r="AH49" i="160"/>
  <c r="AU49" i="160"/>
  <c r="V50" i="160"/>
  <c r="V59" i="160" s="1"/>
  <c r="V68" i="160" s="1"/>
  <c r="W50" i="160"/>
  <c r="W59" i="160" s="1"/>
  <c r="W68" i="160" s="1"/>
  <c r="AO49" i="160" s="1"/>
  <c r="X50" i="160"/>
  <c r="Y50" i="160"/>
  <c r="Z50" i="160"/>
  <c r="AA50" i="160"/>
  <c r="AB50" i="160"/>
  <c r="AC50" i="160"/>
  <c r="AC59" i="160" s="1"/>
  <c r="AD50" i="160"/>
  <c r="AD59" i="160" s="1"/>
  <c r="AD68" i="160" s="1"/>
  <c r="AG50" i="160"/>
  <c r="AH50" i="160"/>
  <c r="AG51" i="160"/>
  <c r="AH51" i="160"/>
  <c r="Y52" i="160"/>
  <c r="Z52" i="160"/>
  <c r="Z61" i="160" s="1"/>
  <c r="Z70" i="160" s="1" a="1"/>
  <c r="Z70" i="160" s="1"/>
  <c r="AA52" i="160"/>
  <c r="AG52" i="160"/>
  <c r="AH52" i="160"/>
  <c r="V53" i="160"/>
  <c r="W53" i="160"/>
  <c r="X53" i="160"/>
  <c r="Y53" i="160"/>
  <c r="Z53" i="160"/>
  <c r="AA53" i="160"/>
  <c r="AB53" i="160"/>
  <c r="AC53" i="160"/>
  <c r="AD53" i="160"/>
  <c r="AG53" i="160"/>
  <c r="AH53" i="160"/>
  <c r="AG54" i="160"/>
  <c r="AN48" i="160" s="1"/>
  <c r="AH54" i="160"/>
  <c r="AG55" i="160"/>
  <c r="AH55" i="160"/>
  <c r="Y56" i="160"/>
  <c r="AG56" i="160"/>
  <c r="AH56" i="160"/>
  <c r="AB57" i="160"/>
  <c r="AC57" i="160"/>
  <c r="AD57" i="160"/>
  <c r="AD66" i="160" s="1"/>
  <c r="W74" i="160" s="1"/>
  <c r="AG57" i="160"/>
  <c r="AH57" i="160"/>
  <c r="V58" i="160"/>
  <c r="V67" i="160" s="1"/>
  <c r="X75" i="160" s="1"/>
  <c r="W58" i="160"/>
  <c r="W67" i="160" s="1"/>
  <c r="X58" i="160"/>
  <c r="X67" i="160" s="1"/>
  <c r="Y58" i="160"/>
  <c r="Y67" i="160" s="1" a="1"/>
  <c r="Y67" i="160" s="1"/>
  <c r="AD58" i="160"/>
  <c r="AG58" i="160"/>
  <c r="V81" i="160" s="1"/>
  <c r="AH58" i="160"/>
  <c r="X59" i="160"/>
  <c r="Y59" i="160"/>
  <c r="Y68" i="160" s="1" a="1"/>
  <c r="Y68" i="160" s="1"/>
  <c r="Z59" i="160"/>
  <c r="Z68" i="160" s="1"/>
  <c r="AA59" i="160"/>
  <c r="AA68" i="160" s="1"/>
  <c r="AB59" i="160"/>
  <c r="AG59" i="160"/>
  <c r="AH59" i="160"/>
  <c r="AG60" i="160"/>
  <c r="AH60" i="160"/>
  <c r="Y61" i="160"/>
  <c r="AA61" i="160"/>
  <c r="AA70" i="160" s="1" a="1"/>
  <c r="AA70" i="160" s="1"/>
  <c r="AG61" i="160"/>
  <c r="AH61" i="160"/>
  <c r="V62" i="160"/>
  <c r="W62" i="160"/>
  <c r="X62" i="160"/>
  <c r="X71" i="160" s="1"/>
  <c r="Y62" i="160"/>
  <c r="Y71" i="160" s="1" a="1"/>
  <c r="Y71" i="160" s="1"/>
  <c r="Z62" i="160"/>
  <c r="Z71" i="160" s="1"/>
  <c r="AA62" i="160"/>
  <c r="AB62" i="160"/>
  <c r="AB71" i="160" s="1"/>
  <c r="AC62" i="160"/>
  <c r="AD62" i="160"/>
  <c r="AG62" i="160"/>
  <c r="AH62" i="160"/>
  <c r="AT62" i="160"/>
  <c r="AB66" i="160"/>
  <c r="AC66" i="160"/>
  <c r="AD67" i="160"/>
  <c r="AU67" i="160"/>
  <c r="X68" i="160"/>
  <c r="AB68" i="160"/>
  <c r="AC68" i="160"/>
  <c r="Y70" i="160" a="1"/>
  <c r="Y70" i="160"/>
  <c r="V71" i="160"/>
  <c r="W71" i="160"/>
  <c r="AP49" i="160" s="1"/>
  <c r="AA71" i="160"/>
  <c r="AC71" i="160"/>
  <c r="AD71" i="160"/>
  <c r="AU74" i="160"/>
  <c r="W75" i="160"/>
  <c r="X76" i="160"/>
  <c r="AU76" i="160"/>
  <c r="AU80" i="160"/>
  <c r="AT81" i="160"/>
  <c r="AU84" i="160"/>
  <c r="AU88" i="160"/>
  <c r="V90" i="160" a="1"/>
  <c r="Y69" i="160" l="1"/>
  <c r="AT76" i="160"/>
  <c r="AU19" i="160"/>
  <c r="AT4" i="160"/>
  <c r="AU11" i="160"/>
  <c r="AU18" i="160"/>
  <c r="AU22" i="160"/>
  <c r="AU10" i="160"/>
  <c r="AU20" i="160"/>
  <c r="AU34" i="160"/>
  <c r="AU39" i="160"/>
  <c r="AU60" i="160"/>
  <c r="AU72" i="160"/>
  <c r="AU77" i="160"/>
  <c r="AU14" i="160"/>
  <c r="AU36" i="160"/>
  <c r="AU65" i="160"/>
  <c r="AU17" i="160"/>
  <c r="AU32" i="160"/>
  <c r="AU9" i="160"/>
  <c r="AU6" i="160"/>
  <c r="AU15" i="160"/>
  <c r="AU25" i="160"/>
  <c r="AU30" i="160"/>
  <c r="AU35" i="160"/>
  <c r="AU44" i="160"/>
  <c r="AU56" i="160"/>
  <c r="AU57" i="160"/>
  <c r="AU63" i="160"/>
  <c r="AU66" i="160"/>
  <c r="AU68" i="160"/>
  <c r="AU82" i="160"/>
  <c r="AU86" i="160"/>
  <c r="AU7" i="160"/>
  <c r="AU27" i="160"/>
  <c r="AU45" i="160"/>
  <c r="AU50" i="160"/>
  <c r="AU21" i="160"/>
  <c r="AU26" i="160"/>
  <c r="AU31" i="160"/>
  <c r="AU40" i="160"/>
  <c r="AU52" i="160"/>
  <c r="AU61" i="160"/>
  <c r="AU70" i="160"/>
  <c r="AU73" i="160"/>
  <c r="AU75" i="160"/>
  <c r="AU78" i="160"/>
  <c r="AU54" i="160"/>
  <c r="AU87" i="160"/>
  <c r="AU59" i="160"/>
  <c r="AT5" i="160"/>
  <c r="AU12" i="160"/>
  <c r="AU16" i="160"/>
  <c r="AU24" i="160"/>
  <c r="AU29" i="160"/>
  <c r="AU38" i="160"/>
  <c r="AU43" i="160"/>
  <c r="AU48" i="160"/>
  <c r="AU51" i="160"/>
  <c r="AU53" i="160"/>
  <c r="AU55" i="160"/>
  <c r="AU58" i="160"/>
  <c r="AU62" i="160"/>
  <c r="AU81" i="160"/>
  <c r="AU85" i="160"/>
  <c r="AU89" i="160"/>
  <c r="AU64" i="160"/>
  <c r="AU83" i="160"/>
  <c r="AU8" i="160"/>
  <c r="AU41" i="160"/>
  <c r="AU69" i="160"/>
  <c r="AU79" i="160"/>
  <c r="AU13" i="160"/>
  <c r="Y81" i="160"/>
  <c r="AC81" i="160"/>
  <c r="AU37" i="160"/>
  <c r="AS5" i="160"/>
  <c r="AT9" i="160"/>
  <c r="AT23" i="160"/>
  <c r="AT27" i="160"/>
  <c r="AT31" i="160"/>
  <c r="AT35" i="160"/>
  <c r="AT39" i="160"/>
  <c r="AT43" i="160"/>
  <c r="AT47" i="160"/>
  <c r="AT8" i="160"/>
  <c r="AT26" i="160"/>
  <c r="AT6" i="160"/>
  <c r="AT15" i="160"/>
  <c r="AT25" i="160"/>
  <c r="AT30" i="160"/>
  <c r="AT44" i="160"/>
  <c r="AT56" i="160"/>
  <c r="AT57" i="160"/>
  <c r="AT63" i="160"/>
  <c r="AT66" i="160"/>
  <c r="AT68" i="160"/>
  <c r="AT82" i="160"/>
  <c r="AT86" i="160"/>
  <c r="AT17" i="160"/>
  <c r="AT22" i="160"/>
  <c r="AT32" i="160"/>
  <c r="AT79" i="160"/>
  <c r="AT46" i="160"/>
  <c r="AT49" i="160"/>
  <c r="AT74" i="160"/>
  <c r="AT11" i="160"/>
  <c r="AT21" i="160"/>
  <c r="AT40" i="160"/>
  <c r="AT52" i="160"/>
  <c r="AT61" i="160"/>
  <c r="AT70" i="160"/>
  <c r="AT73" i="160"/>
  <c r="AT75" i="160"/>
  <c r="AT78" i="160"/>
  <c r="AT7" i="160"/>
  <c r="AT14" i="160"/>
  <c r="AT36" i="160"/>
  <c r="AT45" i="160"/>
  <c r="AT50" i="160"/>
  <c r="AT54" i="160"/>
  <c r="AT64" i="160"/>
  <c r="AT65" i="160"/>
  <c r="AT83" i="160"/>
  <c r="AT87" i="160"/>
  <c r="AT41" i="160"/>
  <c r="AT69" i="160"/>
  <c r="AT13" i="160"/>
  <c r="AT10" i="160"/>
  <c r="AT20" i="160"/>
  <c r="AT34" i="160"/>
  <c r="AT60" i="160"/>
  <c r="AT72" i="160"/>
  <c r="AT77" i="160"/>
  <c r="AT59" i="160"/>
  <c r="AT28" i="160"/>
  <c r="AT37" i="160"/>
  <c r="AT67" i="160"/>
  <c r="AT84" i="160"/>
  <c r="AT88" i="160"/>
  <c r="AS4" i="160"/>
  <c r="AT16" i="160"/>
  <c r="AT33" i="160"/>
  <c r="Y75" i="160"/>
  <c r="Y76" i="160"/>
  <c r="AT51" i="160"/>
  <c r="AT29" i="160"/>
  <c r="AT58" i="160"/>
  <c r="AT53" i="160"/>
  <c r="AU42" i="160"/>
  <c r="AT24" i="160"/>
  <c r="AT12" i="160"/>
  <c r="AT55" i="160"/>
  <c r="Z81" i="160" a="1"/>
  <c r="Z81" i="160" s="1"/>
  <c r="AN49" i="160"/>
  <c r="AD81" i="160" a="1"/>
  <c r="AD81" i="160" s="1"/>
  <c r="AT89" i="160"/>
  <c r="AT80" i="160"/>
  <c r="AU71" i="160"/>
  <c r="AT48" i="160"/>
  <c r="AU47" i="160"/>
  <c r="AT42" i="160"/>
  <c r="AU23" i="160"/>
  <c r="AT85" i="160"/>
  <c r="AT71" i="160"/>
  <c r="AT38" i="160"/>
  <c r="AT19" i="160"/>
  <c r="AA138" i="162" a="1"/>
  <c r="AA138" i="162" s="1"/>
  <c r="AA139" i="162" a="1"/>
  <c r="AA139" i="162" s="1"/>
  <c r="G58" i="160"/>
  <c r="G106" i="160" s="1"/>
  <c r="O17" i="160" s="1"/>
  <c r="AA181" i="162"/>
  <c r="AB181" i="162" s="1"/>
  <c r="AA185" i="162"/>
  <c r="AB185" i="162" s="1"/>
  <c r="AA180" i="162"/>
  <c r="AB180" i="162" s="1"/>
  <c r="AA182" i="162"/>
  <c r="AB182" i="162" s="1"/>
  <c r="AA183" i="162"/>
  <c r="AB183" i="162" s="1"/>
  <c r="AA184" i="162"/>
  <c r="AB184" i="162" s="1"/>
  <c r="AB178" i="162"/>
  <c r="AB104" i="162"/>
  <c r="AB105" i="162"/>
  <c r="AA117" i="162"/>
  <c r="AA115" i="162"/>
  <c r="Z116" i="162"/>
  <c r="X137" i="162"/>
  <c r="X148" i="162"/>
  <c r="Z148" i="162" s="1"/>
  <c r="X159" i="162"/>
  <c r="X180" i="162" s="1"/>
  <c r="O16" i="162"/>
  <c r="P15" i="162"/>
  <c r="X117" i="162"/>
  <c r="AD104" i="162"/>
  <c r="AD105" i="162"/>
  <c r="AA141" i="162" a="1"/>
  <c r="AA141" i="162" s="1"/>
  <c r="Y150" i="162"/>
  <c r="Y147" i="162"/>
  <c r="AE109" i="162"/>
  <c r="R17" i="162"/>
  <c r="P16" i="162"/>
  <c r="Q17" i="162"/>
  <c r="AN50" i="162" a="1"/>
  <c r="AN50" i="162" s="1"/>
  <c r="AO50" i="162" a="1"/>
  <c r="AO50" i="162" s="1"/>
  <c r="AP50" i="162" a="1"/>
  <c r="AP50" i="162" s="1"/>
  <c r="Q12" i="162"/>
  <c r="R12" i="162"/>
  <c r="O13" i="162"/>
  <c r="Q14" i="162"/>
  <c r="R14" i="162"/>
  <c r="V90" i="160"/>
  <c r="Y90" i="160" s="1"/>
  <c r="Z90" i="160"/>
  <c r="AB90" i="160" s="1" a="1"/>
  <c r="AB90" i="160" s="1"/>
  <c r="AT90" i="160"/>
  <c r="AU90" i="160"/>
  <c r="AT91" i="160"/>
  <c r="AU91" i="160"/>
  <c r="G92" i="160"/>
  <c r="AT92" i="160"/>
  <c r="AU92" i="160"/>
  <c r="AT93" i="160"/>
  <c r="AU93" i="160"/>
  <c r="AT94" i="160"/>
  <c r="AU94" i="160"/>
  <c r="AT95" i="160"/>
  <c r="AU95" i="160"/>
  <c r="AT96" i="160"/>
  <c r="AU96" i="160"/>
  <c r="AT97" i="160"/>
  <c r="AU97" i="160"/>
  <c r="AT98" i="160"/>
  <c r="AU98" i="160"/>
  <c r="AT99" i="160"/>
  <c r="AU99" i="160"/>
  <c r="AT100" i="160"/>
  <c r="AU100" i="160"/>
  <c r="AT101" i="160"/>
  <c r="AU101" i="160"/>
  <c r="Y102" i="160"/>
  <c r="Y105" i="160" s="1" a="1"/>
  <c r="Y105" i="160" s="1"/>
  <c r="AB102" i="160"/>
  <c r="AC102" i="160"/>
  <c r="AD102" i="160"/>
  <c r="AD105" i="160" s="1"/>
  <c r="AE105" i="160" s="1"/>
  <c r="AT102" i="160"/>
  <c r="AU102" i="160"/>
  <c r="AC103" i="160"/>
  <c r="AT103" i="160"/>
  <c r="AU103" i="160"/>
  <c r="W104" i="160"/>
  <c r="X104" i="160" a="1"/>
  <c r="X104" i="160"/>
  <c r="Z104" i="160" a="1"/>
  <c r="Z104" i="160" s="1"/>
  <c r="AA104" i="160" a="1"/>
  <c r="AA104" i="160" s="1"/>
  <c r="AB104" i="160"/>
  <c r="AC104" i="160"/>
  <c r="AD104" i="160"/>
  <c r="AE104" i="160"/>
  <c r="AT104" i="160"/>
  <c r="AU104" i="160"/>
  <c r="W105" i="160"/>
  <c r="X105" i="160" a="1"/>
  <c r="X105" i="160" s="1"/>
  <c r="Z105" i="160" a="1"/>
  <c r="Z105" i="160"/>
  <c r="AA105" i="160" a="1"/>
  <c r="AA105" i="160"/>
  <c r="AB105" i="160"/>
  <c r="AC105" i="160"/>
  <c r="AT105" i="160"/>
  <c r="AU105" i="160"/>
  <c r="AT106" i="160"/>
  <c r="AU106" i="160"/>
  <c r="Y107" i="160"/>
  <c r="AB107" i="160"/>
  <c r="AB109" i="160" s="1"/>
  <c r="AE109" i="160" s="1"/>
  <c r="AC107" i="160"/>
  <c r="AD107" i="160"/>
  <c r="AD109" i="160" s="1"/>
  <c r="AT107" i="160"/>
  <c r="AU107" i="160"/>
  <c r="AC108" i="160"/>
  <c r="AT108" i="160"/>
  <c r="AU108" i="160"/>
  <c r="W109" i="160"/>
  <c r="X109" i="160"/>
  <c r="Y109" i="160" a="1"/>
  <c r="Y109" i="160"/>
  <c r="Z109" i="160" a="1"/>
  <c r="Z109" i="160"/>
  <c r="AA109" i="160" a="1"/>
  <c r="AA109" i="160" s="1"/>
  <c r="AC109" i="160"/>
  <c r="AT109" i="160"/>
  <c r="AU109" i="160"/>
  <c r="AT110" i="160"/>
  <c r="AU110" i="160"/>
  <c r="AT111" i="160"/>
  <c r="AU111" i="160"/>
  <c r="AT112" i="160"/>
  <c r="AU112" i="160"/>
  <c r="AT113" i="160"/>
  <c r="AU113" i="160"/>
  <c r="V114" i="160"/>
  <c r="W114" i="160" s="1"/>
  <c r="Y114" i="160" s="1"/>
  <c r="Y115" i="160" s="1"/>
  <c r="Y116" i="160" s="1"/>
  <c r="AT114" i="160"/>
  <c r="AU114" i="160"/>
  <c r="X115" i="160"/>
  <c r="Z115" i="160"/>
  <c r="AT115" i="160"/>
  <c r="AU115" i="160"/>
  <c r="X116" i="160"/>
  <c r="X169" i="160" s="1"/>
  <c r="Z169" i="160" s="1"/>
  <c r="Z116" i="160"/>
  <c r="AT116" i="160"/>
  <c r="AU116" i="160"/>
  <c r="Y117" i="160"/>
  <c r="Y118" i="160" s="1"/>
  <c r="Y119" i="160" s="1"/>
  <c r="Y120" i="160" s="1"/>
  <c r="AT117" i="160"/>
  <c r="AU117" i="160"/>
  <c r="AT118" i="160"/>
  <c r="AU118" i="160"/>
  <c r="AT119" i="160"/>
  <c r="AU119" i="160"/>
  <c r="AT120" i="160"/>
  <c r="AU120" i="160"/>
  <c r="Y121" i="160"/>
  <c r="AT121" i="160"/>
  <c r="AU121" i="160"/>
  <c r="AT122" i="160"/>
  <c r="AU122" i="160"/>
  <c r="AT123" i="160"/>
  <c r="AU123" i="160"/>
  <c r="AT124" i="160"/>
  <c r="AU124" i="160"/>
  <c r="V125" i="160"/>
  <c r="Y125" i="160" s="1"/>
  <c r="AT125" i="160"/>
  <c r="AU125" i="160"/>
  <c r="X126" i="160"/>
  <c r="Y126" i="160"/>
  <c r="Y127" i="160" s="1"/>
  <c r="Y128" i="160" s="1"/>
  <c r="Y129" i="160" s="1"/>
  <c r="Y130" i="160" s="1"/>
  <c r="Y131" i="160" s="1"/>
  <c r="Y132" i="160" s="1"/>
  <c r="AT126" i="160"/>
  <c r="AU126" i="160"/>
  <c r="X127" i="160"/>
  <c r="X128" i="160" s="1"/>
  <c r="AT127" i="160"/>
  <c r="AU127" i="160"/>
  <c r="AT128" i="160"/>
  <c r="AU128" i="160"/>
  <c r="X129" i="160"/>
  <c r="X130" i="160" s="1"/>
  <c r="X131" i="160" s="1"/>
  <c r="X132" i="160" s="1"/>
  <c r="AT129" i="160"/>
  <c r="AU129" i="160"/>
  <c r="AT130" i="160"/>
  <c r="AU130" i="160"/>
  <c r="AT131" i="160"/>
  <c r="AU131" i="160"/>
  <c r="AT132" i="160"/>
  <c r="AU132" i="160"/>
  <c r="AT133" i="160"/>
  <c r="AU133" i="160"/>
  <c r="AT134" i="160"/>
  <c r="AU134" i="160"/>
  <c r="AT135" i="160"/>
  <c r="AU135" i="160"/>
  <c r="V136" i="160"/>
  <c r="Y136" i="160" s="1"/>
  <c r="Y137" i="160" s="1"/>
  <c r="Y138" i="160" s="1"/>
  <c r="Y139" i="160" s="1"/>
  <c r="Y140" i="160" s="1"/>
  <c r="Y141" i="160" s="1"/>
  <c r="Y142" i="160" s="1"/>
  <c r="W136" i="160"/>
  <c r="X136" i="160"/>
  <c r="Z136" i="160" a="1"/>
  <c r="Z136" i="160" s="1"/>
  <c r="AA136" i="160" s="1" a="1"/>
  <c r="AA136" i="160" s="1"/>
  <c r="AT136" i="160"/>
  <c r="AU136" i="160"/>
  <c r="Z137" i="160" a="1"/>
  <c r="Z137" i="160" s="1"/>
  <c r="AA137" i="160" s="1" a="1"/>
  <c r="AA137" i="160"/>
  <c r="AT137" i="160"/>
  <c r="AU137" i="160"/>
  <c r="Z138" i="160" a="1"/>
  <c r="Z138" i="160" s="1"/>
  <c r="AT138" i="160"/>
  <c r="AU138" i="160"/>
  <c r="Z139" i="160" a="1"/>
  <c r="Z139" i="160" s="1"/>
  <c r="AA139" i="160" s="1" a="1"/>
  <c r="AA139" i="160" s="1"/>
  <c r="AT139" i="160"/>
  <c r="AU139" i="160"/>
  <c r="Z140" i="160" a="1"/>
  <c r="Z140" i="160" s="1"/>
  <c r="AT140" i="160"/>
  <c r="AU140" i="160"/>
  <c r="Z141" i="160" a="1"/>
  <c r="Z141" i="160" s="1"/>
  <c r="AA141" i="160" s="1" a="1"/>
  <c r="AA141" i="160" s="1"/>
  <c r="AT141" i="160"/>
  <c r="AU141" i="160"/>
  <c r="Z142" i="160" a="1"/>
  <c r="Z142" i="160" s="1"/>
  <c r="AA142" i="160" s="1" a="1"/>
  <c r="AA142" i="160" s="1"/>
  <c r="AT142" i="160"/>
  <c r="AU142" i="160"/>
  <c r="AT143" i="160"/>
  <c r="AU143" i="160"/>
  <c r="AT144" i="160"/>
  <c r="AU144" i="160"/>
  <c r="X145" i="160"/>
  <c r="Y145" i="160"/>
  <c r="Z145" i="160"/>
  <c r="AT145" i="160"/>
  <c r="AU145" i="160"/>
  <c r="V146" i="160"/>
  <c r="Y146" i="160" s="1"/>
  <c r="X146" i="160"/>
  <c r="AT146" i="160"/>
  <c r="AU146" i="160"/>
  <c r="X147" i="160"/>
  <c r="Z147" i="160" s="1"/>
  <c r="Z146" i="160" s="1"/>
  <c r="Y147" i="160"/>
  <c r="AT147" i="160"/>
  <c r="AU147" i="160"/>
  <c r="Y148" i="160"/>
  <c r="AT148" i="160"/>
  <c r="AU148" i="160"/>
  <c r="Y149" i="160"/>
  <c r="AT149" i="160"/>
  <c r="AU149" i="160"/>
  <c r="Y150" i="160"/>
  <c r="AT150" i="160"/>
  <c r="AU150" i="160"/>
  <c r="Y151" i="160"/>
  <c r="AT151" i="160"/>
  <c r="AU151" i="160"/>
  <c r="Y152" i="160"/>
  <c r="AT152" i="160"/>
  <c r="AU152" i="160"/>
  <c r="Y153" i="160"/>
  <c r="AT153" i="160"/>
  <c r="AU153" i="160"/>
  <c r="AT154" i="160"/>
  <c r="AU154" i="160"/>
  <c r="X155" i="160"/>
  <c r="Y155" i="160"/>
  <c r="AT155" i="160"/>
  <c r="AU155" i="160"/>
  <c r="X156" i="160"/>
  <c r="Y156" i="160"/>
  <c r="AB156" i="160"/>
  <c r="AT156" i="160"/>
  <c r="AU156" i="160"/>
  <c r="O157" i="160"/>
  <c r="AB47" i="160" s="1"/>
  <c r="AB56" i="160" s="1"/>
  <c r="AB65" i="160" s="1" a="1"/>
  <c r="AB65" i="160" s="1"/>
  <c r="P157" i="160"/>
  <c r="AC47" i="160" s="1"/>
  <c r="AC56" i="160" s="1"/>
  <c r="AC65" i="160" s="1" a="1"/>
  <c r="AC65" i="160" s="1"/>
  <c r="Q157" i="160"/>
  <c r="AD47" i="160" s="1"/>
  <c r="AD56" i="160" s="1"/>
  <c r="AD65" i="160" s="1" a="1"/>
  <c r="AD65" i="160" s="1"/>
  <c r="V157" i="160"/>
  <c r="Y157" i="160" s="1"/>
  <c r="Y158" i="160" s="1"/>
  <c r="Y159" i="160" s="1"/>
  <c r="Y160" i="160" s="1"/>
  <c r="Y161" i="160" s="1"/>
  <c r="Y162" i="160" s="1"/>
  <c r="Y163" i="160" s="1"/>
  <c r="Y164" i="160" s="1"/>
  <c r="X157" i="160"/>
  <c r="AT157" i="160"/>
  <c r="AU157" i="160"/>
  <c r="X158" i="160"/>
  <c r="AT158" i="160"/>
  <c r="AU158" i="160"/>
  <c r="X159" i="160"/>
  <c r="X180" i="160" s="1"/>
  <c r="AA159" i="160"/>
  <c r="AB159" i="160"/>
  <c r="AT159" i="160"/>
  <c r="AU159" i="160"/>
  <c r="AA160" i="160"/>
  <c r="AB160" i="160" s="1"/>
  <c r="AT160" i="160"/>
  <c r="AU160" i="160"/>
  <c r="O161" i="160"/>
  <c r="AB52" i="160" s="1"/>
  <c r="AB61" i="160" s="1"/>
  <c r="AB70" i="160" s="1" a="1"/>
  <c r="AB70" i="160" s="1"/>
  <c r="P161" i="160"/>
  <c r="AC52" i="160" s="1"/>
  <c r="AC61" i="160" s="1"/>
  <c r="AC70" i="160" s="1" a="1"/>
  <c r="AC70" i="160" s="1"/>
  <c r="Q161" i="160"/>
  <c r="AD52" i="160" s="1"/>
  <c r="AD61" i="160" s="1"/>
  <c r="AD70" i="160" s="1" a="1"/>
  <c r="AD70" i="160" s="1"/>
  <c r="AA161" i="160"/>
  <c r="AB161" i="160" s="1"/>
  <c r="AT161" i="160"/>
  <c r="AU161" i="160"/>
  <c r="AA162" i="160"/>
  <c r="AB162" i="160"/>
  <c r="AT162" i="160"/>
  <c r="AU162" i="160"/>
  <c r="AA163" i="160"/>
  <c r="AB163" i="160" s="1"/>
  <c r="AT163" i="160"/>
  <c r="AU163" i="160"/>
  <c r="AA164" i="160"/>
  <c r="AB164" i="160" s="1"/>
  <c r="AT164" i="160"/>
  <c r="AU164" i="160"/>
  <c r="AT165" i="160"/>
  <c r="AU165" i="160"/>
  <c r="X166" i="160"/>
  <c r="Y166" i="160"/>
  <c r="Z166" i="160"/>
  <c r="AT166" i="160"/>
  <c r="AU166" i="160"/>
  <c r="V167" i="160"/>
  <c r="X167" i="160"/>
  <c r="Y167" i="160"/>
  <c r="AT167" i="160"/>
  <c r="AU167" i="160"/>
  <c r="Y168" i="160"/>
  <c r="AT168" i="160"/>
  <c r="AU168" i="160"/>
  <c r="Y169" i="160"/>
  <c r="AT169" i="160"/>
  <c r="AU169" i="160"/>
  <c r="Y170" i="160"/>
  <c r="AT170" i="160"/>
  <c r="AU170" i="160"/>
  <c r="Y171" i="160"/>
  <c r="AT171" i="160"/>
  <c r="AU171" i="160"/>
  <c r="Y172" i="160"/>
  <c r="AT172" i="160"/>
  <c r="AU172" i="160"/>
  <c r="Y173" i="160"/>
  <c r="AT173" i="160"/>
  <c r="AU173" i="160"/>
  <c r="Y174" i="160"/>
  <c r="AT174" i="160"/>
  <c r="AU174" i="160"/>
  <c r="AT175" i="160"/>
  <c r="AU175" i="160"/>
  <c r="X176" i="160"/>
  <c r="Y176" i="160"/>
  <c r="AA185" i="160" s="1"/>
  <c r="AB185" i="160" s="1"/>
  <c r="AT176" i="160"/>
  <c r="AU176" i="160"/>
  <c r="X177" i="160"/>
  <c r="Y177" i="160"/>
  <c r="AB177" i="160"/>
  <c r="AT177" i="160"/>
  <c r="AU177" i="160"/>
  <c r="V178" i="160"/>
  <c r="W178" i="160"/>
  <c r="X178" i="160"/>
  <c r="Y178" i="160"/>
  <c r="Y179" i="160" s="1"/>
  <c r="Y180" i="160" s="1"/>
  <c r="Y181" i="160" s="1"/>
  <c r="Y182" i="160" s="1"/>
  <c r="Y183" i="160" s="1"/>
  <c r="Y184" i="160" s="1"/>
  <c r="Y185" i="160" s="1"/>
  <c r="AT178" i="160"/>
  <c r="AU178" i="160"/>
  <c r="X179" i="160"/>
  <c r="AT179" i="160"/>
  <c r="AU179" i="160"/>
  <c r="AA180" i="160"/>
  <c r="AB180" i="160" s="1"/>
  <c r="AT180" i="160"/>
  <c r="AU180" i="160"/>
  <c r="AT181" i="160"/>
  <c r="AU181" i="160"/>
  <c r="AT182" i="160"/>
  <c r="AU182" i="160"/>
  <c r="AT183" i="160"/>
  <c r="AU183" i="160"/>
  <c r="AT184" i="160"/>
  <c r="AU184" i="160"/>
  <c r="AT185" i="160"/>
  <c r="AU185" i="160"/>
  <c r="AT186" i="160"/>
  <c r="AU186" i="160"/>
  <c r="AT187" i="160"/>
  <c r="AU187" i="160"/>
  <c r="AT188" i="160"/>
  <c r="AU188" i="160"/>
  <c r="AT189" i="160"/>
  <c r="AU189" i="160"/>
  <c r="AT190" i="160"/>
  <c r="AU190" i="160"/>
  <c r="AT191" i="160"/>
  <c r="AU191" i="160"/>
  <c r="AT192" i="160"/>
  <c r="AU192" i="160"/>
  <c r="AT193" i="160"/>
  <c r="AU193" i="160"/>
  <c r="AT194" i="160"/>
  <c r="AU194" i="160"/>
  <c r="AT195" i="160"/>
  <c r="AU195" i="160"/>
  <c r="AT196" i="160"/>
  <c r="AU196" i="160"/>
  <c r="AT197" i="160"/>
  <c r="AU197" i="160"/>
  <c r="N37" i="157"/>
  <c r="N36" i="157"/>
  <c r="N35" i="157"/>
  <c r="AA184" i="160" l="1"/>
  <c r="AB184" i="160" s="1"/>
  <c r="AA140" i="160" a="1"/>
  <c r="AA140" i="160" s="1"/>
  <c r="AA178" i="160"/>
  <c r="AB178" i="160" s="1"/>
  <c r="AA182" i="160"/>
  <c r="AB182" i="160" s="1"/>
  <c r="AA179" i="160"/>
  <c r="AB179" i="160" s="1"/>
  <c r="AA183" i="160"/>
  <c r="AB183" i="160" s="1"/>
  <c r="AA181" i="160"/>
  <c r="AB181" i="160" s="1"/>
  <c r="X117" i="160"/>
  <c r="X148" i="160"/>
  <c r="Z148" i="160" s="1"/>
  <c r="AA116" i="160"/>
  <c r="X137" i="160"/>
  <c r="Y104" i="160" a="1"/>
  <c r="Y104" i="160" s="1"/>
  <c r="AA138" i="160" a="1"/>
  <c r="AA138" i="160" s="1"/>
  <c r="Q13" i="162"/>
  <c r="R13" i="162"/>
  <c r="S17" i="162" s="1"/>
  <c r="AA157" i="160"/>
  <c r="AB157" i="160" s="1"/>
  <c r="AA158" i="160"/>
  <c r="AB158" i="160" s="1"/>
  <c r="AL50" i="160"/>
  <c r="AA115" i="160"/>
  <c r="X168" i="160"/>
  <c r="Z168" i="160" s="1"/>
  <c r="Z167" i="160" s="1"/>
  <c r="O16" i="160"/>
  <c r="P15" i="160"/>
  <c r="R17" i="160"/>
  <c r="Q17" i="160"/>
  <c r="P16" i="160"/>
  <c r="X138" i="162"/>
  <c r="X118" i="162"/>
  <c r="X160" i="162"/>
  <c r="X181" i="162" s="1"/>
  <c r="X170" i="162"/>
  <c r="Z170" i="162" s="1"/>
  <c r="Z117" i="162"/>
  <c r="X149" i="162"/>
  <c r="Z149" i="162" s="1"/>
  <c r="Q15" i="162"/>
  <c r="R15" i="162"/>
  <c r="S15" i="162" s="1"/>
  <c r="Q16" i="162"/>
  <c r="R16" i="162"/>
  <c r="G23" i="160"/>
  <c r="P13" i="160" s="1"/>
  <c r="O14" i="160" s="1"/>
  <c r="G10" i="160"/>
  <c r="P12" i="160" s="1"/>
  <c r="P14" i="160"/>
  <c r="O15" i="160" s="1"/>
  <c r="AE105" i="162"/>
  <c r="AE104" i="162"/>
  <c r="J28" i="159"/>
  <c r="H50" i="159" s="1"/>
  <c r="H59" i="159" s="1"/>
  <c r="H68" i="159" s="1"/>
  <c r="J27" i="159"/>
  <c r="H49" i="159" s="1"/>
  <c r="H58" i="159" s="1"/>
  <c r="H67" i="159" s="1"/>
  <c r="B178" i="159"/>
  <c r="D176" i="159"/>
  <c r="F184" i="159" s="1"/>
  <c r="C167" i="159"/>
  <c r="C157" i="159"/>
  <c r="C178" i="159" s="1"/>
  <c r="C146" i="159"/>
  <c r="B136" i="159"/>
  <c r="C126" i="159"/>
  <c r="C127" i="159" s="1"/>
  <c r="C128" i="159" s="1"/>
  <c r="C129" i="159" s="1"/>
  <c r="C130" i="159" s="1"/>
  <c r="C131" i="159" s="1"/>
  <c r="C132" i="159" s="1"/>
  <c r="C115" i="159"/>
  <c r="C158" i="159" s="1"/>
  <c r="C179" i="159" s="1"/>
  <c r="E90" i="159"/>
  <c r="G90" i="159" s="1" a="1"/>
  <c r="G90" i="159" s="1"/>
  <c r="B75" i="159"/>
  <c r="E71" i="159"/>
  <c r="M62" i="159"/>
  <c r="L62" i="159"/>
  <c r="F62" i="159"/>
  <c r="F71" i="159" s="1"/>
  <c r="M61" i="159"/>
  <c r="L61" i="159"/>
  <c r="M60" i="159"/>
  <c r="L60" i="159"/>
  <c r="A178" i="159" s="1"/>
  <c r="D178" i="159" s="1"/>
  <c r="D179" i="159" s="1"/>
  <c r="D180" i="159" s="1"/>
  <c r="D181" i="159" s="1"/>
  <c r="D182" i="159" s="1"/>
  <c r="D183" i="159" s="1"/>
  <c r="D184" i="159" s="1"/>
  <c r="D185" i="159" s="1"/>
  <c r="M59" i="159"/>
  <c r="L59" i="159"/>
  <c r="A167" i="159" s="1"/>
  <c r="M58" i="159"/>
  <c r="L58" i="159"/>
  <c r="A81" i="159" s="1"/>
  <c r="M57" i="159"/>
  <c r="L57" i="159"/>
  <c r="M56" i="159"/>
  <c r="L56" i="159"/>
  <c r="H107" i="159" s="1"/>
  <c r="M55" i="159"/>
  <c r="L55" i="159"/>
  <c r="M54" i="159"/>
  <c r="L54" i="159"/>
  <c r="S48" i="159" s="1"/>
  <c r="M53" i="159"/>
  <c r="L53" i="159"/>
  <c r="D107" i="159" s="1"/>
  <c r="I53" i="159"/>
  <c r="I62" i="159" s="1"/>
  <c r="I71" i="159" s="1"/>
  <c r="H53" i="159"/>
  <c r="H62" i="159" s="1"/>
  <c r="H71" i="159" s="1"/>
  <c r="G53" i="159"/>
  <c r="G62" i="159" s="1"/>
  <c r="G71" i="159" s="1"/>
  <c r="F53" i="159"/>
  <c r="E53" i="159"/>
  <c r="E62" i="159" s="1"/>
  <c r="D53" i="159"/>
  <c r="D62" i="159" s="1"/>
  <c r="D71" i="159" s="1" a="1"/>
  <c r="D71" i="159" s="1"/>
  <c r="C53" i="159"/>
  <c r="C62" i="159" s="1"/>
  <c r="C71" i="159" s="1"/>
  <c r="B109" i="159" s="1"/>
  <c r="B53" i="159"/>
  <c r="B62" i="159" s="1"/>
  <c r="M52" i="159"/>
  <c r="L52" i="159"/>
  <c r="A157" i="159" s="1"/>
  <c r="D157" i="159" s="1"/>
  <c r="D158" i="159" s="1"/>
  <c r="D159" i="159" s="1"/>
  <c r="D160" i="159" s="1"/>
  <c r="D161" i="159" s="1"/>
  <c r="D162" i="159" s="1"/>
  <c r="D163" i="159" s="1"/>
  <c r="D164" i="159" s="1"/>
  <c r="F52" i="159"/>
  <c r="F61" i="159" s="1"/>
  <c r="F70" i="159" s="1" a="1"/>
  <c r="F70" i="159" s="1"/>
  <c r="E52" i="159"/>
  <c r="E61" i="159" s="1"/>
  <c r="E70" i="159" s="1" a="1"/>
  <c r="E70" i="159" s="1"/>
  <c r="D52" i="159"/>
  <c r="D61" i="159" s="1"/>
  <c r="D70" i="159" s="1" a="1"/>
  <c r="D70" i="159" s="1"/>
  <c r="M51" i="159"/>
  <c r="L51" i="159"/>
  <c r="A146" i="159" s="1"/>
  <c r="M50" i="159"/>
  <c r="L50" i="159"/>
  <c r="A136" i="159" s="1"/>
  <c r="D50" i="159"/>
  <c r="D59" i="159" s="1"/>
  <c r="D68" i="159" s="1" a="1"/>
  <c r="D68" i="159" s="1"/>
  <c r="C50" i="159"/>
  <c r="C59" i="159" s="1"/>
  <c r="C68" i="159" s="1"/>
  <c r="B105" i="159" s="1"/>
  <c r="B50" i="159"/>
  <c r="B59" i="159" s="1"/>
  <c r="B68" i="159" s="1"/>
  <c r="T49" i="159" s="1"/>
  <c r="A50" i="159"/>
  <c r="A59" i="159" s="1"/>
  <c r="A68" i="159" s="1"/>
  <c r="M49" i="159"/>
  <c r="L49" i="159"/>
  <c r="A125" i="159" s="1"/>
  <c r="D125" i="159" s="1"/>
  <c r="D126" i="159" s="1"/>
  <c r="D127" i="159" s="1"/>
  <c r="D128" i="159" s="1"/>
  <c r="D129" i="159" s="1"/>
  <c r="D130" i="159" s="1"/>
  <c r="D131" i="159" s="1"/>
  <c r="D132" i="159" s="1"/>
  <c r="F49" i="159"/>
  <c r="F58" i="159" s="1"/>
  <c r="F67" i="159" s="1"/>
  <c r="E49" i="159"/>
  <c r="E58" i="159" s="1"/>
  <c r="E67" i="159" s="1"/>
  <c r="D49" i="159"/>
  <c r="D58" i="159" s="1"/>
  <c r="D67" i="159" s="1" a="1"/>
  <c r="D67" i="159" s="1"/>
  <c r="C49" i="159"/>
  <c r="C58" i="159" s="1"/>
  <c r="C67" i="159" s="1"/>
  <c r="B104" i="159" s="1"/>
  <c r="B49" i="159"/>
  <c r="B58" i="159" s="1"/>
  <c r="B67" i="159" s="1"/>
  <c r="A49" i="159"/>
  <c r="A58" i="159" s="1"/>
  <c r="A67" i="159" s="1"/>
  <c r="C75" i="159" s="1"/>
  <c r="M48" i="159"/>
  <c r="L48" i="159"/>
  <c r="Y2" i="159" s="1"/>
  <c r="I48" i="159"/>
  <c r="I57" i="159" s="1"/>
  <c r="I66" i="159" s="1"/>
  <c r="B74" i="159" s="1"/>
  <c r="H48" i="159"/>
  <c r="H57" i="159" s="1"/>
  <c r="H66" i="159" s="1"/>
  <c r="H103" i="159" s="1"/>
  <c r="H108" i="159" s="1"/>
  <c r="G48" i="159"/>
  <c r="G57" i="159" s="1"/>
  <c r="G66" i="159" s="1"/>
  <c r="F48" i="159"/>
  <c r="F57" i="159" s="1"/>
  <c r="F66" i="159" s="1"/>
  <c r="M47" i="159"/>
  <c r="L47" i="159"/>
  <c r="A114" i="159" s="1"/>
  <c r="I47" i="159"/>
  <c r="I56" i="159" s="1"/>
  <c r="I65" i="159" s="1" a="1"/>
  <c r="I65" i="159" s="1"/>
  <c r="H47" i="159"/>
  <c r="H56" i="159" s="1"/>
  <c r="H65" i="159" s="1" a="1"/>
  <c r="H65" i="159" s="1"/>
  <c r="F47" i="159"/>
  <c r="F56" i="159" s="1"/>
  <c r="E47" i="159"/>
  <c r="E56" i="159" s="1"/>
  <c r="D47" i="159"/>
  <c r="D56" i="159" s="1"/>
  <c r="K30" i="159"/>
  <c r="I52" i="159" s="1"/>
  <c r="I61" i="159" s="1"/>
  <c r="I70" i="159" s="1" a="1"/>
  <c r="I70" i="159" s="1"/>
  <c r="J30" i="159"/>
  <c r="H52" i="159" s="1"/>
  <c r="H61" i="159" s="1"/>
  <c r="H70" i="159" s="1" a="1"/>
  <c r="H70" i="159" s="1"/>
  <c r="I30" i="159"/>
  <c r="G52" i="159" s="1"/>
  <c r="G61" i="159" s="1"/>
  <c r="G70" i="159" s="1" a="1"/>
  <c r="G70" i="159" s="1"/>
  <c r="H28" i="159"/>
  <c r="F50" i="159" s="1"/>
  <c r="F59" i="159" s="1"/>
  <c r="F68" i="159" s="1"/>
  <c r="G28" i="159"/>
  <c r="E50" i="159" s="1"/>
  <c r="E59" i="159" s="1"/>
  <c r="E68" i="159" s="1"/>
  <c r="K26" i="159"/>
  <c r="J26" i="159"/>
  <c r="I26" i="159"/>
  <c r="G47" i="159" s="1"/>
  <c r="G56" i="159" s="1"/>
  <c r="G65" i="159" s="1" a="1"/>
  <c r="G65" i="159" s="1"/>
  <c r="D38" i="157"/>
  <c r="H28" i="157"/>
  <c r="J27" i="157"/>
  <c r="K27" i="157" s="1"/>
  <c r="F179" i="157"/>
  <c r="F178" i="157"/>
  <c r="B178" i="157"/>
  <c r="D176" i="157"/>
  <c r="F184" i="157" s="1"/>
  <c r="C168" i="157"/>
  <c r="C167" i="157"/>
  <c r="C157" i="157"/>
  <c r="C178" i="157" s="1"/>
  <c r="C146" i="157"/>
  <c r="C136" i="157"/>
  <c r="B136" i="157"/>
  <c r="C131" i="157"/>
  <c r="C132" i="157" s="1"/>
  <c r="C128" i="157"/>
  <c r="C129" i="157" s="1"/>
  <c r="C130" i="157" s="1"/>
  <c r="C127" i="157"/>
  <c r="C126" i="157"/>
  <c r="C115" i="157"/>
  <c r="I102" i="157"/>
  <c r="E90" i="157"/>
  <c r="G90" i="157" s="1" a="1"/>
  <c r="G90" i="157" s="1"/>
  <c r="B75" i="157"/>
  <c r="F66" i="157"/>
  <c r="M62" i="157"/>
  <c r="L62" i="157"/>
  <c r="M61" i="157"/>
  <c r="L61" i="157"/>
  <c r="M60" i="157"/>
  <c r="L60" i="157"/>
  <c r="A178" i="157" s="1"/>
  <c r="D178" i="157" s="1"/>
  <c r="D179" i="157" s="1"/>
  <c r="D180" i="157" s="1"/>
  <c r="D181" i="157" s="1"/>
  <c r="D182" i="157" s="1"/>
  <c r="D183" i="157" s="1"/>
  <c r="D184" i="157" s="1"/>
  <c r="D185" i="157" s="1"/>
  <c r="M59" i="157"/>
  <c r="L59" i="157"/>
  <c r="A167" i="157" s="1"/>
  <c r="D59" i="157"/>
  <c r="D68" i="157" s="1" a="1"/>
  <c r="D68" i="157" s="1"/>
  <c r="M58" i="157"/>
  <c r="L58" i="157"/>
  <c r="A81" i="157" s="1"/>
  <c r="B58" i="157"/>
  <c r="B67" i="157" s="1"/>
  <c r="R50" i="157" s="1"/>
  <c r="M57" i="157"/>
  <c r="L57" i="157"/>
  <c r="I107" i="157" s="1"/>
  <c r="I57" i="157"/>
  <c r="I66" i="157" s="1"/>
  <c r="H57" i="157"/>
  <c r="H66" i="157" s="1"/>
  <c r="H103" i="157" s="1"/>
  <c r="H108" i="157" s="1"/>
  <c r="G57" i="157"/>
  <c r="G66" i="157" s="1"/>
  <c r="Z59" i="157" s="1"/>
  <c r="M56" i="157"/>
  <c r="L56" i="157"/>
  <c r="H107" i="157" s="1"/>
  <c r="M55" i="157"/>
  <c r="L55" i="157"/>
  <c r="G107" i="157" s="1"/>
  <c r="M54" i="157"/>
  <c r="L54" i="157"/>
  <c r="U48" i="157" s="1"/>
  <c r="M53" i="157"/>
  <c r="L53" i="157"/>
  <c r="D107" i="157" s="1"/>
  <c r="I53" i="157"/>
  <c r="I62" i="157" s="1"/>
  <c r="I71" i="157" s="1"/>
  <c r="F53" i="157"/>
  <c r="F62" i="157" s="1"/>
  <c r="F71" i="157" s="1"/>
  <c r="E53" i="157"/>
  <c r="E62" i="157" s="1"/>
  <c r="E71" i="157" s="1"/>
  <c r="D53" i="157"/>
  <c r="D62" i="157" s="1"/>
  <c r="D71" i="157" s="1" a="1"/>
  <c r="D71" i="157" s="1"/>
  <c r="C53" i="157"/>
  <c r="C62" i="157" s="1"/>
  <c r="C71" i="157" s="1"/>
  <c r="B109" i="157" s="1"/>
  <c r="B53" i="157"/>
  <c r="B62" i="157" s="1"/>
  <c r="A53" i="157"/>
  <c r="A62" i="157" s="1"/>
  <c r="A71" i="157" s="1"/>
  <c r="M52" i="157"/>
  <c r="L52" i="157"/>
  <c r="A157" i="157" s="1"/>
  <c r="D157" i="157" s="1"/>
  <c r="D158" i="157" s="1"/>
  <c r="D159" i="157" s="1"/>
  <c r="D160" i="157" s="1"/>
  <c r="D161" i="157" s="1"/>
  <c r="D162" i="157" s="1"/>
  <c r="D163" i="157" s="1"/>
  <c r="D164" i="157" s="1"/>
  <c r="F52" i="157"/>
  <c r="F61" i="157" s="1"/>
  <c r="F70" i="157" s="1" a="1"/>
  <c r="F70" i="157" s="1"/>
  <c r="E52" i="157"/>
  <c r="E61" i="157" s="1"/>
  <c r="E70" i="157" s="1" a="1"/>
  <c r="E70" i="157" s="1"/>
  <c r="D52" i="157"/>
  <c r="D61" i="157" s="1"/>
  <c r="D70" i="157" s="1" a="1"/>
  <c r="D70" i="157" s="1"/>
  <c r="M51" i="157"/>
  <c r="L51" i="157"/>
  <c r="A146" i="157" s="1"/>
  <c r="Q50" i="157"/>
  <c r="M50" i="157"/>
  <c r="L50" i="157"/>
  <c r="A136" i="157" s="1"/>
  <c r="D136" i="157" s="1"/>
  <c r="D137" i="157" s="1"/>
  <c r="D138" i="157" s="1"/>
  <c r="D139" i="157" s="1"/>
  <c r="D140" i="157" s="1"/>
  <c r="D141" i="157" s="1"/>
  <c r="D142" i="157" s="1"/>
  <c r="G50" i="157"/>
  <c r="G59" i="157" s="1"/>
  <c r="G68" i="157" s="1"/>
  <c r="E50" i="157"/>
  <c r="E59" i="157" s="1"/>
  <c r="E68" i="157" s="1"/>
  <c r="D50" i="157"/>
  <c r="C50" i="157"/>
  <c r="C59" i="157" s="1"/>
  <c r="C68" i="157" s="1"/>
  <c r="B105" i="157" s="1"/>
  <c r="B50" i="157"/>
  <c r="B59" i="157" s="1"/>
  <c r="B68" i="157" s="1"/>
  <c r="T49" i="157" s="1"/>
  <c r="A50" i="157"/>
  <c r="A59" i="157" s="1"/>
  <c r="A68" i="157" s="1"/>
  <c r="M49" i="157"/>
  <c r="L49" i="157"/>
  <c r="A125" i="157" s="1"/>
  <c r="D125" i="157" s="1"/>
  <c r="D126" i="157" s="1"/>
  <c r="D127" i="157" s="1"/>
  <c r="D128" i="157" s="1"/>
  <c r="D129" i="157" s="1"/>
  <c r="D130" i="157" s="1"/>
  <c r="D131" i="157" s="1"/>
  <c r="D132" i="157" s="1"/>
  <c r="F49" i="157"/>
  <c r="F58" i="157" s="1"/>
  <c r="F67" i="157" s="1"/>
  <c r="E49" i="157"/>
  <c r="E58" i="157" s="1"/>
  <c r="E67" i="157" s="1"/>
  <c r="D49" i="157"/>
  <c r="D58" i="157" s="1"/>
  <c r="D67" i="157" s="1" a="1"/>
  <c r="D67" i="157" s="1"/>
  <c r="C49" i="157"/>
  <c r="C58" i="157" s="1"/>
  <c r="C67" i="157" s="1"/>
  <c r="B104" i="157" s="1"/>
  <c r="B49" i="157"/>
  <c r="A49" i="157"/>
  <c r="A58" i="157" s="1"/>
  <c r="A67" i="157" s="1"/>
  <c r="C75" i="157" s="1"/>
  <c r="M48" i="157"/>
  <c r="L48" i="157"/>
  <c r="Y2" i="157" s="1"/>
  <c r="I48" i="157"/>
  <c r="H48" i="157"/>
  <c r="G48" i="157"/>
  <c r="F48" i="157"/>
  <c r="F57" i="157" s="1"/>
  <c r="M47" i="157"/>
  <c r="L47" i="157"/>
  <c r="A114" i="157" s="1"/>
  <c r="F47" i="157"/>
  <c r="F56" i="157" s="1"/>
  <c r="E47" i="157"/>
  <c r="E56" i="157" s="1"/>
  <c r="D47" i="157"/>
  <c r="D56" i="157" s="1"/>
  <c r="G53" i="157"/>
  <c r="G62" i="157" s="1"/>
  <c r="G71" i="157" s="1"/>
  <c r="K30" i="157"/>
  <c r="I52" i="157" s="1"/>
  <c r="I61" i="157" s="1"/>
  <c r="I70" i="157" s="1" a="1"/>
  <c r="I70" i="157" s="1"/>
  <c r="J30" i="157"/>
  <c r="H52" i="157" s="1"/>
  <c r="H61" i="157" s="1"/>
  <c r="H70" i="157" s="1" a="1"/>
  <c r="H70" i="157" s="1"/>
  <c r="I30" i="157"/>
  <c r="G52" i="157" s="1"/>
  <c r="G61" i="157" s="1"/>
  <c r="G70" i="157" s="1" a="1"/>
  <c r="G70" i="157" s="1"/>
  <c r="G49" i="157"/>
  <c r="G58" i="157" s="1"/>
  <c r="G67" i="157" s="1"/>
  <c r="K26" i="157"/>
  <c r="I47" i="157" s="1"/>
  <c r="I56" i="157" s="1"/>
  <c r="I65" i="157" s="1" a="1"/>
  <c r="I65" i="157" s="1"/>
  <c r="J26" i="157"/>
  <c r="H47" i="157" s="1"/>
  <c r="H56" i="157" s="1"/>
  <c r="H65" i="157" s="1" a="1"/>
  <c r="H65" i="157" s="1"/>
  <c r="I26" i="157"/>
  <c r="G47" i="157" s="1"/>
  <c r="G56" i="157" s="1"/>
  <c r="G65" i="157" s="1" a="1"/>
  <c r="G65" i="157" s="1"/>
  <c r="Z20" i="157"/>
  <c r="Z12" i="157"/>
  <c r="Z4" i="157"/>
  <c r="I31" i="156"/>
  <c r="I27" i="156"/>
  <c r="J31" i="156"/>
  <c r="J27" i="156"/>
  <c r="F179" i="156"/>
  <c r="B178" i="156"/>
  <c r="D176" i="156"/>
  <c r="F184" i="156" s="1"/>
  <c r="C167" i="156"/>
  <c r="C157" i="156"/>
  <c r="C178" i="156" s="1"/>
  <c r="C146" i="156"/>
  <c r="B136" i="156"/>
  <c r="C130" i="156"/>
  <c r="C131" i="156" s="1"/>
  <c r="C132" i="156" s="1"/>
  <c r="C128" i="156"/>
  <c r="C129" i="156" s="1"/>
  <c r="C126" i="156"/>
  <c r="C127" i="156" s="1"/>
  <c r="C115" i="156"/>
  <c r="E90" i="156"/>
  <c r="G90" i="156" s="1" a="1"/>
  <c r="G90" i="156" s="1"/>
  <c r="B75" i="156"/>
  <c r="G70" i="156"/>
  <c r="C68" i="156"/>
  <c r="B105" i="156" s="1"/>
  <c r="D67" i="156" a="1"/>
  <c r="D67" i="156" s="1"/>
  <c r="F66" i="156"/>
  <c r="M62" i="156"/>
  <c r="L62" i="156"/>
  <c r="D62" i="156"/>
  <c r="D71" i="156" s="1" a="1"/>
  <c r="D71" i="156" s="1"/>
  <c r="M61" i="156"/>
  <c r="L61" i="156"/>
  <c r="M60" i="156"/>
  <c r="L60" i="156"/>
  <c r="A178" i="156" s="1"/>
  <c r="D178" i="156" s="1"/>
  <c r="D179" i="156" s="1"/>
  <c r="D180" i="156" s="1"/>
  <c r="D181" i="156" s="1"/>
  <c r="D182" i="156" s="1"/>
  <c r="D183" i="156" s="1"/>
  <c r="D184" i="156" s="1"/>
  <c r="D185" i="156" s="1"/>
  <c r="M59" i="156"/>
  <c r="L59" i="156"/>
  <c r="A167" i="156" s="1"/>
  <c r="I59" i="156"/>
  <c r="I68" i="156" s="1"/>
  <c r="F59" i="156"/>
  <c r="F68" i="156" s="1"/>
  <c r="A59" i="156"/>
  <c r="A68" i="156" s="1"/>
  <c r="M58" i="156"/>
  <c r="L58" i="156"/>
  <c r="A81" i="156" s="1"/>
  <c r="D58" i="156"/>
  <c r="M57" i="156"/>
  <c r="L57" i="156"/>
  <c r="M56" i="156"/>
  <c r="L56" i="156"/>
  <c r="D56" i="156"/>
  <c r="M55" i="156"/>
  <c r="L55" i="156"/>
  <c r="M54" i="156"/>
  <c r="L54" i="156"/>
  <c r="M53" i="156"/>
  <c r="L53" i="156"/>
  <c r="D107" i="156" s="1"/>
  <c r="G53" i="156"/>
  <c r="G62" i="156" s="1"/>
  <c r="G71" i="156" s="1"/>
  <c r="F53" i="156"/>
  <c r="F62" i="156" s="1"/>
  <c r="F71" i="156" s="1"/>
  <c r="E53" i="156"/>
  <c r="E62" i="156" s="1"/>
  <c r="E71" i="156" s="1"/>
  <c r="D53" i="156"/>
  <c r="C53" i="156"/>
  <c r="C62" i="156" s="1"/>
  <c r="C71" i="156" s="1"/>
  <c r="B109" i="156" s="1"/>
  <c r="B53" i="156"/>
  <c r="B62" i="156" s="1"/>
  <c r="M52" i="156"/>
  <c r="L52" i="156"/>
  <c r="A157" i="156" s="1"/>
  <c r="D157" i="156" s="1"/>
  <c r="D158" i="156" s="1"/>
  <c r="D159" i="156" s="1"/>
  <c r="D160" i="156" s="1"/>
  <c r="D161" i="156" s="1"/>
  <c r="D162" i="156" s="1"/>
  <c r="D163" i="156" s="1"/>
  <c r="D164" i="156" s="1"/>
  <c r="F52" i="156"/>
  <c r="F61" i="156" s="1"/>
  <c r="F70" i="156" s="1" a="1"/>
  <c r="F70" i="156" s="1"/>
  <c r="E52" i="156"/>
  <c r="E61" i="156" s="1"/>
  <c r="E70" i="156" s="1" a="1"/>
  <c r="E70" i="156" s="1"/>
  <c r="D52" i="156"/>
  <c r="D61" i="156" s="1"/>
  <c r="D70" i="156" s="1" a="1"/>
  <c r="D70" i="156" s="1"/>
  <c r="M51" i="156"/>
  <c r="L51" i="156"/>
  <c r="A146" i="156" s="1"/>
  <c r="Q50" i="156"/>
  <c r="M50" i="156"/>
  <c r="L50" i="156"/>
  <c r="A136" i="156" s="1"/>
  <c r="D136" i="156" s="1"/>
  <c r="D137" i="156" s="1"/>
  <c r="D138" i="156" s="1"/>
  <c r="D139" i="156" s="1"/>
  <c r="D140" i="156" s="1"/>
  <c r="D141" i="156" s="1"/>
  <c r="D142" i="156" s="1"/>
  <c r="I50" i="156"/>
  <c r="H50" i="156"/>
  <c r="H59" i="156" s="1"/>
  <c r="H68" i="156" s="1"/>
  <c r="G50" i="156"/>
  <c r="G59" i="156" s="1"/>
  <c r="G68" i="156" s="1"/>
  <c r="F50" i="156"/>
  <c r="E50" i="156"/>
  <c r="E59" i="156" s="1"/>
  <c r="E68" i="156" s="1"/>
  <c r="D50" i="156"/>
  <c r="D59" i="156" s="1"/>
  <c r="D68" i="156" s="1" a="1"/>
  <c r="D68" i="156" s="1"/>
  <c r="C50" i="156"/>
  <c r="C59" i="156" s="1"/>
  <c r="B50" i="156"/>
  <c r="B59" i="156" s="1"/>
  <c r="B68" i="156" s="1"/>
  <c r="T49" i="156" s="1"/>
  <c r="A50" i="156"/>
  <c r="M49" i="156"/>
  <c r="L49" i="156"/>
  <c r="A125" i="156" s="1"/>
  <c r="D125" i="156" s="1"/>
  <c r="D126" i="156" s="1"/>
  <c r="D127" i="156" s="1"/>
  <c r="D128" i="156" s="1"/>
  <c r="D129" i="156" s="1"/>
  <c r="D130" i="156" s="1"/>
  <c r="D131" i="156" s="1"/>
  <c r="D132" i="156" s="1"/>
  <c r="G49" i="156"/>
  <c r="G58" i="156" s="1"/>
  <c r="G67" i="156" s="1"/>
  <c r="F49" i="156"/>
  <c r="F58" i="156" s="1"/>
  <c r="F67" i="156" s="1"/>
  <c r="E49" i="156"/>
  <c r="E58" i="156" s="1"/>
  <c r="E67" i="156" s="1"/>
  <c r="D49" i="156"/>
  <c r="C49" i="156"/>
  <c r="C58" i="156" s="1"/>
  <c r="C67" i="156" s="1"/>
  <c r="B104" i="156" s="1"/>
  <c r="B49" i="156"/>
  <c r="B58" i="156" s="1"/>
  <c r="B67" i="156" s="1"/>
  <c r="A49" i="156"/>
  <c r="M48" i="156"/>
  <c r="L48" i="156"/>
  <c r="Y2" i="156" s="1"/>
  <c r="I48" i="156"/>
  <c r="I57" i="156" s="1"/>
  <c r="I66" i="156" s="1"/>
  <c r="H48" i="156"/>
  <c r="H57" i="156" s="1"/>
  <c r="H66" i="156" s="1"/>
  <c r="H103" i="156" s="1"/>
  <c r="H108" i="156" s="1"/>
  <c r="G48" i="156"/>
  <c r="G57" i="156" s="1"/>
  <c r="G66" i="156" s="1"/>
  <c r="F48" i="156"/>
  <c r="F57" i="156" s="1"/>
  <c r="M47" i="156"/>
  <c r="L47" i="156"/>
  <c r="A114" i="156" s="1"/>
  <c r="F47" i="156"/>
  <c r="F56" i="156" s="1"/>
  <c r="E47" i="156"/>
  <c r="E56" i="156" s="1"/>
  <c r="D47" i="156"/>
  <c r="H53" i="156"/>
  <c r="H62" i="156" s="1"/>
  <c r="H71" i="156" s="1"/>
  <c r="K30" i="156"/>
  <c r="I52" i="156" s="1"/>
  <c r="I61" i="156" s="1"/>
  <c r="I70" i="156" s="1" a="1"/>
  <c r="I70" i="156" s="1"/>
  <c r="J30" i="156"/>
  <c r="H52" i="156" s="1"/>
  <c r="H61" i="156" s="1"/>
  <c r="H70" i="156" s="1" a="1"/>
  <c r="H70" i="156" s="1"/>
  <c r="I30" i="156"/>
  <c r="G52" i="156" s="1"/>
  <c r="G61" i="156" s="1"/>
  <c r="G70" i="156" s="1" a="1"/>
  <c r="H49" i="156"/>
  <c r="H58" i="156" s="1"/>
  <c r="H67" i="156" s="1"/>
  <c r="K26" i="156"/>
  <c r="I47" i="156" s="1"/>
  <c r="I56" i="156" s="1"/>
  <c r="I65" i="156" s="1" a="1"/>
  <c r="I65" i="156" s="1"/>
  <c r="J26" i="156"/>
  <c r="H47" i="156" s="1"/>
  <c r="H56" i="156" s="1"/>
  <c r="H65" i="156" s="1" a="1"/>
  <c r="H65" i="156" s="1"/>
  <c r="I26" i="156"/>
  <c r="G47" i="156" s="1"/>
  <c r="G56" i="156" s="1"/>
  <c r="G65" i="156" s="1" a="1"/>
  <c r="G65" i="156" s="1"/>
  <c r="A90" i="156" a="1"/>
  <c r="A90" i="159" a="1"/>
  <c r="A90" i="157" a="1"/>
  <c r="Q12" i="160" l="1"/>
  <c r="O13" i="160"/>
  <c r="R12" i="160"/>
  <c r="Q16" i="160"/>
  <c r="R16" i="160"/>
  <c r="Q14" i="160"/>
  <c r="R14" i="160"/>
  <c r="S16" i="162"/>
  <c r="X119" i="162"/>
  <c r="X139" i="162"/>
  <c r="Z118" i="162"/>
  <c r="X161" i="162"/>
  <c r="X182" i="162" s="1"/>
  <c r="X150" i="162"/>
  <c r="Z150" i="162" s="1"/>
  <c r="X171" i="162"/>
  <c r="Z171" i="162" s="1"/>
  <c r="AA118" i="162"/>
  <c r="AO50" i="160" a="1"/>
  <c r="AO50" i="160" s="1"/>
  <c r="AN50" i="160" a="1"/>
  <c r="AN50" i="160" s="1"/>
  <c r="AM50" i="160"/>
  <c r="AP50" i="160" a="1"/>
  <c r="AP50" i="160" s="1"/>
  <c r="S14" i="162"/>
  <c r="Q15" i="160"/>
  <c r="R15" i="160"/>
  <c r="S13" i="162"/>
  <c r="S12" i="162"/>
  <c r="T12" i="162" s="1"/>
  <c r="X160" i="160"/>
  <c r="X181" i="160" s="1"/>
  <c r="X170" i="160"/>
  <c r="Z170" i="160" s="1"/>
  <c r="X149" i="160"/>
  <c r="Z149" i="160" s="1"/>
  <c r="X138" i="160"/>
  <c r="X118" i="160"/>
  <c r="AA117" i="160"/>
  <c r="Z117" i="160"/>
  <c r="J28" i="157"/>
  <c r="F181" i="156"/>
  <c r="F50" i="157"/>
  <c r="F59" i="157" s="1"/>
  <c r="F68" i="157" s="1"/>
  <c r="H49" i="157"/>
  <c r="H58" i="157" s="1"/>
  <c r="H67" i="157" s="1"/>
  <c r="S50" i="157" s="1" a="1"/>
  <c r="S50" i="157" s="1"/>
  <c r="I49" i="157"/>
  <c r="I58" i="157" s="1"/>
  <c r="I67" i="157" s="1"/>
  <c r="I104" i="157" s="1"/>
  <c r="K28" i="157"/>
  <c r="H50" i="157"/>
  <c r="H59" i="157" s="1"/>
  <c r="H68" i="157" s="1"/>
  <c r="F178" i="156"/>
  <c r="Y104" i="157"/>
  <c r="Y163" i="157"/>
  <c r="Y99" i="157"/>
  <c r="Y11" i="157"/>
  <c r="Y33" i="157"/>
  <c r="Y94" i="157"/>
  <c r="Y45" i="157"/>
  <c r="Y10" i="157"/>
  <c r="Y21" i="157"/>
  <c r="Y91" i="157"/>
  <c r="Y44" i="157"/>
  <c r="Y9" i="157"/>
  <c r="Y36" i="157"/>
  <c r="Y48" i="157"/>
  <c r="Y41" i="157"/>
  <c r="Y7" i="157"/>
  <c r="Y102" i="157"/>
  <c r="Y89" i="157"/>
  <c r="Y60" i="157"/>
  <c r="Y40" i="157"/>
  <c r="Y25" i="157"/>
  <c r="Y6" i="157"/>
  <c r="Y86" i="157"/>
  <c r="Y37" i="157"/>
  <c r="Y23" i="157"/>
  <c r="Y5" i="157"/>
  <c r="Y85" i="157"/>
  <c r="Y22" i="157"/>
  <c r="Y62" i="157"/>
  <c r="Y78" i="157"/>
  <c r="Y55" i="157"/>
  <c r="Y27" i="157"/>
  <c r="Y127" i="157"/>
  <c r="Y77" i="157"/>
  <c r="Y32" i="157"/>
  <c r="Y30" i="157"/>
  <c r="Y18" i="157"/>
  <c r="Y72" i="157"/>
  <c r="Y17" i="157"/>
  <c r="Y71" i="157"/>
  <c r="Y14" i="157"/>
  <c r="Y75" i="157"/>
  <c r="Y49" i="157"/>
  <c r="Y19" i="157"/>
  <c r="Y51" i="157"/>
  <c r="Y123" i="157"/>
  <c r="Y15" i="157"/>
  <c r="Y67" i="157"/>
  <c r="Y58" i="157"/>
  <c r="Y53" i="157"/>
  <c r="Y13" i="157"/>
  <c r="S48" i="157"/>
  <c r="D81" i="156"/>
  <c r="H81" i="156"/>
  <c r="Y45" i="156"/>
  <c r="Y15" i="156"/>
  <c r="Y173" i="156"/>
  <c r="Y11" i="156"/>
  <c r="Y23" i="156"/>
  <c r="Y53" i="156"/>
  <c r="Y44" i="156"/>
  <c r="Y7" i="156"/>
  <c r="Y58" i="156"/>
  <c r="Y38" i="156"/>
  <c r="Y121" i="156"/>
  <c r="Y28" i="156"/>
  <c r="Y91" i="156"/>
  <c r="Y55" i="156"/>
  <c r="Y34" i="156"/>
  <c r="Y106" i="156"/>
  <c r="Y96" i="156"/>
  <c r="Y102" i="156"/>
  <c r="Y19" i="156"/>
  <c r="I27" i="159"/>
  <c r="G49" i="159" s="1"/>
  <c r="G58" i="159" s="1"/>
  <c r="G67" i="159" s="1"/>
  <c r="C104" i="159" s="1" a="1"/>
  <c r="C104" i="159" s="1"/>
  <c r="A53" i="159"/>
  <c r="A62" i="159" s="1"/>
  <c r="A71" i="159" s="1"/>
  <c r="D75" i="159"/>
  <c r="D76" i="159"/>
  <c r="E74" i="159" s="1"/>
  <c r="Y105" i="159"/>
  <c r="Y26" i="159"/>
  <c r="Y40" i="159"/>
  <c r="Y22" i="159"/>
  <c r="Y71" i="159"/>
  <c r="Y21" i="159"/>
  <c r="Y31" i="159"/>
  <c r="Y17" i="159"/>
  <c r="Y8" i="159"/>
  <c r="Y82" i="159"/>
  <c r="Y80" i="159"/>
  <c r="Y30" i="159"/>
  <c r="Y16" i="159"/>
  <c r="Y13" i="159"/>
  <c r="Y12" i="159"/>
  <c r="Y28" i="159"/>
  <c r="Y55" i="159"/>
  <c r="Y5" i="159"/>
  <c r="Y48" i="159"/>
  <c r="Y41" i="159"/>
  <c r="Y24" i="159"/>
  <c r="Y74" i="159"/>
  <c r="Y35" i="159"/>
  <c r="Y18" i="159"/>
  <c r="Y58" i="159"/>
  <c r="Y51" i="159"/>
  <c r="Y6" i="159"/>
  <c r="Y66" i="159"/>
  <c r="Y62" i="159"/>
  <c r="Y53" i="159"/>
  <c r="Y10" i="159"/>
  <c r="I28" i="159"/>
  <c r="C136" i="159"/>
  <c r="E35" i="159"/>
  <c r="C109" i="159"/>
  <c r="U48" i="159"/>
  <c r="F178" i="159"/>
  <c r="D109" i="159" a="1"/>
  <c r="D109" i="159" s="1"/>
  <c r="D136" i="159"/>
  <c r="D137" i="159" s="1"/>
  <c r="D138" i="159" s="1"/>
  <c r="D139" i="159" s="1"/>
  <c r="D140" i="159" s="1"/>
  <c r="D141" i="159" s="1"/>
  <c r="D142" i="159" s="1"/>
  <c r="H109" i="159"/>
  <c r="F179" i="159"/>
  <c r="G179" i="159" s="1"/>
  <c r="F181" i="159"/>
  <c r="G181" i="159" s="1"/>
  <c r="Q50" i="159"/>
  <c r="U50" i="159" s="1" a="1"/>
  <c r="U50" i="159" s="1"/>
  <c r="F183" i="159"/>
  <c r="G183" i="159" s="1"/>
  <c r="F185" i="159"/>
  <c r="G185" i="159" s="1"/>
  <c r="A90" i="159"/>
  <c r="D90" i="159" s="1"/>
  <c r="G184" i="159"/>
  <c r="D155" i="159"/>
  <c r="C176" i="159"/>
  <c r="C155" i="159"/>
  <c r="Z197" i="159"/>
  <c r="Z193" i="159"/>
  <c r="Z189" i="159"/>
  <c r="Z185" i="159"/>
  <c r="Z181" i="159"/>
  <c r="Z167" i="159"/>
  <c r="Z150" i="159"/>
  <c r="Z170" i="159"/>
  <c r="Z162" i="159"/>
  <c r="Z158" i="159"/>
  <c r="Z153" i="159"/>
  <c r="Z143" i="159"/>
  <c r="Z196" i="159"/>
  <c r="Z192" i="159"/>
  <c r="Z188" i="159"/>
  <c r="Z182" i="159"/>
  <c r="Z178" i="159"/>
  <c r="Z177" i="159"/>
  <c r="Z173" i="159"/>
  <c r="Z148" i="159"/>
  <c r="Z145" i="159"/>
  <c r="Z195" i="159"/>
  <c r="Z174" i="159"/>
  <c r="Z164" i="159"/>
  <c r="Z160" i="159"/>
  <c r="Z149" i="159"/>
  <c r="Z194" i="159"/>
  <c r="Z186" i="159"/>
  <c r="Z180" i="159"/>
  <c r="Z172" i="159"/>
  <c r="Z161" i="159"/>
  <c r="Z154" i="159"/>
  <c r="Z142" i="159"/>
  <c r="Z111" i="159"/>
  <c r="Z168" i="159"/>
  <c r="Z163" i="159"/>
  <c r="Z155" i="159"/>
  <c r="Z151" i="159"/>
  <c r="Z135" i="159"/>
  <c r="Z123" i="159"/>
  <c r="Z119" i="159"/>
  <c r="Z115" i="159"/>
  <c r="Z146" i="159"/>
  <c r="Z141" i="159"/>
  <c r="Z175" i="159"/>
  <c r="Z165" i="159"/>
  <c r="Z159" i="159"/>
  <c r="Z144" i="159"/>
  <c r="Z133" i="159"/>
  <c r="Z121" i="159"/>
  <c r="Z117" i="159"/>
  <c r="Z187" i="159"/>
  <c r="Z157" i="159"/>
  <c r="Z152" i="159"/>
  <c r="Z116" i="159"/>
  <c r="Z190" i="159"/>
  <c r="Z171" i="159"/>
  <c r="Z147" i="159"/>
  <c r="Z102" i="159"/>
  <c r="Z100" i="159"/>
  <c r="Z96" i="159"/>
  <c r="Z92" i="159"/>
  <c r="Z184" i="159"/>
  <c r="Z176" i="159"/>
  <c r="Z166" i="159"/>
  <c r="Z125" i="159"/>
  <c r="Z124" i="159"/>
  <c r="Z110" i="159"/>
  <c r="Z109" i="159"/>
  <c r="Z106" i="159"/>
  <c r="Z183" i="159"/>
  <c r="Z179" i="159"/>
  <c r="Z191" i="159"/>
  <c r="Z169" i="159"/>
  <c r="Z140" i="159"/>
  <c r="Z139" i="159"/>
  <c r="Z138" i="159"/>
  <c r="Z137" i="159"/>
  <c r="Z136" i="159"/>
  <c r="Z132" i="159"/>
  <c r="Z118" i="159"/>
  <c r="Z104" i="159"/>
  <c r="Z101" i="159"/>
  <c r="Z97" i="159"/>
  <c r="Z93" i="159"/>
  <c r="Z88" i="159"/>
  <c r="Z127" i="159"/>
  <c r="Z85" i="159"/>
  <c r="Z78" i="159"/>
  <c r="Z75" i="159"/>
  <c r="Z65" i="159"/>
  <c r="Z64" i="159"/>
  <c r="Z52" i="159"/>
  <c r="Z134" i="159"/>
  <c r="Z129" i="159"/>
  <c r="Z107" i="159"/>
  <c r="Z103" i="159"/>
  <c r="Z89" i="159"/>
  <c r="Z84" i="159"/>
  <c r="Z83" i="159"/>
  <c r="Z73" i="159"/>
  <c r="Z70" i="159"/>
  <c r="Z61" i="159"/>
  <c r="Z57" i="159"/>
  <c r="Z56" i="159"/>
  <c r="Z46" i="159"/>
  <c r="Z42" i="159"/>
  <c r="Z38" i="159"/>
  <c r="Z32" i="159"/>
  <c r="Z22" i="159"/>
  <c r="Z18" i="159"/>
  <c r="Z14" i="159"/>
  <c r="Z10" i="159"/>
  <c r="Z6" i="159"/>
  <c r="Z131" i="159"/>
  <c r="Z105" i="159"/>
  <c r="Z82" i="159"/>
  <c r="Z77" i="159"/>
  <c r="Z68" i="159"/>
  <c r="Z66" i="159"/>
  <c r="Z63" i="159"/>
  <c r="Z35" i="159"/>
  <c r="Z29" i="159"/>
  <c r="Z27" i="159"/>
  <c r="Z126" i="159"/>
  <c r="Z122" i="159"/>
  <c r="Z98" i="159"/>
  <c r="Z80" i="159"/>
  <c r="Z76" i="159"/>
  <c r="Z62" i="159"/>
  <c r="Z58" i="159"/>
  <c r="Z156" i="159"/>
  <c r="Z99" i="159"/>
  <c r="Z79" i="159"/>
  <c r="Z60" i="159"/>
  <c r="Z44" i="159"/>
  <c r="Z25" i="159"/>
  <c r="Z20" i="159"/>
  <c r="Z15" i="159"/>
  <c r="Z9" i="159"/>
  <c r="Z4" i="159"/>
  <c r="Z24" i="159"/>
  <c r="Z26" i="159"/>
  <c r="Z51" i="159"/>
  <c r="Z36" i="159"/>
  <c r="Z112" i="159"/>
  <c r="Z91" i="159"/>
  <c r="Z87" i="159"/>
  <c r="Z67" i="159"/>
  <c r="Z37" i="159"/>
  <c r="Z33" i="159"/>
  <c r="Z41" i="159"/>
  <c r="Z17" i="159"/>
  <c r="Z21" i="159"/>
  <c r="Z130" i="159"/>
  <c r="Z108" i="159"/>
  <c r="Z81" i="159"/>
  <c r="Z69" i="159"/>
  <c r="Z43" i="159"/>
  <c r="Z31" i="159"/>
  <c r="Z28" i="159"/>
  <c r="Z19" i="159"/>
  <c r="Z13" i="159"/>
  <c r="Z8" i="159"/>
  <c r="Z7" i="159"/>
  <c r="Z54" i="159"/>
  <c r="Z47" i="159"/>
  <c r="Z40" i="159"/>
  <c r="Z16" i="159"/>
  <c r="Z5" i="159"/>
  <c r="Z114" i="159"/>
  <c r="Z95" i="159"/>
  <c r="Z90" i="159"/>
  <c r="Z74" i="159"/>
  <c r="Z71" i="159"/>
  <c r="Z86" i="159"/>
  <c r="Z50" i="159"/>
  <c r="Z11" i="159"/>
  <c r="Z128" i="159"/>
  <c r="Z120" i="159"/>
  <c r="Z113" i="159"/>
  <c r="Z49" i="159"/>
  <c r="Z45" i="159"/>
  <c r="Z94" i="159"/>
  <c r="Z72" i="159"/>
  <c r="Z59" i="159"/>
  <c r="Z39" i="159"/>
  <c r="Z34" i="159"/>
  <c r="Z55" i="159"/>
  <c r="Z48" i="159"/>
  <c r="Z30" i="159"/>
  <c r="Z23" i="159"/>
  <c r="Z12" i="159"/>
  <c r="Z53" i="159"/>
  <c r="E104" i="159" a="1"/>
  <c r="E104" i="159" s="1"/>
  <c r="D69" i="159"/>
  <c r="F104" i="159" a="1"/>
  <c r="F104" i="159" s="1"/>
  <c r="D102" i="159"/>
  <c r="D81" i="159"/>
  <c r="H81" i="159"/>
  <c r="G156" i="159"/>
  <c r="D156" i="159"/>
  <c r="C166" i="159"/>
  <c r="C156" i="159"/>
  <c r="E145" i="159"/>
  <c r="G177" i="159"/>
  <c r="C177" i="159"/>
  <c r="D145" i="159"/>
  <c r="C145" i="159"/>
  <c r="E81" i="159" a="1"/>
  <c r="E81" i="159" s="1"/>
  <c r="S49" i="159"/>
  <c r="I81" i="159" a="1"/>
  <c r="I81" i="159" s="1"/>
  <c r="R50" i="159"/>
  <c r="I49" i="159"/>
  <c r="I58" i="159" s="1"/>
  <c r="I67" i="159" s="1"/>
  <c r="E166" i="159"/>
  <c r="D166" i="159"/>
  <c r="D177" i="159"/>
  <c r="B71" i="159"/>
  <c r="U49" i="159" s="1"/>
  <c r="E109" i="159" a="1"/>
  <c r="E109" i="159" s="1"/>
  <c r="F109" i="159" a="1"/>
  <c r="F109" i="159" s="1"/>
  <c r="Y45" i="159"/>
  <c r="B114" i="159"/>
  <c r="D114" i="159" s="1"/>
  <c r="D115" i="159" s="1"/>
  <c r="D116" i="159" s="1"/>
  <c r="D117" i="159" s="1"/>
  <c r="D118" i="159" s="1"/>
  <c r="D119" i="159" s="1"/>
  <c r="D120" i="159" s="1"/>
  <c r="D121" i="159" s="1"/>
  <c r="F115" i="159"/>
  <c r="Y49" i="159"/>
  <c r="T50" i="159" a="1"/>
  <c r="T50" i="159" s="1"/>
  <c r="Y63" i="159"/>
  <c r="Y68" i="159"/>
  <c r="Y76" i="159"/>
  <c r="I107" i="159"/>
  <c r="I109" i="159" s="1"/>
  <c r="I102" i="159"/>
  <c r="Y149" i="159"/>
  <c r="Y90" i="159"/>
  <c r="Y95" i="159"/>
  <c r="Y121" i="159"/>
  <c r="Y110" i="159"/>
  <c r="Y160" i="159"/>
  <c r="Y98" i="159"/>
  <c r="Y37" i="159"/>
  <c r="F105" i="159" a="1"/>
  <c r="F105" i="159" s="1"/>
  <c r="E105" i="159" a="1"/>
  <c r="E105" i="159" s="1"/>
  <c r="Y67" i="159"/>
  <c r="Y77" i="159"/>
  <c r="H102" i="159"/>
  <c r="D149" i="159"/>
  <c r="D152" i="159"/>
  <c r="D147" i="159"/>
  <c r="D148" i="159"/>
  <c r="D153" i="159"/>
  <c r="D146" i="159"/>
  <c r="D150" i="159"/>
  <c r="D151" i="159"/>
  <c r="Y176" i="159"/>
  <c r="Y172" i="159"/>
  <c r="Y161" i="159"/>
  <c r="Y157" i="159"/>
  <c r="Y154" i="159"/>
  <c r="Y147" i="159"/>
  <c r="Y144" i="159"/>
  <c r="Y197" i="159"/>
  <c r="Y193" i="159"/>
  <c r="Y189" i="159"/>
  <c r="Y185" i="159"/>
  <c r="Y181" i="159"/>
  <c r="Y167" i="159"/>
  <c r="Y150" i="159"/>
  <c r="Y170" i="159"/>
  <c r="Y162" i="159"/>
  <c r="Y158" i="159"/>
  <c r="Y153" i="159"/>
  <c r="Y143" i="159"/>
  <c r="Y196" i="159"/>
  <c r="Y195" i="159"/>
  <c r="Y191" i="159"/>
  <c r="Y187" i="159"/>
  <c r="Y183" i="159"/>
  <c r="Y179" i="159"/>
  <c r="Y171" i="159"/>
  <c r="Y177" i="159"/>
  <c r="Y166" i="159"/>
  <c r="Y140" i="159"/>
  <c r="Y139" i="159"/>
  <c r="Y138" i="159"/>
  <c r="Y137" i="159"/>
  <c r="Y136" i="159"/>
  <c r="Y132" i="159"/>
  <c r="Y130" i="159"/>
  <c r="Y128" i="159"/>
  <c r="Y126" i="159"/>
  <c r="Y124" i="159"/>
  <c r="Y118" i="159"/>
  <c r="Y114" i="159"/>
  <c r="Y194" i="159"/>
  <c r="Y186" i="159"/>
  <c r="Y180" i="159"/>
  <c r="Y173" i="159"/>
  <c r="Y142" i="159"/>
  <c r="Y111" i="159"/>
  <c r="Y192" i="159"/>
  <c r="Y182" i="159"/>
  <c r="Y168" i="159"/>
  <c r="Y163" i="159"/>
  <c r="Y155" i="159"/>
  <c r="Y151" i="159"/>
  <c r="Y135" i="159"/>
  <c r="Y190" i="159"/>
  <c r="Y184" i="159"/>
  <c r="Y148" i="159"/>
  <c r="Y169" i="159"/>
  <c r="Y141" i="159"/>
  <c r="Y123" i="159"/>
  <c r="Y117" i="159"/>
  <c r="Y104" i="159"/>
  <c r="Y101" i="159"/>
  <c r="Y97" i="159"/>
  <c r="Y93" i="159"/>
  <c r="Y88" i="159"/>
  <c r="Y84" i="159"/>
  <c r="Y178" i="159"/>
  <c r="Y159" i="159"/>
  <c r="Y152" i="159"/>
  <c r="Y145" i="159"/>
  <c r="Y116" i="159"/>
  <c r="Y115" i="159"/>
  <c r="Y133" i="159"/>
  <c r="Y102" i="159"/>
  <c r="Y100" i="159"/>
  <c r="Y175" i="159"/>
  <c r="Y174" i="159"/>
  <c r="Y164" i="159"/>
  <c r="Y122" i="159"/>
  <c r="Y107" i="159"/>
  <c r="Y103" i="159"/>
  <c r="Y188" i="159"/>
  <c r="Y119" i="159"/>
  <c r="Y112" i="159"/>
  <c r="Y96" i="159"/>
  <c r="Y91" i="159"/>
  <c r="Y87" i="159"/>
  <c r="Y86" i="159"/>
  <c r="Y69" i="159"/>
  <c r="Y59" i="159"/>
  <c r="Y54" i="159"/>
  <c r="Y50" i="159"/>
  <c r="Y47" i="159"/>
  <c r="Y43" i="159"/>
  <c r="Y39" i="159"/>
  <c r="Y36" i="159"/>
  <c r="Y33" i="159"/>
  <c r="Y23" i="159"/>
  <c r="Y19" i="159"/>
  <c r="Y15" i="159"/>
  <c r="Y11" i="159"/>
  <c r="Y7" i="159"/>
  <c r="Y127" i="159"/>
  <c r="Y125" i="159"/>
  <c r="Y92" i="159"/>
  <c r="Y85" i="159"/>
  <c r="Y78" i="159"/>
  <c r="Y75" i="159"/>
  <c r="Y65" i="159"/>
  <c r="Y64" i="159"/>
  <c r="Y52" i="159"/>
  <c r="Y134" i="159"/>
  <c r="Y129" i="159"/>
  <c r="Y109" i="159"/>
  <c r="Y89" i="159"/>
  <c r="Y83" i="159"/>
  <c r="Y73" i="159"/>
  <c r="Y70" i="159"/>
  <c r="Y61" i="159"/>
  <c r="Y57" i="159"/>
  <c r="Y56" i="159"/>
  <c r="Y46" i="159"/>
  <c r="Y42" i="159"/>
  <c r="Y38" i="159"/>
  <c r="Y32" i="159"/>
  <c r="Y165" i="159"/>
  <c r="Y156" i="159"/>
  <c r="Y120" i="159"/>
  <c r="Y113" i="159"/>
  <c r="Y108" i="159"/>
  <c r="Y81" i="159"/>
  <c r="Y72" i="159"/>
  <c r="Y60" i="159"/>
  <c r="Y4" i="159"/>
  <c r="Y9" i="159"/>
  <c r="Y14" i="159"/>
  <c r="Y20" i="159"/>
  <c r="Y25" i="159"/>
  <c r="Y29" i="159"/>
  <c r="Y44" i="159"/>
  <c r="Y79" i="159"/>
  <c r="Y99" i="159"/>
  <c r="G107" i="159"/>
  <c r="G109" i="159" s="1"/>
  <c r="G102" i="159"/>
  <c r="Y27" i="159"/>
  <c r="Y34" i="159"/>
  <c r="Y94" i="159"/>
  <c r="Y106" i="159"/>
  <c r="Y131" i="159"/>
  <c r="Y146" i="159"/>
  <c r="D174" i="159"/>
  <c r="D169" i="159"/>
  <c r="D172" i="159"/>
  <c r="D173" i="159"/>
  <c r="D170" i="159"/>
  <c r="D167" i="159"/>
  <c r="D171" i="159"/>
  <c r="D168" i="159"/>
  <c r="C168" i="159"/>
  <c r="E168" i="159" s="1"/>
  <c r="E167" i="159" s="1"/>
  <c r="C116" i="159"/>
  <c r="F116" i="159" s="1"/>
  <c r="C147" i="159"/>
  <c r="E147" i="159" s="1"/>
  <c r="E146" i="159" s="1"/>
  <c r="E115" i="159"/>
  <c r="F182" i="159"/>
  <c r="G182" i="159" s="1"/>
  <c r="F180" i="159"/>
  <c r="G180" i="159" s="1"/>
  <c r="F181" i="157"/>
  <c r="F182" i="157"/>
  <c r="F183" i="157"/>
  <c r="I109" i="157"/>
  <c r="F185" i="157"/>
  <c r="A90" i="157"/>
  <c r="D90" i="157" s="1"/>
  <c r="Z31" i="157"/>
  <c r="Z43" i="157"/>
  <c r="Z47" i="157"/>
  <c r="Z39" i="157"/>
  <c r="Z54" i="157"/>
  <c r="E168" i="157"/>
  <c r="E167" i="157" s="1"/>
  <c r="C176" i="157"/>
  <c r="C155" i="157"/>
  <c r="B74" i="157"/>
  <c r="H81" i="157"/>
  <c r="D81" i="157"/>
  <c r="F104" i="157" a="1"/>
  <c r="F104" i="157" s="1"/>
  <c r="E104" i="157" a="1"/>
  <c r="E104" i="157" s="1"/>
  <c r="D69" i="157"/>
  <c r="D102" i="157"/>
  <c r="E166" i="157"/>
  <c r="D166" i="157"/>
  <c r="D177" i="157"/>
  <c r="B71" i="157"/>
  <c r="U49" i="157" s="1"/>
  <c r="Z197" i="157"/>
  <c r="Z193" i="157"/>
  <c r="Z189" i="157"/>
  <c r="Z185" i="157"/>
  <c r="Z181" i="157"/>
  <c r="Z167" i="157"/>
  <c r="Z150" i="157"/>
  <c r="Z170" i="157"/>
  <c r="Z162" i="157"/>
  <c r="Z158" i="157"/>
  <c r="Z153" i="157"/>
  <c r="Z196" i="157"/>
  <c r="Z192" i="157"/>
  <c r="Z188" i="157"/>
  <c r="Z182" i="157"/>
  <c r="Z178" i="157"/>
  <c r="Z177" i="157"/>
  <c r="Z173" i="157"/>
  <c r="Z176" i="157"/>
  <c r="Z175" i="157"/>
  <c r="Z151" i="157"/>
  <c r="Z195" i="157"/>
  <c r="Z191" i="157"/>
  <c r="Z152" i="157"/>
  <c r="Z146" i="157"/>
  <c r="Z141" i="157"/>
  <c r="Z135" i="157"/>
  <c r="Z123" i="157"/>
  <c r="Z179" i="157"/>
  <c r="Z157" i="157"/>
  <c r="Z155" i="157"/>
  <c r="Z148" i="157"/>
  <c r="Z144" i="157"/>
  <c r="Z143" i="157"/>
  <c r="Z194" i="157"/>
  <c r="Z174" i="157"/>
  <c r="Z166" i="157"/>
  <c r="Z147" i="157"/>
  <c r="Z145" i="157"/>
  <c r="Z190" i="157"/>
  <c r="Z184" i="157"/>
  <c r="Z160" i="157"/>
  <c r="Z133" i="157"/>
  <c r="Z129" i="157"/>
  <c r="Z126" i="157"/>
  <c r="Z119" i="157"/>
  <c r="Z115" i="157"/>
  <c r="Z186" i="157"/>
  <c r="Z149" i="157"/>
  <c r="Z139" i="157"/>
  <c r="Z132" i="157"/>
  <c r="Z110" i="157"/>
  <c r="Z108" i="157"/>
  <c r="Z171" i="157"/>
  <c r="Z163" i="157"/>
  <c r="Z156" i="157"/>
  <c r="Z154" i="157"/>
  <c r="Z136" i="157"/>
  <c r="Z125" i="157"/>
  <c r="Z116" i="157"/>
  <c r="Z106" i="157"/>
  <c r="Z103" i="157"/>
  <c r="Z187" i="157"/>
  <c r="Z180" i="157"/>
  <c r="Z172" i="157"/>
  <c r="Z140" i="157"/>
  <c r="Z134" i="157"/>
  <c r="Z121" i="157"/>
  <c r="Z122" i="157"/>
  <c r="Z118" i="157"/>
  <c r="Z117" i="157"/>
  <c r="Z111" i="157"/>
  <c r="Z107" i="157"/>
  <c r="Z169" i="157"/>
  <c r="Z165" i="157"/>
  <c r="Z120" i="157"/>
  <c r="Z112" i="157"/>
  <c r="Z100" i="157"/>
  <c r="Z96" i="157"/>
  <c r="Z92" i="157"/>
  <c r="Z87" i="157"/>
  <c r="Z83" i="157"/>
  <c r="Z161" i="157"/>
  <c r="Z142" i="157"/>
  <c r="Z137" i="157"/>
  <c r="Z113" i="157"/>
  <c r="Z183" i="157"/>
  <c r="Z168" i="157"/>
  <c r="Z164" i="157"/>
  <c r="Z131" i="157"/>
  <c r="Z128" i="157"/>
  <c r="Z124" i="157"/>
  <c r="Z105" i="157"/>
  <c r="Z101" i="157"/>
  <c r="Z97" i="157"/>
  <c r="Z93" i="157"/>
  <c r="Z88" i="157"/>
  <c r="Z84" i="157"/>
  <c r="Z74" i="157"/>
  <c r="Z104" i="157"/>
  <c r="Z98" i="157"/>
  <c r="Z90" i="157"/>
  <c r="Z70" i="157"/>
  <c r="Z61" i="157"/>
  <c r="Z57" i="157"/>
  <c r="Z56" i="157"/>
  <c r="Z46" i="157"/>
  <c r="Z42" i="157"/>
  <c r="Z38" i="157"/>
  <c r="Z34" i="157"/>
  <c r="Z23" i="157"/>
  <c r="Z19" i="157"/>
  <c r="Z15" i="157"/>
  <c r="Z11" i="157"/>
  <c r="Z7" i="157"/>
  <c r="Z22" i="157"/>
  <c r="Z18" i="157"/>
  <c r="Z14" i="157"/>
  <c r="Z10" i="157"/>
  <c r="Z6" i="157"/>
  <c r="Z85" i="157"/>
  <c r="Z79" i="157"/>
  <c r="Z58" i="157"/>
  <c r="Z27" i="157"/>
  <c r="Z86" i="157"/>
  <c r="Z44" i="157"/>
  <c r="Z73" i="157"/>
  <c r="Z68" i="157"/>
  <c r="Z66" i="157"/>
  <c r="Z63" i="157"/>
  <c r="Z28" i="157"/>
  <c r="Z49" i="157"/>
  <c r="Z32" i="157"/>
  <c r="Z21" i="157"/>
  <c r="Z9" i="157"/>
  <c r="Z127" i="157"/>
  <c r="Z102" i="157"/>
  <c r="Z99" i="157"/>
  <c r="Z91" i="157"/>
  <c r="Z89" i="157"/>
  <c r="Z78" i="157"/>
  <c r="Z77" i="157"/>
  <c r="Z76" i="157"/>
  <c r="Z72" i="157"/>
  <c r="Z60" i="157"/>
  <c r="Z55" i="157"/>
  <c r="Z53" i="157"/>
  <c r="Z51" i="157"/>
  <c r="Z45" i="157"/>
  <c r="Z41" i="157"/>
  <c r="Z37" i="157"/>
  <c r="Z33" i="157"/>
  <c r="Z30" i="157"/>
  <c r="Z130" i="157"/>
  <c r="Z138" i="157"/>
  <c r="Z36" i="157"/>
  <c r="Z17" i="157"/>
  <c r="Z5" i="157"/>
  <c r="Z80" i="157"/>
  <c r="Z114" i="157"/>
  <c r="Z109" i="157"/>
  <c r="Z95" i="157"/>
  <c r="Z69" i="157"/>
  <c r="Z159" i="157"/>
  <c r="Z82" i="157"/>
  <c r="Z81" i="157"/>
  <c r="Z65" i="157"/>
  <c r="Z64" i="157"/>
  <c r="Z52" i="157"/>
  <c r="Z29" i="157"/>
  <c r="Z26" i="157"/>
  <c r="Z75" i="157"/>
  <c r="Z62" i="157"/>
  <c r="Z94" i="157"/>
  <c r="Z71" i="157"/>
  <c r="Z48" i="157"/>
  <c r="Z40" i="157"/>
  <c r="Z25" i="157"/>
  <c r="Z13" i="157"/>
  <c r="Z67" i="157"/>
  <c r="Z8" i="157"/>
  <c r="Z16" i="157"/>
  <c r="Z24" i="157"/>
  <c r="Z35" i="157"/>
  <c r="Z50" i="157"/>
  <c r="E147" i="157"/>
  <c r="E146" i="157" s="1"/>
  <c r="G184" i="157"/>
  <c r="G185" i="157"/>
  <c r="G181" i="157"/>
  <c r="G179" i="157"/>
  <c r="D155" i="157"/>
  <c r="G182" i="157"/>
  <c r="G178" i="157"/>
  <c r="G183" i="157"/>
  <c r="G156" i="157"/>
  <c r="D156" i="157"/>
  <c r="C166" i="157"/>
  <c r="C156" i="157"/>
  <c r="G177" i="157"/>
  <c r="D145" i="157"/>
  <c r="C145" i="157"/>
  <c r="C177" i="157"/>
  <c r="S49" i="157"/>
  <c r="E81" i="157" a="1"/>
  <c r="E81" i="157" s="1"/>
  <c r="E145" i="157"/>
  <c r="I81" i="157" a="1"/>
  <c r="I81" i="157" s="1"/>
  <c r="F105" i="157" a="1"/>
  <c r="F105" i="157" s="1"/>
  <c r="E105" i="157" a="1"/>
  <c r="E105" i="157" s="1"/>
  <c r="F109" i="157" a="1"/>
  <c r="F109" i="157" s="1"/>
  <c r="E109" i="157" a="1"/>
  <c r="E109" i="157" s="1"/>
  <c r="G109" i="157" s="1"/>
  <c r="Y4" i="157"/>
  <c r="Y8" i="157"/>
  <c r="Y12" i="157"/>
  <c r="Y16" i="157"/>
  <c r="Y20" i="157"/>
  <c r="Y24" i="157"/>
  <c r="Y31" i="157"/>
  <c r="Y35" i="157"/>
  <c r="Y39" i="157"/>
  <c r="Y43" i="157"/>
  <c r="Y47" i="157"/>
  <c r="Y50" i="157"/>
  <c r="H53" i="157"/>
  <c r="H62" i="157" s="1"/>
  <c r="H71" i="157" s="1"/>
  <c r="H109" i="157" s="1"/>
  <c r="Y54" i="157"/>
  <c r="Y59" i="157"/>
  <c r="Y69" i="157"/>
  <c r="Y74" i="157"/>
  <c r="Y95" i="157"/>
  <c r="H102" i="157"/>
  <c r="Y103" i="157"/>
  <c r="Y109" i="157"/>
  <c r="Y114" i="157"/>
  <c r="Y171" i="157"/>
  <c r="Y28" i="157"/>
  <c r="Y63" i="157"/>
  <c r="Y66" i="157"/>
  <c r="Y68" i="157"/>
  <c r="Y73" i="157"/>
  <c r="Y84" i="157"/>
  <c r="Y113" i="157"/>
  <c r="Y156" i="157"/>
  <c r="Y34" i="157"/>
  <c r="Y38" i="157"/>
  <c r="Y42" i="157"/>
  <c r="Y46" i="157"/>
  <c r="B114" i="157"/>
  <c r="D114" i="157" s="1"/>
  <c r="D115" i="157" s="1"/>
  <c r="D116" i="157" s="1"/>
  <c r="D117" i="157" s="1"/>
  <c r="D118" i="157" s="1"/>
  <c r="D119" i="157" s="1"/>
  <c r="D120" i="157" s="1"/>
  <c r="D121" i="157" s="1"/>
  <c r="F115" i="157"/>
  <c r="Y56" i="157"/>
  <c r="Y57" i="157"/>
  <c r="D174" i="157"/>
  <c r="D169" i="157"/>
  <c r="D172" i="157"/>
  <c r="D170" i="157"/>
  <c r="D168" i="157"/>
  <c r="D171" i="157"/>
  <c r="D173" i="157"/>
  <c r="D167" i="157"/>
  <c r="Y61" i="157"/>
  <c r="Y70" i="157"/>
  <c r="Y88" i="157"/>
  <c r="Y90" i="157"/>
  <c r="Y98" i="157"/>
  <c r="D149" i="157"/>
  <c r="D152" i="157"/>
  <c r="D151" i="157"/>
  <c r="D150" i="157"/>
  <c r="D153" i="157"/>
  <c r="D147" i="157"/>
  <c r="D146" i="157"/>
  <c r="D148" i="157"/>
  <c r="Y176" i="157"/>
  <c r="Y172" i="157"/>
  <c r="Y161" i="157"/>
  <c r="Y157" i="157"/>
  <c r="Y154" i="157"/>
  <c r="Y147" i="157"/>
  <c r="Y144" i="157"/>
  <c r="Y197" i="157"/>
  <c r="Y193" i="157"/>
  <c r="Y189" i="157"/>
  <c r="Y185" i="157"/>
  <c r="Y181" i="157"/>
  <c r="Y167" i="157"/>
  <c r="Y170" i="157"/>
  <c r="Y162" i="157"/>
  <c r="Y158" i="157"/>
  <c r="Y153" i="157"/>
  <c r="Y194" i="157"/>
  <c r="Y190" i="157"/>
  <c r="Y186" i="157"/>
  <c r="Y184" i="157"/>
  <c r="Y180" i="157"/>
  <c r="Y196" i="157"/>
  <c r="Y188" i="157"/>
  <c r="Y160" i="157"/>
  <c r="Y159" i="157"/>
  <c r="Y149" i="157"/>
  <c r="Y140" i="157"/>
  <c r="Y139" i="157"/>
  <c r="Y138" i="157"/>
  <c r="Y137" i="157"/>
  <c r="Y136" i="157"/>
  <c r="Y175" i="157"/>
  <c r="Y151" i="157"/>
  <c r="Y195" i="157"/>
  <c r="Y191" i="157"/>
  <c r="Y178" i="157"/>
  <c r="Y152" i="157"/>
  <c r="Y146" i="157"/>
  <c r="Y141" i="157"/>
  <c r="Y187" i="157"/>
  <c r="Y183" i="157"/>
  <c r="Y169" i="157"/>
  <c r="Y165" i="157"/>
  <c r="Y174" i="157"/>
  <c r="Y166" i="157"/>
  <c r="Y134" i="157"/>
  <c r="Y121" i="157"/>
  <c r="Y111" i="157"/>
  <c r="Y145" i="157"/>
  <c r="Y133" i="157"/>
  <c r="Y129" i="157"/>
  <c r="Y126" i="157"/>
  <c r="Y119" i="157"/>
  <c r="Y115" i="157"/>
  <c r="Y192" i="157"/>
  <c r="Y179" i="157"/>
  <c r="Y173" i="157"/>
  <c r="Y143" i="157"/>
  <c r="Y132" i="157"/>
  <c r="Y110" i="157"/>
  <c r="Y108" i="157"/>
  <c r="Y182" i="157"/>
  <c r="Y168" i="157"/>
  <c r="Y164" i="157"/>
  <c r="Y142" i="157"/>
  <c r="Y135" i="157"/>
  <c r="Y130" i="157"/>
  <c r="Y122" i="157"/>
  <c r="Y131" i="157"/>
  <c r="Y128" i="157"/>
  <c r="Y124" i="157"/>
  <c r="Y105" i="157"/>
  <c r="Y101" i="157"/>
  <c r="Y97" i="157"/>
  <c r="Y93" i="157"/>
  <c r="Y155" i="157"/>
  <c r="Y148" i="157"/>
  <c r="Y125" i="157"/>
  <c r="Y118" i="157"/>
  <c r="Y117" i="157"/>
  <c r="Y116" i="157"/>
  <c r="Y107" i="157"/>
  <c r="Y106" i="157"/>
  <c r="Y79" i="157"/>
  <c r="Y150" i="157"/>
  <c r="Y120" i="157"/>
  <c r="Y112" i="157"/>
  <c r="Y100" i="157"/>
  <c r="Y96" i="157"/>
  <c r="Y92" i="157"/>
  <c r="Y87" i="157"/>
  <c r="Y177" i="157"/>
  <c r="Y80" i="157"/>
  <c r="Y76" i="157"/>
  <c r="Y26" i="157"/>
  <c r="Y29" i="157"/>
  <c r="Y52" i="157"/>
  <c r="Y64" i="157"/>
  <c r="Y65" i="157"/>
  <c r="Y81" i="157"/>
  <c r="Y82" i="157"/>
  <c r="Y83" i="157"/>
  <c r="G102" i="157"/>
  <c r="C147" i="157"/>
  <c r="C158" i="157"/>
  <c r="C179" i="157" s="1"/>
  <c r="C116" i="157"/>
  <c r="E115" i="157"/>
  <c r="F180" i="157"/>
  <c r="G180" i="157" s="1"/>
  <c r="F182" i="156"/>
  <c r="F183" i="156"/>
  <c r="F185" i="156"/>
  <c r="C109" i="156"/>
  <c r="D109" i="156" a="1"/>
  <c r="D109" i="156" s="1"/>
  <c r="A90" i="156"/>
  <c r="D90" i="156" s="1"/>
  <c r="C105" i="156" a="1"/>
  <c r="C105" i="156" s="1"/>
  <c r="E104" i="156" a="1"/>
  <c r="E104" i="156" s="1"/>
  <c r="D102" i="156"/>
  <c r="D69" i="156"/>
  <c r="F104" i="156" a="1"/>
  <c r="F104" i="156" s="1"/>
  <c r="C104" i="156" a="1"/>
  <c r="C104" i="156" s="1"/>
  <c r="F105" i="156" a="1"/>
  <c r="F105" i="156" s="1"/>
  <c r="E105" i="156" a="1"/>
  <c r="E105" i="156" s="1"/>
  <c r="E109" i="156" a="1"/>
  <c r="E109" i="156" s="1"/>
  <c r="F109" i="156" a="1"/>
  <c r="F109" i="156" s="1"/>
  <c r="Z197" i="156"/>
  <c r="Z193" i="156"/>
  <c r="Z189" i="156"/>
  <c r="Z185" i="156"/>
  <c r="Z181" i="156"/>
  <c r="Z167" i="156"/>
  <c r="Z150" i="156"/>
  <c r="Z170" i="156"/>
  <c r="Z162" i="156"/>
  <c r="Z158" i="156"/>
  <c r="Z153" i="156"/>
  <c r="Z143" i="156"/>
  <c r="Z196" i="156"/>
  <c r="Z192" i="156"/>
  <c r="Z188" i="156"/>
  <c r="Z182" i="156"/>
  <c r="Z178" i="156"/>
  <c r="Z177" i="156"/>
  <c r="Z173" i="156"/>
  <c r="Z148" i="156"/>
  <c r="Z145" i="156"/>
  <c r="Z176" i="156"/>
  <c r="Z172" i="156"/>
  <c r="Z175" i="156"/>
  <c r="Z157" i="156"/>
  <c r="Z155" i="156"/>
  <c r="Z147" i="156"/>
  <c r="Z133" i="156"/>
  <c r="Z121" i="156"/>
  <c r="Z195" i="156"/>
  <c r="Z191" i="156"/>
  <c r="Z171" i="156"/>
  <c r="Z156" i="156"/>
  <c r="Z154" i="156"/>
  <c r="Z179" i="156"/>
  <c r="Z164" i="156"/>
  <c r="Z163" i="156"/>
  <c r="Z144" i="156"/>
  <c r="Z141" i="156"/>
  <c r="Z140" i="156"/>
  <c r="Z139" i="156"/>
  <c r="Z138" i="156"/>
  <c r="Z137" i="156"/>
  <c r="Z136" i="156"/>
  <c r="Z132" i="156"/>
  <c r="Z130" i="156"/>
  <c r="Z128" i="156"/>
  <c r="Z126" i="156"/>
  <c r="Z124" i="156"/>
  <c r="Z118" i="156"/>
  <c r="Z190" i="156"/>
  <c r="Z184" i="156"/>
  <c r="Z169" i="156"/>
  <c r="Z152" i="156"/>
  <c r="Z149" i="156"/>
  <c r="Z146" i="156"/>
  <c r="Z194" i="156"/>
  <c r="Z160" i="156"/>
  <c r="Z134" i="156"/>
  <c r="Z131" i="156"/>
  <c r="Z127" i="156"/>
  <c r="Z111" i="156"/>
  <c r="Z99" i="156"/>
  <c r="Z95" i="156"/>
  <c r="Z91" i="156"/>
  <c r="Z86" i="156"/>
  <c r="Z82" i="156"/>
  <c r="Z120" i="156"/>
  <c r="Z117" i="156"/>
  <c r="Z115" i="156"/>
  <c r="Z187" i="156"/>
  <c r="Z180" i="156"/>
  <c r="Z165" i="156"/>
  <c r="Z142" i="156"/>
  <c r="Z135" i="156"/>
  <c r="Z110" i="156"/>
  <c r="Z108" i="156"/>
  <c r="Z98" i="156"/>
  <c r="Z94" i="156"/>
  <c r="Z90" i="156"/>
  <c r="Z89" i="156"/>
  <c r="Z116" i="156"/>
  <c r="Z107" i="156"/>
  <c r="Z105" i="156"/>
  <c r="Z103" i="156"/>
  <c r="Z87" i="156"/>
  <c r="Z186" i="156"/>
  <c r="Z113" i="156"/>
  <c r="Z97" i="156"/>
  <c r="Z85" i="156"/>
  <c r="Z100" i="156"/>
  <c r="Z84" i="156"/>
  <c r="Z174" i="156"/>
  <c r="Z112" i="156"/>
  <c r="Z102" i="156"/>
  <c r="Z96" i="156"/>
  <c r="Z93" i="156"/>
  <c r="Z76" i="156"/>
  <c r="Z65" i="156"/>
  <c r="Z64" i="156"/>
  <c r="Z168" i="156"/>
  <c r="Z161" i="156"/>
  <c r="Z123" i="156"/>
  <c r="Z88" i="156"/>
  <c r="Z71" i="156"/>
  <c r="Z67" i="156"/>
  <c r="Z59" i="156"/>
  <c r="Z54" i="156"/>
  <c r="Z50" i="156"/>
  <c r="Z47" i="156"/>
  <c r="Z43" i="156"/>
  <c r="Z159" i="156"/>
  <c r="Z119" i="156"/>
  <c r="Z114" i="156"/>
  <c r="Z70" i="156"/>
  <c r="Z66" i="156"/>
  <c r="Z52" i="156"/>
  <c r="Z106" i="156"/>
  <c r="Z77" i="156"/>
  <c r="Z61" i="156"/>
  <c r="Z57" i="156"/>
  <c r="Z56" i="156"/>
  <c r="Z109" i="156"/>
  <c r="Z101" i="156"/>
  <c r="Z92" i="156"/>
  <c r="Z72" i="156"/>
  <c r="Z80" i="156"/>
  <c r="Z60" i="156"/>
  <c r="Z48" i="156"/>
  <c r="Z46" i="156"/>
  <c r="Z41" i="156"/>
  <c r="Z32" i="156"/>
  <c r="Z25" i="156"/>
  <c r="Z21" i="156"/>
  <c r="Z17" i="156"/>
  <c r="Z13" i="156"/>
  <c r="Z9" i="156"/>
  <c r="Z5" i="156"/>
  <c r="Z24" i="156"/>
  <c r="Z20" i="156"/>
  <c r="Z16" i="156"/>
  <c r="Z12" i="156"/>
  <c r="Z8" i="156"/>
  <c r="Z4" i="156"/>
  <c r="Z62" i="156"/>
  <c r="Z122" i="156"/>
  <c r="Z34" i="156"/>
  <c r="Z19" i="156"/>
  <c r="Z55" i="156"/>
  <c r="Z38" i="156"/>
  <c r="Z28" i="156"/>
  <c r="Z63" i="156"/>
  <c r="Z125" i="156"/>
  <c r="Z104" i="156"/>
  <c r="Z75" i="156"/>
  <c r="Z51" i="156"/>
  <c r="Z36" i="156"/>
  <c r="Z26" i="156"/>
  <c r="Z44" i="156"/>
  <c r="Z7" i="156"/>
  <c r="Z42" i="156"/>
  <c r="Z30" i="156"/>
  <c r="Z22" i="156"/>
  <c r="Z14" i="156"/>
  <c r="Z10" i="156"/>
  <c r="Z6" i="156"/>
  <c r="Z183" i="156"/>
  <c r="Z166" i="156"/>
  <c r="Z79" i="156"/>
  <c r="Z45" i="156"/>
  <c r="Z40" i="156"/>
  <c r="Z31" i="156"/>
  <c r="Z49" i="156"/>
  <c r="Z35" i="156"/>
  <c r="Z81" i="156"/>
  <c r="Z39" i="156"/>
  <c r="Z23" i="156"/>
  <c r="Z15" i="156"/>
  <c r="Z18" i="156"/>
  <c r="Z151" i="156"/>
  <c r="Z83" i="156"/>
  <c r="Z74" i="156"/>
  <c r="Z69" i="156"/>
  <c r="Z37" i="156"/>
  <c r="Z27" i="156"/>
  <c r="Z29" i="156"/>
  <c r="Z73" i="156"/>
  <c r="Z68" i="156"/>
  <c r="Z58" i="156"/>
  <c r="Z11" i="156"/>
  <c r="Z129" i="156"/>
  <c r="Z78" i="156"/>
  <c r="Z53" i="156"/>
  <c r="Z33" i="156"/>
  <c r="G184" i="156"/>
  <c r="G185" i="156"/>
  <c r="G181" i="156"/>
  <c r="G179" i="156"/>
  <c r="G182" i="156"/>
  <c r="D155" i="156"/>
  <c r="G183" i="156"/>
  <c r="E168" i="156"/>
  <c r="E167" i="156" s="1"/>
  <c r="B74" i="156"/>
  <c r="G156" i="156"/>
  <c r="D156" i="156"/>
  <c r="C166" i="156"/>
  <c r="C156" i="156"/>
  <c r="G177" i="156"/>
  <c r="D145" i="156"/>
  <c r="C145" i="156"/>
  <c r="C177" i="156"/>
  <c r="E145" i="156"/>
  <c r="E81" i="156" a="1"/>
  <c r="E81" i="156" s="1"/>
  <c r="I81" i="156" a="1"/>
  <c r="I81" i="156" s="1"/>
  <c r="R50" i="156"/>
  <c r="S49" i="156"/>
  <c r="Y29" i="156"/>
  <c r="Y49" i="156"/>
  <c r="Y12" i="156"/>
  <c r="E166" i="156"/>
  <c r="D166" i="156"/>
  <c r="D177" i="156"/>
  <c r="B71" i="156"/>
  <c r="U49" i="156" s="1"/>
  <c r="C176" i="156"/>
  <c r="G178" i="156" s="1"/>
  <c r="C155" i="156"/>
  <c r="Y6" i="156"/>
  <c r="Y10" i="156"/>
  <c r="Y14" i="156"/>
  <c r="Y18" i="156"/>
  <c r="Y22" i="156"/>
  <c r="Y30" i="156"/>
  <c r="Y33" i="156"/>
  <c r="Y42" i="156"/>
  <c r="A53" i="156"/>
  <c r="A62" i="156" s="1"/>
  <c r="A71" i="156" s="1"/>
  <c r="A58" i="156"/>
  <c r="A67" i="156" s="1"/>
  <c r="C75" i="156" s="1"/>
  <c r="I102" i="156"/>
  <c r="I107" i="156"/>
  <c r="Y61" i="156"/>
  <c r="Y63" i="156"/>
  <c r="D174" i="156"/>
  <c r="D169" i="156"/>
  <c r="D172" i="156"/>
  <c r="D171" i="156"/>
  <c r="D167" i="156"/>
  <c r="D173" i="156"/>
  <c r="D168" i="156"/>
  <c r="D170" i="156"/>
  <c r="Y176" i="156"/>
  <c r="Y172" i="156"/>
  <c r="Y161" i="156"/>
  <c r="Y157" i="156"/>
  <c r="Y154" i="156"/>
  <c r="Y147" i="156"/>
  <c r="Y144" i="156"/>
  <c r="Y197" i="156"/>
  <c r="Y193" i="156"/>
  <c r="Y189" i="156"/>
  <c r="Y185" i="156"/>
  <c r="Y181" i="156"/>
  <c r="Y167" i="156"/>
  <c r="Y150" i="156"/>
  <c r="Y170" i="156"/>
  <c r="Y162" i="156"/>
  <c r="Y158" i="156"/>
  <c r="Y153" i="156"/>
  <c r="Y143" i="156"/>
  <c r="Y194" i="156"/>
  <c r="Y190" i="156"/>
  <c r="Y186" i="156"/>
  <c r="Y184" i="156"/>
  <c r="Y180" i="156"/>
  <c r="Y169" i="156"/>
  <c r="Y196" i="156"/>
  <c r="Y188" i="156"/>
  <c r="Y152" i="156"/>
  <c r="Y149" i="156"/>
  <c r="Y146" i="156"/>
  <c r="Y175" i="156"/>
  <c r="Y155" i="156"/>
  <c r="Y145" i="156"/>
  <c r="Y133" i="156"/>
  <c r="Y195" i="156"/>
  <c r="Y191" i="156"/>
  <c r="Y178" i="156"/>
  <c r="Y171" i="156"/>
  <c r="Y156" i="156"/>
  <c r="Y174" i="156"/>
  <c r="Y151" i="156"/>
  <c r="Y148" i="156"/>
  <c r="Y134" i="156"/>
  <c r="Y131" i="156"/>
  <c r="Y129" i="156"/>
  <c r="Y177" i="156"/>
  <c r="Y166" i="156"/>
  <c r="Y141" i="156"/>
  <c r="Y140" i="156"/>
  <c r="Y139" i="156"/>
  <c r="Y138" i="156"/>
  <c r="Y137" i="156"/>
  <c r="Y136" i="156"/>
  <c r="Y125" i="156"/>
  <c r="Y124" i="156"/>
  <c r="Y123" i="156"/>
  <c r="Y122" i="156"/>
  <c r="Y114" i="156"/>
  <c r="Y78" i="156"/>
  <c r="Y75" i="156"/>
  <c r="Y160" i="156"/>
  <c r="Y132" i="156"/>
  <c r="Y128" i="156"/>
  <c r="Y127" i="156"/>
  <c r="Y111" i="156"/>
  <c r="Y99" i="156"/>
  <c r="Y95" i="156"/>
  <c r="Y182" i="156"/>
  <c r="Y163" i="156"/>
  <c r="Y120" i="156"/>
  <c r="Y117" i="156"/>
  <c r="Y115" i="156"/>
  <c r="Y192" i="156"/>
  <c r="Y179" i="156"/>
  <c r="Y159" i="156"/>
  <c r="Y130" i="156"/>
  <c r="Y113" i="156"/>
  <c r="Y109" i="156"/>
  <c r="Y104" i="156"/>
  <c r="Y101" i="156"/>
  <c r="Y97" i="156"/>
  <c r="Y93" i="156"/>
  <c r="Y187" i="156"/>
  <c r="Y183" i="156"/>
  <c r="Y168" i="156"/>
  <c r="Y164" i="156"/>
  <c r="Y110" i="156"/>
  <c r="Y108" i="156"/>
  <c r="Y94" i="156"/>
  <c r="Y89" i="156"/>
  <c r="Y88" i="156"/>
  <c r="Y103" i="156"/>
  <c r="Y87" i="156"/>
  <c r="Y86" i="156"/>
  <c r="Y118" i="156"/>
  <c r="Y105" i="156"/>
  <c r="Y85" i="156"/>
  <c r="Y165" i="156"/>
  <c r="Y116" i="156"/>
  <c r="Y107" i="156"/>
  <c r="Y92" i="156"/>
  <c r="Y77" i="156"/>
  <c r="Y69" i="156"/>
  <c r="Y112" i="156"/>
  <c r="Y72" i="156"/>
  <c r="Y100" i="156"/>
  <c r="Y84" i="156"/>
  <c r="Y71" i="156"/>
  <c r="Y67" i="156"/>
  <c r="Y59" i="156"/>
  <c r="Y54" i="156"/>
  <c r="Y50" i="156"/>
  <c r="Y47" i="156"/>
  <c r="Y43" i="156"/>
  <c r="Y39" i="156"/>
  <c r="Y35" i="156"/>
  <c r="Y126" i="156"/>
  <c r="Y119" i="156"/>
  <c r="Y82" i="156"/>
  <c r="Y76" i="156"/>
  <c r="Y70" i="156"/>
  <c r="Y66" i="156"/>
  <c r="Y52" i="156"/>
  <c r="Y81" i="156"/>
  <c r="Y80" i="156"/>
  <c r="Y73" i="156"/>
  <c r="Y68" i="156"/>
  <c r="Y26" i="156"/>
  <c r="I53" i="156"/>
  <c r="I62" i="156" s="1"/>
  <c r="I71" i="156" s="1"/>
  <c r="U48" i="156"/>
  <c r="S48" i="156"/>
  <c r="Y62" i="156"/>
  <c r="Y20" i="156"/>
  <c r="Y36" i="156"/>
  <c r="Y51" i="156"/>
  <c r="Y56" i="156"/>
  <c r="Y64" i="156"/>
  <c r="Y142" i="156"/>
  <c r="G107" i="156"/>
  <c r="G109" i="156" s="1"/>
  <c r="G102" i="156"/>
  <c r="Y8" i="156"/>
  <c r="Y16" i="156"/>
  <c r="Y24" i="156"/>
  <c r="Y31" i="156"/>
  <c r="Y40" i="156"/>
  <c r="Y5" i="156"/>
  <c r="Y17" i="156"/>
  <c r="Y32" i="156"/>
  <c r="Y41" i="156"/>
  <c r="Y46" i="156"/>
  <c r="B114" i="156"/>
  <c r="D114" i="156" s="1"/>
  <c r="D115" i="156" s="1"/>
  <c r="D116" i="156" s="1"/>
  <c r="D117" i="156" s="1"/>
  <c r="D118" i="156" s="1"/>
  <c r="D119" i="156" s="1"/>
  <c r="D120" i="156" s="1"/>
  <c r="D121" i="156" s="1"/>
  <c r="F115" i="156"/>
  <c r="F116" i="156"/>
  <c r="Y48" i="156"/>
  <c r="D149" i="156"/>
  <c r="D152" i="156"/>
  <c r="D147" i="156"/>
  <c r="D146" i="156"/>
  <c r="D153" i="156"/>
  <c r="D151" i="156"/>
  <c r="D150" i="156"/>
  <c r="D148" i="156"/>
  <c r="H107" i="156"/>
  <c r="H109" i="156" s="1"/>
  <c r="H102" i="156"/>
  <c r="Y60" i="156"/>
  <c r="Y65" i="156"/>
  <c r="Y98" i="156"/>
  <c r="Y4" i="156"/>
  <c r="Y79" i="156"/>
  <c r="Y9" i="156"/>
  <c r="Y13" i="156"/>
  <c r="Y21" i="156"/>
  <c r="Y25" i="156"/>
  <c r="Y27" i="156"/>
  <c r="Y37" i="156"/>
  <c r="Y57" i="156"/>
  <c r="Y74" i="156"/>
  <c r="Y83" i="156"/>
  <c r="Y90" i="156"/>
  <c r="Y135" i="156"/>
  <c r="C168" i="156"/>
  <c r="C136" i="156"/>
  <c r="C158" i="156"/>
  <c r="C179" i="156" s="1"/>
  <c r="C116" i="156"/>
  <c r="C147" i="156"/>
  <c r="E147" i="156" s="1"/>
  <c r="E146" i="156" s="1"/>
  <c r="E115" i="156"/>
  <c r="F180" i="156"/>
  <c r="G180" i="156" s="1"/>
  <c r="F185" i="155"/>
  <c r="J31" i="155"/>
  <c r="K31" i="155" s="1"/>
  <c r="J27" i="155"/>
  <c r="K27" i="155" s="1"/>
  <c r="B178" i="155"/>
  <c r="D176" i="155"/>
  <c r="F178" i="155" s="1"/>
  <c r="C167" i="155"/>
  <c r="C157" i="155"/>
  <c r="C178" i="155" s="1"/>
  <c r="C146" i="155"/>
  <c r="B136" i="155"/>
  <c r="D136" i="155" s="1"/>
  <c r="D137" i="155" s="1"/>
  <c r="D138" i="155" s="1"/>
  <c r="D139" i="155" s="1"/>
  <c r="D140" i="155" s="1"/>
  <c r="D141" i="155" s="1"/>
  <c r="D142" i="155" s="1"/>
  <c r="C127" i="155"/>
  <c r="C128" i="155" s="1"/>
  <c r="C129" i="155" s="1"/>
  <c r="C130" i="155" s="1"/>
  <c r="C131" i="155" s="1"/>
  <c r="C132" i="155" s="1"/>
  <c r="C126" i="155"/>
  <c r="C115" i="155"/>
  <c r="E90" i="155"/>
  <c r="G90" i="155" s="1" a="1"/>
  <c r="G90" i="155" s="1"/>
  <c r="B75" i="155"/>
  <c r="M62" i="155"/>
  <c r="L62" i="155"/>
  <c r="M61" i="155"/>
  <c r="L61" i="155"/>
  <c r="M60" i="155"/>
  <c r="L60" i="155"/>
  <c r="A178" i="155" s="1"/>
  <c r="D178" i="155" s="1"/>
  <c r="D179" i="155" s="1"/>
  <c r="D180" i="155" s="1"/>
  <c r="D181" i="155" s="1"/>
  <c r="D182" i="155" s="1"/>
  <c r="D183" i="155" s="1"/>
  <c r="D184" i="155" s="1"/>
  <c r="D185" i="155" s="1"/>
  <c r="M59" i="155"/>
  <c r="L59" i="155"/>
  <c r="A167" i="155" s="1"/>
  <c r="D170" i="155" s="1"/>
  <c r="H59" i="155"/>
  <c r="H68" i="155" s="1"/>
  <c r="M58" i="155"/>
  <c r="L58" i="155"/>
  <c r="A81" i="155" s="1"/>
  <c r="D81" i="155" s="1"/>
  <c r="B58" i="155"/>
  <c r="B67" i="155" s="1"/>
  <c r="M57" i="155"/>
  <c r="L57" i="155"/>
  <c r="M56" i="155"/>
  <c r="L56" i="155"/>
  <c r="M55" i="155"/>
  <c r="L55" i="155"/>
  <c r="M54" i="155"/>
  <c r="L54" i="155"/>
  <c r="S48" i="155" s="1"/>
  <c r="M53" i="155"/>
  <c r="L53" i="155"/>
  <c r="D107" i="155" s="1"/>
  <c r="G53" i="155"/>
  <c r="G62" i="155" s="1"/>
  <c r="G71" i="155" s="1"/>
  <c r="F53" i="155"/>
  <c r="F62" i="155" s="1"/>
  <c r="F71" i="155" s="1"/>
  <c r="E53" i="155"/>
  <c r="E62" i="155" s="1"/>
  <c r="E71" i="155" s="1"/>
  <c r="D53" i="155"/>
  <c r="D62" i="155" s="1"/>
  <c r="D71" i="155" s="1" a="1"/>
  <c r="D71" i="155" s="1"/>
  <c r="C53" i="155"/>
  <c r="C62" i="155" s="1"/>
  <c r="C71" i="155" s="1"/>
  <c r="B109" i="155" s="1"/>
  <c r="B53" i="155"/>
  <c r="B62" i="155" s="1"/>
  <c r="A53" i="155"/>
  <c r="A62" i="155" s="1"/>
  <c r="A71" i="155" s="1"/>
  <c r="M52" i="155"/>
  <c r="L52" i="155"/>
  <c r="A157" i="155" s="1"/>
  <c r="D157" i="155" s="1"/>
  <c r="D158" i="155" s="1"/>
  <c r="D159" i="155" s="1"/>
  <c r="D160" i="155" s="1"/>
  <c r="D161" i="155" s="1"/>
  <c r="D162" i="155" s="1"/>
  <c r="D163" i="155" s="1"/>
  <c r="D164" i="155" s="1"/>
  <c r="F52" i="155"/>
  <c r="F61" i="155" s="1"/>
  <c r="F70" i="155" s="1" a="1"/>
  <c r="F70" i="155" s="1"/>
  <c r="E52" i="155"/>
  <c r="E61" i="155" s="1"/>
  <c r="E70" i="155" s="1" a="1"/>
  <c r="E70" i="155" s="1"/>
  <c r="D52" i="155"/>
  <c r="D61" i="155" s="1"/>
  <c r="D70" i="155" s="1" a="1"/>
  <c r="D70" i="155" s="1"/>
  <c r="M51" i="155"/>
  <c r="L51" i="155"/>
  <c r="A146" i="155" s="1"/>
  <c r="Q50" i="155"/>
  <c r="M50" i="155"/>
  <c r="L50" i="155"/>
  <c r="A136" i="155" s="1"/>
  <c r="I50" i="155"/>
  <c r="I59" i="155" s="1"/>
  <c r="I68" i="155" s="1"/>
  <c r="H50" i="155"/>
  <c r="G50" i="155"/>
  <c r="G59" i="155" s="1"/>
  <c r="G68" i="155" s="1"/>
  <c r="F50" i="155"/>
  <c r="F59" i="155" s="1"/>
  <c r="F68" i="155" s="1"/>
  <c r="E50" i="155"/>
  <c r="E59" i="155" s="1"/>
  <c r="E68" i="155" s="1"/>
  <c r="D50" i="155"/>
  <c r="D59" i="155" s="1"/>
  <c r="D68" i="155" s="1" a="1"/>
  <c r="D68" i="155" s="1"/>
  <c r="C50" i="155"/>
  <c r="C59" i="155" s="1"/>
  <c r="C68" i="155" s="1"/>
  <c r="B105" i="155" s="1"/>
  <c r="B50" i="155"/>
  <c r="B59" i="155" s="1"/>
  <c r="B68" i="155" s="1"/>
  <c r="A50" i="155"/>
  <c r="A59" i="155" s="1"/>
  <c r="A68" i="155" s="1"/>
  <c r="T49" i="155"/>
  <c r="M49" i="155"/>
  <c r="L49" i="155"/>
  <c r="A125" i="155" s="1"/>
  <c r="D125" i="155" s="1"/>
  <c r="D126" i="155" s="1"/>
  <c r="D127" i="155" s="1"/>
  <c r="D128" i="155" s="1"/>
  <c r="D129" i="155" s="1"/>
  <c r="D130" i="155" s="1"/>
  <c r="D131" i="155" s="1"/>
  <c r="D132" i="155" s="1"/>
  <c r="G49" i="155"/>
  <c r="G58" i="155" s="1"/>
  <c r="G67" i="155" s="1"/>
  <c r="F49" i="155"/>
  <c r="F58" i="155" s="1"/>
  <c r="F67" i="155" s="1"/>
  <c r="E49" i="155"/>
  <c r="E58" i="155" s="1"/>
  <c r="E67" i="155" s="1"/>
  <c r="D49" i="155"/>
  <c r="D58" i="155" s="1"/>
  <c r="D67" i="155" s="1" a="1"/>
  <c r="D67" i="155" s="1"/>
  <c r="C49" i="155"/>
  <c r="C58" i="155" s="1"/>
  <c r="C67" i="155" s="1"/>
  <c r="B104" i="155" s="1"/>
  <c r="B49" i="155"/>
  <c r="A49" i="155"/>
  <c r="A58" i="155" s="1"/>
  <c r="A67" i="155" s="1"/>
  <c r="C75" i="155" s="1"/>
  <c r="M48" i="155"/>
  <c r="L48" i="155"/>
  <c r="Y2" i="155" s="1"/>
  <c r="Y125" i="155" s="1"/>
  <c r="I48" i="155"/>
  <c r="I57" i="155" s="1"/>
  <c r="I66" i="155" s="1"/>
  <c r="H48" i="155"/>
  <c r="H57" i="155" s="1"/>
  <c r="H66" i="155" s="1"/>
  <c r="H103" i="155" s="1"/>
  <c r="H108" i="155" s="1"/>
  <c r="G48" i="155"/>
  <c r="G57" i="155" s="1"/>
  <c r="G66" i="155" s="1"/>
  <c r="F48" i="155"/>
  <c r="F57" i="155" s="1"/>
  <c r="F66" i="155" s="1"/>
  <c r="M47" i="155"/>
  <c r="L47" i="155"/>
  <c r="A114" i="155" s="1"/>
  <c r="H47" i="155"/>
  <c r="H56" i="155" s="1"/>
  <c r="H65" i="155" s="1" a="1"/>
  <c r="H65" i="155" s="1"/>
  <c r="F47" i="155"/>
  <c r="F56" i="155" s="1"/>
  <c r="E47" i="155"/>
  <c r="E56" i="155" s="1"/>
  <c r="D47" i="155"/>
  <c r="D56" i="155" s="1"/>
  <c r="K30" i="155"/>
  <c r="I52" i="155" s="1"/>
  <c r="I61" i="155" s="1"/>
  <c r="I70" i="155" s="1" a="1"/>
  <c r="I70" i="155" s="1"/>
  <c r="J30" i="155"/>
  <c r="H52" i="155" s="1"/>
  <c r="H61" i="155" s="1"/>
  <c r="H70" i="155" s="1" a="1"/>
  <c r="H70" i="155" s="1"/>
  <c r="I30" i="155"/>
  <c r="G52" i="155" s="1"/>
  <c r="G61" i="155" s="1"/>
  <c r="G70" i="155" s="1" a="1"/>
  <c r="G70" i="155" s="1"/>
  <c r="K26" i="155"/>
  <c r="I47" i="155" s="1"/>
  <c r="I56" i="155" s="1"/>
  <c r="I65" i="155" s="1" a="1"/>
  <c r="I65" i="155" s="1"/>
  <c r="J26" i="155"/>
  <c r="I26" i="155"/>
  <c r="G47" i="155" s="1"/>
  <c r="G56" i="155" s="1"/>
  <c r="G65" i="155" s="1" a="1"/>
  <c r="G65" i="155" s="1"/>
  <c r="J31" i="154"/>
  <c r="I31" i="154" s="1"/>
  <c r="G53" i="154" s="1"/>
  <c r="G62" i="154" s="1"/>
  <c r="G71" i="154" s="1"/>
  <c r="I27" i="154"/>
  <c r="G49" i="154" s="1"/>
  <c r="G58" i="154" s="1"/>
  <c r="G67" i="154" s="1"/>
  <c r="J27" i="154"/>
  <c r="C178" i="154"/>
  <c r="B178" i="154"/>
  <c r="D176" i="154"/>
  <c r="F178" i="154" s="1"/>
  <c r="C167" i="154"/>
  <c r="C158" i="154"/>
  <c r="C179" i="154" s="1"/>
  <c r="C157" i="154"/>
  <c r="C148" i="154"/>
  <c r="C146" i="154"/>
  <c r="B136" i="154"/>
  <c r="C128" i="154"/>
  <c r="C129" i="154" s="1"/>
  <c r="C130" i="154" s="1"/>
  <c r="C131" i="154" s="1"/>
  <c r="C132" i="154" s="1"/>
  <c r="C127" i="154"/>
  <c r="C126" i="154"/>
  <c r="C118" i="154"/>
  <c r="C117" i="154"/>
  <c r="C116" i="154"/>
  <c r="C115" i="154"/>
  <c r="E90" i="154"/>
  <c r="G90" i="154" s="1" a="1"/>
  <c r="G90" i="154" s="1"/>
  <c r="Y88" i="154"/>
  <c r="Y76" i="154"/>
  <c r="B75" i="154"/>
  <c r="B71" i="154"/>
  <c r="U49" i="154" s="1"/>
  <c r="D70" i="154" a="1"/>
  <c r="D70" i="154" s="1"/>
  <c r="F68" i="154"/>
  <c r="D68" i="154"/>
  <c r="Y62" i="154"/>
  <c r="M62" i="154"/>
  <c r="L62" i="154"/>
  <c r="M61" i="154"/>
  <c r="L61" i="154"/>
  <c r="F61" i="154"/>
  <c r="F70" i="154" s="1" a="1"/>
  <c r="F70" i="154" s="1"/>
  <c r="E61" i="154"/>
  <c r="E70" i="154" s="1" a="1"/>
  <c r="E70" i="154" s="1"/>
  <c r="M60" i="154"/>
  <c r="L60" i="154"/>
  <c r="A178" i="154" s="1"/>
  <c r="D178" i="154" s="1"/>
  <c r="D179" i="154" s="1"/>
  <c r="D180" i="154" s="1"/>
  <c r="D181" i="154" s="1"/>
  <c r="D182" i="154" s="1"/>
  <c r="D183" i="154" s="1"/>
  <c r="D184" i="154" s="1"/>
  <c r="D185" i="154" s="1"/>
  <c r="M59" i="154"/>
  <c r="L59" i="154"/>
  <c r="A167" i="154" s="1"/>
  <c r="D171" i="154" s="1"/>
  <c r="D59" i="154"/>
  <c r="D68" i="154" s="1" a="1"/>
  <c r="Y58" i="154"/>
  <c r="M58" i="154"/>
  <c r="L58" i="154"/>
  <c r="A81" i="154" s="1"/>
  <c r="D81" i="154" s="1"/>
  <c r="D58" i="154"/>
  <c r="D67" i="154" s="1" a="1"/>
  <c r="D67" i="154" s="1"/>
  <c r="M57" i="154"/>
  <c r="L57" i="154"/>
  <c r="I107" i="154" s="1"/>
  <c r="M56" i="154"/>
  <c r="L56" i="154"/>
  <c r="E56" i="154"/>
  <c r="D56" i="154"/>
  <c r="Y55" i="154"/>
  <c r="M55" i="154"/>
  <c r="L55" i="154"/>
  <c r="G102" i="154" s="1"/>
  <c r="M54" i="154"/>
  <c r="L54" i="154"/>
  <c r="S48" i="154" s="1"/>
  <c r="Y53" i="154"/>
  <c r="M53" i="154"/>
  <c r="L53" i="154"/>
  <c r="D107" i="154" s="1"/>
  <c r="F53" i="154"/>
  <c r="F62" i="154" s="1"/>
  <c r="F71" i="154" s="1"/>
  <c r="E53" i="154"/>
  <c r="E62" i="154" s="1"/>
  <c r="E71" i="154" s="1"/>
  <c r="D53" i="154"/>
  <c r="D62" i="154" s="1"/>
  <c r="D71" i="154" s="1" a="1"/>
  <c r="D71" i="154" s="1"/>
  <c r="C53" i="154"/>
  <c r="C62" i="154" s="1"/>
  <c r="C71" i="154" s="1"/>
  <c r="B109" i="154" s="1"/>
  <c r="B53" i="154"/>
  <c r="B62" i="154" s="1"/>
  <c r="M52" i="154"/>
  <c r="L52" i="154"/>
  <c r="A157" i="154" s="1"/>
  <c r="D157" i="154" s="1"/>
  <c r="D158" i="154" s="1"/>
  <c r="D159" i="154" s="1"/>
  <c r="D160" i="154" s="1"/>
  <c r="D161" i="154" s="1"/>
  <c r="D162" i="154" s="1"/>
  <c r="D163" i="154" s="1"/>
  <c r="D164" i="154" s="1"/>
  <c r="F52" i="154"/>
  <c r="E52" i="154"/>
  <c r="D52" i="154"/>
  <c r="D61" i="154" s="1"/>
  <c r="Y51" i="154"/>
  <c r="M51" i="154"/>
  <c r="L51" i="154"/>
  <c r="A146" i="154" s="1"/>
  <c r="Q50" i="154"/>
  <c r="M50" i="154"/>
  <c r="L50" i="154"/>
  <c r="A136" i="154" s="1"/>
  <c r="D136" i="154" s="1"/>
  <c r="D137" i="154" s="1"/>
  <c r="D138" i="154" s="1"/>
  <c r="D139" i="154" s="1"/>
  <c r="D140" i="154" s="1"/>
  <c r="D141" i="154" s="1"/>
  <c r="D142" i="154" s="1"/>
  <c r="I50" i="154"/>
  <c r="I59" i="154" s="1"/>
  <c r="I68" i="154" s="1"/>
  <c r="H50" i="154"/>
  <c r="H59" i="154" s="1"/>
  <c r="H68" i="154" s="1"/>
  <c r="G50" i="154"/>
  <c r="G59" i="154" s="1"/>
  <c r="G68" i="154" s="1"/>
  <c r="F50" i="154"/>
  <c r="F59" i="154" s="1"/>
  <c r="E50" i="154"/>
  <c r="E59" i="154" s="1"/>
  <c r="E68" i="154" s="1"/>
  <c r="D50" i="154"/>
  <c r="C50" i="154"/>
  <c r="C59" i="154" s="1"/>
  <c r="C68" i="154" s="1"/>
  <c r="B105" i="154" s="1"/>
  <c r="B50" i="154"/>
  <c r="B59" i="154" s="1"/>
  <c r="B68" i="154" s="1"/>
  <c r="T49" i="154" s="1"/>
  <c r="A50" i="154"/>
  <c r="A59" i="154" s="1"/>
  <c r="A68" i="154" s="1"/>
  <c r="M49" i="154"/>
  <c r="L49" i="154"/>
  <c r="A125" i="154" s="1"/>
  <c r="D125" i="154" s="1"/>
  <c r="D126" i="154" s="1"/>
  <c r="D127" i="154" s="1"/>
  <c r="D128" i="154" s="1"/>
  <c r="D129" i="154" s="1"/>
  <c r="D130" i="154" s="1"/>
  <c r="D131" i="154" s="1"/>
  <c r="D132" i="154" s="1"/>
  <c r="I49" i="154"/>
  <c r="I58" i="154" s="1"/>
  <c r="I67" i="154" s="1"/>
  <c r="F49" i="154"/>
  <c r="F58" i="154" s="1"/>
  <c r="F67" i="154" s="1"/>
  <c r="E49" i="154"/>
  <c r="E58" i="154" s="1"/>
  <c r="E67" i="154" s="1"/>
  <c r="D49" i="154"/>
  <c r="C49" i="154"/>
  <c r="C58" i="154" s="1"/>
  <c r="C67" i="154" s="1"/>
  <c r="B104" i="154" s="1"/>
  <c r="B49" i="154"/>
  <c r="B58" i="154" s="1"/>
  <c r="B67" i="154" s="1"/>
  <c r="A49" i="154"/>
  <c r="Y48" i="154"/>
  <c r="M48" i="154"/>
  <c r="L48" i="154"/>
  <c r="Y2" i="154" s="1"/>
  <c r="Y49" i="154" s="1"/>
  <c r="I48" i="154"/>
  <c r="I57" i="154" s="1"/>
  <c r="I66" i="154" s="1"/>
  <c r="H48" i="154"/>
  <c r="H57" i="154" s="1"/>
  <c r="H66" i="154" s="1"/>
  <c r="G48" i="154"/>
  <c r="G57" i="154" s="1"/>
  <c r="G66" i="154" s="1"/>
  <c r="F48" i="154"/>
  <c r="F57" i="154" s="1"/>
  <c r="F66" i="154" s="1"/>
  <c r="M47" i="154"/>
  <c r="L47" i="154"/>
  <c r="A114" i="154" s="1"/>
  <c r="F47" i="154"/>
  <c r="F56" i="154" s="1"/>
  <c r="E47" i="154"/>
  <c r="D47" i="154"/>
  <c r="Y45" i="154"/>
  <c r="Y44" i="154"/>
  <c r="Y41" i="154"/>
  <c r="Y40" i="154"/>
  <c r="Y37" i="154"/>
  <c r="Y36" i="154"/>
  <c r="Y33" i="154"/>
  <c r="Y32" i="154"/>
  <c r="H53" i="154"/>
  <c r="H62" i="154" s="1"/>
  <c r="H71" i="154" s="1"/>
  <c r="Y30" i="154"/>
  <c r="K30" i="154"/>
  <c r="I52" i="154" s="1"/>
  <c r="I61" i="154" s="1"/>
  <c r="I70" i="154" s="1" a="1"/>
  <c r="I70" i="154" s="1"/>
  <c r="J30" i="154"/>
  <c r="H52" i="154" s="1"/>
  <c r="H61" i="154" s="1"/>
  <c r="H70" i="154" s="1" a="1"/>
  <c r="H70" i="154" s="1"/>
  <c r="I30" i="154"/>
  <c r="G52" i="154" s="1"/>
  <c r="G61" i="154" s="1"/>
  <c r="G70" i="154" s="1" a="1"/>
  <c r="G70" i="154" s="1"/>
  <c r="Y27" i="154"/>
  <c r="C76" i="154"/>
  <c r="H49" i="154"/>
  <c r="H58" i="154" s="1"/>
  <c r="H67" i="154" s="1"/>
  <c r="K26" i="154"/>
  <c r="I47" i="154" s="1"/>
  <c r="I56" i="154" s="1"/>
  <c r="I65" i="154" s="1" a="1"/>
  <c r="I65" i="154" s="1"/>
  <c r="J26" i="154"/>
  <c r="H47" i="154" s="1"/>
  <c r="H56" i="154" s="1"/>
  <c r="H65" i="154" s="1" a="1"/>
  <c r="H65" i="154" s="1"/>
  <c r="I26" i="154"/>
  <c r="G47" i="154" s="1"/>
  <c r="G56" i="154" s="1"/>
  <c r="G65" i="154" s="1" a="1"/>
  <c r="G65" i="154" s="1"/>
  <c r="Y25" i="154"/>
  <c r="Y22" i="154"/>
  <c r="Y21" i="154"/>
  <c r="Y18" i="154"/>
  <c r="Y17" i="154"/>
  <c r="Y14" i="154"/>
  <c r="Y13" i="154"/>
  <c r="Y10" i="154"/>
  <c r="Y9" i="154"/>
  <c r="Y6" i="154"/>
  <c r="Y5" i="154"/>
  <c r="J31" i="152"/>
  <c r="H52" i="152" s="1"/>
  <c r="H61" i="152" s="1"/>
  <c r="H70" i="152" s="1"/>
  <c r="J27" i="152"/>
  <c r="K27" i="152" s="1"/>
  <c r="B177" i="152"/>
  <c r="D175" i="152"/>
  <c r="F177" i="152" s="1"/>
  <c r="C166" i="152"/>
  <c r="C156" i="152"/>
  <c r="C177" i="152" s="1"/>
  <c r="C145" i="152"/>
  <c r="B135" i="152"/>
  <c r="C127" i="152"/>
  <c r="C128" i="152" s="1"/>
  <c r="C129" i="152" s="1"/>
  <c r="C130" i="152" s="1"/>
  <c r="C131" i="152" s="1"/>
  <c r="C125" i="152"/>
  <c r="C126" i="152" s="1"/>
  <c r="C114" i="152"/>
  <c r="E89" i="152"/>
  <c r="G89" i="152" s="1" a="1"/>
  <c r="G89" i="152" s="1"/>
  <c r="B74" i="152"/>
  <c r="M61" i="152"/>
  <c r="L61" i="152"/>
  <c r="M60" i="152"/>
  <c r="L60" i="152"/>
  <c r="M59" i="152"/>
  <c r="L59" i="152"/>
  <c r="A177" i="152" s="1"/>
  <c r="M58" i="152"/>
  <c r="L58" i="152"/>
  <c r="A166" i="152" s="1"/>
  <c r="M57" i="152"/>
  <c r="L57" i="152"/>
  <c r="A80" i="152" s="1"/>
  <c r="D80" i="152" s="1"/>
  <c r="M56" i="152"/>
  <c r="L56" i="152"/>
  <c r="I106" i="152" s="1"/>
  <c r="H56" i="152"/>
  <c r="H65" i="152" s="1"/>
  <c r="H102" i="152" s="1"/>
  <c r="H107" i="152" s="1"/>
  <c r="F56" i="152"/>
  <c r="F65" i="152" s="1"/>
  <c r="M55" i="152"/>
  <c r="L55" i="152"/>
  <c r="H101" i="152" s="1"/>
  <c r="M54" i="152"/>
  <c r="L54" i="152"/>
  <c r="M53" i="152"/>
  <c r="L53" i="152"/>
  <c r="S47" i="152" s="1"/>
  <c r="M52" i="152"/>
  <c r="L52" i="152"/>
  <c r="D106" i="152" s="1"/>
  <c r="G52" i="152"/>
  <c r="G61" i="152" s="1"/>
  <c r="G70" i="152" s="1"/>
  <c r="F52" i="152"/>
  <c r="F61" i="152" s="1"/>
  <c r="F70" i="152" s="1"/>
  <c r="E52" i="152"/>
  <c r="E61" i="152" s="1"/>
  <c r="E70" i="152" s="1"/>
  <c r="D52" i="152"/>
  <c r="D61" i="152" s="1"/>
  <c r="D70" i="152" s="1" a="1"/>
  <c r="D70" i="152" s="1"/>
  <c r="C52" i="152"/>
  <c r="C61" i="152" s="1"/>
  <c r="C70" i="152" s="1"/>
  <c r="B108" i="152" s="1"/>
  <c r="B52" i="152"/>
  <c r="B61" i="152" s="1"/>
  <c r="M51" i="152"/>
  <c r="L51" i="152"/>
  <c r="A156" i="152" s="1"/>
  <c r="D156" i="152" s="1"/>
  <c r="D157" i="152" s="1"/>
  <c r="D158" i="152" s="1"/>
  <c r="D159" i="152" s="1"/>
  <c r="D160" i="152" s="1"/>
  <c r="D161" i="152" s="1"/>
  <c r="D162" i="152" s="1"/>
  <c r="D163" i="152" s="1"/>
  <c r="F51" i="152"/>
  <c r="F60" i="152" s="1"/>
  <c r="F69" i="152" s="1" a="1"/>
  <c r="F69" i="152" s="1"/>
  <c r="E51" i="152"/>
  <c r="E60" i="152" s="1"/>
  <c r="E69" i="152" s="1" a="1"/>
  <c r="E69" i="152" s="1"/>
  <c r="D51" i="152"/>
  <c r="D60" i="152" s="1"/>
  <c r="D69" i="152" s="1" a="1"/>
  <c r="D69" i="152" s="1"/>
  <c r="M50" i="152"/>
  <c r="L50" i="152"/>
  <c r="A145" i="152" s="1"/>
  <c r="D145" i="152" s="1"/>
  <c r="Q49" i="152"/>
  <c r="M49" i="152"/>
  <c r="L49" i="152"/>
  <c r="A135" i="152" s="1"/>
  <c r="D135" i="152" s="1"/>
  <c r="D136" i="152" s="1"/>
  <c r="D137" i="152" s="1"/>
  <c r="D138" i="152" s="1"/>
  <c r="D139" i="152" s="1"/>
  <c r="D140" i="152" s="1"/>
  <c r="D141" i="152" s="1"/>
  <c r="I49" i="152"/>
  <c r="I58" i="152" s="1"/>
  <c r="I67" i="152" s="1"/>
  <c r="H49" i="152"/>
  <c r="H58" i="152" s="1"/>
  <c r="H67" i="152" s="1"/>
  <c r="G49" i="152"/>
  <c r="G58" i="152" s="1"/>
  <c r="G67" i="152" s="1"/>
  <c r="F49" i="152"/>
  <c r="F58" i="152" s="1"/>
  <c r="F67" i="152" s="1"/>
  <c r="E49" i="152"/>
  <c r="E58" i="152" s="1"/>
  <c r="E67" i="152" s="1"/>
  <c r="D49" i="152"/>
  <c r="D58" i="152" s="1"/>
  <c r="D67" i="152" s="1" a="1"/>
  <c r="D67" i="152" s="1"/>
  <c r="C49" i="152"/>
  <c r="C58" i="152" s="1"/>
  <c r="C67" i="152" s="1"/>
  <c r="B104" i="152" s="1"/>
  <c r="B49" i="152"/>
  <c r="B58" i="152" s="1"/>
  <c r="B67" i="152" s="1"/>
  <c r="T48" i="152" s="1"/>
  <c r="A49" i="152"/>
  <c r="A58" i="152" s="1"/>
  <c r="A67" i="152" s="1"/>
  <c r="M48" i="152"/>
  <c r="L48" i="152"/>
  <c r="A124" i="152" s="1"/>
  <c r="D124" i="152" s="1"/>
  <c r="D125" i="152" s="1"/>
  <c r="D126" i="152" s="1"/>
  <c r="D127" i="152" s="1"/>
  <c r="D128" i="152" s="1"/>
  <c r="D129" i="152" s="1"/>
  <c r="D130" i="152" s="1"/>
  <c r="D131" i="152" s="1"/>
  <c r="G48" i="152"/>
  <c r="G57" i="152" s="1"/>
  <c r="G66" i="152" s="1"/>
  <c r="F48" i="152"/>
  <c r="F57" i="152" s="1"/>
  <c r="F66" i="152" s="1"/>
  <c r="E48" i="152"/>
  <c r="E57" i="152" s="1"/>
  <c r="E66" i="152" s="1"/>
  <c r="D48" i="152"/>
  <c r="D57" i="152" s="1"/>
  <c r="D66" i="152" s="1" a="1"/>
  <c r="D66" i="152" s="1"/>
  <c r="C48" i="152"/>
  <c r="C57" i="152" s="1"/>
  <c r="C66" i="152" s="1"/>
  <c r="B103" i="152" s="1"/>
  <c r="B48" i="152"/>
  <c r="B57" i="152" s="1"/>
  <c r="B66" i="152" s="1"/>
  <c r="A48" i="152"/>
  <c r="A52" i="152" s="1"/>
  <c r="A61" i="152" s="1"/>
  <c r="A70" i="152" s="1"/>
  <c r="M47" i="152"/>
  <c r="L47" i="152"/>
  <c r="Y2" i="152" s="1"/>
  <c r="I47" i="152"/>
  <c r="I56" i="152" s="1"/>
  <c r="I65" i="152" s="1"/>
  <c r="B73" i="152" s="1"/>
  <c r="H47" i="152"/>
  <c r="G47" i="152"/>
  <c r="G56" i="152" s="1"/>
  <c r="G65" i="152" s="1"/>
  <c r="F47" i="152"/>
  <c r="M46" i="152"/>
  <c r="L46" i="152"/>
  <c r="A113" i="152" s="1"/>
  <c r="F46" i="152"/>
  <c r="F55" i="152" s="1"/>
  <c r="E46" i="152"/>
  <c r="E55" i="152" s="1"/>
  <c r="D46" i="152"/>
  <c r="D55" i="152" s="1"/>
  <c r="K30" i="152"/>
  <c r="I51" i="152" s="1"/>
  <c r="I60" i="152" s="1"/>
  <c r="I69" i="152" s="1" a="1"/>
  <c r="I69" i="152" s="1"/>
  <c r="J30" i="152"/>
  <c r="H51" i="152" s="1"/>
  <c r="H60" i="152" s="1"/>
  <c r="H69" i="152" s="1" a="1"/>
  <c r="H69" i="152" s="1"/>
  <c r="I30" i="152"/>
  <c r="G51" i="152" s="1"/>
  <c r="G60" i="152" s="1"/>
  <c r="G69" i="152" s="1" a="1"/>
  <c r="G69" i="152" s="1"/>
  <c r="K26" i="152"/>
  <c r="I46" i="152" s="1"/>
  <c r="I55" i="152" s="1"/>
  <c r="I64" i="152" s="1" a="1"/>
  <c r="I64" i="152" s="1"/>
  <c r="J26" i="152"/>
  <c r="H46" i="152" s="1"/>
  <c r="H55" i="152" s="1"/>
  <c r="H64" i="152" s="1" a="1"/>
  <c r="H64" i="152" s="1"/>
  <c r="I26" i="152"/>
  <c r="G46" i="152" s="1"/>
  <c r="G55" i="152" s="1"/>
  <c r="G64" i="152" s="1" a="1"/>
  <c r="G64" i="152" s="1"/>
  <c r="J27" i="151"/>
  <c r="F178" i="151"/>
  <c r="B178" i="151"/>
  <c r="D176" i="151"/>
  <c r="C167" i="151"/>
  <c r="C157" i="151"/>
  <c r="C178" i="151" s="1"/>
  <c r="C146" i="151"/>
  <c r="B136" i="151"/>
  <c r="C126" i="151"/>
  <c r="C127" i="151" s="1"/>
  <c r="C128" i="151" s="1"/>
  <c r="C129" i="151" s="1"/>
  <c r="C130" i="151" s="1"/>
  <c r="C131" i="151" s="1"/>
  <c r="C132" i="151" s="1"/>
  <c r="C115" i="151"/>
  <c r="E90" i="151"/>
  <c r="G90" i="151" s="1" a="1"/>
  <c r="G90" i="151" s="1"/>
  <c r="C76" i="151"/>
  <c r="D75" i="151"/>
  <c r="B75" i="151"/>
  <c r="B71" i="151"/>
  <c r="I68" i="151"/>
  <c r="F68" i="151"/>
  <c r="I66" i="151"/>
  <c r="B74" i="151" s="1"/>
  <c r="D76" i="151" s="1"/>
  <c r="H66" i="151"/>
  <c r="H103" i="151" s="1"/>
  <c r="H108" i="151" s="1"/>
  <c r="M62" i="151"/>
  <c r="L62" i="151"/>
  <c r="G62" i="151"/>
  <c r="G71" i="151" s="1"/>
  <c r="B62" i="151"/>
  <c r="M61" i="151"/>
  <c r="L61" i="151"/>
  <c r="D61" i="151"/>
  <c r="D70" i="151" s="1" a="1"/>
  <c r="D70" i="151" s="1"/>
  <c r="C109" i="151" s="1"/>
  <c r="M60" i="151"/>
  <c r="L60" i="151"/>
  <c r="A178" i="151" s="1"/>
  <c r="D178" i="151" s="1"/>
  <c r="D179" i="151" s="1"/>
  <c r="D180" i="151" s="1"/>
  <c r="D181" i="151" s="1"/>
  <c r="D182" i="151" s="1"/>
  <c r="D183" i="151" s="1"/>
  <c r="D184" i="151" s="1"/>
  <c r="D185" i="151" s="1"/>
  <c r="M59" i="151"/>
  <c r="L59" i="151"/>
  <c r="A167" i="151" s="1"/>
  <c r="I59" i="151"/>
  <c r="H59" i="151"/>
  <c r="H68" i="151" s="1"/>
  <c r="C105" i="151" s="1" a="1"/>
  <c r="C105" i="151" s="1"/>
  <c r="G59" i="151"/>
  <c r="G68" i="151" s="1"/>
  <c r="E59" i="151"/>
  <c r="E68" i="151" s="1"/>
  <c r="A59" i="151"/>
  <c r="A68" i="151" s="1"/>
  <c r="M58" i="151"/>
  <c r="L58" i="151"/>
  <c r="A81" i="151" s="1"/>
  <c r="M57" i="151"/>
  <c r="L57" i="151"/>
  <c r="I102" i="151" s="1"/>
  <c r="I105" i="151" s="1"/>
  <c r="I57" i="151"/>
  <c r="M56" i="151"/>
  <c r="L56" i="151"/>
  <c r="M55" i="151"/>
  <c r="L55" i="151"/>
  <c r="G107" i="151" s="1"/>
  <c r="M54" i="151"/>
  <c r="L54" i="151"/>
  <c r="S48" i="151" s="1"/>
  <c r="M53" i="151"/>
  <c r="L53" i="151"/>
  <c r="D107" i="151" s="1"/>
  <c r="D109" i="151" s="1" a="1"/>
  <c r="D109" i="151" s="1"/>
  <c r="I53" i="151"/>
  <c r="I62" i="151" s="1"/>
  <c r="I71" i="151" s="1"/>
  <c r="H53" i="151"/>
  <c r="H62" i="151" s="1"/>
  <c r="H71" i="151" s="1"/>
  <c r="G53" i="151"/>
  <c r="F53" i="151"/>
  <c r="F62" i="151" s="1"/>
  <c r="F71" i="151" s="1"/>
  <c r="E53" i="151"/>
  <c r="E62" i="151" s="1"/>
  <c r="E71" i="151" s="1"/>
  <c r="D53" i="151"/>
  <c r="D62" i="151" s="1"/>
  <c r="D71" i="151" s="1" a="1"/>
  <c r="D71" i="151" s="1"/>
  <c r="C53" i="151"/>
  <c r="C62" i="151" s="1"/>
  <c r="C71" i="151" s="1"/>
  <c r="B109" i="151" s="1"/>
  <c r="B53" i="151"/>
  <c r="M52" i="151"/>
  <c r="L52" i="151"/>
  <c r="A157" i="151" s="1"/>
  <c r="D157" i="151" s="1"/>
  <c r="D158" i="151" s="1"/>
  <c r="D159" i="151" s="1"/>
  <c r="D160" i="151" s="1"/>
  <c r="D161" i="151" s="1"/>
  <c r="D162" i="151" s="1"/>
  <c r="D163" i="151" s="1"/>
  <c r="D164" i="151" s="1"/>
  <c r="F52" i="151"/>
  <c r="F61" i="151" s="1"/>
  <c r="F70" i="151" s="1" a="1"/>
  <c r="F70" i="151" s="1"/>
  <c r="E52" i="151"/>
  <c r="E61" i="151" s="1"/>
  <c r="E70" i="151" s="1" a="1"/>
  <c r="E70" i="151" s="1"/>
  <c r="D52" i="151"/>
  <c r="M51" i="151"/>
  <c r="L51" i="151"/>
  <c r="A146" i="151" s="1"/>
  <c r="M50" i="151"/>
  <c r="L50" i="151"/>
  <c r="A136" i="151" s="1"/>
  <c r="D136" i="151" s="1"/>
  <c r="D137" i="151" s="1"/>
  <c r="D138" i="151" s="1"/>
  <c r="D139" i="151" s="1"/>
  <c r="D140" i="151" s="1"/>
  <c r="D141" i="151" s="1"/>
  <c r="D142" i="151" s="1"/>
  <c r="I50" i="151"/>
  <c r="H50" i="151"/>
  <c r="G50" i="151"/>
  <c r="F50" i="151"/>
  <c r="F59" i="151" s="1"/>
  <c r="E50" i="151"/>
  <c r="D50" i="151"/>
  <c r="D59" i="151" s="1"/>
  <c r="D68" i="151" s="1" a="1"/>
  <c r="D68" i="151" s="1"/>
  <c r="C50" i="151"/>
  <c r="C59" i="151" s="1"/>
  <c r="C68" i="151" s="1"/>
  <c r="B105" i="151" s="1"/>
  <c r="B50" i="151"/>
  <c r="B59" i="151" s="1"/>
  <c r="B68" i="151" s="1"/>
  <c r="T49" i="151" s="1"/>
  <c r="A50" i="151"/>
  <c r="U49" i="151"/>
  <c r="M49" i="151"/>
  <c r="L49" i="151"/>
  <c r="A125" i="151" s="1"/>
  <c r="D125" i="151" s="1"/>
  <c r="D126" i="151" s="1"/>
  <c r="D127" i="151" s="1"/>
  <c r="D128" i="151" s="1"/>
  <c r="D129" i="151" s="1"/>
  <c r="D130" i="151" s="1"/>
  <c r="D131" i="151" s="1"/>
  <c r="D132" i="151" s="1"/>
  <c r="I49" i="151"/>
  <c r="I58" i="151" s="1"/>
  <c r="I67" i="151" s="1"/>
  <c r="H49" i="151"/>
  <c r="H58" i="151" s="1"/>
  <c r="H67" i="151" s="1"/>
  <c r="F49" i="151"/>
  <c r="F58" i="151" s="1"/>
  <c r="F67" i="151" s="1"/>
  <c r="E49" i="151"/>
  <c r="E58" i="151" s="1"/>
  <c r="E67" i="151" s="1"/>
  <c r="D49" i="151"/>
  <c r="D58" i="151" s="1"/>
  <c r="D67" i="151" s="1" a="1"/>
  <c r="D67" i="151" s="1"/>
  <c r="C49" i="151"/>
  <c r="C58" i="151" s="1"/>
  <c r="C67" i="151" s="1"/>
  <c r="B104" i="151" s="1"/>
  <c r="B49" i="151"/>
  <c r="B58" i="151" s="1"/>
  <c r="B67" i="151" s="1"/>
  <c r="A49" i="151"/>
  <c r="A58" i="151" s="1"/>
  <c r="A67" i="151" s="1"/>
  <c r="C75" i="151" s="1"/>
  <c r="M48" i="151"/>
  <c r="L48" i="151"/>
  <c r="Y2" i="151" s="1"/>
  <c r="I48" i="151"/>
  <c r="H48" i="151"/>
  <c r="H57" i="151" s="1"/>
  <c r="G48" i="151"/>
  <c r="G57" i="151" s="1"/>
  <c r="G66" i="151" s="1"/>
  <c r="F48" i="151"/>
  <c r="F57" i="151" s="1"/>
  <c r="F66" i="151" s="1"/>
  <c r="M47" i="151"/>
  <c r="L47" i="151"/>
  <c r="A114" i="151" s="1"/>
  <c r="G47" i="151"/>
  <c r="G56" i="151" s="1"/>
  <c r="G65" i="151" s="1" a="1"/>
  <c r="G65" i="151" s="1"/>
  <c r="F47" i="151"/>
  <c r="F56" i="151" s="1"/>
  <c r="E47" i="151"/>
  <c r="E56" i="151" s="1"/>
  <c r="D47" i="151"/>
  <c r="D56" i="151" s="1"/>
  <c r="K30" i="151"/>
  <c r="I52" i="151" s="1"/>
  <c r="I61" i="151" s="1"/>
  <c r="I70" i="151" s="1" a="1"/>
  <c r="I70" i="151" s="1"/>
  <c r="J30" i="151"/>
  <c r="H52" i="151" s="1"/>
  <c r="H61" i="151" s="1"/>
  <c r="H70" i="151" s="1" a="1"/>
  <c r="H70" i="151" s="1"/>
  <c r="I30" i="151"/>
  <c r="G52" i="151" s="1"/>
  <c r="G61" i="151" s="1"/>
  <c r="G70" i="151" s="1" a="1"/>
  <c r="G70" i="151" s="1"/>
  <c r="I27" i="151"/>
  <c r="G49" i="151" s="1"/>
  <c r="G58" i="151" s="1"/>
  <c r="G67" i="151" s="1"/>
  <c r="I47" i="151"/>
  <c r="I56" i="151" s="1"/>
  <c r="I65" i="151" s="1" a="1"/>
  <c r="I65" i="151" s="1"/>
  <c r="H47" i="151"/>
  <c r="H56" i="151" s="1"/>
  <c r="H65" i="151" s="1" a="1"/>
  <c r="H65" i="151" s="1"/>
  <c r="F178" i="150"/>
  <c r="B178" i="150"/>
  <c r="D176" i="150"/>
  <c r="D170" i="150"/>
  <c r="C167" i="150"/>
  <c r="C157" i="150"/>
  <c r="C178" i="150" s="1"/>
  <c r="C146" i="150"/>
  <c r="B136" i="150"/>
  <c r="C127" i="150"/>
  <c r="C128" i="150" s="1"/>
  <c r="C129" i="150" s="1"/>
  <c r="C130" i="150" s="1"/>
  <c r="C131" i="150" s="1"/>
  <c r="C132" i="150" s="1"/>
  <c r="C126" i="150"/>
  <c r="Z117" i="150"/>
  <c r="C116" i="150"/>
  <c r="C115" i="150"/>
  <c r="Z103" i="150"/>
  <c r="E90" i="150"/>
  <c r="G90" i="150" s="1" a="1"/>
  <c r="G90" i="150" s="1"/>
  <c r="B75" i="150"/>
  <c r="Z74" i="150"/>
  <c r="Z71" i="150"/>
  <c r="G66" i="150"/>
  <c r="Z175" i="150" s="1"/>
  <c r="Z62" i="150"/>
  <c r="M62" i="150"/>
  <c r="L62" i="150"/>
  <c r="F62" i="150"/>
  <c r="F71" i="150" s="1"/>
  <c r="M61" i="150"/>
  <c r="L61" i="150"/>
  <c r="M60" i="150"/>
  <c r="L60" i="150"/>
  <c r="A178" i="150" s="1"/>
  <c r="D178" i="150" s="1"/>
  <c r="D179" i="150" s="1"/>
  <c r="D180" i="150" s="1"/>
  <c r="D181" i="150" s="1"/>
  <c r="D182" i="150" s="1"/>
  <c r="D183" i="150" s="1"/>
  <c r="D184" i="150" s="1"/>
  <c r="D185" i="150" s="1"/>
  <c r="M59" i="150"/>
  <c r="L59" i="150"/>
  <c r="A167" i="150" s="1"/>
  <c r="F59" i="150"/>
  <c r="F68" i="150" s="1"/>
  <c r="A59" i="150"/>
  <c r="A68" i="150" s="1"/>
  <c r="Z58" i="150"/>
  <c r="M58" i="150"/>
  <c r="L58" i="150"/>
  <c r="A81" i="150" s="1"/>
  <c r="H81" i="150" s="1"/>
  <c r="D58" i="150"/>
  <c r="D67" i="150" s="1" a="1"/>
  <c r="D67" i="150" s="1"/>
  <c r="M57" i="150"/>
  <c r="L57" i="150"/>
  <c r="M56" i="150"/>
  <c r="L56" i="150"/>
  <c r="M55" i="150"/>
  <c r="L55" i="150"/>
  <c r="M54" i="150"/>
  <c r="L54" i="150"/>
  <c r="U48" i="150" s="1"/>
  <c r="M53" i="150"/>
  <c r="L53" i="150"/>
  <c r="D107" i="150" s="1"/>
  <c r="D109" i="150" s="1" a="1"/>
  <c r="D109" i="150" s="1"/>
  <c r="I53" i="150"/>
  <c r="I62" i="150" s="1"/>
  <c r="I71" i="150" s="1"/>
  <c r="H53" i="150"/>
  <c r="H62" i="150" s="1"/>
  <c r="H71" i="150" s="1"/>
  <c r="G53" i="150"/>
  <c r="G62" i="150" s="1"/>
  <c r="G71" i="150" s="1"/>
  <c r="F53" i="150"/>
  <c r="E53" i="150"/>
  <c r="E62" i="150" s="1"/>
  <c r="E71" i="150" s="1"/>
  <c r="D53" i="150"/>
  <c r="D62" i="150" s="1"/>
  <c r="D71" i="150" s="1" a="1"/>
  <c r="D71" i="150" s="1"/>
  <c r="C53" i="150"/>
  <c r="C62" i="150" s="1"/>
  <c r="C71" i="150" s="1"/>
  <c r="B109" i="150" s="1"/>
  <c r="B53" i="150"/>
  <c r="B62" i="150" s="1"/>
  <c r="M52" i="150"/>
  <c r="L52" i="150"/>
  <c r="A157" i="150" s="1"/>
  <c r="D157" i="150" s="1"/>
  <c r="D158" i="150" s="1"/>
  <c r="D159" i="150" s="1"/>
  <c r="D160" i="150" s="1"/>
  <c r="D161" i="150" s="1"/>
  <c r="D162" i="150" s="1"/>
  <c r="D163" i="150" s="1"/>
  <c r="D164" i="150" s="1"/>
  <c r="F52" i="150"/>
  <c r="F61" i="150" s="1"/>
  <c r="F70" i="150" s="1" a="1"/>
  <c r="F70" i="150" s="1"/>
  <c r="E52" i="150"/>
  <c r="E61" i="150" s="1"/>
  <c r="E70" i="150" s="1" a="1"/>
  <c r="E70" i="150" s="1"/>
  <c r="D52" i="150"/>
  <c r="D61" i="150" s="1"/>
  <c r="D70" i="150" s="1" a="1"/>
  <c r="D70" i="150" s="1"/>
  <c r="M51" i="150"/>
  <c r="L51" i="150"/>
  <c r="A146" i="150" s="1"/>
  <c r="Q50" i="150"/>
  <c r="M50" i="150"/>
  <c r="L50" i="150"/>
  <c r="A136" i="150" s="1"/>
  <c r="D136" i="150" s="1"/>
  <c r="D137" i="150" s="1"/>
  <c r="D138" i="150" s="1"/>
  <c r="D139" i="150" s="1"/>
  <c r="D140" i="150" s="1"/>
  <c r="D141" i="150" s="1"/>
  <c r="D142" i="150" s="1"/>
  <c r="I50" i="150"/>
  <c r="I59" i="150" s="1"/>
  <c r="I68" i="150" s="1"/>
  <c r="H50" i="150"/>
  <c r="H59" i="150" s="1"/>
  <c r="H68" i="150" s="1"/>
  <c r="G50" i="150"/>
  <c r="G59" i="150" s="1"/>
  <c r="G68" i="150" s="1"/>
  <c r="F50" i="150"/>
  <c r="E50" i="150"/>
  <c r="E59" i="150" s="1"/>
  <c r="E68" i="150" s="1"/>
  <c r="D50" i="150"/>
  <c r="D59" i="150" s="1"/>
  <c r="D68" i="150" s="1" a="1"/>
  <c r="D68" i="150" s="1"/>
  <c r="C50" i="150"/>
  <c r="C59" i="150" s="1"/>
  <c r="C68" i="150" s="1"/>
  <c r="B105" i="150" s="1"/>
  <c r="B50" i="150"/>
  <c r="B59" i="150" s="1"/>
  <c r="B68" i="150" s="1"/>
  <c r="T49" i="150" s="1"/>
  <c r="A50" i="150"/>
  <c r="Z49" i="150"/>
  <c r="M49" i="150"/>
  <c r="L49" i="150"/>
  <c r="A125" i="150" s="1"/>
  <c r="D125" i="150" s="1"/>
  <c r="D126" i="150" s="1"/>
  <c r="D127" i="150" s="1"/>
  <c r="D128" i="150" s="1"/>
  <c r="D129" i="150" s="1"/>
  <c r="D130" i="150" s="1"/>
  <c r="D131" i="150" s="1"/>
  <c r="D132" i="150" s="1"/>
  <c r="G49" i="150"/>
  <c r="G58" i="150" s="1"/>
  <c r="G67" i="150" s="1"/>
  <c r="F49" i="150"/>
  <c r="F58" i="150" s="1"/>
  <c r="F67" i="150" s="1"/>
  <c r="E49" i="150"/>
  <c r="E58" i="150" s="1"/>
  <c r="E67" i="150" s="1"/>
  <c r="D49" i="150"/>
  <c r="C49" i="150"/>
  <c r="C58" i="150" s="1"/>
  <c r="C67" i="150" s="1"/>
  <c r="B104" i="150" s="1"/>
  <c r="B49" i="150"/>
  <c r="B58" i="150" s="1"/>
  <c r="B67" i="150" s="1"/>
  <c r="E81" i="150" s="1" a="1"/>
  <c r="E81" i="150" s="1"/>
  <c r="A49" i="150"/>
  <c r="M48" i="150"/>
  <c r="L48" i="150"/>
  <c r="Y2" i="150" s="1"/>
  <c r="Y98" i="150" s="1"/>
  <c r="I48" i="150"/>
  <c r="I57" i="150" s="1"/>
  <c r="I66" i="150" s="1"/>
  <c r="H48" i="150"/>
  <c r="H57" i="150" s="1"/>
  <c r="H66" i="150" s="1"/>
  <c r="H103" i="150" s="1"/>
  <c r="H108" i="150" s="1"/>
  <c r="G48" i="150"/>
  <c r="G57" i="150" s="1"/>
  <c r="F48" i="150"/>
  <c r="F57" i="150" s="1"/>
  <c r="F66" i="150" s="1"/>
  <c r="M47" i="150"/>
  <c r="L47" i="150"/>
  <c r="A114" i="150" s="1"/>
  <c r="F47" i="150"/>
  <c r="F56" i="150" s="1"/>
  <c r="E47" i="150"/>
  <c r="E56" i="150" s="1"/>
  <c r="D47" i="150"/>
  <c r="D56" i="150" s="1"/>
  <c r="Z46" i="150"/>
  <c r="Z42" i="150"/>
  <c r="Z41" i="150"/>
  <c r="Z37" i="150"/>
  <c r="Z33" i="150"/>
  <c r="Z32" i="150"/>
  <c r="K30" i="150"/>
  <c r="I52" i="150" s="1"/>
  <c r="I61" i="150" s="1"/>
  <c r="I70" i="150" s="1" a="1"/>
  <c r="I70" i="150" s="1"/>
  <c r="J30" i="150"/>
  <c r="H52" i="150" s="1"/>
  <c r="H61" i="150" s="1"/>
  <c r="H70" i="150" s="1" a="1"/>
  <c r="H70" i="150" s="1"/>
  <c r="I30" i="150"/>
  <c r="G52" i="150" s="1"/>
  <c r="G61" i="150" s="1"/>
  <c r="G70" i="150" s="1" a="1"/>
  <c r="G70" i="150" s="1"/>
  <c r="Z29" i="150"/>
  <c r="J27" i="150"/>
  <c r="H49" i="150" s="1"/>
  <c r="H58" i="150" s="1"/>
  <c r="H67" i="150" s="1"/>
  <c r="Z26" i="150"/>
  <c r="K26" i="150"/>
  <c r="I47" i="150" s="1"/>
  <c r="I56" i="150" s="1"/>
  <c r="I65" i="150" s="1" a="1"/>
  <c r="I65" i="150" s="1"/>
  <c r="J26" i="150"/>
  <c r="H47" i="150" s="1"/>
  <c r="H56" i="150" s="1"/>
  <c r="H65" i="150" s="1" a="1"/>
  <c r="H65" i="150" s="1"/>
  <c r="I26" i="150"/>
  <c r="G47" i="150" s="1"/>
  <c r="G56" i="150" s="1"/>
  <c r="G65" i="150" s="1" a="1"/>
  <c r="G65" i="150" s="1"/>
  <c r="Z23" i="150"/>
  <c r="Z19" i="150"/>
  <c r="Z15" i="150"/>
  <c r="Z11" i="150"/>
  <c r="Z7" i="150"/>
  <c r="I27" i="149"/>
  <c r="J27" i="149"/>
  <c r="H49" i="149" s="1"/>
  <c r="H58" i="149" s="1"/>
  <c r="H67" i="149" s="1"/>
  <c r="B178" i="149"/>
  <c r="D176" i="149"/>
  <c r="F178" i="149" s="1"/>
  <c r="C167" i="149"/>
  <c r="C157" i="149"/>
  <c r="C178" i="149" s="1"/>
  <c r="C146" i="149"/>
  <c r="B136" i="149"/>
  <c r="C126" i="149"/>
  <c r="C127" i="149" s="1"/>
  <c r="C128" i="149" s="1"/>
  <c r="C129" i="149" s="1"/>
  <c r="C130" i="149" s="1"/>
  <c r="C131" i="149" s="1"/>
  <c r="C132" i="149" s="1"/>
  <c r="C115" i="149"/>
  <c r="E90" i="149"/>
  <c r="G90" i="149" s="1" a="1"/>
  <c r="G90" i="149" s="1"/>
  <c r="B75" i="149"/>
  <c r="G66" i="149"/>
  <c r="Z16" i="149" s="1"/>
  <c r="M62" i="149"/>
  <c r="L62" i="149"/>
  <c r="D62" i="149"/>
  <c r="D71" i="149" s="1" a="1"/>
  <c r="D71" i="149" s="1"/>
  <c r="C62" i="149"/>
  <c r="C71" i="149" s="1"/>
  <c r="B109" i="149" s="1"/>
  <c r="M61" i="149"/>
  <c r="L61" i="149"/>
  <c r="M60" i="149"/>
  <c r="L60" i="149"/>
  <c r="A178" i="149" s="1"/>
  <c r="D178" i="149" s="1"/>
  <c r="D179" i="149" s="1"/>
  <c r="D180" i="149" s="1"/>
  <c r="D181" i="149" s="1"/>
  <c r="D182" i="149" s="1"/>
  <c r="D183" i="149" s="1"/>
  <c r="D184" i="149" s="1"/>
  <c r="D185" i="149" s="1"/>
  <c r="M59" i="149"/>
  <c r="L59" i="149"/>
  <c r="A167" i="149" s="1"/>
  <c r="D170" i="149" s="1"/>
  <c r="F59" i="149"/>
  <c r="F68" i="149" s="1"/>
  <c r="M58" i="149"/>
  <c r="L58" i="149"/>
  <c r="A81" i="149" s="1"/>
  <c r="H81" i="149" s="1"/>
  <c r="M57" i="149"/>
  <c r="L57" i="149"/>
  <c r="M56" i="149"/>
  <c r="L56" i="149"/>
  <c r="M55" i="149"/>
  <c r="L55" i="149"/>
  <c r="M54" i="149"/>
  <c r="L54" i="149"/>
  <c r="U48" i="149" s="1"/>
  <c r="M53" i="149"/>
  <c r="L53" i="149"/>
  <c r="D107" i="149" s="1"/>
  <c r="I53" i="149"/>
  <c r="I62" i="149" s="1"/>
  <c r="I71" i="149" s="1"/>
  <c r="H53" i="149"/>
  <c r="H62" i="149" s="1"/>
  <c r="H71" i="149" s="1"/>
  <c r="G53" i="149"/>
  <c r="G62" i="149" s="1"/>
  <c r="G71" i="149" s="1"/>
  <c r="F53" i="149"/>
  <c r="F62" i="149" s="1"/>
  <c r="F71" i="149" s="1"/>
  <c r="E53" i="149"/>
  <c r="E62" i="149" s="1"/>
  <c r="E71" i="149" s="1"/>
  <c r="D53" i="149"/>
  <c r="C53" i="149"/>
  <c r="B53" i="149"/>
  <c r="B62" i="149" s="1"/>
  <c r="M52" i="149"/>
  <c r="L52" i="149"/>
  <c r="A157" i="149" s="1"/>
  <c r="D157" i="149" s="1"/>
  <c r="D158" i="149" s="1"/>
  <c r="D159" i="149" s="1"/>
  <c r="D160" i="149" s="1"/>
  <c r="D161" i="149" s="1"/>
  <c r="D162" i="149" s="1"/>
  <c r="D163" i="149" s="1"/>
  <c r="D164" i="149" s="1"/>
  <c r="H52" i="149"/>
  <c r="H61" i="149" s="1"/>
  <c r="H70" i="149" s="1" a="1"/>
  <c r="H70" i="149" s="1"/>
  <c r="F52" i="149"/>
  <c r="F61" i="149" s="1"/>
  <c r="F70" i="149" s="1" a="1"/>
  <c r="F70" i="149" s="1"/>
  <c r="E52" i="149"/>
  <c r="E61" i="149" s="1"/>
  <c r="E70" i="149" s="1" a="1"/>
  <c r="E70" i="149" s="1"/>
  <c r="D52" i="149"/>
  <c r="D61" i="149" s="1"/>
  <c r="D70" i="149" s="1" a="1"/>
  <c r="D70" i="149" s="1"/>
  <c r="M51" i="149"/>
  <c r="L51" i="149"/>
  <c r="A146" i="149" s="1"/>
  <c r="D153" i="149" s="1"/>
  <c r="M50" i="149"/>
  <c r="L50" i="149"/>
  <c r="A136" i="149" s="1"/>
  <c r="D136" i="149" s="1"/>
  <c r="D137" i="149" s="1"/>
  <c r="D138" i="149" s="1"/>
  <c r="D139" i="149" s="1"/>
  <c r="D140" i="149" s="1"/>
  <c r="D141" i="149" s="1"/>
  <c r="D142" i="149" s="1"/>
  <c r="I50" i="149"/>
  <c r="I59" i="149" s="1"/>
  <c r="I68" i="149" s="1"/>
  <c r="H50" i="149"/>
  <c r="H59" i="149" s="1"/>
  <c r="H68" i="149" s="1"/>
  <c r="G50" i="149"/>
  <c r="G59" i="149" s="1"/>
  <c r="G68" i="149" s="1"/>
  <c r="F50" i="149"/>
  <c r="E50" i="149"/>
  <c r="E59" i="149" s="1"/>
  <c r="E68" i="149" s="1"/>
  <c r="D50" i="149"/>
  <c r="D59" i="149" s="1"/>
  <c r="D68" i="149" s="1" a="1"/>
  <c r="D68" i="149" s="1"/>
  <c r="C50" i="149"/>
  <c r="C59" i="149" s="1"/>
  <c r="C68" i="149" s="1"/>
  <c r="B105" i="149" s="1"/>
  <c r="B50" i="149"/>
  <c r="B59" i="149" s="1"/>
  <c r="B68" i="149" s="1"/>
  <c r="T49" i="149" s="1"/>
  <c r="A50" i="149"/>
  <c r="A59" i="149" s="1"/>
  <c r="A68" i="149" s="1"/>
  <c r="M49" i="149"/>
  <c r="L49" i="149"/>
  <c r="A125" i="149" s="1"/>
  <c r="D125" i="149" s="1"/>
  <c r="D126" i="149" s="1"/>
  <c r="D127" i="149" s="1"/>
  <c r="D128" i="149" s="1"/>
  <c r="D129" i="149" s="1"/>
  <c r="D130" i="149" s="1"/>
  <c r="D131" i="149" s="1"/>
  <c r="D132" i="149" s="1"/>
  <c r="G49" i="149"/>
  <c r="G58" i="149" s="1"/>
  <c r="G67" i="149" s="1"/>
  <c r="F49" i="149"/>
  <c r="F58" i="149" s="1"/>
  <c r="F67" i="149" s="1"/>
  <c r="E49" i="149"/>
  <c r="E58" i="149" s="1"/>
  <c r="E67" i="149" s="1"/>
  <c r="D49" i="149"/>
  <c r="D58" i="149" s="1"/>
  <c r="D67" i="149" s="1" a="1"/>
  <c r="D67" i="149" s="1"/>
  <c r="C49" i="149"/>
  <c r="C58" i="149" s="1"/>
  <c r="C67" i="149" s="1"/>
  <c r="B104" i="149" s="1"/>
  <c r="B49" i="149"/>
  <c r="B58" i="149" s="1"/>
  <c r="B67" i="149" s="1"/>
  <c r="A49" i="149"/>
  <c r="M48" i="149"/>
  <c r="L48" i="149"/>
  <c r="Y2" i="149" s="1"/>
  <c r="Y20" i="149" s="1"/>
  <c r="I48" i="149"/>
  <c r="I57" i="149" s="1"/>
  <c r="I66" i="149" s="1"/>
  <c r="H48" i="149"/>
  <c r="H57" i="149" s="1"/>
  <c r="H66" i="149" s="1"/>
  <c r="H103" i="149" s="1"/>
  <c r="H108" i="149" s="1"/>
  <c r="G48" i="149"/>
  <c r="G57" i="149" s="1"/>
  <c r="F48" i="149"/>
  <c r="F57" i="149" s="1"/>
  <c r="F66" i="149" s="1"/>
  <c r="M47" i="149"/>
  <c r="L47" i="149"/>
  <c r="A114" i="149" s="1"/>
  <c r="G47" i="149"/>
  <c r="G56" i="149" s="1"/>
  <c r="G65" i="149" s="1" a="1"/>
  <c r="G65" i="149" s="1"/>
  <c r="F47" i="149"/>
  <c r="F56" i="149" s="1"/>
  <c r="E47" i="149"/>
  <c r="E56" i="149" s="1"/>
  <c r="D47" i="149"/>
  <c r="D56" i="149" s="1"/>
  <c r="K30" i="149"/>
  <c r="I52" i="149" s="1"/>
  <c r="I61" i="149" s="1"/>
  <c r="I70" i="149" s="1" a="1"/>
  <c r="I70" i="149" s="1"/>
  <c r="J30" i="149"/>
  <c r="I30" i="149"/>
  <c r="G52" i="149" s="1"/>
  <c r="G61" i="149" s="1"/>
  <c r="G70" i="149" s="1" a="1"/>
  <c r="G70" i="149" s="1"/>
  <c r="K26" i="149"/>
  <c r="I47" i="149" s="1"/>
  <c r="I56" i="149" s="1"/>
  <c r="I65" i="149" s="1" a="1"/>
  <c r="I65" i="149" s="1"/>
  <c r="J26" i="149"/>
  <c r="H47" i="149" s="1"/>
  <c r="H56" i="149" s="1"/>
  <c r="H65" i="149" s="1" a="1"/>
  <c r="H65" i="149" s="1"/>
  <c r="I26" i="149"/>
  <c r="J27" i="148"/>
  <c r="H49" i="148" s="1"/>
  <c r="H58" i="148" s="1"/>
  <c r="H67" i="148" s="1"/>
  <c r="B178" i="148"/>
  <c r="D176" i="148"/>
  <c r="F178" i="148" s="1"/>
  <c r="C167" i="148"/>
  <c r="C158" i="148"/>
  <c r="C179" i="148" s="1"/>
  <c r="C157" i="148"/>
  <c r="C178" i="148" s="1"/>
  <c r="C146" i="148"/>
  <c r="B136" i="148"/>
  <c r="C126" i="148"/>
  <c r="C127" i="148" s="1"/>
  <c r="C128" i="148" s="1"/>
  <c r="C129" i="148" s="1"/>
  <c r="C130" i="148" s="1"/>
  <c r="C131" i="148" s="1"/>
  <c r="C132" i="148" s="1"/>
  <c r="C115" i="148"/>
  <c r="C116" i="148" s="1"/>
  <c r="E90" i="148"/>
  <c r="G90" i="148" s="1" a="1"/>
  <c r="G90" i="148" s="1"/>
  <c r="B75" i="148"/>
  <c r="M62" i="148"/>
  <c r="L62" i="148"/>
  <c r="E62" i="148"/>
  <c r="E71" i="148" s="1"/>
  <c r="C62" i="148"/>
  <c r="C71" i="148" s="1"/>
  <c r="B109" i="148" s="1"/>
  <c r="B62" i="148"/>
  <c r="B71" i="148" s="1"/>
  <c r="U49" i="148" s="1"/>
  <c r="M61" i="148"/>
  <c r="L61" i="148"/>
  <c r="M60" i="148"/>
  <c r="L60" i="148"/>
  <c r="A178" i="148" s="1"/>
  <c r="D178" i="148" s="1"/>
  <c r="D179" i="148" s="1"/>
  <c r="D180" i="148" s="1"/>
  <c r="D181" i="148" s="1"/>
  <c r="D182" i="148" s="1"/>
  <c r="D183" i="148" s="1"/>
  <c r="D184" i="148" s="1"/>
  <c r="D185" i="148" s="1"/>
  <c r="M59" i="148"/>
  <c r="L59" i="148"/>
  <c r="A167" i="148" s="1"/>
  <c r="D167" i="148" s="1"/>
  <c r="M58" i="148"/>
  <c r="L58" i="148"/>
  <c r="A81" i="148" s="1"/>
  <c r="D81" i="148" s="1"/>
  <c r="M57" i="148"/>
  <c r="L57" i="148"/>
  <c r="M56" i="148"/>
  <c r="L56" i="148"/>
  <c r="F56" i="148"/>
  <c r="M55" i="148"/>
  <c r="L55" i="148"/>
  <c r="M54" i="148"/>
  <c r="L54" i="148"/>
  <c r="U48" i="148" s="1"/>
  <c r="M53" i="148"/>
  <c r="L53" i="148"/>
  <c r="D107" i="148" s="1"/>
  <c r="I53" i="148"/>
  <c r="I62" i="148" s="1"/>
  <c r="I71" i="148" s="1"/>
  <c r="H53" i="148"/>
  <c r="H62" i="148" s="1"/>
  <c r="H71" i="148" s="1"/>
  <c r="G53" i="148"/>
  <c r="G62" i="148" s="1"/>
  <c r="G71" i="148" s="1"/>
  <c r="F53" i="148"/>
  <c r="F62" i="148" s="1"/>
  <c r="F71" i="148" s="1"/>
  <c r="E53" i="148"/>
  <c r="D53" i="148"/>
  <c r="D62" i="148" s="1"/>
  <c r="D71" i="148" s="1" a="1"/>
  <c r="D71" i="148" s="1"/>
  <c r="C53" i="148"/>
  <c r="B53" i="148"/>
  <c r="A53" i="148"/>
  <c r="A62" i="148" s="1"/>
  <c r="A71" i="148" s="1"/>
  <c r="M52" i="148"/>
  <c r="L52" i="148"/>
  <c r="A157" i="148" s="1"/>
  <c r="D157" i="148" s="1"/>
  <c r="D158" i="148" s="1"/>
  <c r="D159" i="148" s="1"/>
  <c r="D160" i="148" s="1"/>
  <c r="D161" i="148" s="1"/>
  <c r="D162" i="148" s="1"/>
  <c r="D163" i="148" s="1"/>
  <c r="D164" i="148" s="1"/>
  <c r="F52" i="148"/>
  <c r="F61" i="148" s="1"/>
  <c r="F70" i="148" s="1" a="1"/>
  <c r="F70" i="148" s="1"/>
  <c r="E52" i="148"/>
  <c r="E61" i="148" s="1"/>
  <c r="E70" i="148" s="1" a="1"/>
  <c r="E70" i="148" s="1"/>
  <c r="D52" i="148"/>
  <c r="D61" i="148" s="1"/>
  <c r="D70" i="148" s="1" a="1"/>
  <c r="D70" i="148" s="1"/>
  <c r="M51" i="148"/>
  <c r="L51" i="148"/>
  <c r="A146" i="148" s="1"/>
  <c r="Q50" i="148"/>
  <c r="M50" i="148"/>
  <c r="L50" i="148"/>
  <c r="A136" i="148" s="1"/>
  <c r="D136" i="148" s="1"/>
  <c r="D137" i="148" s="1"/>
  <c r="D138" i="148" s="1"/>
  <c r="D139" i="148" s="1"/>
  <c r="D140" i="148" s="1"/>
  <c r="D141" i="148" s="1"/>
  <c r="D142" i="148" s="1"/>
  <c r="I50" i="148"/>
  <c r="I59" i="148" s="1"/>
  <c r="I68" i="148" s="1"/>
  <c r="H50" i="148"/>
  <c r="H59" i="148" s="1"/>
  <c r="H68" i="148" s="1"/>
  <c r="G50" i="148"/>
  <c r="G59" i="148" s="1"/>
  <c r="G68" i="148" s="1"/>
  <c r="F50" i="148"/>
  <c r="F59" i="148" s="1"/>
  <c r="F68" i="148" s="1"/>
  <c r="E50" i="148"/>
  <c r="E59" i="148" s="1"/>
  <c r="E68" i="148" s="1"/>
  <c r="D50" i="148"/>
  <c r="D59" i="148" s="1"/>
  <c r="D68" i="148" s="1" a="1"/>
  <c r="D68" i="148" s="1"/>
  <c r="C50" i="148"/>
  <c r="C59" i="148" s="1"/>
  <c r="C68" i="148" s="1"/>
  <c r="B105" i="148" s="1"/>
  <c r="B50" i="148"/>
  <c r="B59" i="148" s="1"/>
  <c r="B68" i="148" s="1"/>
  <c r="T49" i="148" s="1"/>
  <c r="A50" i="148"/>
  <c r="A59" i="148" s="1"/>
  <c r="A68" i="148" s="1"/>
  <c r="M49" i="148"/>
  <c r="L49" i="148"/>
  <c r="A125" i="148" s="1"/>
  <c r="D125" i="148" s="1"/>
  <c r="D126" i="148" s="1"/>
  <c r="D127" i="148" s="1"/>
  <c r="D128" i="148" s="1"/>
  <c r="D129" i="148" s="1"/>
  <c r="D130" i="148" s="1"/>
  <c r="D131" i="148" s="1"/>
  <c r="D132" i="148" s="1"/>
  <c r="G49" i="148"/>
  <c r="G58" i="148" s="1"/>
  <c r="G67" i="148" s="1"/>
  <c r="F49" i="148"/>
  <c r="F58" i="148" s="1"/>
  <c r="F67" i="148" s="1"/>
  <c r="E49" i="148"/>
  <c r="E58" i="148" s="1"/>
  <c r="E67" i="148" s="1"/>
  <c r="D49" i="148"/>
  <c r="D58" i="148" s="1"/>
  <c r="D67" i="148" s="1" a="1"/>
  <c r="D67" i="148" s="1"/>
  <c r="C49" i="148"/>
  <c r="C58" i="148" s="1"/>
  <c r="C67" i="148" s="1"/>
  <c r="B104" i="148" s="1"/>
  <c r="B49" i="148"/>
  <c r="B58" i="148" s="1"/>
  <c r="B67" i="148" s="1"/>
  <c r="A49" i="148"/>
  <c r="A58" i="148" s="1"/>
  <c r="A67" i="148" s="1"/>
  <c r="C75" i="148" s="1"/>
  <c r="M48" i="148"/>
  <c r="L48" i="148"/>
  <c r="Y2" i="148" s="1"/>
  <c r="I48" i="148"/>
  <c r="I57" i="148" s="1"/>
  <c r="I66" i="148" s="1"/>
  <c r="B74" i="148" s="1"/>
  <c r="D76" i="148" s="1"/>
  <c r="H48" i="148"/>
  <c r="H57" i="148" s="1"/>
  <c r="H66" i="148" s="1"/>
  <c r="H103" i="148" s="1"/>
  <c r="H108" i="148" s="1"/>
  <c r="G48" i="148"/>
  <c r="G57" i="148" s="1"/>
  <c r="G66" i="148" s="1"/>
  <c r="F48" i="148"/>
  <c r="F57" i="148" s="1"/>
  <c r="F66" i="148" s="1"/>
  <c r="M47" i="148"/>
  <c r="L47" i="148"/>
  <c r="A114" i="148" s="1"/>
  <c r="F47" i="148"/>
  <c r="E47" i="148"/>
  <c r="E56" i="148" s="1"/>
  <c r="D47" i="148"/>
  <c r="D56" i="148" s="1"/>
  <c r="K30" i="148"/>
  <c r="I52" i="148" s="1"/>
  <c r="I61" i="148" s="1"/>
  <c r="I70" i="148" s="1" a="1"/>
  <c r="I70" i="148" s="1"/>
  <c r="J30" i="148"/>
  <c r="H52" i="148" s="1"/>
  <c r="H61" i="148" s="1"/>
  <c r="H70" i="148" s="1" a="1"/>
  <c r="H70" i="148" s="1"/>
  <c r="I30" i="148"/>
  <c r="G52" i="148" s="1"/>
  <c r="G61" i="148" s="1"/>
  <c r="G70" i="148" s="1" a="1"/>
  <c r="G70" i="148" s="1"/>
  <c r="K26" i="148"/>
  <c r="I47" i="148" s="1"/>
  <c r="I56" i="148" s="1"/>
  <c r="I65" i="148" s="1" a="1"/>
  <c r="I65" i="148" s="1"/>
  <c r="J26" i="148"/>
  <c r="H47" i="148" s="1"/>
  <c r="H56" i="148" s="1"/>
  <c r="H65" i="148" s="1" a="1"/>
  <c r="H65" i="148" s="1"/>
  <c r="I26" i="148"/>
  <c r="G47" i="148" s="1"/>
  <c r="G56" i="148" s="1"/>
  <c r="G65" i="148" s="1" a="1"/>
  <c r="G65" i="148" s="1"/>
  <c r="A90" i="148" a="1"/>
  <c r="A90" i="155" a="1"/>
  <c r="A89" i="152" a="1"/>
  <c r="A90" i="149" a="1"/>
  <c r="A90" i="154" a="1"/>
  <c r="A90" i="151" a="1"/>
  <c r="A90" i="150" a="1"/>
  <c r="Z118" i="160" l="1"/>
  <c r="X161" i="160"/>
  <c r="X182" i="160" s="1"/>
  <c r="AA118" i="160"/>
  <c r="X119" i="160"/>
  <c r="X139" i="160"/>
  <c r="X171" i="160"/>
  <c r="Z171" i="160" s="1"/>
  <c r="X150" i="160"/>
  <c r="Z150" i="160" s="1"/>
  <c r="T13" i="162"/>
  <c r="T14" i="162" s="1"/>
  <c r="T15" i="162" s="1"/>
  <c r="T16" i="162" s="1"/>
  <c r="T17" i="162" s="1"/>
  <c r="Q13" i="160"/>
  <c r="R13" i="160"/>
  <c r="S13" i="160" s="1"/>
  <c r="X140" i="162"/>
  <c r="X172" i="162"/>
  <c r="Z172" i="162" s="1"/>
  <c r="X120" i="162"/>
  <c r="X151" i="162"/>
  <c r="Z151" i="162" s="1"/>
  <c r="X162" i="162"/>
  <c r="X183" i="162" s="1"/>
  <c r="Z119" i="162"/>
  <c r="AA119" i="162"/>
  <c r="C104" i="157" a="1"/>
  <c r="C104" i="157" s="1"/>
  <c r="C105" i="157" a="1"/>
  <c r="C105" i="157" s="1"/>
  <c r="T50" i="157" a="1"/>
  <c r="T50" i="157" s="1"/>
  <c r="F184" i="155"/>
  <c r="F183" i="155"/>
  <c r="H48" i="152"/>
  <c r="H57" i="152" s="1"/>
  <c r="H66" i="152" s="1"/>
  <c r="Y58" i="150"/>
  <c r="C76" i="157"/>
  <c r="I50" i="157"/>
  <c r="I59" i="157" s="1"/>
  <c r="I68" i="157" s="1"/>
  <c r="I105" i="157" s="1"/>
  <c r="F181" i="154"/>
  <c r="G181" i="154" s="1"/>
  <c r="F180" i="154"/>
  <c r="F179" i="154"/>
  <c r="F185" i="154"/>
  <c r="F184" i="154"/>
  <c r="F183" i="154"/>
  <c r="G183" i="154" s="1"/>
  <c r="F182" i="154"/>
  <c r="C104" i="154" a="1"/>
  <c r="C104" i="154" s="1"/>
  <c r="K27" i="150"/>
  <c r="Z40" i="149"/>
  <c r="I102" i="154"/>
  <c r="G107" i="154"/>
  <c r="Y11" i="150"/>
  <c r="Y7" i="150"/>
  <c r="Y15" i="150"/>
  <c r="Y19" i="150"/>
  <c r="S48" i="150"/>
  <c r="T50" i="150" s="1" a="1"/>
  <c r="T50" i="150" s="1"/>
  <c r="Y37" i="150"/>
  <c r="Y23" i="150"/>
  <c r="D81" i="150"/>
  <c r="Y46" i="150"/>
  <c r="K27" i="148"/>
  <c r="C109" i="149"/>
  <c r="Z8" i="149"/>
  <c r="S48" i="149"/>
  <c r="K31" i="152"/>
  <c r="I52" i="152" s="1"/>
  <c r="I61" i="152" s="1"/>
  <c r="I70" i="152" s="1"/>
  <c r="I108" i="152" s="1"/>
  <c r="A57" i="152"/>
  <c r="A66" i="152" s="1"/>
  <c r="C74" i="152" s="1"/>
  <c r="I101" i="152"/>
  <c r="I104" i="152" s="1"/>
  <c r="F178" i="152"/>
  <c r="F184" i="152"/>
  <c r="F183" i="152"/>
  <c r="F180" i="152"/>
  <c r="F179" i="152"/>
  <c r="G179" i="152" s="1"/>
  <c r="F179" i="155"/>
  <c r="F182" i="155"/>
  <c r="F181" i="155"/>
  <c r="F180" i="155"/>
  <c r="H53" i="155"/>
  <c r="H62" i="155" s="1"/>
  <c r="H71" i="155" s="1"/>
  <c r="C109" i="155" s="1"/>
  <c r="U48" i="155"/>
  <c r="U47" i="152"/>
  <c r="Y8" i="149"/>
  <c r="Y32" i="149"/>
  <c r="Y41" i="149"/>
  <c r="Y17" i="149"/>
  <c r="D81" i="149"/>
  <c r="Y134" i="151"/>
  <c r="Y14" i="151"/>
  <c r="Y81" i="151"/>
  <c r="Y13" i="151"/>
  <c r="Y62" i="151"/>
  <c r="Y9" i="151"/>
  <c r="Y58" i="151"/>
  <c r="Y6" i="151"/>
  <c r="Y41" i="151"/>
  <c r="Y34" i="151"/>
  <c r="Y33" i="151"/>
  <c r="Y56" i="151"/>
  <c r="Y70" i="151"/>
  <c r="Y21" i="151"/>
  <c r="G102" i="151"/>
  <c r="G105" i="151" s="1"/>
  <c r="I107" i="151"/>
  <c r="Y156" i="148"/>
  <c r="Y123" i="148"/>
  <c r="Y67" i="148"/>
  <c r="Y32" i="148"/>
  <c r="Y10" i="148"/>
  <c r="Y93" i="148"/>
  <c r="Y47" i="148"/>
  <c r="Y40" i="148"/>
  <c r="Y18" i="148"/>
  <c r="Y59" i="148"/>
  <c r="Y54" i="148"/>
  <c r="Y36" i="148"/>
  <c r="Y14" i="148"/>
  <c r="Y35" i="148"/>
  <c r="Y64" i="148"/>
  <c r="Y31" i="148"/>
  <c r="Y23" i="148"/>
  <c r="Y7" i="148"/>
  <c r="Y48" i="148"/>
  <c r="Y43" i="148"/>
  <c r="Y19" i="148"/>
  <c r="Y39" i="148"/>
  <c r="Y11" i="148"/>
  <c r="Y146" i="148"/>
  <c r="Y62" i="148"/>
  <c r="Y50" i="148"/>
  <c r="Y44" i="148"/>
  <c r="Y22" i="148"/>
  <c r="Y6" i="148"/>
  <c r="Y84" i="148"/>
  <c r="Y29" i="148"/>
  <c r="Y15" i="148"/>
  <c r="Y49" i="148"/>
  <c r="S48" i="148"/>
  <c r="T50" i="148" s="1" a="1"/>
  <c r="T50" i="148" s="1"/>
  <c r="C145" i="150"/>
  <c r="G178" i="159"/>
  <c r="J109" i="159"/>
  <c r="S50" i="159" a="1"/>
  <c r="S50" i="159" s="1"/>
  <c r="G50" i="159"/>
  <c r="G59" i="159" s="1"/>
  <c r="G68" i="159" s="1"/>
  <c r="C105" i="159" s="1" a="1"/>
  <c r="C105" i="159" s="1"/>
  <c r="E36" i="159"/>
  <c r="C75" i="152"/>
  <c r="I48" i="152"/>
  <c r="I57" i="152" s="1"/>
  <c r="I66" i="152" s="1"/>
  <c r="F182" i="152"/>
  <c r="F181" i="152"/>
  <c r="G181" i="152" s="1"/>
  <c r="H80" i="152"/>
  <c r="H106" i="152"/>
  <c r="D177" i="152"/>
  <c r="D178" i="152" s="1"/>
  <c r="D179" i="152" s="1"/>
  <c r="D180" i="152" s="1"/>
  <c r="D181" i="152" s="1"/>
  <c r="D182" i="152" s="1"/>
  <c r="D183" i="152" s="1"/>
  <c r="D184" i="152" s="1"/>
  <c r="H105" i="159"/>
  <c r="H104" i="159"/>
  <c r="I50" i="159"/>
  <c r="I59" i="159" s="1"/>
  <c r="I68" i="159" s="1"/>
  <c r="I105" i="159" s="1"/>
  <c r="C76" i="159"/>
  <c r="C159" i="159"/>
  <c r="C180" i="159" s="1"/>
  <c r="C169" i="159"/>
  <c r="E169" i="159" s="1"/>
  <c r="C148" i="159"/>
  <c r="E148" i="159" s="1"/>
  <c r="C117" i="159"/>
  <c r="E116" i="159"/>
  <c r="C137" i="159"/>
  <c r="D104" i="159" a="1"/>
  <c r="D104" i="159" s="1"/>
  <c r="D105" i="159" a="1"/>
  <c r="D105" i="159" s="1"/>
  <c r="F164" i="159"/>
  <c r="G164" i="159" s="1"/>
  <c r="F160" i="159"/>
  <c r="G160" i="159" s="1"/>
  <c r="F161" i="159"/>
  <c r="G161" i="159" s="1"/>
  <c r="F157" i="159"/>
  <c r="G157" i="159" s="1"/>
  <c r="F158" i="159"/>
  <c r="G158" i="159" s="1"/>
  <c r="F162" i="159"/>
  <c r="G162" i="159" s="1"/>
  <c r="F163" i="159"/>
  <c r="G163" i="159" s="1"/>
  <c r="F159" i="159"/>
  <c r="G159" i="159" s="1"/>
  <c r="G104" i="159"/>
  <c r="I104" i="159"/>
  <c r="E142" i="159" a="1"/>
  <c r="E142" i="159" s="1"/>
  <c r="F142" i="159" s="1" a="1"/>
  <c r="F142" i="159" s="1"/>
  <c r="E141" i="159" a="1"/>
  <c r="E141" i="159" s="1"/>
  <c r="F141" i="159" s="1" a="1"/>
  <c r="F141" i="159" s="1"/>
  <c r="E139" i="159" a="1"/>
  <c r="E139" i="159" s="1"/>
  <c r="E137" i="159" a="1"/>
  <c r="E137" i="159" s="1"/>
  <c r="E140" i="159" a="1"/>
  <c r="E140" i="159" s="1"/>
  <c r="F140" i="159" s="1" a="1"/>
  <c r="F140" i="159" s="1"/>
  <c r="E136" i="159" a="1"/>
  <c r="E136" i="159" s="1"/>
  <c r="E138" i="159" a="1"/>
  <c r="E138" i="159" s="1"/>
  <c r="J109" i="157"/>
  <c r="H105" i="157"/>
  <c r="H104" i="157"/>
  <c r="E142" i="157" a="1"/>
  <c r="E142" i="157" s="1"/>
  <c r="F142" i="157" s="1" a="1"/>
  <c r="F142" i="157" s="1"/>
  <c r="E141" i="157" a="1"/>
  <c r="E141" i="157" s="1"/>
  <c r="E139" i="157" a="1"/>
  <c r="E139" i="157" s="1"/>
  <c r="E137" i="157" a="1"/>
  <c r="E137" i="157" s="1"/>
  <c r="E138" i="157" a="1"/>
  <c r="E138" i="157" s="1"/>
  <c r="E140" i="157" a="1"/>
  <c r="E140" i="157" s="1"/>
  <c r="F140" i="157" s="1" a="1"/>
  <c r="F140" i="157" s="1"/>
  <c r="E136" i="157" a="1"/>
  <c r="E136" i="157" s="1"/>
  <c r="G104" i="157"/>
  <c r="G105" i="157"/>
  <c r="D104" i="157" a="1"/>
  <c r="D104" i="157" s="1"/>
  <c r="D105" i="157" a="1"/>
  <c r="D105" i="157" s="1"/>
  <c r="D76" i="157"/>
  <c r="D75" i="157"/>
  <c r="C159" i="157"/>
  <c r="C180" i="157" s="1"/>
  <c r="C169" i="157"/>
  <c r="E169" i="157" s="1"/>
  <c r="C137" i="157"/>
  <c r="C117" i="157"/>
  <c r="E116" i="157"/>
  <c r="C148" i="157"/>
  <c r="E148" i="157" s="1"/>
  <c r="F116" i="157"/>
  <c r="C109" i="157"/>
  <c r="U50" i="157" a="1"/>
  <c r="U50" i="157" s="1"/>
  <c r="D109" i="157" a="1"/>
  <c r="D109" i="157" s="1"/>
  <c r="F164" i="157"/>
  <c r="G164" i="157" s="1"/>
  <c r="F160" i="157"/>
  <c r="G160" i="157" s="1"/>
  <c r="F161" i="157"/>
  <c r="G161" i="157" s="1"/>
  <c r="F157" i="157"/>
  <c r="G157" i="157" s="1"/>
  <c r="F159" i="157"/>
  <c r="G159" i="157" s="1"/>
  <c r="F162" i="157"/>
  <c r="G162" i="157" s="1"/>
  <c r="F163" i="157"/>
  <c r="G163" i="157" s="1"/>
  <c r="F158" i="157"/>
  <c r="G158" i="157" s="1"/>
  <c r="H104" i="156"/>
  <c r="H105" i="156"/>
  <c r="D76" i="156"/>
  <c r="D75" i="156"/>
  <c r="E74" i="156" s="1"/>
  <c r="C76" i="156"/>
  <c r="I49" i="156"/>
  <c r="I58" i="156" s="1"/>
  <c r="I67" i="156" s="1"/>
  <c r="I104" i="156" s="1"/>
  <c r="C159" i="156"/>
  <c r="C180" i="156" s="1"/>
  <c r="C169" i="156"/>
  <c r="E169" i="156" s="1"/>
  <c r="C137" i="156"/>
  <c r="C148" i="156"/>
  <c r="E148" i="156" s="1"/>
  <c r="C117" i="156"/>
  <c r="E116" i="156"/>
  <c r="T50" i="156" a="1"/>
  <c r="T50" i="156" s="1"/>
  <c r="S50" i="156" a="1"/>
  <c r="S50" i="156" s="1"/>
  <c r="I109" i="156"/>
  <c r="J109" i="156" s="1"/>
  <c r="F164" i="156"/>
  <c r="G164" i="156" s="1"/>
  <c r="F160" i="156"/>
  <c r="G160" i="156" s="1"/>
  <c r="F161" i="156"/>
  <c r="G161" i="156" s="1"/>
  <c r="F157" i="156"/>
  <c r="G157" i="156" s="1"/>
  <c r="F163" i="156"/>
  <c r="G163" i="156" s="1"/>
  <c r="F162" i="156"/>
  <c r="G162" i="156" s="1"/>
  <c r="F159" i="156"/>
  <c r="G159" i="156" s="1"/>
  <c r="F158" i="156"/>
  <c r="G158" i="156" s="1"/>
  <c r="E142" i="156" a="1"/>
  <c r="E142" i="156" s="1"/>
  <c r="F142" i="156" s="1" a="1"/>
  <c r="F142" i="156" s="1"/>
  <c r="E141" i="156" a="1"/>
  <c r="E141" i="156" s="1"/>
  <c r="F141" i="156" s="1" a="1"/>
  <c r="F141" i="156" s="1"/>
  <c r="E140" i="156" a="1"/>
  <c r="E140" i="156" s="1"/>
  <c r="F140" i="156" s="1" a="1"/>
  <c r="F140" i="156" s="1"/>
  <c r="E139" i="156" a="1"/>
  <c r="E139" i="156" s="1"/>
  <c r="F139" i="156" s="1" a="1"/>
  <c r="F139" i="156" s="1"/>
  <c r="E138" i="156" a="1"/>
  <c r="E138" i="156" s="1"/>
  <c r="E137" i="156" a="1"/>
  <c r="E137" i="156" s="1"/>
  <c r="F137" i="156" s="1" a="1"/>
  <c r="F137" i="156" s="1"/>
  <c r="E136" i="156" a="1"/>
  <c r="E136" i="156" s="1"/>
  <c r="F136" i="156" s="1" a="1"/>
  <c r="F136" i="156" s="1"/>
  <c r="G104" i="156"/>
  <c r="G105" i="156"/>
  <c r="U50" i="156" a="1"/>
  <c r="U50" i="156" s="1"/>
  <c r="I105" i="156"/>
  <c r="D105" i="156" a="1"/>
  <c r="D105" i="156" s="1"/>
  <c r="D104" i="156" a="1"/>
  <c r="D104" i="156" s="1"/>
  <c r="I53" i="155"/>
  <c r="I62" i="155" s="1"/>
  <c r="I71" i="155" s="1"/>
  <c r="A90" i="155"/>
  <c r="D90" i="155" s="1"/>
  <c r="C105" i="155" a="1"/>
  <c r="C105" i="155" s="1"/>
  <c r="F109" i="155" a="1"/>
  <c r="F109" i="155" s="1"/>
  <c r="E109" i="155" a="1"/>
  <c r="E109" i="155" s="1"/>
  <c r="C176" i="155"/>
  <c r="G178" i="155" s="1"/>
  <c r="C155" i="155"/>
  <c r="B74" i="155"/>
  <c r="D102" i="155"/>
  <c r="E104" i="155" a="1"/>
  <c r="E104" i="155" s="1"/>
  <c r="D69" i="155"/>
  <c r="F104" i="155" a="1"/>
  <c r="F104" i="155" s="1"/>
  <c r="G184" i="155"/>
  <c r="G180" i="155"/>
  <c r="G185" i="155"/>
  <c r="G183" i="155"/>
  <c r="G181" i="155"/>
  <c r="D155" i="155"/>
  <c r="G182" i="155"/>
  <c r="G179" i="155"/>
  <c r="F105" i="155" a="1"/>
  <c r="F105" i="155" s="1"/>
  <c r="E105" i="155" a="1"/>
  <c r="E105" i="155" s="1"/>
  <c r="G156" i="155"/>
  <c r="D156" i="155"/>
  <c r="C166" i="155"/>
  <c r="C156" i="155"/>
  <c r="C177" i="155"/>
  <c r="C145" i="155"/>
  <c r="D145" i="155"/>
  <c r="G177" i="155"/>
  <c r="E81" i="155" a="1"/>
  <c r="E81" i="155" s="1"/>
  <c r="R50" i="155"/>
  <c r="E145" i="155"/>
  <c r="S49" i="155"/>
  <c r="I81" i="155" a="1"/>
  <c r="I81" i="155" s="1"/>
  <c r="E166" i="155"/>
  <c r="D166" i="155"/>
  <c r="D177" i="155"/>
  <c r="B71" i="155"/>
  <c r="U49" i="155" s="1"/>
  <c r="Z197" i="155"/>
  <c r="Z193" i="155"/>
  <c r="Z189" i="155"/>
  <c r="Z185" i="155"/>
  <c r="Z181" i="155"/>
  <c r="Z167" i="155"/>
  <c r="Z150" i="155"/>
  <c r="Z170" i="155"/>
  <c r="Z162" i="155"/>
  <c r="Z158" i="155"/>
  <c r="Z153" i="155"/>
  <c r="Z196" i="155"/>
  <c r="Z192" i="155"/>
  <c r="Z188" i="155"/>
  <c r="Z182" i="155"/>
  <c r="Z178" i="155"/>
  <c r="Z177" i="155"/>
  <c r="Z173" i="155"/>
  <c r="Z148" i="155"/>
  <c r="Z145" i="155"/>
  <c r="Z176" i="155"/>
  <c r="Z172" i="155"/>
  <c r="Z161" i="155"/>
  <c r="Z157" i="155"/>
  <c r="Z154" i="155"/>
  <c r="Z160" i="155"/>
  <c r="Z141" i="155"/>
  <c r="Z140" i="155"/>
  <c r="Z139" i="155"/>
  <c r="Z138" i="155"/>
  <c r="Z137" i="155"/>
  <c r="Z136" i="155"/>
  <c r="Z132" i="155"/>
  <c r="Z130" i="155"/>
  <c r="Z128" i="155"/>
  <c r="Z126" i="155"/>
  <c r="Z124" i="155"/>
  <c r="Z118" i="155"/>
  <c r="Z195" i="155"/>
  <c r="Z191" i="155"/>
  <c r="Z179" i="155"/>
  <c r="Z166" i="155"/>
  <c r="Z146" i="155"/>
  <c r="Z144" i="155"/>
  <c r="Z168" i="155"/>
  <c r="Z163" i="155"/>
  <c r="Z155" i="155"/>
  <c r="Z151" i="155"/>
  <c r="Z149" i="155"/>
  <c r="Z143" i="155"/>
  <c r="Z142" i="155"/>
  <c r="Z135" i="155"/>
  <c r="Z123" i="155"/>
  <c r="Z119" i="155"/>
  <c r="Z190" i="155"/>
  <c r="Z184" i="155"/>
  <c r="Z171" i="155"/>
  <c r="Z194" i="155"/>
  <c r="Z180" i="155"/>
  <c r="Z152" i="155"/>
  <c r="Z129" i="155"/>
  <c r="Z111" i="155"/>
  <c r="Z99" i="155"/>
  <c r="Z95" i="155"/>
  <c r="Z91" i="155"/>
  <c r="Z159" i="155"/>
  <c r="Z115" i="155"/>
  <c r="Z187" i="155"/>
  <c r="Z133" i="155"/>
  <c r="Z110" i="155"/>
  <c r="Z108" i="155"/>
  <c r="Z98" i="155"/>
  <c r="Z94" i="155"/>
  <c r="Z90" i="155"/>
  <c r="Z89" i="155"/>
  <c r="Z169" i="155"/>
  <c r="Z164" i="155"/>
  <c r="Z122" i="155"/>
  <c r="Z114" i="155"/>
  <c r="Z134" i="155"/>
  <c r="Z131" i="155"/>
  <c r="Z77" i="155"/>
  <c r="Z68" i="155"/>
  <c r="Z66" i="155"/>
  <c r="Z63" i="155"/>
  <c r="Z175" i="155"/>
  <c r="Z113" i="155"/>
  <c r="Z100" i="155"/>
  <c r="Z85" i="155"/>
  <c r="Z81" i="155"/>
  <c r="Z72" i="155"/>
  <c r="Z105" i="155"/>
  <c r="Z103" i="155"/>
  <c r="Z102" i="155"/>
  <c r="Z101" i="155"/>
  <c r="Z96" i="155"/>
  <c r="Z80" i="155"/>
  <c r="Z76" i="155"/>
  <c r="Z62" i="155"/>
  <c r="Z120" i="155"/>
  <c r="Z117" i="155"/>
  <c r="Z112" i="155"/>
  <c r="Z86" i="155"/>
  <c r="Z82" i="155"/>
  <c r="Z73" i="155"/>
  <c r="Z70" i="155"/>
  <c r="Z147" i="155"/>
  <c r="Z107" i="155"/>
  <c r="Z83" i="155"/>
  <c r="Z67" i="155"/>
  <c r="Z55" i="155"/>
  <c r="Z53" i="155"/>
  <c r="Z51" i="155"/>
  <c r="Z45" i="155"/>
  <c r="Z41" i="155"/>
  <c r="Z37" i="155"/>
  <c r="Z33" i="155"/>
  <c r="Z30" i="155"/>
  <c r="Z22" i="155"/>
  <c r="Z18" i="155"/>
  <c r="Z14" i="155"/>
  <c r="Z10" i="155"/>
  <c r="Z6" i="155"/>
  <c r="Z127" i="155"/>
  <c r="Z69" i="155"/>
  <c r="Z27" i="155"/>
  <c r="Z186" i="155"/>
  <c r="Z116" i="155"/>
  <c r="Z106" i="155"/>
  <c r="Z93" i="155"/>
  <c r="Z84" i="155"/>
  <c r="Z65" i="155"/>
  <c r="Z58" i="155"/>
  <c r="Z49" i="155"/>
  <c r="Z48" i="155"/>
  <c r="Z44" i="155"/>
  <c r="Z40" i="155"/>
  <c r="Z36" i="155"/>
  <c r="Z32" i="155"/>
  <c r="Z25" i="155"/>
  <c r="Z21" i="155"/>
  <c r="Z17" i="155"/>
  <c r="Z13" i="155"/>
  <c r="Z9" i="155"/>
  <c r="Z5" i="155"/>
  <c r="Z104" i="155"/>
  <c r="Z74" i="155"/>
  <c r="Z71" i="155"/>
  <c r="Z64" i="155"/>
  <c r="Z183" i="155"/>
  <c r="Z87" i="155"/>
  <c r="Z60" i="155"/>
  <c r="Z54" i="155"/>
  <c r="Z50" i="155"/>
  <c r="Z47" i="155"/>
  <c r="Z43" i="155"/>
  <c r="Z39" i="155"/>
  <c r="Z35" i="155"/>
  <c r="Z31" i="155"/>
  <c r="Z24" i="155"/>
  <c r="Z20" i="155"/>
  <c r="Z16" i="155"/>
  <c r="Z12" i="155"/>
  <c r="Z8" i="155"/>
  <c r="Z4" i="155"/>
  <c r="Z174" i="155"/>
  <c r="Z121" i="155"/>
  <c r="Z97" i="155"/>
  <c r="Z92" i="155"/>
  <c r="Z78" i="155"/>
  <c r="Z75" i="155"/>
  <c r="Z52" i="155"/>
  <c r="Z29" i="155"/>
  <c r="Z26" i="155"/>
  <c r="Z165" i="155"/>
  <c r="Z125" i="155"/>
  <c r="Z61" i="155"/>
  <c r="Z57" i="155"/>
  <c r="Z56" i="155"/>
  <c r="Z46" i="155"/>
  <c r="Z42" i="155"/>
  <c r="Z38" i="155"/>
  <c r="Z34" i="155"/>
  <c r="Z23" i="155"/>
  <c r="Z19" i="155"/>
  <c r="Z15" i="155"/>
  <c r="Z11" i="155"/>
  <c r="Z7" i="155"/>
  <c r="Z156" i="155"/>
  <c r="Z109" i="155"/>
  <c r="Z88" i="155"/>
  <c r="Z79" i="155"/>
  <c r="Z59" i="155"/>
  <c r="Z28" i="155"/>
  <c r="Y5" i="155"/>
  <c r="Y25" i="155"/>
  <c r="Y44" i="155"/>
  <c r="G107" i="155"/>
  <c r="G109" i="155" s="1"/>
  <c r="G102" i="155"/>
  <c r="Y7" i="155"/>
  <c r="Y11" i="155"/>
  <c r="Y15" i="155"/>
  <c r="Y19" i="155"/>
  <c r="Y23" i="155"/>
  <c r="Y34" i="155"/>
  <c r="Y38" i="155"/>
  <c r="Y42" i="155"/>
  <c r="Y46" i="155"/>
  <c r="B114" i="155"/>
  <c r="D114" i="155" s="1"/>
  <c r="D115" i="155" s="1"/>
  <c r="D116" i="155" s="1"/>
  <c r="D117" i="155" s="1"/>
  <c r="D118" i="155" s="1"/>
  <c r="D119" i="155" s="1"/>
  <c r="D120" i="155" s="1"/>
  <c r="D121" i="155" s="1"/>
  <c r="F115" i="155"/>
  <c r="Y56" i="155"/>
  <c r="Y57" i="155"/>
  <c r="Y62" i="155"/>
  <c r="Y176" i="155"/>
  <c r="Y172" i="155"/>
  <c r="Y161" i="155"/>
  <c r="Y157" i="155"/>
  <c r="Y154" i="155"/>
  <c r="Y197" i="155"/>
  <c r="Y193" i="155"/>
  <c r="Y189" i="155"/>
  <c r="Y185" i="155"/>
  <c r="Y181" i="155"/>
  <c r="Y167" i="155"/>
  <c r="Y150" i="155"/>
  <c r="Y170" i="155"/>
  <c r="Y162" i="155"/>
  <c r="Y158" i="155"/>
  <c r="Y153" i="155"/>
  <c r="Y143" i="155"/>
  <c r="Y194" i="155"/>
  <c r="Y190" i="155"/>
  <c r="Y186" i="155"/>
  <c r="Y184" i="155"/>
  <c r="Y180" i="155"/>
  <c r="Y169" i="155"/>
  <c r="Y166" i="155"/>
  <c r="Y156" i="155"/>
  <c r="Y152" i="155"/>
  <c r="Y196" i="155"/>
  <c r="Y188" i="155"/>
  <c r="Y178" i="155"/>
  <c r="Y171" i="155"/>
  <c r="Y177" i="155"/>
  <c r="Y160" i="155"/>
  <c r="Y141" i="155"/>
  <c r="Y140" i="155"/>
  <c r="Y139" i="155"/>
  <c r="Y138" i="155"/>
  <c r="Y137" i="155"/>
  <c r="Y136" i="155"/>
  <c r="Y132" i="155"/>
  <c r="Y130" i="155"/>
  <c r="Y128" i="155"/>
  <c r="Y126" i="155"/>
  <c r="Y124" i="155"/>
  <c r="Y195" i="155"/>
  <c r="Y191" i="155"/>
  <c r="Y179" i="155"/>
  <c r="Y173" i="155"/>
  <c r="Y146" i="155"/>
  <c r="Y144" i="155"/>
  <c r="Y175" i="155"/>
  <c r="Y165" i="155"/>
  <c r="Y159" i="155"/>
  <c r="Y147" i="155"/>
  <c r="Y133" i="155"/>
  <c r="Y164" i="155"/>
  <c r="Y122" i="155"/>
  <c r="Y114" i="155"/>
  <c r="Y182" i="155"/>
  <c r="Y168" i="155"/>
  <c r="Y145" i="155"/>
  <c r="Y129" i="155"/>
  <c r="Y123" i="155"/>
  <c r="Y119" i="155"/>
  <c r="Y111" i="155"/>
  <c r="Y99" i="155"/>
  <c r="Y95" i="155"/>
  <c r="Y163" i="155"/>
  <c r="Y151" i="155"/>
  <c r="Y149" i="155"/>
  <c r="Y115" i="155"/>
  <c r="Y192" i="155"/>
  <c r="Y183" i="155"/>
  <c r="Y174" i="155"/>
  <c r="Y148" i="155"/>
  <c r="Y135" i="155"/>
  <c r="Y121" i="155"/>
  <c r="Y120" i="155"/>
  <c r="Y117" i="155"/>
  <c r="Y112" i="155"/>
  <c r="Y110" i="155"/>
  <c r="Y108" i="155"/>
  <c r="Y86" i="155"/>
  <c r="Y82" i="155"/>
  <c r="Y73" i="155"/>
  <c r="Y70" i="155"/>
  <c r="Y61" i="155"/>
  <c r="Y134" i="155"/>
  <c r="Y131" i="155"/>
  <c r="Y118" i="155"/>
  <c r="Y90" i="155"/>
  <c r="Y77" i="155"/>
  <c r="Y68" i="155"/>
  <c r="Y66" i="155"/>
  <c r="Y63" i="155"/>
  <c r="Y142" i="155"/>
  <c r="Y113" i="155"/>
  <c r="Y100" i="155"/>
  <c r="Y91" i="155"/>
  <c r="Y85" i="155"/>
  <c r="Y81" i="155"/>
  <c r="Y72" i="155"/>
  <c r="Y107" i="155"/>
  <c r="Y78" i="155"/>
  <c r="Y75" i="155"/>
  <c r="Y65" i="155"/>
  <c r="Y26" i="155"/>
  <c r="Y29" i="155"/>
  <c r="Y52" i="155"/>
  <c r="Y76" i="155"/>
  <c r="Y92" i="155"/>
  <c r="Y97" i="155"/>
  <c r="Y4" i="155"/>
  <c r="Y8" i="155"/>
  <c r="Y12" i="155"/>
  <c r="Y16" i="155"/>
  <c r="Y20" i="155"/>
  <c r="Y24" i="155"/>
  <c r="Y31" i="155"/>
  <c r="Y35" i="155"/>
  <c r="Y39" i="155"/>
  <c r="Y43" i="155"/>
  <c r="Y47" i="155"/>
  <c r="Y50" i="155"/>
  <c r="Y54" i="155"/>
  <c r="Y60" i="155"/>
  <c r="Y87" i="155"/>
  <c r="Y102" i="155"/>
  <c r="Y105" i="155"/>
  <c r="Y64" i="155"/>
  <c r="Y71" i="155"/>
  <c r="Y74" i="155"/>
  <c r="Y89" i="155"/>
  <c r="Y104" i="155"/>
  <c r="Y17" i="155"/>
  <c r="Y32" i="155"/>
  <c r="D152" i="155"/>
  <c r="D147" i="155"/>
  <c r="D150" i="155"/>
  <c r="D151" i="155"/>
  <c r="D153" i="155"/>
  <c r="D149" i="155"/>
  <c r="D146" i="155"/>
  <c r="D148" i="155"/>
  <c r="Y58" i="155"/>
  <c r="Y84" i="155"/>
  <c r="Y93" i="155"/>
  <c r="Y98" i="155"/>
  <c r="Y106" i="155"/>
  <c r="Y116" i="155"/>
  <c r="Y13" i="155"/>
  <c r="Y21" i="155"/>
  <c r="Y49" i="155"/>
  <c r="Y27" i="155"/>
  <c r="Y69" i="155"/>
  <c r="Y80" i="155"/>
  <c r="Y127" i="155"/>
  <c r="Y6" i="155"/>
  <c r="Y10" i="155"/>
  <c r="Y14" i="155"/>
  <c r="Y18" i="155"/>
  <c r="Y22" i="155"/>
  <c r="Y30" i="155"/>
  <c r="Y33" i="155"/>
  <c r="Y37" i="155"/>
  <c r="Y41" i="155"/>
  <c r="Y45" i="155"/>
  <c r="T50" i="155" a="1"/>
  <c r="T50" i="155" s="1"/>
  <c r="Y51" i="155"/>
  <c r="Y53" i="155"/>
  <c r="Y55" i="155"/>
  <c r="H107" i="155"/>
  <c r="H102" i="155"/>
  <c r="I102" i="155"/>
  <c r="I107" i="155"/>
  <c r="I109" i="155" s="1"/>
  <c r="Y67" i="155"/>
  <c r="Y83" i="155"/>
  <c r="Y96" i="155"/>
  <c r="Y101" i="155"/>
  <c r="Y103" i="155"/>
  <c r="C168" i="155"/>
  <c r="E168" i="155" s="1"/>
  <c r="E167" i="155" s="1"/>
  <c r="C147" i="155"/>
  <c r="E147" i="155" s="1"/>
  <c r="E146" i="155" s="1"/>
  <c r="C136" i="155"/>
  <c r="C158" i="155"/>
  <c r="C179" i="155" s="1"/>
  <c r="C116" i="155"/>
  <c r="E115" i="155"/>
  <c r="Y155" i="155"/>
  <c r="Y187" i="155"/>
  <c r="Y9" i="155"/>
  <c r="Y36" i="155"/>
  <c r="Y40" i="155"/>
  <c r="Y48" i="155"/>
  <c r="Y28" i="155"/>
  <c r="Y59" i="155"/>
  <c r="Y79" i="155"/>
  <c r="H81" i="155"/>
  <c r="Y88" i="155"/>
  <c r="Y94" i="155"/>
  <c r="Y109" i="155"/>
  <c r="D174" i="155"/>
  <c r="D169" i="155"/>
  <c r="D172" i="155"/>
  <c r="D171" i="155"/>
  <c r="D173" i="155"/>
  <c r="D168" i="155"/>
  <c r="D167" i="155"/>
  <c r="A90" i="154"/>
  <c r="D90" i="154" s="1"/>
  <c r="C176" i="154"/>
  <c r="C155" i="154"/>
  <c r="C166" i="154"/>
  <c r="C156" i="154"/>
  <c r="D145" i="154"/>
  <c r="C145" i="154"/>
  <c r="E145" i="154"/>
  <c r="D156" i="154"/>
  <c r="G177" i="154"/>
  <c r="C177" i="154"/>
  <c r="G156" i="154"/>
  <c r="E81" i="154" a="1"/>
  <c r="E81" i="154" s="1"/>
  <c r="S49" i="154"/>
  <c r="R50" i="154"/>
  <c r="S50" i="154" s="1" a="1"/>
  <c r="S50" i="154" s="1"/>
  <c r="I81" i="154" a="1"/>
  <c r="I81" i="154" s="1"/>
  <c r="Z197" i="154"/>
  <c r="Z170" i="154"/>
  <c r="Z162" i="154"/>
  <c r="Z196" i="154"/>
  <c r="Z192" i="154"/>
  <c r="Z188" i="154"/>
  <c r="Z182" i="154"/>
  <c r="Z178" i="154"/>
  <c r="Z177" i="154"/>
  <c r="Z173" i="154"/>
  <c r="Z148" i="154"/>
  <c r="Z145" i="154"/>
  <c r="Z175" i="154"/>
  <c r="Z168" i="154"/>
  <c r="Z165" i="154"/>
  <c r="Z163" i="154"/>
  <c r="Z174" i="154"/>
  <c r="Z164" i="154"/>
  <c r="Z195" i="154"/>
  <c r="Z191" i="154"/>
  <c r="Z179" i="154"/>
  <c r="Z167" i="154"/>
  <c r="Z149" i="154"/>
  <c r="Z194" i="154"/>
  <c r="Z186" i="154"/>
  <c r="Z180" i="154"/>
  <c r="Z151" i="154"/>
  <c r="Z141" i="154"/>
  <c r="Z140" i="154"/>
  <c r="Z139" i="154"/>
  <c r="Z138" i="154"/>
  <c r="Z137" i="154"/>
  <c r="Z136" i="154"/>
  <c r="Z132" i="154"/>
  <c r="Z130" i="154"/>
  <c r="Z128" i="154"/>
  <c r="Z126" i="154"/>
  <c r="Z124" i="154"/>
  <c r="Z169" i="154"/>
  <c r="Z160" i="154"/>
  <c r="Z154" i="154"/>
  <c r="Z146" i="154"/>
  <c r="Z144" i="154"/>
  <c r="Z193" i="154"/>
  <c r="Z185" i="154"/>
  <c r="Z172" i="154"/>
  <c r="Z161" i="154"/>
  <c r="Z157" i="154"/>
  <c r="Z155" i="154"/>
  <c r="Z147" i="154"/>
  <c r="Z183" i="154"/>
  <c r="Z152" i="154"/>
  <c r="Z135" i="154"/>
  <c r="Z134" i="154"/>
  <c r="Z133" i="154"/>
  <c r="Z129" i="154"/>
  <c r="Z112" i="154"/>
  <c r="Z102" i="154"/>
  <c r="Z153" i="154"/>
  <c r="Z143" i="154"/>
  <c r="Z118" i="154"/>
  <c r="Z114" i="154"/>
  <c r="Z171" i="154"/>
  <c r="Z156" i="154"/>
  <c r="Z125" i="154"/>
  <c r="Z176" i="154"/>
  <c r="Z187" i="154"/>
  <c r="Z190" i="154"/>
  <c r="Z184" i="154"/>
  <c r="Z189" i="154"/>
  <c r="Z181" i="154"/>
  <c r="Z159" i="154"/>
  <c r="Z121" i="154"/>
  <c r="Z117" i="154"/>
  <c r="Z123" i="154"/>
  <c r="Z120" i="154"/>
  <c r="Z77" i="154"/>
  <c r="Z68" i="154"/>
  <c r="Z66" i="154"/>
  <c r="Z63" i="154"/>
  <c r="Z94" i="154"/>
  <c r="Z90" i="154"/>
  <c r="Z89" i="154"/>
  <c r="Z85" i="154"/>
  <c r="Z81" i="154"/>
  <c r="Z72" i="154"/>
  <c r="Z60" i="154"/>
  <c r="Z55" i="154"/>
  <c r="Z166" i="154"/>
  <c r="Z142" i="154"/>
  <c r="Z127" i="154"/>
  <c r="Z111" i="154"/>
  <c r="Z110" i="154"/>
  <c r="Z109" i="154"/>
  <c r="Z108" i="154"/>
  <c r="Z101" i="154"/>
  <c r="Z100" i="154"/>
  <c r="Z99" i="154"/>
  <c r="Z80" i="154"/>
  <c r="Z76" i="154"/>
  <c r="Z62" i="154"/>
  <c r="Z58" i="154"/>
  <c r="Z103" i="154"/>
  <c r="Z95" i="154"/>
  <c r="Z91" i="154"/>
  <c r="Z86" i="154"/>
  <c r="Z82" i="154"/>
  <c r="Z73" i="154"/>
  <c r="Z113" i="154"/>
  <c r="Z70" i="154"/>
  <c r="Z67" i="154"/>
  <c r="Z64" i="154"/>
  <c r="Z54" i="154"/>
  <c r="Z52" i="154"/>
  <c r="Z29" i="154"/>
  <c r="Z26" i="154"/>
  <c r="Z158" i="154"/>
  <c r="Z116" i="154"/>
  <c r="Z107" i="154"/>
  <c r="Z98" i="154"/>
  <c r="Z93" i="154"/>
  <c r="Z84" i="154"/>
  <c r="Z46" i="154"/>
  <c r="Z42" i="154"/>
  <c r="Z38" i="154"/>
  <c r="Z34" i="154"/>
  <c r="Z23" i="154"/>
  <c r="Z19" i="154"/>
  <c r="Z15" i="154"/>
  <c r="Z11" i="154"/>
  <c r="Z7" i="154"/>
  <c r="Z104" i="154"/>
  <c r="Z74" i="154"/>
  <c r="Z71" i="154"/>
  <c r="Z61" i="154"/>
  <c r="Z57" i="154"/>
  <c r="Z28" i="154"/>
  <c r="Z78" i="154"/>
  <c r="Z131" i="154"/>
  <c r="Z105" i="154"/>
  <c r="Z96" i="154"/>
  <c r="Z87" i="154"/>
  <c r="Z53" i="154"/>
  <c r="Z51" i="154"/>
  <c r="Z45" i="154"/>
  <c r="Z41" i="154"/>
  <c r="Z37" i="154"/>
  <c r="Z33" i="154"/>
  <c r="Z30" i="154"/>
  <c r="Z22" i="154"/>
  <c r="Z18" i="154"/>
  <c r="Z14" i="154"/>
  <c r="Z10" i="154"/>
  <c r="Z6" i="154"/>
  <c r="Z75" i="154"/>
  <c r="Z115" i="154"/>
  <c r="Z150" i="154"/>
  <c r="Z122" i="154"/>
  <c r="Z97" i="154"/>
  <c r="Z119" i="154"/>
  <c r="Z106" i="154"/>
  <c r="Z92" i="154"/>
  <c r="Z83" i="154"/>
  <c r="Z50" i="154"/>
  <c r="Z47" i="154"/>
  <c r="Z43" i="154"/>
  <c r="Z39" i="154"/>
  <c r="Z35" i="154"/>
  <c r="Z31" i="154"/>
  <c r="Z59" i="154"/>
  <c r="Z49" i="154"/>
  <c r="Z40" i="154"/>
  <c r="Z21" i="154"/>
  <c r="Z13" i="154"/>
  <c r="Z5" i="154"/>
  <c r="Z36" i="154"/>
  <c r="Z9" i="154"/>
  <c r="Z79" i="154"/>
  <c r="Z20" i="154"/>
  <c r="Z12" i="154"/>
  <c r="Z4" i="154"/>
  <c r="Z17" i="154"/>
  <c r="Z88" i="154"/>
  <c r="Z48" i="154"/>
  <c r="Z27" i="154"/>
  <c r="Z32" i="154"/>
  <c r="Z24" i="154"/>
  <c r="Z16" i="154"/>
  <c r="Z8" i="154"/>
  <c r="Z69" i="154"/>
  <c r="Z65" i="154"/>
  <c r="Z56" i="154"/>
  <c r="Z25" i="154"/>
  <c r="Z44" i="154"/>
  <c r="E109" i="154" a="1"/>
  <c r="E109" i="154" s="1"/>
  <c r="G109" i="154" s="1"/>
  <c r="F109" i="154" a="1"/>
  <c r="F109" i="154" s="1"/>
  <c r="F117" i="154"/>
  <c r="F116" i="154"/>
  <c r="F118" i="154"/>
  <c r="F115" i="154"/>
  <c r="D114" i="154"/>
  <c r="D115" i="154" s="1"/>
  <c r="D116" i="154" s="1"/>
  <c r="D117" i="154" s="1"/>
  <c r="D118" i="154" s="1"/>
  <c r="D119" i="154" s="1"/>
  <c r="D120" i="154" s="1"/>
  <c r="D121" i="154" s="1"/>
  <c r="B114" i="154"/>
  <c r="E105" i="154" a="1"/>
  <c r="E105" i="154" s="1"/>
  <c r="F105" i="154" a="1"/>
  <c r="F105" i="154" s="1"/>
  <c r="C109" i="154"/>
  <c r="F104" i="154" a="1"/>
  <c r="F104" i="154" s="1"/>
  <c r="D102" i="154"/>
  <c r="E104" i="154" a="1"/>
  <c r="E104" i="154" s="1"/>
  <c r="H103" i="154"/>
  <c r="H108" i="154" s="1"/>
  <c r="E115" i="154"/>
  <c r="D109" i="154" a="1"/>
  <c r="D109" i="154" s="1"/>
  <c r="B74" i="154"/>
  <c r="T50" i="154" a="1"/>
  <c r="T50" i="154" s="1"/>
  <c r="D69" i="154"/>
  <c r="I105" i="154"/>
  <c r="A58" i="154"/>
  <c r="A67" i="154" s="1"/>
  <c r="C75" i="154" s="1"/>
  <c r="A53" i="154"/>
  <c r="A62" i="154" s="1"/>
  <c r="A71" i="154" s="1"/>
  <c r="Y197" i="154"/>
  <c r="Y193" i="154"/>
  <c r="Y189" i="154"/>
  <c r="Y185" i="154"/>
  <c r="Y181" i="154"/>
  <c r="Y167" i="154"/>
  <c r="Y170" i="154"/>
  <c r="Y162" i="154"/>
  <c r="Y158" i="154"/>
  <c r="Y153" i="154"/>
  <c r="Y143" i="154"/>
  <c r="Y196" i="154"/>
  <c r="Y192" i="154"/>
  <c r="Y188" i="154"/>
  <c r="Y182" i="154"/>
  <c r="Y178" i="154"/>
  <c r="Y177" i="154"/>
  <c r="Y173" i="154"/>
  <c r="Y195" i="154"/>
  <c r="Y191" i="154"/>
  <c r="Y187" i="154"/>
  <c r="Y183" i="154"/>
  <c r="Y179" i="154"/>
  <c r="Y171" i="154"/>
  <c r="Y172" i="154"/>
  <c r="Y161" i="154"/>
  <c r="Y157" i="154"/>
  <c r="Y155" i="154"/>
  <c r="Y147" i="154"/>
  <c r="Y168" i="154"/>
  <c r="Y163" i="154"/>
  <c r="Y149" i="154"/>
  <c r="Y194" i="154"/>
  <c r="Y186" i="154"/>
  <c r="Y180" i="154"/>
  <c r="Y174" i="154"/>
  <c r="Y164" i="154"/>
  <c r="Y151" i="154"/>
  <c r="Y141" i="154"/>
  <c r="Y140" i="154"/>
  <c r="Y139" i="154"/>
  <c r="Y138" i="154"/>
  <c r="Y176" i="154"/>
  <c r="Y166" i="154"/>
  <c r="Y159" i="154"/>
  <c r="Y152" i="154"/>
  <c r="Y145" i="154"/>
  <c r="Y169" i="154"/>
  <c r="Y160" i="154"/>
  <c r="Y126" i="154"/>
  <c r="Y121" i="154"/>
  <c r="Y117" i="154"/>
  <c r="Y107" i="154"/>
  <c r="Y105" i="154"/>
  <c r="Y146" i="154"/>
  <c r="Y135" i="154"/>
  <c r="Y134" i="154"/>
  <c r="Y133" i="154"/>
  <c r="Y132" i="154"/>
  <c r="Y129" i="154"/>
  <c r="Y112" i="154"/>
  <c r="Y102" i="154"/>
  <c r="Y100" i="154"/>
  <c r="Y136" i="154"/>
  <c r="Y118" i="154"/>
  <c r="Y190" i="154"/>
  <c r="Y122" i="154"/>
  <c r="Y113" i="154"/>
  <c r="Y184" i="154"/>
  <c r="Y103" i="154"/>
  <c r="Y95" i="154"/>
  <c r="Y91" i="154"/>
  <c r="Y86" i="154"/>
  <c r="Y82" i="154"/>
  <c r="Y73" i="154"/>
  <c r="Y70" i="154"/>
  <c r="Y61" i="154"/>
  <c r="Y57" i="154"/>
  <c r="Y56" i="154"/>
  <c r="Y154" i="154"/>
  <c r="Y123" i="154"/>
  <c r="Y120" i="154"/>
  <c r="Y77" i="154"/>
  <c r="Y68" i="154"/>
  <c r="Y66" i="154"/>
  <c r="Y63" i="154"/>
  <c r="Y148" i="154"/>
  <c r="Y94" i="154"/>
  <c r="Y90" i="154"/>
  <c r="Y89" i="154"/>
  <c r="Y85" i="154"/>
  <c r="Y81" i="154"/>
  <c r="Y72" i="154"/>
  <c r="Y60" i="154"/>
  <c r="Y137" i="154"/>
  <c r="Y119" i="154"/>
  <c r="Y104" i="154"/>
  <c r="Y78" i="154"/>
  <c r="Y75" i="154"/>
  <c r="Y106" i="154"/>
  <c r="Y92" i="154"/>
  <c r="Y83" i="154"/>
  <c r="Y50" i="154"/>
  <c r="Y47" i="154"/>
  <c r="Y43" i="154"/>
  <c r="Y39" i="154"/>
  <c r="Y35" i="154"/>
  <c r="Y31" i="154"/>
  <c r="Y24" i="154"/>
  <c r="Y20" i="154"/>
  <c r="Y16" i="154"/>
  <c r="Y12" i="154"/>
  <c r="Y8" i="154"/>
  <c r="Y4" i="154"/>
  <c r="Y7" i="154"/>
  <c r="Y144" i="154"/>
  <c r="Y124" i="154"/>
  <c r="Y110" i="154"/>
  <c r="Y80" i="154"/>
  <c r="Y67" i="154"/>
  <c r="Y64" i="154"/>
  <c r="Y54" i="154"/>
  <c r="Y52" i="154"/>
  <c r="Y29" i="154"/>
  <c r="Y26" i="154"/>
  <c r="Y15" i="154"/>
  <c r="Y142" i="154"/>
  <c r="Y116" i="154"/>
  <c r="Y98" i="154"/>
  <c r="Y93" i="154"/>
  <c r="Y84" i="154"/>
  <c r="Y46" i="154"/>
  <c r="Y42" i="154"/>
  <c r="Y38" i="154"/>
  <c r="Y34" i="154"/>
  <c r="Y23" i="154"/>
  <c r="Y19" i="154"/>
  <c r="Y11" i="154"/>
  <c r="Y175" i="154"/>
  <c r="Y165" i="154"/>
  <c r="Y128" i="154"/>
  <c r="Y114" i="154"/>
  <c r="Y74" i="154"/>
  <c r="Y71" i="154"/>
  <c r="Y28" i="154"/>
  <c r="Y87" i="154"/>
  <c r="Y131" i="154"/>
  <c r="Y96" i="154"/>
  <c r="Y111" i="154"/>
  <c r="Y109" i="154"/>
  <c r="Y108" i="154"/>
  <c r="Y101" i="154"/>
  <c r="Y99" i="154"/>
  <c r="Y156" i="154"/>
  <c r="Y130" i="154"/>
  <c r="Y115" i="154"/>
  <c r="Y150" i="154"/>
  <c r="Y127" i="154"/>
  <c r="Y125" i="154"/>
  <c r="Y97" i="154"/>
  <c r="Y79" i="154"/>
  <c r="Y65" i="154"/>
  <c r="Y59" i="154"/>
  <c r="C105" i="154" a="1"/>
  <c r="C105" i="154" s="1"/>
  <c r="D147" i="154"/>
  <c r="D152" i="154"/>
  <c r="D149" i="154"/>
  <c r="D150" i="154"/>
  <c r="D151" i="154"/>
  <c r="D146" i="154"/>
  <c r="D148" i="154"/>
  <c r="D153" i="154"/>
  <c r="D166" i="154"/>
  <c r="D177" i="154"/>
  <c r="E166" i="154"/>
  <c r="Y69" i="154"/>
  <c r="U48" i="154"/>
  <c r="G185" i="154"/>
  <c r="G182" i="154"/>
  <c r="D155" i="154"/>
  <c r="G180" i="154"/>
  <c r="G179" i="154"/>
  <c r="G178" i="154"/>
  <c r="G184" i="154"/>
  <c r="G104" i="154"/>
  <c r="H107" i="154"/>
  <c r="H102" i="154"/>
  <c r="H81" i="154"/>
  <c r="C139" i="154"/>
  <c r="C161" i="154"/>
  <c r="C182" i="154" s="1"/>
  <c r="C150" i="154"/>
  <c r="C119" i="154"/>
  <c r="I104" i="154"/>
  <c r="E118" i="154"/>
  <c r="C171" i="154"/>
  <c r="E171" i="154" s="1"/>
  <c r="E169" i="154"/>
  <c r="I53" i="154"/>
  <c r="I62" i="154" s="1"/>
  <c r="I71" i="154" s="1"/>
  <c r="I109" i="154"/>
  <c r="E150" i="154"/>
  <c r="E149" i="154"/>
  <c r="E148" i="154"/>
  <c r="G105" i="154"/>
  <c r="C160" i="154"/>
  <c r="C181" i="154" s="1"/>
  <c r="C170" i="154"/>
  <c r="E170" i="154" s="1"/>
  <c r="C138" i="154"/>
  <c r="E117" i="154"/>
  <c r="C149" i="154"/>
  <c r="D169" i="154"/>
  <c r="D172" i="154"/>
  <c r="D167" i="154"/>
  <c r="D173" i="154"/>
  <c r="D174" i="154"/>
  <c r="D170" i="154"/>
  <c r="D168" i="154"/>
  <c r="C169" i="154"/>
  <c r="C137" i="154"/>
  <c r="C159" i="154"/>
  <c r="C180" i="154" s="1"/>
  <c r="C136" i="154"/>
  <c r="C147" i="154"/>
  <c r="E147" i="154" s="1"/>
  <c r="E146" i="154" s="1"/>
  <c r="C168" i="154"/>
  <c r="E168" i="154" s="1"/>
  <c r="E167" i="154" s="1"/>
  <c r="E116" i="154"/>
  <c r="A89" i="152"/>
  <c r="D89" i="152" s="1"/>
  <c r="D74" i="152"/>
  <c r="D75" i="152"/>
  <c r="C108" i="152"/>
  <c r="E165" i="152"/>
  <c r="D165" i="152"/>
  <c r="D176" i="152"/>
  <c r="B70" i="152"/>
  <c r="U48" i="152" s="1"/>
  <c r="G155" i="152"/>
  <c r="D155" i="152"/>
  <c r="C176" i="152"/>
  <c r="C155" i="152"/>
  <c r="C165" i="152"/>
  <c r="D144" i="152"/>
  <c r="G176" i="152"/>
  <c r="E144" i="152"/>
  <c r="E80" i="152" a="1"/>
  <c r="E80" i="152" s="1"/>
  <c r="S48" i="152"/>
  <c r="R49" i="152"/>
  <c r="U49" i="152" s="1" a="1"/>
  <c r="U49" i="152" s="1"/>
  <c r="I80" i="152" a="1"/>
  <c r="I80" i="152" s="1"/>
  <c r="C144" i="152"/>
  <c r="Y175" i="152"/>
  <c r="Y171" i="152"/>
  <c r="Y160" i="152"/>
  <c r="Y156" i="152"/>
  <c r="Y153" i="152"/>
  <c r="Y146" i="152"/>
  <c r="Y143" i="152"/>
  <c r="Y196" i="152"/>
  <c r="Y192" i="152"/>
  <c r="Y188" i="152"/>
  <c r="Y184" i="152"/>
  <c r="Y180" i="152"/>
  <c r="Y166" i="152"/>
  <c r="Y173" i="152"/>
  <c r="Y163" i="152"/>
  <c r="Y159" i="152"/>
  <c r="Y191" i="152"/>
  <c r="Y186" i="152"/>
  <c r="Y179" i="152"/>
  <c r="Y112" i="152"/>
  <c r="Y108" i="152"/>
  <c r="Y195" i="152"/>
  <c r="Y187" i="152"/>
  <c r="Y178" i="152"/>
  <c r="Y177" i="152"/>
  <c r="Y152" i="152"/>
  <c r="Y132" i="152"/>
  <c r="Y194" i="152"/>
  <c r="Y172" i="152"/>
  <c r="Y169" i="152"/>
  <c r="Y148" i="152"/>
  <c r="Y139" i="152"/>
  <c r="Y138" i="152"/>
  <c r="Y137" i="152"/>
  <c r="Y136" i="152"/>
  <c r="Y135" i="152"/>
  <c r="Y182" i="152"/>
  <c r="Y170" i="152"/>
  <c r="Y164" i="152"/>
  <c r="Y158" i="152"/>
  <c r="Y114" i="152"/>
  <c r="Y111" i="152"/>
  <c r="Y103" i="152"/>
  <c r="Y100" i="152"/>
  <c r="Y96" i="152"/>
  <c r="Y193" i="152"/>
  <c r="Y189" i="152"/>
  <c r="Y185" i="152"/>
  <c r="Y162" i="152"/>
  <c r="Y155" i="152"/>
  <c r="Y147" i="152"/>
  <c r="Y126" i="152"/>
  <c r="Y125" i="152"/>
  <c r="Y190" i="152"/>
  <c r="Y161" i="152"/>
  <c r="Y154" i="152"/>
  <c r="Y151" i="152"/>
  <c r="Y134" i="152"/>
  <c r="Y121" i="152"/>
  <c r="Y120" i="152"/>
  <c r="Y107" i="152"/>
  <c r="Y129" i="152"/>
  <c r="Y94" i="152"/>
  <c r="Y76" i="152"/>
  <c r="Y67" i="152"/>
  <c r="Y65" i="152"/>
  <c r="Y62" i="152"/>
  <c r="Y27" i="152"/>
  <c r="Y75" i="152"/>
  <c r="Y183" i="152"/>
  <c r="Y181" i="152"/>
  <c r="Y167" i="152"/>
  <c r="Y165" i="152"/>
  <c r="Y149" i="152"/>
  <c r="Y144" i="152"/>
  <c r="Y142" i="152"/>
  <c r="Y140" i="152"/>
  <c r="Y122" i="152"/>
  <c r="Y113" i="152"/>
  <c r="Y104" i="152"/>
  <c r="Y93" i="152"/>
  <c r="Y89" i="152"/>
  <c r="Y88" i="152"/>
  <c r="Y84" i="152"/>
  <c r="Y80" i="152"/>
  <c r="Y71" i="152"/>
  <c r="Y59" i="152"/>
  <c r="Y54" i="152"/>
  <c r="Y52" i="152"/>
  <c r="Y50" i="152"/>
  <c r="Y44" i="152"/>
  <c r="Y40" i="152"/>
  <c r="Y36" i="152"/>
  <c r="Y33" i="152"/>
  <c r="Y24" i="152"/>
  <c r="Y20" i="152"/>
  <c r="Y16" i="152"/>
  <c r="Y12" i="152"/>
  <c r="Y8" i="152"/>
  <c r="Y4" i="152"/>
  <c r="Y79" i="152"/>
  <c r="Y117" i="152"/>
  <c r="Y116" i="152"/>
  <c r="Y115" i="152"/>
  <c r="Y109" i="152"/>
  <c r="Y105" i="152"/>
  <c r="Y145" i="152"/>
  <c r="Y130" i="152"/>
  <c r="Y127" i="152"/>
  <c r="Y123" i="152"/>
  <c r="Y119" i="152"/>
  <c r="Y118" i="152"/>
  <c r="Y110" i="152"/>
  <c r="Y92" i="152"/>
  <c r="Y87" i="152"/>
  <c r="Y176" i="152"/>
  <c r="Y174" i="152"/>
  <c r="Y157" i="152"/>
  <c r="Y141" i="152"/>
  <c r="Y133" i="152"/>
  <c r="Y131" i="152"/>
  <c r="Y99" i="152"/>
  <c r="Y128" i="152"/>
  <c r="Y102" i="152"/>
  <c r="Y97" i="152"/>
  <c r="Y77" i="152"/>
  <c r="Y74" i="152"/>
  <c r="Y64" i="152"/>
  <c r="Y63" i="152"/>
  <c r="Y51" i="152"/>
  <c r="Y28" i="152"/>
  <c r="Y82" i="152"/>
  <c r="Y73" i="152"/>
  <c r="Y70" i="152"/>
  <c r="Y60" i="152"/>
  <c r="Y56" i="152"/>
  <c r="Y49" i="152"/>
  <c r="Y14" i="152"/>
  <c r="Y7" i="152"/>
  <c r="Y57" i="152"/>
  <c r="Y48" i="152"/>
  <c r="Y6" i="152"/>
  <c r="Y46" i="152"/>
  <c r="Y38" i="152"/>
  <c r="Y29" i="152"/>
  <c r="Y18" i="152"/>
  <c r="Y43" i="152"/>
  <c r="Y10" i="152"/>
  <c r="Y61" i="152"/>
  <c r="Y53" i="152"/>
  <c r="Y47" i="152"/>
  <c r="Y39" i="152"/>
  <c r="Y34" i="152"/>
  <c r="Y19" i="152"/>
  <c r="Y13" i="152"/>
  <c r="Y45" i="152"/>
  <c r="Y25" i="152"/>
  <c r="Y32" i="152"/>
  <c r="Y5" i="152"/>
  <c r="Y23" i="152"/>
  <c r="Y95" i="152"/>
  <c r="Y86" i="152"/>
  <c r="Y69" i="152"/>
  <c r="Y11" i="152"/>
  <c r="Y124" i="152"/>
  <c r="Y98" i="152"/>
  <c r="Y91" i="152"/>
  <c r="Y83" i="152"/>
  <c r="Y81" i="152"/>
  <c r="Y78" i="152"/>
  <c r="Y168" i="152"/>
  <c r="Y106" i="152"/>
  <c r="Y101" i="152"/>
  <c r="Y58" i="152"/>
  <c r="Y31" i="152"/>
  <c r="Y150" i="152"/>
  <c r="Y85" i="152"/>
  <c r="Y68" i="152"/>
  <c r="Y66" i="152"/>
  <c r="Y42" i="152"/>
  <c r="Y35" i="152"/>
  <c r="Y30" i="152"/>
  <c r="Y26" i="152"/>
  <c r="Y22" i="152"/>
  <c r="Y15" i="152"/>
  <c r="Y9" i="152"/>
  <c r="Y90" i="152"/>
  <c r="Y72" i="152"/>
  <c r="Y41" i="152"/>
  <c r="Y21" i="152"/>
  <c r="Y55" i="152"/>
  <c r="Y37" i="152"/>
  <c r="Y17" i="152"/>
  <c r="C154" i="152"/>
  <c r="C175" i="152"/>
  <c r="G177" i="152" s="1"/>
  <c r="Z196" i="152"/>
  <c r="Z192" i="152"/>
  <c r="Z188" i="152"/>
  <c r="Z184" i="152"/>
  <c r="Z180" i="152"/>
  <c r="Z166" i="152"/>
  <c r="Z149" i="152"/>
  <c r="Z169" i="152"/>
  <c r="Z161" i="152"/>
  <c r="Z157" i="152"/>
  <c r="Z152" i="152"/>
  <c r="Z193" i="152"/>
  <c r="Z189" i="152"/>
  <c r="Z185" i="152"/>
  <c r="Z183" i="152"/>
  <c r="Z179" i="152"/>
  <c r="Z168" i="152"/>
  <c r="Z165" i="152"/>
  <c r="Z155" i="152"/>
  <c r="Z195" i="152"/>
  <c r="Z187" i="152"/>
  <c r="Z178" i="152"/>
  <c r="Z177" i="152"/>
  <c r="Z156" i="152"/>
  <c r="Z132" i="152"/>
  <c r="Z120" i="152"/>
  <c r="Z116" i="152"/>
  <c r="Z154" i="152"/>
  <c r="Z146" i="152"/>
  <c r="Z144" i="152"/>
  <c r="Z176" i="152"/>
  <c r="Z173" i="152"/>
  <c r="Z171" i="152"/>
  <c r="Z170" i="152"/>
  <c r="Z167" i="152"/>
  <c r="Z163" i="152"/>
  <c r="Z162" i="152"/>
  <c r="Z151" i="152"/>
  <c r="Z194" i="152"/>
  <c r="Z147" i="152"/>
  <c r="Z136" i="152"/>
  <c r="Z126" i="152"/>
  <c r="Z125" i="152"/>
  <c r="Z110" i="152"/>
  <c r="Z106" i="152"/>
  <c r="Z104" i="152"/>
  <c r="Z191" i="152"/>
  <c r="Z148" i="152"/>
  <c r="Z141" i="152"/>
  <c r="Z140" i="152"/>
  <c r="Z145" i="152"/>
  <c r="Z143" i="152"/>
  <c r="Z137" i="152"/>
  <c r="Z128" i="152"/>
  <c r="Z127" i="152"/>
  <c r="Z118" i="152"/>
  <c r="Z105" i="152"/>
  <c r="Z190" i="152"/>
  <c r="Z181" i="152"/>
  <c r="Z175" i="152"/>
  <c r="Z158" i="152"/>
  <c r="Z142" i="152"/>
  <c r="Z122" i="152"/>
  <c r="Z113" i="152"/>
  <c r="Z112" i="152"/>
  <c r="Z108" i="152"/>
  <c r="Z93" i="152"/>
  <c r="Z89" i="152"/>
  <c r="Z88" i="152"/>
  <c r="Z84" i="152"/>
  <c r="Z80" i="152"/>
  <c r="Z71" i="152"/>
  <c r="Z59" i="152"/>
  <c r="Z54" i="152"/>
  <c r="Z52" i="152"/>
  <c r="Z50" i="152"/>
  <c r="Z44" i="152"/>
  <c r="Z40" i="152"/>
  <c r="Z36" i="152"/>
  <c r="Z33" i="152"/>
  <c r="Z24" i="152"/>
  <c r="Z20" i="152"/>
  <c r="Z16" i="152"/>
  <c r="Z12" i="152"/>
  <c r="Z8" i="152"/>
  <c r="Z4" i="152"/>
  <c r="Z172" i="152"/>
  <c r="Z160" i="152"/>
  <c r="Z117" i="152"/>
  <c r="Z115" i="152"/>
  <c r="Z114" i="152"/>
  <c r="Z109" i="152"/>
  <c r="Z79" i="152"/>
  <c r="Z75" i="152"/>
  <c r="Z61" i="152"/>
  <c r="Z57" i="152"/>
  <c r="Z26" i="152"/>
  <c r="Z83" i="152"/>
  <c r="Z73" i="152"/>
  <c r="Z70" i="152"/>
  <c r="Z186" i="152"/>
  <c r="Z153" i="152"/>
  <c r="Z130" i="152"/>
  <c r="Z123" i="152"/>
  <c r="Z119" i="152"/>
  <c r="Z103" i="152"/>
  <c r="Z92" i="152"/>
  <c r="Z87" i="152"/>
  <c r="Z174" i="152"/>
  <c r="Z133" i="152"/>
  <c r="Z131" i="152"/>
  <c r="Z100" i="152"/>
  <c r="Z99" i="152"/>
  <c r="Z164" i="152"/>
  <c r="Z159" i="152"/>
  <c r="Z150" i="152"/>
  <c r="Z124" i="152"/>
  <c r="Z98" i="152"/>
  <c r="Z91" i="152"/>
  <c r="Z86" i="152"/>
  <c r="Z82" i="152"/>
  <c r="Z139" i="152"/>
  <c r="Z121" i="152"/>
  <c r="Z101" i="152"/>
  <c r="Z96" i="152"/>
  <c r="Z95" i="152"/>
  <c r="Z90" i="152"/>
  <c r="Z85" i="152"/>
  <c r="Z81" i="152"/>
  <c r="Z72" i="152"/>
  <c r="Z69" i="152"/>
  <c r="Z60" i="152"/>
  <c r="Z56" i="152"/>
  <c r="Z55" i="152"/>
  <c r="Z45" i="152"/>
  <c r="Z41" i="152"/>
  <c r="Z37" i="152"/>
  <c r="Z34" i="152"/>
  <c r="Z30" i="152"/>
  <c r="Z25" i="152"/>
  <c r="Z21" i="152"/>
  <c r="Z17" i="152"/>
  <c r="Z13" i="152"/>
  <c r="Z9" i="152"/>
  <c r="Z5" i="152"/>
  <c r="Z53" i="152"/>
  <c r="Z47" i="152"/>
  <c r="Z39" i="152"/>
  <c r="Z19" i="152"/>
  <c r="Z65" i="152"/>
  <c r="Z46" i="152"/>
  <c r="Z38" i="152"/>
  <c r="Z29" i="152"/>
  <c r="Z18" i="152"/>
  <c r="Z43" i="152"/>
  <c r="Z58" i="152"/>
  <c r="Z10" i="152"/>
  <c r="Z22" i="152"/>
  <c r="Z77" i="152"/>
  <c r="Z74" i="152"/>
  <c r="Z51" i="152"/>
  <c r="Z48" i="152"/>
  <c r="Z6" i="152"/>
  <c r="Z32" i="152"/>
  <c r="Z11" i="152"/>
  <c r="Z23" i="152"/>
  <c r="Z27" i="152"/>
  <c r="Z135" i="152"/>
  <c r="Z111" i="152"/>
  <c r="Z102" i="152"/>
  <c r="Z129" i="152"/>
  <c r="Z107" i="152"/>
  <c r="Z78" i="152"/>
  <c r="Z67" i="152"/>
  <c r="Z64" i="152"/>
  <c r="Z62" i="152"/>
  <c r="Z31" i="152"/>
  <c r="Z138" i="152"/>
  <c r="Z134" i="152"/>
  <c r="Z94" i="152"/>
  <c r="Z68" i="152"/>
  <c r="Z66" i="152"/>
  <c r="Z63" i="152"/>
  <c r="Z42" i="152"/>
  <c r="Z15" i="152"/>
  <c r="Z182" i="152"/>
  <c r="Z97" i="152"/>
  <c r="Z76" i="152"/>
  <c r="Z49" i="152"/>
  <c r="Z14" i="152"/>
  <c r="Z7" i="152"/>
  <c r="Z28" i="152"/>
  <c r="Z35" i="152"/>
  <c r="E103" i="152" a="1"/>
  <c r="E103" i="152" s="1"/>
  <c r="H103" i="152" s="1"/>
  <c r="D101" i="152"/>
  <c r="F103" i="152" a="1"/>
  <c r="F103" i="152" s="1"/>
  <c r="D68" i="152"/>
  <c r="D108" i="152" a="1"/>
  <c r="D108" i="152" s="1"/>
  <c r="G106" i="152"/>
  <c r="G101" i="152"/>
  <c r="I103" i="152"/>
  <c r="C157" i="152"/>
  <c r="C178" i="152" s="1"/>
  <c r="C135" i="152"/>
  <c r="C167" i="152"/>
  <c r="E167" i="152" s="1"/>
  <c r="E166" i="152" s="1"/>
  <c r="C146" i="152"/>
  <c r="E146" i="152" s="1"/>
  <c r="E145" i="152" s="1"/>
  <c r="E114" i="152"/>
  <c r="C115" i="152"/>
  <c r="D148" i="152"/>
  <c r="D151" i="152"/>
  <c r="D149" i="152"/>
  <c r="D152" i="152"/>
  <c r="D150" i="152"/>
  <c r="D146" i="152"/>
  <c r="D147" i="152"/>
  <c r="F104" i="152" a="1"/>
  <c r="F104" i="152" s="1"/>
  <c r="E104" i="152" a="1"/>
  <c r="E104" i="152" s="1"/>
  <c r="F114" i="152"/>
  <c r="E108" i="152" a="1"/>
  <c r="E108" i="152" s="1"/>
  <c r="H108" i="152" s="1"/>
  <c r="F108" i="152" a="1"/>
  <c r="F108" i="152" s="1"/>
  <c r="S49" i="152" a="1"/>
  <c r="S49" i="152" s="1"/>
  <c r="G183" i="152"/>
  <c r="G182" i="152"/>
  <c r="G178" i="152"/>
  <c r="D154" i="152"/>
  <c r="G184" i="152"/>
  <c r="G180" i="152"/>
  <c r="C104" i="152" a="1"/>
  <c r="C104" i="152" s="1"/>
  <c r="B113" i="152"/>
  <c r="D113" i="152" s="1"/>
  <c r="D114" i="152" s="1"/>
  <c r="D115" i="152" s="1"/>
  <c r="D116" i="152" s="1"/>
  <c r="D117" i="152" s="1"/>
  <c r="D118" i="152" s="1"/>
  <c r="D119" i="152" s="1"/>
  <c r="D120" i="152" s="1"/>
  <c r="D173" i="152"/>
  <c r="D168" i="152"/>
  <c r="D167" i="152"/>
  <c r="D171" i="152"/>
  <c r="D166" i="152"/>
  <c r="D169" i="152"/>
  <c r="D170" i="152"/>
  <c r="D172" i="152"/>
  <c r="T49" i="152" a="1"/>
  <c r="T49" i="152" s="1"/>
  <c r="H104" i="152"/>
  <c r="C103" i="152" a="1"/>
  <c r="C103" i="152" s="1"/>
  <c r="A90" i="151"/>
  <c r="D90" i="151" s="1"/>
  <c r="F109" i="151" a="1"/>
  <c r="F109" i="151" s="1"/>
  <c r="E109" i="151" a="1"/>
  <c r="E109" i="151" s="1"/>
  <c r="D81" i="151"/>
  <c r="H81" i="151"/>
  <c r="G156" i="151"/>
  <c r="D156" i="151"/>
  <c r="C177" i="151"/>
  <c r="C156" i="151"/>
  <c r="C145" i="151"/>
  <c r="G177" i="151"/>
  <c r="C166" i="151"/>
  <c r="D145" i="151"/>
  <c r="E81" i="151" a="1"/>
  <c r="E81" i="151" s="1"/>
  <c r="S49" i="151"/>
  <c r="I81" i="151" a="1"/>
  <c r="I81" i="151" s="1"/>
  <c r="E145" i="151"/>
  <c r="R50" i="151"/>
  <c r="C155" i="151"/>
  <c r="C176" i="151"/>
  <c r="G178" i="151" s="1"/>
  <c r="Z197" i="151"/>
  <c r="Z193" i="151"/>
  <c r="Z189" i="151"/>
  <c r="Z185" i="151"/>
  <c r="Z181" i="151"/>
  <c r="Z167" i="151"/>
  <c r="Z150" i="151"/>
  <c r="Z170" i="151"/>
  <c r="Z162" i="151"/>
  <c r="Z158" i="151"/>
  <c r="Z153" i="151"/>
  <c r="Z194" i="151"/>
  <c r="Z190" i="151"/>
  <c r="Z186" i="151"/>
  <c r="Z184" i="151"/>
  <c r="Z180" i="151"/>
  <c r="Z169" i="151"/>
  <c r="Z166" i="151"/>
  <c r="Z156" i="151"/>
  <c r="Z196" i="151"/>
  <c r="Z188" i="151"/>
  <c r="Z179" i="151"/>
  <c r="Z178" i="151"/>
  <c r="Z157" i="151"/>
  <c r="Z155" i="151"/>
  <c r="Z154" i="151"/>
  <c r="Z152" i="151"/>
  <c r="Z133" i="151"/>
  <c r="Z183" i="151"/>
  <c r="Z182" i="151"/>
  <c r="Z161" i="151"/>
  <c r="Z146" i="151"/>
  <c r="Z141" i="151"/>
  <c r="Z135" i="151"/>
  <c r="Z195" i="151"/>
  <c r="Z176" i="151"/>
  <c r="Z171" i="151"/>
  <c r="Z163" i="151"/>
  <c r="Z148" i="151"/>
  <c r="Z129" i="151"/>
  <c r="Z110" i="151"/>
  <c r="Z108" i="151"/>
  <c r="Z192" i="151"/>
  <c r="Z174" i="151"/>
  <c r="Z160" i="151"/>
  <c r="Z149" i="151"/>
  <c r="Z137" i="151"/>
  <c r="Z122" i="151"/>
  <c r="Z120" i="151"/>
  <c r="Z116" i="151"/>
  <c r="Z106" i="151"/>
  <c r="Z159" i="151"/>
  <c r="Z134" i="151"/>
  <c r="Z131" i="151"/>
  <c r="Z111" i="151"/>
  <c r="Z191" i="151"/>
  <c r="Z145" i="151"/>
  <c r="Z143" i="151"/>
  <c r="Z130" i="151"/>
  <c r="Z125" i="151"/>
  <c r="Z124" i="151"/>
  <c r="Z114" i="151"/>
  <c r="Z109" i="151"/>
  <c r="Z78" i="151"/>
  <c r="Z75" i="151"/>
  <c r="Z65" i="151"/>
  <c r="Z64" i="151"/>
  <c r="Z52" i="151"/>
  <c r="Z28" i="151"/>
  <c r="Z173" i="151"/>
  <c r="Z168" i="151"/>
  <c r="Z126" i="151"/>
  <c r="Z99" i="151"/>
  <c r="Z95" i="151"/>
  <c r="Z91" i="151"/>
  <c r="Z86" i="151"/>
  <c r="Z82" i="151"/>
  <c r="Z73" i="151"/>
  <c r="Z70" i="151"/>
  <c r="Z61" i="151"/>
  <c r="Z57" i="151"/>
  <c r="Z56" i="151"/>
  <c r="Z46" i="151"/>
  <c r="Z42" i="151"/>
  <c r="Z38" i="151"/>
  <c r="Z34" i="151"/>
  <c r="Z30" i="151"/>
  <c r="Z22" i="151"/>
  <c r="Z18" i="151"/>
  <c r="Z14" i="151"/>
  <c r="Z10" i="151"/>
  <c r="Z6" i="151"/>
  <c r="Z187" i="151"/>
  <c r="Z121" i="151"/>
  <c r="Z151" i="151"/>
  <c r="Z142" i="151"/>
  <c r="Z138" i="151"/>
  <c r="Z128" i="151"/>
  <c r="Z127" i="151"/>
  <c r="Z98" i="151"/>
  <c r="Z94" i="151"/>
  <c r="Z90" i="151"/>
  <c r="Z89" i="151"/>
  <c r="Z164" i="151"/>
  <c r="Z140" i="151"/>
  <c r="Z123" i="151"/>
  <c r="Z112" i="151"/>
  <c r="Z79" i="151"/>
  <c r="Z67" i="151"/>
  <c r="Z29" i="151"/>
  <c r="Z26" i="151"/>
  <c r="Z175" i="151"/>
  <c r="Z97" i="151"/>
  <c r="Z84" i="151"/>
  <c r="Z77" i="151"/>
  <c r="Z54" i="151"/>
  <c r="Z53" i="151"/>
  <c r="Z50" i="151"/>
  <c r="Z32" i="151"/>
  <c r="Z12" i="151"/>
  <c r="Z5" i="151"/>
  <c r="Z107" i="151"/>
  <c r="Z85" i="151"/>
  <c r="Z43" i="151"/>
  <c r="Z23" i="151"/>
  <c r="Z4" i="151"/>
  <c r="Z36" i="151"/>
  <c r="Z16" i="151"/>
  <c r="Z9" i="151"/>
  <c r="Z62" i="151"/>
  <c r="Z58" i="151"/>
  <c r="Z21" i="151"/>
  <c r="Z15" i="151"/>
  <c r="Z48" i="151"/>
  <c r="Z47" i="151"/>
  <c r="Z118" i="151"/>
  <c r="Z113" i="151"/>
  <c r="Z101" i="151"/>
  <c r="Z87" i="151"/>
  <c r="Z49" i="151"/>
  <c r="Z44" i="151"/>
  <c r="Z37" i="151"/>
  <c r="Z31" i="151"/>
  <c r="Z24" i="151"/>
  <c r="Z17" i="151"/>
  <c r="Z11" i="151"/>
  <c r="Z92" i="151"/>
  <c r="Z71" i="151"/>
  <c r="Z68" i="151"/>
  <c r="Z41" i="151"/>
  <c r="Z35" i="151"/>
  <c r="Z172" i="151"/>
  <c r="Z115" i="151"/>
  <c r="Z102" i="151"/>
  <c r="Z8" i="151"/>
  <c r="Z177" i="151"/>
  <c r="Z165" i="151"/>
  <c r="Z144" i="151"/>
  <c r="Z136" i="151"/>
  <c r="Z117" i="151"/>
  <c r="Z96" i="151"/>
  <c r="Z88" i="151"/>
  <c r="Z72" i="151"/>
  <c r="Z66" i="151"/>
  <c r="Z139" i="151"/>
  <c r="Z132" i="151"/>
  <c r="Z119" i="151"/>
  <c r="Z100" i="151"/>
  <c r="Z83" i="151"/>
  <c r="Z69" i="151"/>
  <c r="Z63" i="151"/>
  <c r="Z60" i="151"/>
  <c r="Z147" i="151"/>
  <c r="Z103" i="151"/>
  <c r="Z81" i="151"/>
  <c r="Z59" i="151"/>
  <c r="Z40" i="151"/>
  <c r="Z33" i="151"/>
  <c r="Z20" i="151"/>
  <c r="Z13" i="151"/>
  <c r="Z7" i="151"/>
  <c r="Z105" i="151"/>
  <c r="Z104" i="151"/>
  <c r="Z93" i="151"/>
  <c r="Z80" i="151"/>
  <c r="Z76" i="151"/>
  <c r="Z74" i="151"/>
  <c r="Z55" i="151"/>
  <c r="Z51" i="151"/>
  <c r="Z45" i="151"/>
  <c r="Z39" i="151"/>
  <c r="Z27" i="151"/>
  <c r="Z25" i="151"/>
  <c r="Z19" i="151"/>
  <c r="F164" i="151"/>
  <c r="G164" i="151" s="1"/>
  <c r="F160" i="151"/>
  <c r="F184" i="151"/>
  <c r="G184" i="151" s="1"/>
  <c r="F180" i="151"/>
  <c r="G180" i="151" s="1"/>
  <c r="G157" i="151"/>
  <c r="F163" i="151"/>
  <c r="G163" i="151" s="1"/>
  <c r="F159" i="151"/>
  <c r="G159" i="151" s="1"/>
  <c r="D155" i="151"/>
  <c r="F157" i="151" s="1"/>
  <c r="F182" i="151"/>
  <c r="G182" i="151" s="1"/>
  <c r="F181" i="151"/>
  <c r="G181" i="151" s="1"/>
  <c r="F185" i="151"/>
  <c r="G185" i="151" s="1"/>
  <c r="F158" i="151"/>
  <c r="G158" i="151" s="1"/>
  <c r="F183" i="151"/>
  <c r="G183" i="151" s="1"/>
  <c r="F161" i="151"/>
  <c r="G161" i="151" s="1"/>
  <c r="F179" i="151"/>
  <c r="G179" i="151" s="1"/>
  <c r="F162" i="151"/>
  <c r="G162" i="151" s="1"/>
  <c r="G160" i="151"/>
  <c r="F105" i="151" a="1"/>
  <c r="F105" i="151" s="1"/>
  <c r="E105" i="151" a="1"/>
  <c r="E105" i="151" s="1"/>
  <c r="B114" i="151"/>
  <c r="D114" i="151" s="1"/>
  <c r="D115" i="151" s="1"/>
  <c r="D116" i="151" s="1"/>
  <c r="D117" i="151" s="1"/>
  <c r="D118" i="151" s="1"/>
  <c r="D119" i="151" s="1"/>
  <c r="D120" i="151" s="1"/>
  <c r="D121" i="151" s="1"/>
  <c r="F115" i="151"/>
  <c r="Y103" i="151"/>
  <c r="Y29" i="151"/>
  <c r="Y46" i="151"/>
  <c r="U48" i="151"/>
  <c r="C104" i="151" a="1"/>
  <c r="C104" i="151" s="1"/>
  <c r="Y60" i="151"/>
  <c r="Y63" i="151"/>
  <c r="Y73" i="151"/>
  <c r="Y79" i="151"/>
  <c r="Y111" i="151"/>
  <c r="C158" i="151"/>
  <c r="C179" i="151" s="1"/>
  <c r="C147" i="151"/>
  <c r="E147" i="151" s="1"/>
  <c r="E146" i="151" s="1"/>
  <c r="C116" i="151"/>
  <c r="Q50" i="151"/>
  <c r="S50" i="151" s="1" a="1"/>
  <c r="S50" i="151" s="1"/>
  <c r="C136" i="151"/>
  <c r="Y152" i="151"/>
  <c r="D174" i="151"/>
  <c r="D169" i="151"/>
  <c r="D168" i="151"/>
  <c r="D172" i="151"/>
  <c r="D167" i="151"/>
  <c r="D170" i="151"/>
  <c r="D171" i="151"/>
  <c r="D173" i="151"/>
  <c r="Y66" i="151"/>
  <c r="Y72" i="151"/>
  <c r="E74" i="151"/>
  <c r="G109" i="151"/>
  <c r="E115" i="151"/>
  <c r="Y128" i="151"/>
  <c r="Y177" i="151"/>
  <c r="Y68" i="151"/>
  <c r="Y98" i="151"/>
  <c r="I109" i="151"/>
  <c r="Y112" i="151"/>
  <c r="Y122" i="151"/>
  <c r="Y85" i="151"/>
  <c r="Y94" i="151"/>
  <c r="Y140" i="151"/>
  <c r="Y149" i="151"/>
  <c r="Y42" i="151"/>
  <c r="T50" i="151" a="1"/>
  <c r="T50" i="151" s="1"/>
  <c r="H107" i="151"/>
  <c r="H109" i="151" s="1"/>
  <c r="H102" i="151"/>
  <c r="Y37" i="151"/>
  <c r="Y5" i="151"/>
  <c r="A53" i="151"/>
  <c r="A62" i="151" s="1"/>
  <c r="A71" i="151" s="1"/>
  <c r="Y53" i="151"/>
  <c r="I104" i="151"/>
  <c r="E166" i="151"/>
  <c r="D166" i="151"/>
  <c r="D177" i="151"/>
  <c r="Y67" i="151"/>
  <c r="Y77" i="151"/>
  <c r="C168" i="151"/>
  <c r="E168" i="151" s="1"/>
  <c r="E167" i="151" s="1"/>
  <c r="Y176" i="151"/>
  <c r="Y172" i="151"/>
  <c r="Y161" i="151"/>
  <c r="Y157" i="151"/>
  <c r="Y154" i="151"/>
  <c r="Y147" i="151"/>
  <c r="Y144" i="151"/>
  <c r="Y197" i="151"/>
  <c r="Y193" i="151"/>
  <c r="Y189" i="151"/>
  <c r="Y185" i="151"/>
  <c r="Y181" i="151"/>
  <c r="Y167" i="151"/>
  <c r="Y174" i="151"/>
  <c r="Y164" i="151"/>
  <c r="Y160" i="151"/>
  <c r="Y192" i="151"/>
  <c r="Y187" i="151"/>
  <c r="Y180" i="151"/>
  <c r="Y150" i="151"/>
  <c r="Y142" i="151"/>
  <c r="Y196" i="151"/>
  <c r="Y188" i="151"/>
  <c r="Y179" i="151"/>
  <c r="Y178" i="151"/>
  <c r="Y190" i="151"/>
  <c r="Y184" i="151"/>
  <c r="Y175" i="151"/>
  <c r="Y166" i="151"/>
  <c r="Y165" i="151"/>
  <c r="Y151" i="151"/>
  <c r="Y183" i="151"/>
  <c r="Y168" i="151"/>
  <c r="Y156" i="151"/>
  <c r="Y145" i="151"/>
  <c r="Y138" i="151"/>
  <c r="Y130" i="151"/>
  <c r="Y126" i="151"/>
  <c r="Y123" i="151"/>
  <c r="Y119" i="151"/>
  <c r="Y115" i="151"/>
  <c r="Y195" i="151"/>
  <c r="Y186" i="151"/>
  <c r="Y171" i="151"/>
  <c r="Y163" i="151"/>
  <c r="Y148" i="151"/>
  <c r="Y129" i="151"/>
  <c r="Y110" i="151"/>
  <c r="Y108" i="151"/>
  <c r="Y191" i="151"/>
  <c r="Y173" i="151"/>
  <c r="Y162" i="151"/>
  <c r="Y153" i="151"/>
  <c r="Y139" i="151"/>
  <c r="Y133" i="151"/>
  <c r="Y132" i="151"/>
  <c r="Y127" i="151"/>
  <c r="Y124" i="151"/>
  <c r="Y118" i="151"/>
  <c r="Y114" i="151"/>
  <c r="Y194" i="151"/>
  <c r="Y159" i="151"/>
  <c r="Y136" i="151"/>
  <c r="Y113" i="151"/>
  <c r="Y104" i="151"/>
  <c r="Y102" i="151"/>
  <c r="Y100" i="151"/>
  <c r="Y96" i="151"/>
  <c r="Y92" i="151"/>
  <c r="Y87" i="151"/>
  <c r="Y83" i="151"/>
  <c r="Y69" i="151"/>
  <c r="Y59" i="151"/>
  <c r="Y54" i="151"/>
  <c r="Y50" i="151"/>
  <c r="Y47" i="151"/>
  <c r="Y43" i="151"/>
  <c r="Y39" i="151"/>
  <c r="Y35" i="151"/>
  <c r="Y31" i="151"/>
  <c r="Y23" i="151"/>
  <c r="Y19" i="151"/>
  <c r="Y15" i="151"/>
  <c r="Y11" i="151"/>
  <c r="Y7" i="151"/>
  <c r="Y95" i="151"/>
  <c r="Y82" i="151"/>
  <c r="Y182" i="151"/>
  <c r="Y143" i="151"/>
  <c r="Y141" i="151"/>
  <c r="Y137" i="151"/>
  <c r="Y125" i="151"/>
  <c r="Y109" i="151"/>
  <c r="Y78" i="151"/>
  <c r="Y75" i="151"/>
  <c r="Y65" i="151"/>
  <c r="Y64" i="151"/>
  <c r="Y52" i="151"/>
  <c r="Y28" i="151"/>
  <c r="Y91" i="151"/>
  <c r="Y86" i="151"/>
  <c r="Y146" i="151"/>
  <c r="Y99" i="151"/>
  <c r="Y170" i="151"/>
  <c r="Y158" i="151"/>
  <c r="Y131" i="151"/>
  <c r="Y121" i="151"/>
  <c r="Y120" i="151"/>
  <c r="Y169" i="151"/>
  <c r="Y155" i="151"/>
  <c r="Y117" i="151"/>
  <c r="Y116" i="151"/>
  <c r="Y107" i="151"/>
  <c r="Y106" i="151"/>
  <c r="Y101" i="151"/>
  <c r="Y97" i="151"/>
  <c r="Y93" i="151"/>
  <c r="Y88" i="151"/>
  <c r="Y84" i="151"/>
  <c r="Y74" i="151"/>
  <c r="Y71" i="151"/>
  <c r="Y49" i="151"/>
  <c r="Y48" i="151"/>
  <c r="Y44" i="151"/>
  <c r="Y40" i="151"/>
  <c r="Y36" i="151"/>
  <c r="Y32" i="151"/>
  <c r="Y24" i="151"/>
  <c r="Y20" i="151"/>
  <c r="Y16" i="151"/>
  <c r="Y12" i="151"/>
  <c r="Y8" i="151"/>
  <c r="Y4" i="151"/>
  <c r="Y22" i="151"/>
  <c r="Y26" i="151"/>
  <c r="Y10" i="151"/>
  <c r="Y17" i="151"/>
  <c r="Y30" i="151"/>
  <c r="Y57" i="151"/>
  <c r="Y61" i="151"/>
  <c r="F104" i="151" a="1"/>
  <c r="F104" i="151" s="1"/>
  <c r="D69" i="151"/>
  <c r="E104" i="151" a="1"/>
  <c r="E104" i="151" s="1"/>
  <c r="Y90" i="151"/>
  <c r="Y18" i="151"/>
  <c r="Y25" i="151"/>
  <c r="Y27" i="151"/>
  <c r="Y38" i="151"/>
  <c r="Y45" i="151"/>
  <c r="Y51" i="151"/>
  <c r="Y55" i="151"/>
  <c r="Y76" i="151"/>
  <c r="Y80" i="151"/>
  <c r="Y89" i="151"/>
  <c r="D102" i="151"/>
  <c r="Y105" i="151"/>
  <c r="Y135" i="151"/>
  <c r="D149" i="151"/>
  <c r="D148" i="151"/>
  <c r="D150" i="151"/>
  <c r="D152" i="151"/>
  <c r="D151" i="151"/>
  <c r="D146" i="151"/>
  <c r="D153" i="151"/>
  <c r="D147" i="151"/>
  <c r="A90" i="150"/>
  <c r="D90" i="150" s="1"/>
  <c r="C105" i="150" a="1"/>
  <c r="C105" i="150" s="1"/>
  <c r="C104" i="150" a="1"/>
  <c r="C104" i="150" s="1"/>
  <c r="E109" i="150" a="1"/>
  <c r="E109" i="150" s="1"/>
  <c r="F109" i="150" a="1"/>
  <c r="F109" i="150" s="1"/>
  <c r="U50" i="150" a="1"/>
  <c r="U50" i="150" s="1"/>
  <c r="B74" i="150"/>
  <c r="F164" i="150"/>
  <c r="G164" i="150" s="1"/>
  <c r="F160" i="150"/>
  <c r="F184" i="150"/>
  <c r="G184" i="150" s="1"/>
  <c r="F180" i="150"/>
  <c r="G180" i="150" s="1"/>
  <c r="G161" i="150"/>
  <c r="F161" i="150"/>
  <c r="F183" i="150"/>
  <c r="F179" i="150"/>
  <c r="G179" i="150" s="1"/>
  <c r="G160" i="150"/>
  <c r="F181" i="150"/>
  <c r="G181" i="150" s="1"/>
  <c r="G163" i="150"/>
  <c r="D155" i="150"/>
  <c r="F157" i="150" s="1"/>
  <c r="F163" i="150"/>
  <c r="F182" i="150"/>
  <c r="G182" i="150" s="1"/>
  <c r="F162" i="150"/>
  <c r="G162" i="150" s="1"/>
  <c r="G183" i="150"/>
  <c r="F185" i="150"/>
  <c r="G185" i="150" s="1"/>
  <c r="F158" i="150"/>
  <c r="G158" i="150" s="1"/>
  <c r="F159" i="150"/>
  <c r="G159" i="150" s="1"/>
  <c r="F105" i="150" a="1"/>
  <c r="F105" i="150" s="1"/>
  <c r="E105" i="150" a="1"/>
  <c r="E105" i="150" s="1"/>
  <c r="Y66" i="150"/>
  <c r="Y90" i="150"/>
  <c r="Y47" i="150"/>
  <c r="Z67" i="150"/>
  <c r="Z75" i="150"/>
  <c r="Z90" i="150"/>
  <c r="C176" i="150"/>
  <c r="G178" i="150" s="1"/>
  <c r="C155" i="150"/>
  <c r="Z6" i="150"/>
  <c r="Z10" i="150"/>
  <c r="Z14" i="150"/>
  <c r="Z18" i="150"/>
  <c r="Z22" i="150"/>
  <c r="Z28" i="150"/>
  <c r="Y32" i="150"/>
  <c r="Z36" i="150"/>
  <c r="Y41" i="150"/>
  <c r="Z45" i="150"/>
  <c r="Z53" i="150"/>
  <c r="Y62" i="150"/>
  <c r="Y71" i="150"/>
  <c r="Y74" i="150"/>
  <c r="Z83" i="150"/>
  <c r="Z144" i="150"/>
  <c r="E166" i="150"/>
  <c r="D166" i="150"/>
  <c r="D177" i="150"/>
  <c r="B71" i="150"/>
  <c r="U49" i="150" s="1"/>
  <c r="E104" i="150" a="1"/>
  <c r="E104" i="150" s="1"/>
  <c r="D69" i="150"/>
  <c r="F104" i="150" a="1"/>
  <c r="F104" i="150" s="1"/>
  <c r="Y176" i="150"/>
  <c r="Y172" i="150"/>
  <c r="Y161" i="150"/>
  <c r="Y157" i="150"/>
  <c r="Y154" i="150"/>
  <c r="Y147" i="150"/>
  <c r="Y144" i="150"/>
  <c r="Y197" i="150"/>
  <c r="Y193" i="150"/>
  <c r="Y189" i="150"/>
  <c r="Y185" i="150"/>
  <c r="Y181" i="150"/>
  <c r="Y167" i="150"/>
  <c r="Y150" i="150"/>
  <c r="Y170" i="150"/>
  <c r="Y162" i="150"/>
  <c r="Y158" i="150"/>
  <c r="Y153" i="150"/>
  <c r="Y143" i="150"/>
  <c r="Y194" i="150"/>
  <c r="Y190" i="150"/>
  <c r="Y186" i="150"/>
  <c r="Y184" i="150"/>
  <c r="Y180" i="150"/>
  <c r="Y169" i="150"/>
  <c r="Y166" i="150"/>
  <c r="Y156" i="150"/>
  <c r="Y152" i="150"/>
  <c r="Y196" i="150"/>
  <c r="Y188" i="150"/>
  <c r="Y178" i="150"/>
  <c r="Y171" i="150"/>
  <c r="Y140" i="150"/>
  <c r="Y139" i="150"/>
  <c r="Y138" i="150"/>
  <c r="Y137" i="150"/>
  <c r="Y136" i="150"/>
  <c r="Y132" i="150"/>
  <c r="Y130" i="150"/>
  <c r="Y177" i="150"/>
  <c r="Y160" i="150"/>
  <c r="Y149" i="150"/>
  <c r="Y195" i="150"/>
  <c r="Y191" i="150"/>
  <c r="Y179" i="150"/>
  <c r="Y173" i="150"/>
  <c r="Y141" i="150"/>
  <c r="Y135" i="150"/>
  <c r="Y175" i="150"/>
  <c r="Y165" i="150"/>
  <c r="Y159" i="150"/>
  <c r="Y164" i="150"/>
  <c r="Y134" i="150"/>
  <c r="Y118" i="150"/>
  <c r="Y116" i="150"/>
  <c r="Y106" i="150"/>
  <c r="Y103" i="150"/>
  <c r="Y80" i="150"/>
  <c r="Y182" i="150"/>
  <c r="Y168" i="150"/>
  <c r="Y124" i="150"/>
  <c r="Y123" i="150"/>
  <c r="Y113" i="150"/>
  <c r="Y109" i="150"/>
  <c r="Y104" i="150"/>
  <c r="Y101" i="150"/>
  <c r="Y163" i="150"/>
  <c r="Y151" i="150"/>
  <c r="Y129" i="150"/>
  <c r="Y122" i="150"/>
  <c r="Y107" i="150"/>
  <c r="Y105" i="150"/>
  <c r="Y155" i="150"/>
  <c r="Y192" i="150"/>
  <c r="Y142" i="150"/>
  <c r="Y119" i="150"/>
  <c r="Y117" i="150"/>
  <c r="Y112" i="150"/>
  <c r="Y99" i="150"/>
  <c r="Y81" i="150"/>
  <c r="Y78" i="150"/>
  <c r="Y75" i="150"/>
  <c r="Y145" i="150"/>
  <c r="Y128" i="150"/>
  <c r="Y121" i="150"/>
  <c r="Y115" i="150"/>
  <c r="Y100" i="150"/>
  <c r="Y73" i="150"/>
  <c r="Y70" i="150"/>
  <c r="Y148" i="150"/>
  <c r="Y131" i="150"/>
  <c r="Y120" i="150"/>
  <c r="Y114" i="150"/>
  <c r="Y108" i="150"/>
  <c r="Y102" i="150"/>
  <c r="Y92" i="150"/>
  <c r="Y89" i="150"/>
  <c r="Y88" i="150"/>
  <c r="Y77" i="150"/>
  <c r="Y68" i="150"/>
  <c r="Y187" i="150"/>
  <c r="Y110" i="150"/>
  <c r="Y83" i="150"/>
  <c r="Y174" i="150"/>
  <c r="Y95" i="150"/>
  <c r="Y86" i="150"/>
  <c r="Y76" i="150"/>
  <c r="Y59" i="150"/>
  <c r="Y54" i="150"/>
  <c r="Y146" i="150"/>
  <c r="Y97" i="150"/>
  <c r="Y84" i="150"/>
  <c r="Y65" i="150"/>
  <c r="Y64" i="150"/>
  <c r="Y52" i="150"/>
  <c r="Y125" i="150"/>
  <c r="Y82" i="150"/>
  <c r="Y79" i="150"/>
  <c r="Y69" i="150"/>
  <c r="Y61" i="150"/>
  <c r="Y57" i="150"/>
  <c r="Y56" i="150"/>
  <c r="Y126" i="150"/>
  <c r="Y93" i="150"/>
  <c r="Y91" i="150"/>
  <c r="Y72" i="150"/>
  <c r="Y67" i="150"/>
  <c r="Y29" i="150"/>
  <c r="Y26" i="150"/>
  <c r="Y42" i="150"/>
  <c r="Y49" i="150"/>
  <c r="Y87" i="150"/>
  <c r="Y94" i="150"/>
  <c r="Y4" i="150"/>
  <c r="Y24" i="150"/>
  <c r="Z197" i="150"/>
  <c r="Z193" i="150"/>
  <c r="Z189" i="150"/>
  <c r="Z185" i="150"/>
  <c r="Z181" i="150"/>
  <c r="Z167" i="150"/>
  <c r="Z150" i="150"/>
  <c r="Z170" i="150"/>
  <c r="Z162" i="150"/>
  <c r="Z158" i="150"/>
  <c r="Z153" i="150"/>
  <c r="Z196" i="150"/>
  <c r="Z192" i="150"/>
  <c r="Z188" i="150"/>
  <c r="Z182" i="150"/>
  <c r="Z178" i="150"/>
  <c r="Z177" i="150"/>
  <c r="Z173" i="150"/>
  <c r="Z148" i="150"/>
  <c r="Z145" i="150"/>
  <c r="Z176" i="150"/>
  <c r="Z172" i="150"/>
  <c r="Z161" i="150"/>
  <c r="Z157" i="150"/>
  <c r="Z154" i="150"/>
  <c r="Z147" i="150"/>
  <c r="Z160" i="150"/>
  <c r="Z149" i="150"/>
  <c r="Z195" i="150"/>
  <c r="Z191" i="150"/>
  <c r="Z179" i="150"/>
  <c r="Z166" i="150"/>
  <c r="Z141" i="150"/>
  <c r="Z135" i="150"/>
  <c r="Z123" i="150"/>
  <c r="Z119" i="150"/>
  <c r="Z168" i="150"/>
  <c r="Z163" i="150"/>
  <c r="Z155" i="150"/>
  <c r="Z151" i="150"/>
  <c r="Z190" i="150"/>
  <c r="Z184" i="150"/>
  <c r="Z171" i="150"/>
  <c r="Z140" i="150"/>
  <c r="Z139" i="150"/>
  <c r="Z138" i="150"/>
  <c r="Z137" i="150"/>
  <c r="Z136" i="150"/>
  <c r="Z132" i="150"/>
  <c r="Z130" i="150"/>
  <c r="Z128" i="150"/>
  <c r="Z126" i="150"/>
  <c r="Z194" i="150"/>
  <c r="Z180" i="150"/>
  <c r="Z152" i="150"/>
  <c r="Z143" i="150"/>
  <c r="Z124" i="150"/>
  <c r="Z113" i="150"/>
  <c r="Z109" i="150"/>
  <c r="Z104" i="150"/>
  <c r="Z101" i="150"/>
  <c r="Z97" i="150"/>
  <c r="Z93" i="150"/>
  <c r="Z88" i="150"/>
  <c r="Z84" i="150"/>
  <c r="Z159" i="150"/>
  <c r="Z129" i="150"/>
  <c r="Z122" i="150"/>
  <c r="Z107" i="150"/>
  <c r="Z105" i="150"/>
  <c r="Z187" i="150"/>
  <c r="Z146" i="150"/>
  <c r="Z131" i="150"/>
  <c r="Z121" i="150"/>
  <c r="Z112" i="150"/>
  <c r="Z102" i="150"/>
  <c r="Z100" i="150"/>
  <c r="Z96" i="150"/>
  <c r="Z92" i="150"/>
  <c r="Z183" i="150"/>
  <c r="Z174" i="150"/>
  <c r="Z116" i="150"/>
  <c r="Z115" i="150"/>
  <c r="Z73" i="150"/>
  <c r="Z70" i="150"/>
  <c r="Z120" i="150"/>
  <c r="Z118" i="150"/>
  <c r="Z114" i="150"/>
  <c r="Z108" i="150"/>
  <c r="Z106" i="150"/>
  <c r="Z89" i="150"/>
  <c r="Z77" i="150"/>
  <c r="Z68" i="150"/>
  <c r="Z133" i="150"/>
  <c r="Z125" i="150"/>
  <c r="Z91" i="150"/>
  <c r="Z87" i="150"/>
  <c r="Z72" i="150"/>
  <c r="Z164" i="150"/>
  <c r="Z127" i="150"/>
  <c r="Z111" i="150"/>
  <c r="Z98" i="150"/>
  <c r="Z82" i="150"/>
  <c r="Z80" i="150"/>
  <c r="Z79" i="150"/>
  <c r="Z69" i="150"/>
  <c r="Z65" i="150"/>
  <c r="Z64" i="150"/>
  <c r="Z52" i="150"/>
  <c r="Z165" i="150"/>
  <c r="Z156" i="150"/>
  <c r="Z110" i="150"/>
  <c r="Z61" i="150"/>
  <c r="Z57" i="150"/>
  <c r="Z56" i="150"/>
  <c r="Z99" i="150"/>
  <c r="Z66" i="150"/>
  <c r="Z63" i="150"/>
  <c r="Z142" i="150"/>
  <c r="Z95" i="150"/>
  <c r="Z86" i="150"/>
  <c r="Z76" i="150"/>
  <c r="Z59" i="150"/>
  <c r="Z54" i="150"/>
  <c r="Z50" i="150"/>
  <c r="Z47" i="150"/>
  <c r="Z43" i="150"/>
  <c r="Z39" i="150"/>
  <c r="Z35" i="150"/>
  <c r="Z31" i="150"/>
  <c r="Z81" i="150"/>
  <c r="Z94" i="150"/>
  <c r="Z4" i="150"/>
  <c r="Z12" i="150"/>
  <c r="Z20" i="150"/>
  <c r="Z38" i="150"/>
  <c r="Y85" i="150"/>
  <c r="Y111" i="150"/>
  <c r="Y127" i="150"/>
  <c r="Z134" i="150"/>
  <c r="Y183" i="150"/>
  <c r="Y5" i="150"/>
  <c r="Y9" i="150"/>
  <c r="Y13" i="150"/>
  <c r="Y17" i="150"/>
  <c r="Y21" i="150"/>
  <c r="Y25" i="150"/>
  <c r="Y27" i="150"/>
  <c r="Y30" i="150"/>
  <c r="Z34" i="150"/>
  <c r="Y39" i="150"/>
  <c r="Y44" i="150"/>
  <c r="Z48" i="150"/>
  <c r="Y50" i="150"/>
  <c r="Z51" i="150"/>
  <c r="Y55" i="150"/>
  <c r="Z60" i="150"/>
  <c r="Z85" i="150"/>
  <c r="I102" i="150"/>
  <c r="I107" i="150"/>
  <c r="I109" i="150" s="1"/>
  <c r="Z78" i="150"/>
  <c r="Y133" i="150"/>
  <c r="Y48" i="150"/>
  <c r="Y60" i="150"/>
  <c r="Z5" i="150"/>
  <c r="Z9" i="150"/>
  <c r="Z13" i="150"/>
  <c r="Z17" i="150"/>
  <c r="Z21" i="150"/>
  <c r="Z25" i="150"/>
  <c r="Z27" i="150"/>
  <c r="Z30" i="150"/>
  <c r="Y35" i="150"/>
  <c r="Y40" i="150"/>
  <c r="Z44" i="150"/>
  <c r="A58" i="150"/>
  <c r="A67" i="150" s="1"/>
  <c r="C75" i="150" s="1"/>
  <c r="A53" i="150"/>
  <c r="A62" i="150" s="1"/>
  <c r="A71" i="150" s="1"/>
  <c r="D149" i="150"/>
  <c r="D152" i="150"/>
  <c r="D147" i="150"/>
  <c r="D151" i="150"/>
  <c r="D146" i="150"/>
  <c r="D150" i="150"/>
  <c r="D153" i="150"/>
  <c r="D148" i="150"/>
  <c r="C109" i="150"/>
  <c r="Z55" i="150"/>
  <c r="Y63" i="150"/>
  <c r="Y96" i="150"/>
  <c r="C159" i="150"/>
  <c r="C180" i="150" s="1"/>
  <c r="C169" i="150"/>
  <c r="E169" i="150" s="1"/>
  <c r="C148" i="150"/>
  <c r="E148" i="150" s="1"/>
  <c r="C137" i="150"/>
  <c r="E116" i="150"/>
  <c r="C117" i="150"/>
  <c r="F117" i="150" s="1"/>
  <c r="Z169" i="150"/>
  <c r="F116" i="150"/>
  <c r="B114" i="150"/>
  <c r="D114" i="150" s="1"/>
  <c r="D115" i="150" s="1"/>
  <c r="D116" i="150" s="1"/>
  <c r="D117" i="150" s="1"/>
  <c r="D118" i="150" s="1"/>
  <c r="D119" i="150" s="1"/>
  <c r="D120" i="150" s="1"/>
  <c r="D121" i="150" s="1"/>
  <c r="F115" i="150"/>
  <c r="H102" i="150"/>
  <c r="H107" i="150"/>
  <c r="H109" i="150" s="1"/>
  <c r="Y33" i="150"/>
  <c r="Y8" i="150"/>
  <c r="Y12" i="150"/>
  <c r="Y16" i="150"/>
  <c r="Y20" i="150"/>
  <c r="Y38" i="150"/>
  <c r="Z8" i="150"/>
  <c r="Z16" i="150"/>
  <c r="Z24" i="150"/>
  <c r="Y34" i="150"/>
  <c r="Y43" i="150"/>
  <c r="Y51" i="150"/>
  <c r="Y6" i="150"/>
  <c r="Y10" i="150"/>
  <c r="Y14" i="150"/>
  <c r="Y18" i="150"/>
  <c r="Y22" i="150"/>
  <c r="Y28" i="150"/>
  <c r="Y31" i="150"/>
  <c r="Y36" i="150"/>
  <c r="Z40" i="150"/>
  <c r="Y45" i="150"/>
  <c r="G156" i="150"/>
  <c r="D156" i="150"/>
  <c r="C166" i="150"/>
  <c r="C156" i="150"/>
  <c r="C177" i="150"/>
  <c r="G177" i="150"/>
  <c r="E145" i="150"/>
  <c r="I81" i="150" a="1"/>
  <c r="I81" i="150" s="1"/>
  <c r="D145" i="150"/>
  <c r="S49" i="150"/>
  <c r="R50" i="150"/>
  <c r="Y53" i="150"/>
  <c r="G102" i="150"/>
  <c r="G107" i="150"/>
  <c r="G109" i="150" s="1"/>
  <c r="D102" i="150"/>
  <c r="Z186" i="150"/>
  <c r="D174" i="150"/>
  <c r="D169" i="150"/>
  <c r="D172" i="150"/>
  <c r="D171" i="150"/>
  <c r="D173" i="150"/>
  <c r="D168" i="150"/>
  <c r="D167" i="150"/>
  <c r="C168" i="150"/>
  <c r="E168" i="150" s="1"/>
  <c r="E167" i="150" s="1"/>
  <c r="C147" i="150"/>
  <c r="E147" i="150" s="1"/>
  <c r="E146" i="150" s="1"/>
  <c r="C136" i="150"/>
  <c r="E115" i="150"/>
  <c r="C158" i="150"/>
  <c r="C179" i="150" s="1"/>
  <c r="C104" i="149" a="1"/>
  <c r="C104" i="149" s="1"/>
  <c r="A90" i="149"/>
  <c r="D90" i="149" s="1"/>
  <c r="F109" i="149" a="1"/>
  <c r="F109" i="149" s="1"/>
  <c r="E109" i="149" a="1"/>
  <c r="E109" i="149" s="1"/>
  <c r="F104" i="149" a="1"/>
  <c r="F104" i="149" s="1"/>
  <c r="D102" i="149"/>
  <c r="E104" i="149" a="1"/>
  <c r="E104" i="149" s="1"/>
  <c r="D69" i="149"/>
  <c r="C105" i="149" a="1"/>
  <c r="C105" i="149" s="1"/>
  <c r="Y176" i="149"/>
  <c r="Y172" i="149"/>
  <c r="Y161" i="149"/>
  <c r="Y157" i="149"/>
  <c r="Y154" i="149"/>
  <c r="Y147" i="149"/>
  <c r="Y144" i="149"/>
  <c r="Y197" i="149"/>
  <c r="Y193" i="149"/>
  <c r="Y189" i="149"/>
  <c r="Y185" i="149"/>
  <c r="Y181" i="149"/>
  <c r="Y167" i="149"/>
  <c r="Y150" i="149"/>
  <c r="Y170" i="149"/>
  <c r="Y162" i="149"/>
  <c r="Y158" i="149"/>
  <c r="Y153" i="149"/>
  <c r="Y143" i="149"/>
  <c r="Y194" i="149"/>
  <c r="Y190" i="149"/>
  <c r="Y186" i="149"/>
  <c r="Y184" i="149"/>
  <c r="Y180" i="149"/>
  <c r="Y169" i="149"/>
  <c r="Y166" i="149"/>
  <c r="Y196" i="149"/>
  <c r="Y188" i="149"/>
  <c r="Y178" i="149"/>
  <c r="Y171" i="149"/>
  <c r="Y155" i="149"/>
  <c r="Y145" i="149"/>
  <c r="Y177" i="149"/>
  <c r="Y160" i="149"/>
  <c r="Y156" i="149"/>
  <c r="Y195" i="149"/>
  <c r="Y191" i="149"/>
  <c r="Y179" i="149"/>
  <c r="Y173" i="149"/>
  <c r="Y187" i="149"/>
  <c r="Y183" i="149"/>
  <c r="Y151" i="149"/>
  <c r="Y148" i="149"/>
  <c r="Y174" i="149"/>
  <c r="Y164" i="149"/>
  <c r="Y134" i="149"/>
  <c r="Y125" i="149"/>
  <c r="Y111" i="149"/>
  <c r="Y99" i="149"/>
  <c r="Y95" i="149"/>
  <c r="Y91" i="149"/>
  <c r="Y86" i="149"/>
  <c r="Y82" i="149"/>
  <c r="Y182" i="149"/>
  <c r="Y159" i="149"/>
  <c r="Y140" i="149"/>
  <c r="Y139" i="149"/>
  <c r="Y138" i="149"/>
  <c r="Y137" i="149"/>
  <c r="Y136" i="149"/>
  <c r="Y131" i="149"/>
  <c r="Y128" i="149"/>
  <c r="Y120" i="149"/>
  <c r="Y115" i="149"/>
  <c r="Y168" i="149"/>
  <c r="Y163" i="149"/>
  <c r="Y149" i="149"/>
  <c r="Y141" i="149"/>
  <c r="Y135" i="149"/>
  <c r="Y118" i="149"/>
  <c r="Y110" i="149"/>
  <c r="Y108" i="149"/>
  <c r="Y98" i="149"/>
  <c r="Y94" i="149"/>
  <c r="Y90" i="149"/>
  <c r="Y89" i="149"/>
  <c r="Y133" i="149"/>
  <c r="Y132" i="149"/>
  <c r="Y114" i="149"/>
  <c r="Y152" i="149"/>
  <c r="Y116" i="149"/>
  <c r="Y106" i="149"/>
  <c r="Y80" i="149"/>
  <c r="Y69" i="149"/>
  <c r="Y59" i="149"/>
  <c r="Y54" i="149"/>
  <c r="Y50" i="149"/>
  <c r="Y47" i="149"/>
  <c r="Y43" i="149"/>
  <c r="Y39" i="149"/>
  <c r="Y35" i="149"/>
  <c r="Y31" i="149"/>
  <c r="Y23" i="149"/>
  <c r="Y19" i="149"/>
  <c r="Y15" i="149"/>
  <c r="Y11" i="149"/>
  <c r="Y7" i="149"/>
  <c r="Y68" i="149"/>
  <c r="Y63" i="149"/>
  <c r="Y27" i="149"/>
  <c r="Y103" i="149"/>
  <c r="Y84" i="149"/>
  <c r="Y123" i="149"/>
  <c r="Y109" i="149"/>
  <c r="Y104" i="149"/>
  <c r="Y101" i="149"/>
  <c r="Y79" i="149"/>
  <c r="Y75" i="149"/>
  <c r="Y65" i="149"/>
  <c r="Y64" i="149"/>
  <c r="Y52" i="149"/>
  <c r="Y28" i="149"/>
  <c r="Y102" i="149"/>
  <c r="Y96" i="149"/>
  <c r="Y66" i="149"/>
  <c r="Y142" i="149"/>
  <c r="Y85" i="149"/>
  <c r="Y192" i="149"/>
  <c r="Y129" i="149"/>
  <c r="Y126" i="149"/>
  <c r="Y121" i="149"/>
  <c r="Y107" i="149"/>
  <c r="Y81" i="149"/>
  <c r="Y78" i="149"/>
  <c r="Y73" i="149"/>
  <c r="Y70" i="149"/>
  <c r="Y61" i="149"/>
  <c r="Y57" i="149"/>
  <c r="Y56" i="149"/>
  <c r="Y46" i="149"/>
  <c r="Y42" i="149"/>
  <c r="Y38" i="149"/>
  <c r="Y34" i="149"/>
  <c r="Y30" i="149"/>
  <c r="Y22" i="149"/>
  <c r="Y18" i="149"/>
  <c r="Y14" i="149"/>
  <c r="Y10" i="149"/>
  <c r="Y6" i="149"/>
  <c r="Y127" i="149"/>
  <c r="Y117" i="149"/>
  <c r="Y112" i="149"/>
  <c r="Y92" i="149"/>
  <c r="Y77" i="149"/>
  <c r="Y130" i="149"/>
  <c r="Y165" i="149"/>
  <c r="Y119" i="149"/>
  <c r="Y100" i="149"/>
  <c r="Y88" i="149"/>
  <c r="Y67" i="149"/>
  <c r="Y29" i="149"/>
  <c r="Y26" i="149"/>
  <c r="Y146" i="149"/>
  <c r="Y124" i="149"/>
  <c r="Y93" i="149"/>
  <c r="Y83" i="149"/>
  <c r="Y60" i="149"/>
  <c r="Z26" i="149"/>
  <c r="D109" i="149" a="1"/>
  <c r="D109" i="149" s="1"/>
  <c r="B74" i="149"/>
  <c r="Y33" i="149"/>
  <c r="Y5" i="149"/>
  <c r="Y40" i="149"/>
  <c r="A58" i="149"/>
  <c r="A67" i="149" s="1"/>
  <c r="C75" i="149" s="1"/>
  <c r="A53" i="149"/>
  <c r="A62" i="149" s="1"/>
  <c r="A71" i="149" s="1"/>
  <c r="F105" i="149" a="1"/>
  <c r="F105" i="149" s="1"/>
  <c r="Y51" i="149"/>
  <c r="Y53" i="149"/>
  <c r="Y71" i="149"/>
  <c r="Z197" i="149"/>
  <c r="Z193" i="149"/>
  <c r="Z189" i="149"/>
  <c r="Z185" i="149"/>
  <c r="Z181" i="149"/>
  <c r="Z167" i="149"/>
  <c r="Z150" i="149"/>
  <c r="Z170" i="149"/>
  <c r="Z162" i="149"/>
  <c r="Z158" i="149"/>
  <c r="Z153" i="149"/>
  <c r="Z143" i="149"/>
  <c r="Z196" i="149"/>
  <c r="Z192" i="149"/>
  <c r="Z188" i="149"/>
  <c r="Z182" i="149"/>
  <c r="Z178" i="149"/>
  <c r="Z177" i="149"/>
  <c r="Z173" i="149"/>
  <c r="Z148" i="149"/>
  <c r="Z145" i="149"/>
  <c r="Z176" i="149"/>
  <c r="Z172" i="149"/>
  <c r="Z161" i="149"/>
  <c r="Z160" i="149"/>
  <c r="Z156" i="149"/>
  <c r="Z154" i="149"/>
  <c r="Z134" i="149"/>
  <c r="Z131" i="149"/>
  <c r="Z129" i="149"/>
  <c r="Z127" i="149"/>
  <c r="Z125" i="149"/>
  <c r="Z122" i="149"/>
  <c r="Z120" i="149"/>
  <c r="Z195" i="149"/>
  <c r="Z191" i="149"/>
  <c r="Z179" i="149"/>
  <c r="Z166" i="149"/>
  <c r="Z144" i="149"/>
  <c r="Z168" i="149"/>
  <c r="Z163" i="149"/>
  <c r="Z175" i="149"/>
  <c r="Z165" i="149"/>
  <c r="Z159" i="149"/>
  <c r="Z152" i="149"/>
  <c r="Z149" i="149"/>
  <c r="Z146" i="149"/>
  <c r="Z141" i="149"/>
  <c r="Z135" i="149"/>
  <c r="Z194" i="149"/>
  <c r="Z180" i="149"/>
  <c r="Z169" i="149"/>
  <c r="Z140" i="149"/>
  <c r="Z139" i="149"/>
  <c r="Z138" i="149"/>
  <c r="Z137" i="149"/>
  <c r="Z136" i="149"/>
  <c r="Z128" i="149"/>
  <c r="Z115" i="149"/>
  <c r="Z171" i="149"/>
  <c r="Z157" i="149"/>
  <c r="Z151" i="149"/>
  <c r="Z118" i="149"/>
  <c r="Z110" i="149"/>
  <c r="Z108" i="149"/>
  <c r="Z98" i="149"/>
  <c r="Z94" i="149"/>
  <c r="Z90" i="149"/>
  <c r="Z89" i="149"/>
  <c r="Z85" i="149"/>
  <c r="Z81" i="149"/>
  <c r="Z187" i="149"/>
  <c r="Z155" i="149"/>
  <c r="Z147" i="149"/>
  <c r="Z124" i="149"/>
  <c r="Z116" i="149"/>
  <c r="Z106" i="149"/>
  <c r="Z103" i="149"/>
  <c r="Z174" i="149"/>
  <c r="Z164" i="149"/>
  <c r="Z111" i="149"/>
  <c r="Z99" i="149"/>
  <c r="Z123" i="149"/>
  <c r="Z109" i="149"/>
  <c r="Z104" i="149"/>
  <c r="Z101" i="149"/>
  <c r="Z95" i="149"/>
  <c r="Z79" i="149"/>
  <c r="Z75" i="149"/>
  <c r="Z65" i="149"/>
  <c r="Z64" i="149"/>
  <c r="Z52" i="149"/>
  <c r="Z28" i="149"/>
  <c r="Z82" i="149"/>
  <c r="Z72" i="149"/>
  <c r="Z60" i="149"/>
  <c r="Z55" i="149"/>
  <c r="Z53" i="149"/>
  <c r="Z51" i="149"/>
  <c r="Z184" i="149"/>
  <c r="Z113" i="149"/>
  <c r="Z97" i="149"/>
  <c r="Z186" i="149"/>
  <c r="Z126" i="149"/>
  <c r="Z121" i="149"/>
  <c r="Z107" i="149"/>
  <c r="Z91" i="149"/>
  <c r="Z78" i="149"/>
  <c r="Z73" i="149"/>
  <c r="Z70" i="149"/>
  <c r="Z61" i="149"/>
  <c r="Z57" i="149"/>
  <c r="Z56" i="149"/>
  <c r="Z46" i="149"/>
  <c r="Z42" i="149"/>
  <c r="Z38" i="149"/>
  <c r="Z34" i="149"/>
  <c r="Z30" i="149"/>
  <c r="Z22" i="149"/>
  <c r="Z18" i="149"/>
  <c r="Z14" i="149"/>
  <c r="Z10" i="149"/>
  <c r="Z6" i="149"/>
  <c r="Z130" i="149"/>
  <c r="Z93" i="149"/>
  <c r="Z33" i="149"/>
  <c r="Z25" i="149"/>
  <c r="Z17" i="149"/>
  <c r="Z13" i="149"/>
  <c r="Z5" i="149"/>
  <c r="Z132" i="149"/>
  <c r="Z117" i="149"/>
  <c r="Z112" i="149"/>
  <c r="Z102" i="149"/>
  <c r="Z96" i="149"/>
  <c r="Z92" i="149"/>
  <c r="Z77" i="149"/>
  <c r="Z68" i="149"/>
  <c r="Z66" i="149"/>
  <c r="Z63" i="149"/>
  <c r="Z27" i="149"/>
  <c r="Z84" i="149"/>
  <c r="Z83" i="149"/>
  <c r="Z21" i="149"/>
  <c r="Z190" i="149"/>
  <c r="Z142" i="149"/>
  <c r="Z9" i="149"/>
  <c r="Z183" i="149"/>
  <c r="Z114" i="149"/>
  <c r="Z80" i="149"/>
  <c r="Z69" i="149"/>
  <c r="Z59" i="149"/>
  <c r="Z54" i="149"/>
  <c r="Z50" i="149"/>
  <c r="Z47" i="149"/>
  <c r="Z43" i="149"/>
  <c r="Z39" i="149"/>
  <c r="Z35" i="149"/>
  <c r="Z31" i="149"/>
  <c r="Z23" i="149"/>
  <c r="Z19" i="149"/>
  <c r="Z15" i="149"/>
  <c r="Z11" i="149"/>
  <c r="Z7" i="149"/>
  <c r="Z45" i="149"/>
  <c r="Z41" i="149"/>
  <c r="Z37" i="149"/>
  <c r="Z71" i="149"/>
  <c r="Y105" i="149"/>
  <c r="Z86" i="149"/>
  <c r="Z105" i="149"/>
  <c r="Y49" i="149"/>
  <c r="Y87" i="149"/>
  <c r="Z87" i="149"/>
  <c r="Y122" i="149"/>
  <c r="Z133" i="149"/>
  <c r="G156" i="149"/>
  <c r="D156" i="149"/>
  <c r="C166" i="149"/>
  <c r="C156" i="149"/>
  <c r="C177" i="149"/>
  <c r="C145" i="149"/>
  <c r="G177" i="149"/>
  <c r="E145" i="149"/>
  <c r="D145" i="149"/>
  <c r="S49" i="149"/>
  <c r="I81" i="149" a="1"/>
  <c r="I81" i="149" s="1"/>
  <c r="Z62" i="149"/>
  <c r="Y24" i="149"/>
  <c r="Y36" i="149"/>
  <c r="I102" i="149"/>
  <c r="I107" i="149"/>
  <c r="I109" i="149" s="1"/>
  <c r="F164" i="149"/>
  <c r="G164" i="149" s="1"/>
  <c r="F160" i="149"/>
  <c r="G160" i="149" s="1"/>
  <c r="F184" i="149"/>
  <c r="G184" i="149" s="1"/>
  <c r="F180" i="149"/>
  <c r="G180" i="149" s="1"/>
  <c r="F161" i="149"/>
  <c r="G161" i="149" s="1"/>
  <c r="F183" i="149"/>
  <c r="G183" i="149" s="1"/>
  <c r="F179" i="149"/>
  <c r="F181" i="149"/>
  <c r="G181" i="149" s="1"/>
  <c r="F163" i="149"/>
  <c r="G163" i="149" s="1"/>
  <c r="F182" i="149"/>
  <c r="G182" i="149" s="1"/>
  <c r="D155" i="149"/>
  <c r="F157" i="149" s="1"/>
  <c r="F185" i="149"/>
  <c r="G185" i="149" s="1"/>
  <c r="F162" i="149"/>
  <c r="G162" i="149" s="1"/>
  <c r="G178" i="149"/>
  <c r="G179" i="149"/>
  <c r="F158" i="149"/>
  <c r="G158" i="149" s="1"/>
  <c r="F159" i="149"/>
  <c r="G159" i="149" s="1"/>
  <c r="Z67" i="149"/>
  <c r="Y72" i="149"/>
  <c r="Z74" i="149"/>
  <c r="Z88" i="149"/>
  <c r="Y9" i="149"/>
  <c r="Y44" i="149"/>
  <c r="D149" i="149"/>
  <c r="D152" i="149"/>
  <c r="D147" i="149"/>
  <c r="D146" i="149"/>
  <c r="D150" i="149"/>
  <c r="D148" i="149"/>
  <c r="D151" i="149"/>
  <c r="Y58" i="149"/>
  <c r="Y12" i="149"/>
  <c r="Y21" i="149"/>
  <c r="Z44" i="149"/>
  <c r="Z49" i="149"/>
  <c r="Y74" i="149"/>
  <c r="E81" i="149" a="1"/>
  <c r="E81" i="149" s="1"/>
  <c r="Z12" i="149"/>
  <c r="Y45" i="149"/>
  <c r="Y4" i="149"/>
  <c r="Y13" i="149"/>
  <c r="Z24" i="149"/>
  <c r="Z29" i="149"/>
  <c r="Z36" i="149"/>
  <c r="C176" i="149"/>
  <c r="C155" i="149"/>
  <c r="Y48" i="149"/>
  <c r="G107" i="149"/>
  <c r="G109" i="149" s="1"/>
  <c r="G102" i="149"/>
  <c r="H102" i="149"/>
  <c r="H107" i="149"/>
  <c r="H109" i="149" s="1"/>
  <c r="Y76" i="149"/>
  <c r="Y113" i="149"/>
  <c r="Y175" i="149"/>
  <c r="Z20" i="149"/>
  <c r="Z32" i="149"/>
  <c r="E166" i="149"/>
  <c r="D166" i="149"/>
  <c r="D177" i="149"/>
  <c r="B71" i="149"/>
  <c r="U49" i="149" s="1"/>
  <c r="Y55" i="149"/>
  <c r="Y62" i="149"/>
  <c r="Z58" i="149"/>
  <c r="Y97" i="149"/>
  <c r="Z4" i="149"/>
  <c r="Y16" i="149"/>
  <c r="Y25" i="149"/>
  <c r="Y37" i="149"/>
  <c r="Z48" i="149"/>
  <c r="Z76" i="149"/>
  <c r="Z100" i="149"/>
  <c r="E105" i="149" a="1"/>
  <c r="E105" i="149" s="1"/>
  <c r="C168" i="149"/>
  <c r="E168" i="149" s="1"/>
  <c r="E167" i="149" s="1"/>
  <c r="C158" i="149"/>
  <c r="C179" i="149" s="1"/>
  <c r="C136" i="149"/>
  <c r="C116" i="149"/>
  <c r="Q50" i="149"/>
  <c r="U50" i="149" s="1" a="1"/>
  <c r="U50" i="149" s="1"/>
  <c r="C147" i="149"/>
  <c r="E147" i="149" s="1"/>
  <c r="E146" i="149" s="1"/>
  <c r="E115" i="149"/>
  <c r="Z119" i="149"/>
  <c r="B114" i="149"/>
  <c r="D114" i="149" s="1"/>
  <c r="D115" i="149" s="1"/>
  <c r="D116" i="149" s="1"/>
  <c r="D117" i="149" s="1"/>
  <c r="D118" i="149" s="1"/>
  <c r="D119" i="149" s="1"/>
  <c r="D120" i="149" s="1"/>
  <c r="D121" i="149" s="1"/>
  <c r="F115" i="149"/>
  <c r="D174" i="149"/>
  <c r="D169" i="149"/>
  <c r="D172" i="149"/>
  <c r="D171" i="149"/>
  <c r="D173" i="149"/>
  <c r="D168" i="149"/>
  <c r="D167" i="149"/>
  <c r="A90" i="148"/>
  <c r="D90" i="148" s="1"/>
  <c r="C104" i="148" a="1"/>
  <c r="C104" i="148" s="1"/>
  <c r="Z197" i="148"/>
  <c r="Z193" i="148"/>
  <c r="Z189" i="148"/>
  <c r="Z185" i="148"/>
  <c r="Z181" i="148"/>
  <c r="Z167" i="148"/>
  <c r="Z150" i="148"/>
  <c r="Z170" i="148"/>
  <c r="Z162" i="148"/>
  <c r="Z158" i="148"/>
  <c r="Z153" i="148"/>
  <c r="Z196" i="148"/>
  <c r="Z192" i="148"/>
  <c r="Z188" i="148"/>
  <c r="Z182" i="148"/>
  <c r="Z178" i="148"/>
  <c r="Z177" i="148"/>
  <c r="Z173" i="148"/>
  <c r="Z148" i="148"/>
  <c r="Z145" i="148"/>
  <c r="Z195" i="148"/>
  <c r="Z191" i="148"/>
  <c r="Z175" i="148"/>
  <c r="Z172" i="148"/>
  <c r="Z169" i="148"/>
  <c r="Z165" i="148"/>
  <c r="Z144" i="148"/>
  <c r="Z176" i="148"/>
  <c r="Z166" i="148"/>
  <c r="Z140" i="148"/>
  <c r="Z139" i="148"/>
  <c r="Z138" i="148"/>
  <c r="Z137" i="148"/>
  <c r="Z136" i="148"/>
  <c r="Z132" i="148"/>
  <c r="Z130" i="148"/>
  <c r="Z128" i="148"/>
  <c r="Z126" i="148"/>
  <c r="Z124" i="148"/>
  <c r="Z194" i="148"/>
  <c r="Z186" i="148"/>
  <c r="Z161" i="148"/>
  <c r="Z160" i="148"/>
  <c r="Z159" i="148"/>
  <c r="Z179" i="148"/>
  <c r="Z151" i="148"/>
  <c r="Z142" i="148"/>
  <c r="Z129" i="148"/>
  <c r="Z110" i="148"/>
  <c r="Z108" i="148"/>
  <c r="Z184" i="148"/>
  <c r="Z125" i="148"/>
  <c r="Z116" i="148"/>
  <c r="Z106" i="148"/>
  <c r="Z103" i="148"/>
  <c r="Z168" i="148"/>
  <c r="Z156" i="148"/>
  <c r="Z146" i="148"/>
  <c r="Z120" i="148"/>
  <c r="Z113" i="148"/>
  <c r="Z109" i="148"/>
  <c r="Z104" i="148"/>
  <c r="Z141" i="148"/>
  <c r="Z119" i="148"/>
  <c r="Z115" i="148"/>
  <c r="Z180" i="148"/>
  <c r="Z154" i="148"/>
  <c r="Z105" i="148"/>
  <c r="Z94" i="148"/>
  <c r="Z90" i="148"/>
  <c r="Z89" i="148"/>
  <c r="Z85" i="148"/>
  <c r="Z81" i="148"/>
  <c r="Z72" i="148"/>
  <c r="Z183" i="148"/>
  <c r="Z107" i="148"/>
  <c r="Z101" i="148"/>
  <c r="Z100" i="148"/>
  <c r="Z99" i="148"/>
  <c r="Z98" i="148"/>
  <c r="Z80" i="148"/>
  <c r="Z76" i="148"/>
  <c r="Z187" i="148"/>
  <c r="Z171" i="148"/>
  <c r="Z147" i="148"/>
  <c r="Z123" i="148"/>
  <c r="Z97" i="148"/>
  <c r="Z93" i="148"/>
  <c r="Z88" i="148"/>
  <c r="Z84" i="148"/>
  <c r="Z74" i="148"/>
  <c r="Z71" i="148"/>
  <c r="Z174" i="148"/>
  <c r="Z157" i="148"/>
  <c r="Z134" i="148"/>
  <c r="Z122" i="148"/>
  <c r="Z118" i="148"/>
  <c r="Z102" i="148"/>
  <c r="Z77" i="148"/>
  <c r="Z164" i="148"/>
  <c r="Z135" i="148"/>
  <c r="Z131" i="148"/>
  <c r="Z78" i="148"/>
  <c r="Z75" i="148"/>
  <c r="Z61" i="148"/>
  <c r="Z27" i="148"/>
  <c r="Z49" i="148"/>
  <c r="Z44" i="148"/>
  <c r="Z32" i="148"/>
  <c r="Z15" i="148"/>
  <c r="Z29" i="148"/>
  <c r="Z67" i="148"/>
  <c r="Z63" i="148"/>
  <c r="Z31" i="148"/>
  <c r="Z73" i="148"/>
  <c r="Z70" i="148"/>
  <c r="Z190" i="148"/>
  <c r="Z163" i="148"/>
  <c r="Z112" i="148"/>
  <c r="Z91" i="148"/>
  <c r="Z82" i="148"/>
  <c r="Z60" i="148"/>
  <c r="Z55" i="148"/>
  <c r="Z53" i="148"/>
  <c r="Z51" i="148"/>
  <c r="Z45" i="148"/>
  <c r="Z41" i="148"/>
  <c r="Z37" i="148"/>
  <c r="Z33" i="148"/>
  <c r="Z24" i="148"/>
  <c r="Z20" i="148"/>
  <c r="Z16" i="148"/>
  <c r="Z12" i="148"/>
  <c r="Z8" i="148"/>
  <c r="Z4" i="148"/>
  <c r="Z64" i="148"/>
  <c r="Z143" i="148"/>
  <c r="Z95" i="148"/>
  <c r="Z66" i="148"/>
  <c r="Z59" i="148"/>
  <c r="Z54" i="148"/>
  <c r="Z50" i="148"/>
  <c r="Z47" i="148"/>
  <c r="Z39" i="148"/>
  <c r="Z14" i="148"/>
  <c r="Z52" i="148"/>
  <c r="Z28" i="148"/>
  <c r="Z149" i="148"/>
  <c r="Z127" i="148"/>
  <c r="Z121" i="148"/>
  <c r="Z114" i="148"/>
  <c r="Z79" i="148"/>
  <c r="Z58" i="148"/>
  <c r="Z26" i="148"/>
  <c r="Z92" i="148"/>
  <c r="Z40" i="148"/>
  <c r="Z62" i="148"/>
  <c r="Z43" i="148"/>
  <c r="Z35" i="148"/>
  <c r="Z22" i="148"/>
  <c r="Z18" i="148"/>
  <c r="Z10" i="148"/>
  <c r="Z111" i="148"/>
  <c r="Z155" i="148"/>
  <c r="Z6" i="148"/>
  <c r="Z133" i="148"/>
  <c r="Z152" i="148"/>
  <c r="Z117" i="148"/>
  <c r="Z96" i="148"/>
  <c r="Z87" i="148"/>
  <c r="Z68" i="148"/>
  <c r="Z65" i="148"/>
  <c r="Z57" i="148"/>
  <c r="Z56" i="148"/>
  <c r="Z46" i="148"/>
  <c r="Z42" i="148"/>
  <c r="Z38" i="148"/>
  <c r="Z34" i="148"/>
  <c r="Z30" i="148"/>
  <c r="Z25" i="148"/>
  <c r="Z21" i="148"/>
  <c r="Z17" i="148"/>
  <c r="Z13" i="148"/>
  <c r="Z9" i="148"/>
  <c r="Z5" i="148"/>
  <c r="Z83" i="148"/>
  <c r="Z48" i="148"/>
  <c r="Z36" i="148"/>
  <c r="Z23" i="148"/>
  <c r="Z19" i="148"/>
  <c r="Z11" i="148"/>
  <c r="Z7" i="148"/>
  <c r="Z86" i="148"/>
  <c r="Z69" i="148"/>
  <c r="F104" i="148" a="1"/>
  <c r="F104" i="148" s="1"/>
  <c r="D102" i="148"/>
  <c r="E104" i="148" a="1"/>
  <c r="E104" i="148" s="1"/>
  <c r="D69" i="148"/>
  <c r="F105" i="148" a="1"/>
  <c r="F105" i="148" s="1"/>
  <c r="E105" i="148" a="1"/>
  <c r="E105" i="148" s="1"/>
  <c r="C105" i="148" a="1"/>
  <c r="C105" i="148" s="1"/>
  <c r="F164" i="148"/>
  <c r="G164" i="148" s="1"/>
  <c r="F160" i="148"/>
  <c r="G160" i="148" s="1"/>
  <c r="F184" i="148"/>
  <c r="G184" i="148" s="1"/>
  <c r="F180" i="148"/>
  <c r="G180" i="148" s="1"/>
  <c r="F161" i="148"/>
  <c r="G161" i="148" s="1"/>
  <c r="F183" i="148"/>
  <c r="G183" i="148" s="1"/>
  <c r="F182" i="148"/>
  <c r="G182" i="148" s="1"/>
  <c r="F181" i="148"/>
  <c r="G181" i="148" s="1"/>
  <c r="G158" i="148"/>
  <c r="F159" i="148"/>
  <c r="G159" i="148" s="1"/>
  <c r="F158" i="148"/>
  <c r="F163" i="148"/>
  <c r="G163" i="148" s="1"/>
  <c r="D155" i="148"/>
  <c r="F157" i="148" s="1"/>
  <c r="F185" i="148"/>
  <c r="G185" i="148" s="1"/>
  <c r="F162" i="148"/>
  <c r="G162" i="148" s="1"/>
  <c r="F179" i="148"/>
  <c r="G179" i="148" s="1"/>
  <c r="G156" i="148"/>
  <c r="D156" i="148"/>
  <c r="C166" i="148"/>
  <c r="C156" i="148"/>
  <c r="C177" i="148"/>
  <c r="G177" i="148"/>
  <c r="C145" i="148"/>
  <c r="E145" i="148"/>
  <c r="I81" i="148" a="1"/>
  <c r="I81" i="148" s="1"/>
  <c r="E81" i="148" a="1"/>
  <c r="E81" i="148" s="1"/>
  <c r="R50" i="148"/>
  <c r="D145" i="148"/>
  <c r="S49" i="148"/>
  <c r="F109" i="148" a="1"/>
  <c r="F109" i="148" s="1"/>
  <c r="E109" i="148" a="1"/>
  <c r="E109" i="148" s="1"/>
  <c r="C109" i="148"/>
  <c r="C176" i="148"/>
  <c r="G178" i="148" s="1"/>
  <c r="C155" i="148"/>
  <c r="D75" i="148"/>
  <c r="H81" i="148"/>
  <c r="Y114" i="148"/>
  <c r="Y28" i="148"/>
  <c r="Y52" i="148"/>
  <c r="Y69" i="148"/>
  <c r="Y70" i="148"/>
  <c r="Y71" i="148"/>
  <c r="Y74" i="148"/>
  <c r="Y132" i="148"/>
  <c r="Y83" i="148"/>
  <c r="Y92" i="148"/>
  <c r="Y124" i="148"/>
  <c r="Y160" i="148"/>
  <c r="Y127" i="148"/>
  <c r="Y149" i="148"/>
  <c r="D149" i="148"/>
  <c r="D152" i="148"/>
  <c r="D147" i="148"/>
  <c r="D153" i="148"/>
  <c r="D150" i="148"/>
  <c r="D146" i="148"/>
  <c r="D148" i="148"/>
  <c r="D151" i="148"/>
  <c r="Y58" i="148"/>
  <c r="Y79" i="148"/>
  <c r="Y4" i="148"/>
  <c r="Y8" i="148"/>
  <c r="Y12" i="148"/>
  <c r="Y16" i="148"/>
  <c r="Y20" i="148"/>
  <c r="Y24" i="148"/>
  <c r="Y33" i="148"/>
  <c r="Y37" i="148"/>
  <c r="Y41" i="148"/>
  <c r="Y45" i="148"/>
  <c r="Y51" i="148"/>
  <c r="Y53" i="148"/>
  <c r="Y55" i="148"/>
  <c r="H102" i="148"/>
  <c r="H107" i="148"/>
  <c r="H109" i="148" s="1"/>
  <c r="I107" i="148"/>
  <c r="I109" i="148" s="1"/>
  <c r="I102" i="148"/>
  <c r="Y60" i="148"/>
  <c r="Y88" i="148"/>
  <c r="Y97" i="148"/>
  <c r="C159" i="148"/>
  <c r="C180" i="148" s="1"/>
  <c r="C169" i="148"/>
  <c r="C137" i="148"/>
  <c r="C117" i="148"/>
  <c r="C148" i="148"/>
  <c r="E148" i="148" s="1"/>
  <c r="E116" i="148"/>
  <c r="Y176" i="148"/>
  <c r="Y172" i="148"/>
  <c r="Y161" i="148"/>
  <c r="Y157" i="148"/>
  <c r="Y154" i="148"/>
  <c r="Y147" i="148"/>
  <c r="Y144" i="148"/>
  <c r="Y197" i="148"/>
  <c r="Y193" i="148"/>
  <c r="Y189" i="148"/>
  <c r="Y185" i="148"/>
  <c r="Y181" i="148"/>
  <c r="Y167" i="148"/>
  <c r="Y150" i="148"/>
  <c r="Y170" i="148"/>
  <c r="Y162" i="148"/>
  <c r="Y158" i="148"/>
  <c r="Y153" i="148"/>
  <c r="Y143" i="148"/>
  <c r="Y196" i="148"/>
  <c r="Y194" i="148"/>
  <c r="Y190" i="148"/>
  <c r="Y186" i="148"/>
  <c r="Y184" i="148"/>
  <c r="Y177" i="148"/>
  <c r="Y174" i="148"/>
  <c r="Y171" i="148"/>
  <c r="Y168" i="148"/>
  <c r="Y164" i="148"/>
  <c r="Y163" i="148"/>
  <c r="Y133" i="148"/>
  <c r="Y195" i="148"/>
  <c r="Y191" i="148"/>
  <c r="Y175" i="148"/>
  <c r="Y169" i="148"/>
  <c r="Y165" i="148"/>
  <c r="Y166" i="148"/>
  <c r="Y140" i="148"/>
  <c r="Y139" i="148"/>
  <c r="Y138" i="148"/>
  <c r="Y137" i="148"/>
  <c r="Y136" i="148"/>
  <c r="Y182" i="148"/>
  <c r="Y159" i="148"/>
  <c r="Y148" i="148"/>
  <c r="Y141" i="148"/>
  <c r="Y119" i="148"/>
  <c r="Y115" i="148"/>
  <c r="Y179" i="148"/>
  <c r="Y173" i="148"/>
  <c r="Y151" i="148"/>
  <c r="Y145" i="148"/>
  <c r="Y142" i="148"/>
  <c r="Y129" i="148"/>
  <c r="Y110" i="148"/>
  <c r="Y108" i="148"/>
  <c r="Y98" i="148"/>
  <c r="Y128" i="148"/>
  <c r="Y125" i="148"/>
  <c r="Y116" i="148"/>
  <c r="Y106" i="148"/>
  <c r="Y155" i="148"/>
  <c r="Y135" i="148"/>
  <c r="Y134" i="148"/>
  <c r="Y131" i="148"/>
  <c r="Y130" i="148"/>
  <c r="Y126" i="148"/>
  <c r="Y121" i="148"/>
  <c r="Y111" i="148"/>
  <c r="Y188" i="148"/>
  <c r="Y122" i="148"/>
  <c r="Y118" i="148"/>
  <c r="Y102" i="148"/>
  <c r="Y77" i="148"/>
  <c r="Y68" i="148"/>
  <c r="Y66" i="148"/>
  <c r="Y63" i="148"/>
  <c r="Y180" i="148"/>
  <c r="Y120" i="148"/>
  <c r="Y113" i="148"/>
  <c r="Y105" i="148"/>
  <c r="Y94" i="148"/>
  <c r="Y90" i="148"/>
  <c r="Y89" i="148"/>
  <c r="Y85" i="148"/>
  <c r="Y81" i="148"/>
  <c r="Y72" i="148"/>
  <c r="Y192" i="148"/>
  <c r="Y183" i="148"/>
  <c r="Y107" i="148"/>
  <c r="Y101" i="148"/>
  <c r="Y100" i="148"/>
  <c r="Y99" i="148"/>
  <c r="Y80" i="148"/>
  <c r="Y76" i="148"/>
  <c r="Y187" i="148"/>
  <c r="Y178" i="148"/>
  <c r="Y112" i="148"/>
  <c r="Y104" i="148"/>
  <c r="Y103" i="148"/>
  <c r="Y95" i="148"/>
  <c r="Y91" i="148"/>
  <c r="Y86" i="148"/>
  <c r="Y82" i="148"/>
  <c r="Y73" i="148"/>
  <c r="Y26" i="148"/>
  <c r="Y27" i="148"/>
  <c r="Y61" i="148"/>
  <c r="Y75" i="148"/>
  <c r="Y78" i="148"/>
  <c r="E166" i="148"/>
  <c r="D166" i="148"/>
  <c r="D177" i="148"/>
  <c r="D109" i="148" a="1"/>
  <c r="D109" i="148" s="1"/>
  <c r="G102" i="148"/>
  <c r="G107" i="148"/>
  <c r="G109" i="148" s="1"/>
  <c r="E169" i="148"/>
  <c r="Y5" i="148"/>
  <c r="Y9" i="148"/>
  <c r="Y13" i="148"/>
  <c r="Y17" i="148"/>
  <c r="Y21" i="148"/>
  <c r="Y25" i="148"/>
  <c r="Y30" i="148"/>
  <c r="Y34" i="148"/>
  <c r="Y38" i="148"/>
  <c r="Y42" i="148"/>
  <c r="Y46" i="148"/>
  <c r="B114" i="148"/>
  <c r="D114" i="148" s="1"/>
  <c r="D115" i="148" s="1"/>
  <c r="D116" i="148" s="1"/>
  <c r="D117" i="148" s="1"/>
  <c r="D118" i="148" s="1"/>
  <c r="D119" i="148" s="1"/>
  <c r="D120" i="148" s="1"/>
  <c r="D121" i="148" s="1"/>
  <c r="F115" i="148"/>
  <c r="F116" i="148"/>
  <c r="U50" i="148" a="1"/>
  <c r="U50" i="148" s="1"/>
  <c r="Y56" i="148"/>
  <c r="Y57" i="148"/>
  <c r="D174" i="148"/>
  <c r="D169" i="148"/>
  <c r="D172" i="148"/>
  <c r="D171" i="148"/>
  <c r="D168" i="148"/>
  <c r="D173" i="148"/>
  <c r="D170" i="148"/>
  <c r="Y65" i="148"/>
  <c r="Y87" i="148"/>
  <c r="Y96" i="148"/>
  <c r="Y109" i="148"/>
  <c r="Y117" i="148"/>
  <c r="Y152" i="148"/>
  <c r="C168" i="148"/>
  <c r="E168" i="148" s="1"/>
  <c r="E167" i="148" s="1"/>
  <c r="C136" i="148"/>
  <c r="C147" i="148"/>
  <c r="E147" i="148" s="1"/>
  <c r="E146" i="148" s="1"/>
  <c r="E115" i="148"/>
  <c r="AA119" i="160" l="1"/>
  <c r="X151" i="160"/>
  <c r="Z151" i="160" s="1"/>
  <c r="X140" i="160"/>
  <c r="X172" i="160"/>
  <c r="Z172" i="160" s="1"/>
  <c r="X162" i="160"/>
  <c r="X183" i="160" s="1"/>
  <c r="Z119" i="160"/>
  <c r="X120" i="160"/>
  <c r="S12" i="160"/>
  <c r="T12" i="160" s="1"/>
  <c r="T13" i="160" s="1"/>
  <c r="T14" i="160" s="1"/>
  <c r="T15" i="160" s="1"/>
  <c r="T16" i="160" s="1"/>
  <c r="T17" i="160" s="1"/>
  <c r="S16" i="160"/>
  <c r="S14" i="160"/>
  <c r="Z120" i="162"/>
  <c r="X141" i="162"/>
  <c r="X152" i="162"/>
  <c r="Z152" i="162" s="1"/>
  <c r="X121" i="162"/>
  <c r="X173" i="162"/>
  <c r="Z173" i="162" s="1"/>
  <c r="X163" i="162"/>
  <c r="X184" i="162" s="1"/>
  <c r="AA120" i="162"/>
  <c r="S15" i="160"/>
  <c r="S17" i="160"/>
  <c r="J104" i="157"/>
  <c r="S50" i="150" a="1"/>
  <c r="S50" i="150" s="1"/>
  <c r="G105" i="159"/>
  <c r="J105" i="159" s="1"/>
  <c r="F157" i="154"/>
  <c r="G157" i="154" s="1"/>
  <c r="F162" i="154"/>
  <c r="G162" i="154" s="1"/>
  <c r="F163" i="154"/>
  <c r="G163" i="154" s="1"/>
  <c r="F164" i="154"/>
  <c r="G164" i="154" s="1"/>
  <c r="F158" i="154"/>
  <c r="G158" i="154" s="1"/>
  <c r="F159" i="154"/>
  <c r="G159" i="154" s="1"/>
  <c r="F160" i="154"/>
  <c r="G160" i="154" s="1"/>
  <c r="F161" i="154"/>
  <c r="G161" i="154" s="1"/>
  <c r="H109" i="155"/>
  <c r="J109" i="155" s="1"/>
  <c r="U50" i="155" a="1"/>
  <c r="U50" i="155" s="1"/>
  <c r="D109" i="155" a="1"/>
  <c r="D109" i="155" s="1"/>
  <c r="J105" i="157"/>
  <c r="G104" i="151"/>
  <c r="J109" i="150"/>
  <c r="G157" i="148"/>
  <c r="I49" i="148"/>
  <c r="I58" i="148" s="1"/>
  <c r="I67" i="148" s="1"/>
  <c r="C76" i="148"/>
  <c r="G108" i="152"/>
  <c r="J108" i="152" s="1"/>
  <c r="F157" i="155"/>
  <c r="G157" i="155" s="1"/>
  <c r="F160" i="155"/>
  <c r="G160" i="155" s="1"/>
  <c r="F161" i="155"/>
  <c r="G161" i="155" s="1"/>
  <c r="F162" i="155"/>
  <c r="G162" i="155" s="1"/>
  <c r="F163" i="155"/>
  <c r="G163" i="155" s="1"/>
  <c r="F164" i="155"/>
  <c r="G164" i="155" s="1"/>
  <c r="F158" i="155"/>
  <c r="G158" i="155" s="1"/>
  <c r="F159" i="155"/>
  <c r="G159" i="155" s="1"/>
  <c r="J109" i="151"/>
  <c r="S50" i="148" a="1"/>
  <c r="S50" i="148" s="1"/>
  <c r="J109" i="149"/>
  <c r="G157" i="149"/>
  <c r="F137" i="159" a="1"/>
  <c r="F137" i="159" s="1"/>
  <c r="F139" i="159" a="1"/>
  <c r="F139" i="159" s="1"/>
  <c r="F156" i="152"/>
  <c r="G156" i="152" s="1"/>
  <c r="F158" i="152"/>
  <c r="G158" i="152" s="1"/>
  <c r="F159" i="152"/>
  <c r="G159" i="152" s="1"/>
  <c r="F160" i="152"/>
  <c r="G160" i="152" s="1"/>
  <c r="F161" i="152"/>
  <c r="G161" i="152" s="1"/>
  <c r="F162" i="152"/>
  <c r="G162" i="152" s="1"/>
  <c r="F163" i="152"/>
  <c r="G163" i="152" s="1"/>
  <c r="F157" i="152"/>
  <c r="G157" i="152" s="1"/>
  <c r="C149" i="159"/>
  <c r="E149" i="159" s="1"/>
  <c r="C160" i="159"/>
  <c r="C181" i="159" s="1"/>
  <c r="C170" i="159"/>
  <c r="E170" i="159" s="1"/>
  <c r="E117" i="159"/>
  <c r="C118" i="159"/>
  <c r="C138" i="159"/>
  <c r="F117" i="159"/>
  <c r="F138" i="159" a="1"/>
  <c r="F138" i="159" s="1"/>
  <c r="F136" i="159" a="1"/>
  <c r="F136" i="159" s="1"/>
  <c r="J104" i="159"/>
  <c r="E74" i="157"/>
  <c r="F141" i="157" a="1"/>
  <c r="F141" i="157" s="1"/>
  <c r="F136" i="157" a="1"/>
  <c r="F136" i="157" s="1"/>
  <c r="F137" i="157" a="1"/>
  <c r="F137" i="157" s="1"/>
  <c r="F138" i="157" a="1"/>
  <c r="F138" i="157" s="1"/>
  <c r="C160" i="157"/>
  <c r="C181" i="157" s="1"/>
  <c r="C149" i="157"/>
  <c r="E149" i="157" s="1"/>
  <c r="C170" i="157"/>
  <c r="E170" i="157" s="1"/>
  <c r="E117" i="157"/>
  <c r="C138" i="157"/>
  <c r="C118" i="157"/>
  <c r="F117" i="157"/>
  <c r="F139" i="157" a="1"/>
  <c r="F139" i="157" s="1"/>
  <c r="J104" i="156"/>
  <c r="F138" i="156" a="1"/>
  <c r="F138" i="156" s="1"/>
  <c r="C149" i="156"/>
  <c r="E149" i="156" s="1"/>
  <c r="C160" i="156"/>
  <c r="C181" i="156" s="1"/>
  <c r="C138" i="156"/>
  <c r="C118" i="156"/>
  <c r="E117" i="156"/>
  <c r="C170" i="156"/>
  <c r="E170" i="156" s="1"/>
  <c r="F117" i="156"/>
  <c r="J105" i="156"/>
  <c r="C159" i="155"/>
  <c r="C180" i="155" s="1"/>
  <c r="C169" i="155"/>
  <c r="E169" i="155" s="1"/>
  <c r="C137" i="155"/>
  <c r="C117" i="155"/>
  <c r="E116" i="155"/>
  <c r="C148" i="155"/>
  <c r="E148" i="155" s="1"/>
  <c r="D105" i="155" a="1"/>
  <c r="D105" i="155" s="1"/>
  <c r="I105" i="155"/>
  <c r="H105" i="155"/>
  <c r="F116" i="155"/>
  <c r="G104" i="155"/>
  <c r="G105" i="155"/>
  <c r="J105" i="155" s="1"/>
  <c r="E141" i="155" a="1"/>
  <c r="E141" i="155" s="1"/>
  <c r="F141" i="155" s="1" a="1"/>
  <c r="F141" i="155" s="1"/>
  <c r="E139" i="155" a="1"/>
  <c r="E139" i="155" s="1"/>
  <c r="E137" i="155" a="1"/>
  <c r="E137" i="155" s="1"/>
  <c r="E138" i="155" a="1"/>
  <c r="E138" i="155" s="1"/>
  <c r="F138" i="155" s="1" a="1"/>
  <c r="F138" i="155" s="1"/>
  <c r="E142" i="155" a="1"/>
  <c r="E142" i="155" s="1"/>
  <c r="F142" i="155" s="1" a="1"/>
  <c r="F142" i="155" s="1"/>
  <c r="E140" i="155" a="1"/>
  <c r="E140" i="155" s="1"/>
  <c r="E136" i="155" a="1"/>
  <c r="E136" i="155" s="1"/>
  <c r="F136" i="155" s="1" a="1"/>
  <c r="F136" i="155" s="1"/>
  <c r="D75" i="155"/>
  <c r="D76" i="155"/>
  <c r="H104" i="154"/>
  <c r="J104" i="154" s="1"/>
  <c r="H105" i="154"/>
  <c r="J105" i="154" s="1"/>
  <c r="H109" i="154"/>
  <c r="J109" i="154" s="1"/>
  <c r="E142" i="154" a="1"/>
  <c r="E142" i="154" s="1"/>
  <c r="E137" i="154" a="1"/>
  <c r="E137" i="154" s="1"/>
  <c r="E141" i="154" a="1"/>
  <c r="E141" i="154" s="1"/>
  <c r="E139" i="154" a="1"/>
  <c r="E139" i="154" s="1"/>
  <c r="E136" i="154" a="1"/>
  <c r="E136" i="154" s="1"/>
  <c r="F136" i="154" s="1" a="1"/>
  <c r="F136" i="154" s="1"/>
  <c r="E140" i="154" a="1"/>
  <c r="E140" i="154" s="1"/>
  <c r="F140" i="154" s="1" a="1"/>
  <c r="F140" i="154" s="1"/>
  <c r="E138" i="154" a="1"/>
  <c r="E138" i="154" s="1"/>
  <c r="F138" i="154" s="1" a="1"/>
  <c r="F138" i="154" s="1"/>
  <c r="F142" i="154" a="1"/>
  <c r="F142" i="154" s="1"/>
  <c r="U50" i="154" a="1"/>
  <c r="U50" i="154" s="1"/>
  <c r="C172" i="154"/>
  <c r="E172" i="154" s="1"/>
  <c r="C140" i="154"/>
  <c r="C151" i="154"/>
  <c r="E151" i="154" s="1"/>
  <c r="C120" i="154"/>
  <c r="C162" i="154"/>
  <c r="C183" i="154" s="1"/>
  <c r="E119" i="154"/>
  <c r="D75" i="154"/>
  <c r="D76" i="154"/>
  <c r="D104" i="154" a="1"/>
  <c r="D104" i="154" s="1"/>
  <c r="D105" i="154" a="1"/>
  <c r="D105" i="154" s="1"/>
  <c r="F119" i="154"/>
  <c r="E73" i="152"/>
  <c r="G104" i="152"/>
  <c r="J104" i="152" s="1"/>
  <c r="G103" i="152"/>
  <c r="J103" i="152" s="1"/>
  <c r="C158" i="152"/>
  <c r="C179" i="152" s="1"/>
  <c r="C147" i="152"/>
  <c r="E147" i="152" s="1"/>
  <c r="C136" i="152"/>
  <c r="C168" i="152"/>
  <c r="E168" i="152" s="1"/>
  <c r="C116" i="152"/>
  <c r="E115" i="152"/>
  <c r="E141" i="152" a="1"/>
  <c r="E141" i="152" s="1"/>
  <c r="F141" i="152" s="1" a="1"/>
  <c r="F141" i="152" s="1"/>
  <c r="E140" i="152" a="1"/>
  <c r="E140" i="152" s="1"/>
  <c r="E136" i="152" a="1"/>
  <c r="E136" i="152" s="1"/>
  <c r="E137" i="152" a="1"/>
  <c r="E137" i="152" s="1"/>
  <c r="F137" i="152" s="1" a="1"/>
  <c r="F137" i="152" s="1"/>
  <c r="E138" i="152" a="1"/>
  <c r="E138" i="152" s="1"/>
  <c r="E139" i="152" a="1"/>
  <c r="E139" i="152" s="1"/>
  <c r="F139" i="152" s="1" a="1"/>
  <c r="F139" i="152" s="1"/>
  <c r="E135" i="152" a="1"/>
  <c r="E135" i="152" s="1"/>
  <c r="F135" i="152" s="1" a="1"/>
  <c r="F135" i="152" s="1"/>
  <c r="F140" i="152" a="1"/>
  <c r="F140" i="152" s="1"/>
  <c r="F115" i="152"/>
  <c r="D103" i="152" a="1"/>
  <c r="D103" i="152" s="1"/>
  <c r="D104" i="152" a="1"/>
  <c r="D104" i="152" s="1"/>
  <c r="D104" i="151" a="1"/>
  <c r="D104" i="151" s="1"/>
  <c r="D105" i="151" a="1"/>
  <c r="D105" i="151" s="1"/>
  <c r="C159" i="151"/>
  <c r="C180" i="151" s="1"/>
  <c r="C148" i="151"/>
  <c r="E148" i="151" s="1"/>
  <c r="C117" i="151"/>
  <c r="C169" i="151"/>
  <c r="E169" i="151" s="1"/>
  <c r="C137" i="151"/>
  <c r="E116" i="151"/>
  <c r="E142" i="151" a="1"/>
  <c r="E142" i="151" s="1"/>
  <c r="F142" i="151" s="1" a="1"/>
  <c r="F142" i="151" s="1"/>
  <c r="E141" i="151" a="1"/>
  <c r="E141" i="151" s="1"/>
  <c r="F141" i="151" s="1" a="1"/>
  <c r="F141" i="151" s="1"/>
  <c r="E140" i="151" a="1"/>
  <c r="E140" i="151" s="1"/>
  <c r="F140" i="151" s="1" a="1"/>
  <c r="F140" i="151" s="1"/>
  <c r="E139" i="151" a="1"/>
  <c r="E139" i="151" s="1"/>
  <c r="F139" i="151" s="1" a="1"/>
  <c r="F139" i="151" s="1"/>
  <c r="E138" i="151" a="1"/>
  <c r="E138" i="151" s="1"/>
  <c r="F138" i="151" s="1" a="1"/>
  <c r="F138" i="151" s="1"/>
  <c r="E137" i="151" a="1"/>
  <c r="E137" i="151" s="1"/>
  <c r="F137" i="151" s="1" a="1"/>
  <c r="F137" i="151" s="1"/>
  <c r="E136" i="151" a="1"/>
  <c r="E136" i="151" s="1"/>
  <c r="H104" i="151"/>
  <c r="H105" i="151"/>
  <c r="J105" i="151" s="1"/>
  <c r="F116" i="151"/>
  <c r="U50" i="151" a="1"/>
  <c r="U50" i="151" s="1"/>
  <c r="G157" i="150"/>
  <c r="E142" i="150" a="1"/>
  <c r="E142" i="150" s="1"/>
  <c r="E141" i="150" a="1"/>
  <c r="E141" i="150" s="1"/>
  <c r="F141" i="150" s="1" a="1"/>
  <c r="F141" i="150" s="1"/>
  <c r="E136" i="150" a="1"/>
  <c r="E136" i="150" s="1"/>
  <c r="E139" i="150" a="1"/>
  <c r="E139" i="150" s="1"/>
  <c r="F139" i="150" s="1" a="1"/>
  <c r="F139" i="150" s="1"/>
  <c r="E138" i="150" a="1"/>
  <c r="E138" i="150" s="1"/>
  <c r="F138" i="150" s="1" a="1"/>
  <c r="F138" i="150" s="1"/>
  <c r="E137" i="150" a="1"/>
  <c r="E137" i="150" s="1"/>
  <c r="F137" i="150" s="1" a="1"/>
  <c r="F137" i="150" s="1"/>
  <c r="E140" i="150" a="1"/>
  <c r="E140" i="150" s="1"/>
  <c r="F140" i="150" s="1" a="1"/>
  <c r="F140" i="150" s="1"/>
  <c r="D75" i="150"/>
  <c r="D76" i="150"/>
  <c r="G104" i="150"/>
  <c r="G105" i="150"/>
  <c r="H105" i="150"/>
  <c r="H104" i="150"/>
  <c r="E74" i="150"/>
  <c r="I105" i="150"/>
  <c r="F142" i="150" a="1"/>
  <c r="F142" i="150" s="1"/>
  <c r="D104" i="150" a="1"/>
  <c r="D104" i="150" s="1"/>
  <c r="D105" i="150" a="1"/>
  <c r="D105" i="150" s="1"/>
  <c r="C149" i="150"/>
  <c r="E149" i="150" s="1"/>
  <c r="C160" i="150"/>
  <c r="C181" i="150" s="1"/>
  <c r="C138" i="150"/>
  <c r="C118" i="150"/>
  <c r="C170" i="150"/>
  <c r="E170" i="150" s="1"/>
  <c r="E117" i="150"/>
  <c r="F136" i="150" a="1"/>
  <c r="F136" i="150" s="1"/>
  <c r="C76" i="150"/>
  <c r="I49" i="150"/>
  <c r="I58" i="150" s="1"/>
  <c r="I67" i="150" s="1"/>
  <c r="I104" i="150" s="1"/>
  <c r="E142" i="149" a="1"/>
  <c r="E142" i="149" s="1"/>
  <c r="F142" i="149" s="1" a="1"/>
  <c r="F142" i="149" s="1"/>
  <c r="E141" i="149" a="1"/>
  <c r="E141" i="149" s="1"/>
  <c r="F141" i="149" s="1" a="1"/>
  <c r="F141" i="149" s="1"/>
  <c r="E140" i="149" a="1"/>
  <c r="E140" i="149" s="1"/>
  <c r="E139" i="149" a="1"/>
  <c r="E139" i="149" s="1"/>
  <c r="F139" i="149" s="1" a="1"/>
  <c r="F139" i="149" s="1"/>
  <c r="E138" i="149" a="1"/>
  <c r="E138" i="149" s="1"/>
  <c r="E137" i="149" a="1"/>
  <c r="E137" i="149" s="1"/>
  <c r="E136" i="149" a="1"/>
  <c r="E136" i="149" s="1"/>
  <c r="F136" i="149" s="1" a="1"/>
  <c r="F136" i="149" s="1"/>
  <c r="H105" i="149"/>
  <c r="H104" i="149"/>
  <c r="G104" i="149"/>
  <c r="G105" i="149"/>
  <c r="D75" i="149"/>
  <c r="D76" i="149"/>
  <c r="T50" i="149" a="1"/>
  <c r="T50" i="149" s="1"/>
  <c r="R50" i="149"/>
  <c r="S50" i="149" s="1" a="1"/>
  <c r="S50" i="149" s="1"/>
  <c r="C159" i="149"/>
  <c r="C180" i="149" s="1"/>
  <c r="C169" i="149"/>
  <c r="E169" i="149" s="1"/>
  <c r="C148" i="149"/>
  <c r="E148" i="149" s="1"/>
  <c r="C117" i="149"/>
  <c r="C137" i="149"/>
  <c r="F116" i="149"/>
  <c r="E116" i="149"/>
  <c r="C76" i="149"/>
  <c r="I49" i="149"/>
  <c r="I58" i="149" s="1"/>
  <c r="I67" i="149" s="1"/>
  <c r="I104" i="149" s="1"/>
  <c r="I105" i="149"/>
  <c r="D105" i="149" a="1"/>
  <c r="D105" i="149" s="1"/>
  <c r="D104" i="149" a="1"/>
  <c r="D104" i="149" s="1"/>
  <c r="J109" i="148"/>
  <c r="I105" i="148"/>
  <c r="I104" i="148"/>
  <c r="E142" i="148" a="1"/>
  <c r="E142" i="148" s="1"/>
  <c r="F142" i="148" s="1" a="1"/>
  <c r="F142" i="148" s="1"/>
  <c r="E141" i="148" a="1"/>
  <c r="E141" i="148" s="1"/>
  <c r="F141" i="148" s="1" a="1"/>
  <c r="F141" i="148" s="1"/>
  <c r="E140" i="148" a="1"/>
  <c r="E140" i="148" s="1"/>
  <c r="F140" i="148" s="1" a="1"/>
  <c r="F140" i="148" s="1"/>
  <c r="E136" i="148" a="1"/>
  <c r="E136" i="148" s="1"/>
  <c r="F136" i="148" s="1" a="1"/>
  <c r="F136" i="148" s="1"/>
  <c r="E137" i="148" a="1"/>
  <c r="E137" i="148" s="1"/>
  <c r="E139" i="148" a="1"/>
  <c r="E139" i="148" s="1"/>
  <c r="E138" i="148" a="1"/>
  <c r="E138" i="148" s="1"/>
  <c r="F138" i="148" s="1" a="1"/>
  <c r="F138" i="148" s="1"/>
  <c r="C149" i="148"/>
  <c r="E149" i="148" s="1"/>
  <c r="C160" i="148"/>
  <c r="C181" i="148" s="1"/>
  <c r="C138" i="148"/>
  <c r="C118" i="148"/>
  <c r="C170" i="148"/>
  <c r="E170" i="148" s="1"/>
  <c r="E117" i="148"/>
  <c r="F117" i="148"/>
  <c r="H105" i="148"/>
  <c r="H104" i="148"/>
  <c r="G105" i="148"/>
  <c r="G104" i="148"/>
  <c r="D105" i="148" a="1"/>
  <c r="D105" i="148" s="1"/>
  <c r="D104" i="148" a="1"/>
  <c r="D104" i="148" s="1"/>
  <c r="X121" i="160" l="1"/>
  <c r="AA120" i="160"/>
  <c r="X141" i="160"/>
  <c r="X173" i="160"/>
  <c r="Z173" i="160" s="1"/>
  <c r="X163" i="160"/>
  <c r="X184" i="160" s="1"/>
  <c r="Z120" i="160"/>
  <c r="X152" i="160"/>
  <c r="Z152" i="160" s="1"/>
  <c r="AK50" i="162"/>
  <c r="AK52" i="162" s="1"/>
  <c r="AL51" i="162" s="1"/>
  <c r="X142" i="162"/>
  <c r="X153" i="162"/>
  <c r="Z153" i="162" s="1"/>
  <c r="X174" i="162"/>
  <c r="Z174" i="162" s="1"/>
  <c r="Z121" i="162"/>
  <c r="X164" i="162"/>
  <c r="X185" i="162" s="1"/>
  <c r="AA121" i="162"/>
  <c r="J104" i="151"/>
  <c r="J105" i="150"/>
  <c r="F139" i="148" a="1"/>
  <c r="F139" i="148" s="1"/>
  <c r="E74" i="149"/>
  <c r="F137" i="148" a="1"/>
  <c r="F137" i="148" s="1"/>
  <c r="F137" i="149" a="1"/>
  <c r="F137" i="149" s="1"/>
  <c r="F140" i="149" a="1"/>
  <c r="F140" i="149" s="1"/>
  <c r="C171" i="159"/>
  <c r="E171" i="159" s="1"/>
  <c r="C150" i="159"/>
  <c r="E150" i="159" s="1"/>
  <c r="C139" i="159"/>
  <c r="C161" i="159"/>
  <c r="C182" i="159" s="1"/>
  <c r="C119" i="159"/>
  <c r="E118" i="159"/>
  <c r="F118" i="159"/>
  <c r="C171" i="157"/>
  <c r="E171" i="157" s="1"/>
  <c r="C161" i="157"/>
  <c r="C182" i="157" s="1"/>
  <c r="C150" i="157"/>
  <c r="E150" i="157" s="1"/>
  <c r="E118" i="157"/>
  <c r="C139" i="157"/>
  <c r="C119" i="157"/>
  <c r="F118" i="157"/>
  <c r="C171" i="156"/>
  <c r="E171" i="156" s="1"/>
  <c r="C139" i="156"/>
  <c r="C119" i="156"/>
  <c r="C161" i="156"/>
  <c r="C182" i="156" s="1"/>
  <c r="C150" i="156"/>
  <c r="E150" i="156" s="1"/>
  <c r="E118" i="156"/>
  <c r="F118" i="156"/>
  <c r="F140" i="155" a="1"/>
  <c r="F140" i="155" s="1"/>
  <c r="F137" i="155" a="1"/>
  <c r="F137" i="155" s="1"/>
  <c r="C149" i="155"/>
  <c r="E149" i="155" s="1"/>
  <c r="C160" i="155"/>
  <c r="C181" i="155" s="1"/>
  <c r="C138" i="155"/>
  <c r="E117" i="155"/>
  <c r="C118" i="155"/>
  <c r="C170" i="155"/>
  <c r="E170" i="155" s="1"/>
  <c r="F117" i="155"/>
  <c r="E74" i="155"/>
  <c r="F139" i="155" a="1"/>
  <c r="F139" i="155" s="1"/>
  <c r="E74" i="154"/>
  <c r="F137" i="154" a="1"/>
  <c r="F137" i="154" s="1"/>
  <c r="C152" i="154"/>
  <c r="E152" i="154" s="1"/>
  <c r="C163" i="154"/>
  <c r="C184" i="154" s="1"/>
  <c r="C141" i="154"/>
  <c r="E120" i="154"/>
  <c r="C173" i="154"/>
  <c r="E173" i="154" s="1"/>
  <c r="C121" i="154"/>
  <c r="F120" i="154"/>
  <c r="F139" i="154" a="1"/>
  <c r="F139" i="154" s="1"/>
  <c r="F141" i="154" a="1"/>
  <c r="F141" i="154" s="1"/>
  <c r="F136" i="152" a="1"/>
  <c r="F136" i="152" s="1"/>
  <c r="C137" i="152"/>
  <c r="C169" i="152"/>
  <c r="E169" i="152" s="1"/>
  <c r="E116" i="152"/>
  <c r="C159" i="152"/>
  <c r="C180" i="152" s="1"/>
  <c r="C117" i="152"/>
  <c r="C148" i="152"/>
  <c r="E148" i="152" s="1"/>
  <c r="F116" i="152"/>
  <c r="F138" i="152" a="1"/>
  <c r="F138" i="152" s="1"/>
  <c r="F136" i="151" a="1"/>
  <c r="F136" i="151" s="1"/>
  <c r="C160" i="151"/>
  <c r="C181" i="151" s="1"/>
  <c r="C149" i="151"/>
  <c r="E149" i="151" s="1"/>
  <c r="C138" i="151"/>
  <c r="E117" i="151"/>
  <c r="C118" i="151"/>
  <c r="C170" i="151"/>
  <c r="E170" i="151" s="1"/>
  <c r="F117" i="151"/>
  <c r="J104" i="150"/>
  <c r="C171" i="150"/>
  <c r="E171" i="150" s="1"/>
  <c r="C161" i="150"/>
  <c r="C182" i="150" s="1"/>
  <c r="C150" i="150"/>
  <c r="E150" i="150" s="1"/>
  <c r="E118" i="150"/>
  <c r="C139" i="150"/>
  <c r="C119" i="150"/>
  <c r="F118" i="150"/>
  <c r="F138" i="149" a="1"/>
  <c r="F138" i="149" s="1"/>
  <c r="C149" i="149"/>
  <c r="E149" i="149" s="1"/>
  <c r="C160" i="149"/>
  <c r="C181" i="149" s="1"/>
  <c r="C170" i="149"/>
  <c r="E170" i="149" s="1"/>
  <c r="C138" i="149"/>
  <c r="E117" i="149"/>
  <c r="C118" i="149"/>
  <c r="F117" i="149"/>
  <c r="J105" i="149"/>
  <c r="J104" i="149"/>
  <c r="C171" i="148"/>
  <c r="E171" i="148" s="1"/>
  <c r="C139" i="148"/>
  <c r="C161" i="148"/>
  <c r="C182" i="148" s="1"/>
  <c r="E118" i="148"/>
  <c r="C150" i="148"/>
  <c r="E150" i="148" s="1"/>
  <c r="C119" i="148"/>
  <c r="F118" i="148"/>
  <c r="J104" i="148"/>
  <c r="J105" i="148"/>
  <c r="AL52" i="162" l="1"/>
  <c r="AM51" i="162"/>
  <c r="AO51" i="162" a="1"/>
  <c r="AO51" i="162" s="1"/>
  <c r="AN51" i="162" a="1"/>
  <c r="AN51" i="162" s="1"/>
  <c r="AP51" i="162" a="1"/>
  <c r="AP51" i="162" s="1"/>
  <c r="AK50" i="160"/>
  <c r="AK52" i="160" s="1"/>
  <c r="AL51" i="160" s="1"/>
  <c r="X153" i="160"/>
  <c r="Z153" i="160" s="1"/>
  <c r="Z121" i="160"/>
  <c r="X164" i="160"/>
  <c r="X185" i="160" s="1"/>
  <c r="X142" i="160"/>
  <c r="AA121" i="160"/>
  <c r="X174" i="160"/>
  <c r="Z174" i="160" s="1"/>
  <c r="C151" i="159"/>
  <c r="E151" i="159" s="1"/>
  <c r="C120" i="159"/>
  <c r="C172" i="159"/>
  <c r="E172" i="159" s="1"/>
  <c r="C162" i="159"/>
  <c r="C183" i="159" s="1"/>
  <c r="C140" i="159"/>
  <c r="E119" i="159"/>
  <c r="F119" i="159"/>
  <c r="C162" i="157"/>
  <c r="C183" i="157" s="1"/>
  <c r="C140" i="157"/>
  <c r="C172" i="157"/>
  <c r="E172" i="157" s="1"/>
  <c r="C151" i="157"/>
  <c r="E151" i="157" s="1"/>
  <c r="C120" i="157"/>
  <c r="E119" i="157"/>
  <c r="F119" i="157"/>
  <c r="C172" i="156"/>
  <c r="E172" i="156" s="1"/>
  <c r="C140" i="156"/>
  <c r="C151" i="156"/>
  <c r="E151" i="156" s="1"/>
  <c r="C120" i="156"/>
  <c r="E119" i="156"/>
  <c r="C162" i="156"/>
  <c r="C183" i="156" s="1"/>
  <c r="F119" i="156"/>
  <c r="C171" i="155"/>
  <c r="E171" i="155" s="1"/>
  <c r="C150" i="155"/>
  <c r="E150" i="155" s="1"/>
  <c r="C161" i="155"/>
  <c r="C182" i="155" s="1"/>
  <c r="C139" i="155"/>
  <c r="C119" i="155"/>
  <c r="E118" i="155"/>
  <c r="F118" i="155"/>
  <c r="C174" i="154"/>
  <c r="E174" i="154" s="1"/>
  <c r="C164" i="154"/>
  <c r="C185" i="154" s="1"/>
  <c r="C142" i="154"/>
  <c r="E121" i="154"/>
  <c r="C153" i="154"/>
  <c r="E153" i="154" s="1"/>
  <c r="P50" i="154"/>
  <c r="P52" i="154" s="1"/>
  <c r="Q51" i="154" s="1"/>
  <c r="F121" i="154"/>
  <c r="C170" i="152"/>
  <c r="E170" i="152" s="1"/>
  <c r="C149" i="152"/>
  <c r="E149" i="152" s="1"/>
  <c r="C138" i="152"/>
  <c r="C160" i="152"/>
  <c r="C181" i="152" s="1"/>
  <c r="C118" i="152"/>
  <c r="E117" i="152"/>
  <c r="F117" i="152"/>
  <c r="C171" i="151"/>
  <c r="E171" i="151" s="1"/>
  <c r="C161" i="151"/>
  <c r="C182" i="151" s="1"/>
  <c r="C150" i="151"/>
  <c r="E150" i="151" s="1"/>
  <c r="E118" i="151"/>
  <c r="C139" i="151"/>
  <c r="C119" i="151"/>
  <c r="F118" i="151"/>
  <c r="C151" i="150"/>
  <c r="E151" i="150" s="1"/>
  <c r="C162" i="150"/>
  <c r="C183" i="150" s="1"/>
  <c r="C172" i="150"/>
  <c r="E172" i="150" s="1"/>
  <c r="C140" i="150"/>
  <c r="C120" i="150"/>
  <c r="E119" i="150"/>
  <c r="F119" i="150"/>
  <c r="C171" i="149"/>
  <c r="E171" i="149" s="1"/>
  <c r="C119" i="149"/>
  <c r="C150" i="149"/>
  <c r="E150" i="149" s="1"/>
  <c r="C139" i="149"/>
  <c r="E118" i="149"/>
  <c r="C161" i="149"/>
  <c r="C182" i="149" s="1"/>
  <c r="F118" i="149"/>
  <c r="C140" i="148"/>
  <c r="C162" i="148"/>
  <c r="C183" i="148" s="1"/>
  <c r="C172" i="148"/>
  <c r="E172" i="148" s="1"/>
  <c r="E119" i="148"/>
  <c r="C120" i="148"/>
  <c r="C151" i="148"/>
  <c r="E151" i="148" s="1"/>
  <c r="F119" i="148"/>
  <c r="AL52" i="160" l="1"/>
  <c r="AN51" i="160" a="1"/>
  <c r="AN51" i="160" s="1"/>
  <c r="AO51" i="160" a="1"/>
  <c r="AO51" i="160" s="1"/>
  <c r="AM51" i="160"/>
  <c r="AP51" i="160" a="1"/>
  <c r="AP51" i="160" s="1"/>
  <c r="AL53" i="162"/>
  <c r="AM52" i="162"/>
  <c r="AN52" i="162" a="1"/>
  <c r="AN52" i="162" s="1"/>
  <c r="AO52" i="162" a="1"/>
  <c r="AO52" i="162" s="1"/>
  <c r="AP52" i="162" a="1"/>
  <c r="AP52" i="162" s="1"/>
  <c r="C163" i="159"/>
  <c r="C184" i="159" s="1"/>
  <c r="C152" i="159"/>
  <c r="E152" i="159" s="1"/>
  <c r="C141" i="159"/>
  <c r="C121" i="159"/>
  <c r="E120" i="159"/>
  <c r="C173" i="159"/>
  <c r="E173" i="159" s="1"/>
  <c r="F120" i="159"/>
  <c r="C163" i="157"/>
  <c r="C184" i="157" s="1"/>
  <c r="C152" i="157"/>
  <c r="E152" i="157" s="1"/>
  <c r="C121" i="157"/>
  <c r="C141" i="157"/>
  <c r="C173" i="157"/>
  <c r="E173" i="157" s="1"/>
  <c r="E120" i="157"/>
  <c r="F120" i="157"/>
  <c r="C163" i="156"/>
  <c r="C184" i="156" s="1"/>
  <c r="C152" i="156"/>
  <c r="E152" i="156" s="1"/>
  <c r="C141" i="156"/>
  <c r="C121" i="156"/>
  <c r="C173" i="156"/>
  <c r="E173" i="156" s="1"/>
  <c r="E120" i="156"/>
  <c r="F120" i="156"/>
  <c r="C162" i="155"/>
  <c r="C183" i="155" s="1"/>
  <c r="C151" i="155"/>
  <c r="E151" i="155" s="1"/>
  <c r="C140" i="155"/>
  <c r="C172" i="155"/>
  <c r="E172" i="155" s="1"/>
  <c r="C120" i="155"/>
  <c r="E119" i="155"/>
  <c r="F119" i="155"/>
  <c r="Q52" i="154"/>
  <c r="R51" i="154"/>
  <c r="T51" i="154" a="1"/>
  <c r="T51" i="154" s="1"/>
  <c r="S51" i="154" a="1"/>
  <c r="S51" i="154" s="1"/>
  <c r="U51" i="154" a="1"/>
  <c r="U51" i="154" s="1"/>
  <c r="C161" i="152"/>
  <c r="C182" i="152" s="1"/>
  <c r="C139" i="152"/>
  <c r="E118" i="152"/>
  <c r="C150" i="152"/>
  <c r="E150" i="152" s="1"/>
  <c r="C119" i="152"/>
  <c r="C171" i="152"/>
  <c r="E171" i="152" s="1"/>
  <c r="F118" i="152"/>
  <c r="C162" i="151"/>
  <c r="C183" i="151" s="1"/>
  <c r="C120" i="151"/>
  <c r="E119" i="151"/>
  <c r="C151" i="151"/>
  <c r="E151" i="151" s="1"/>
  <c r="C140" i="151"/>
  <c r="C172" i="151"/>
  <c r="E172" i="151" s="1"/>
  <c r="F119" i="151"/>
  <c r="C163" i="150"/>
  <c r="C184" i="150" s="1"/>
  <c r="C152" i="150"/>
  <c r="E152" i="150" s="1"/>
  <c r="C173" i="150"/>
  <c r="E173" i="150" s="1"/>
  <c r="E120" i="150"/>
  <c r="C141" i="150"/>
  <c r="C121" i="150"/>
  <c r="F120" i="150"/>
  <c r="C162" i="149"/>
  <c r="C183" i="149" s="1"/>
  <c r="C172" i="149"/>
  <c r="E172" i="149" s="1"/>
  <c r="C151" i="149"/>
  <c r="E151" i="149" s="1"/>
  <c r="C140" i="149"/>
  <c r="E119" i="149"/>
  <c r="C120" i="149"/>
  <c r="F119" i="149"/>
  <c r="C163" i="148"/>
  <c r="C184" i="148" s="1"/>
  <c r="C152" i="148"/>
  <c r="E152" i="148" s="1"/>
  <c r="C141" i="148"/>
  <c r="C121" i="148"/>
  <c r="C173" i="148"/>
  <c r="E173" i="148" s="1"/>
  <c r="E120" i="148"/>
  <c r="F120" i="148"/>
  <c r="AL54" i="162" l="1"/>
  <c r="AM53" i="162"/>
  <c r="AO53" i="162" a="1"/>
  <c r="AO53" i="162" s="1"/>
  <c r="AN53" i="162" a="1"/>
  <c r="AN53" i="162" s="1"/>
  <c r="AP53" i="162" a="1"/>
  <c r="AP53" i="162" s="1"/>
  <c r="AL53" i="160"/>
  <c r="AO52" i="160" a="1"/>
  <c r="AO52" i="160" s="1"/>
  <c r="AM52" i="160"/>
  <c r="AP52" i="160" a="1"/>
  <c r="AP52" i="160" s="1"/>
  <c r="AN52" i="160" a="1"/>
  <c r="AN52" i="160" s="1"/>
  <c r="C174" i="159"/>
  <c r="E174" i="159" s="1"/>
  <c r="C164" i="159"/>
  <c r="C185" i="159" s="1"/>
  <c r="C142" i="159"/>
  <c r="C153" i="159"/>
  <c r="E153" i="159" s="1"/>
  <c r="E121" i="159"/>
  <c r="P50" i="159"/>
  <c r="P52" i="159" s="1"/>
  <c r="Q51" i="159" s="1"/>
  <c r="F121" i="159"/>
  <c r="C174" i="157"/>
  <c r="E174" i="157" s="1"/>
  <c r="C164" i="157"/>
  <c r="C185" i="157" s="1"/>
  <c r="C153" i="157"/>
  <c r="E153" i="157" s="1"/>
  <c r="C142" i="157"/>
  <c r="E121" i="157"/>
  <c r="P50" i="157"/>
  <c r="P52" i="157" s="1"/>
  <c r="Q51" i="157" s="1"/>
  <c r="F121" i="157"/>
  <c r="C174" i="156"/>
  <c r="E174" i="156" s="1"/>
  <c r="C164" i="156"/>
  <c r="C185" i="156" s="1"/>
  <c r="C142" i="156"/>
  <c r="C153" i="156"/>
  <c r="E153" i="156" s="1"/>
  <c r="E121" i="156"/>
  <c r="P50" i="156"/>
  <c r="P52" i="156" s="1"/>
  <c r="Q51" i="156" s="1"/>
  <c r="F121" i="156"/>
  <c r="C163" i="155"/>
  <c r="C184" i="155" s="1"/>
  <c r="C152" i="155"/>
  <c r="E152" i="155" s="1"/>
  <c r="C173" i="155"/>
  <c r="E173" i="155" s="1"/>
  <c r="C141" i="155"/>
  <c r="E120" i="155"/>
  <c r="C121" i="155"/>
  <c r="F120" i="155"/>
  <c r="Q53" i="154"/>
  <c r="R52" i="154"/>
  <c r="T52" i="154" a="1"/>
  <c r="T52" i="154" s="1"/>
  <c r="S52" i="154" a="1"/>
  <c r="S52" i="154" s="1"/>
  <c r="U52" i="154" a="1"/>
  <c r="U52" i="154" s="1"/>
  <c r="C162" i="152"/>
  <c r="C183" i="152" s="1"/>
  <c r="C172" i="152"/>
  <c r="E172" i="152" s="1"/>
  <c r="C140" i="152"/>
  <c r="C151" i="152"/>
  <c r="E151" i="152" s="1"/>
  <c r="C120" i="152"/>
  <c r="E119" i="152"/>
  <c r="F119" i="152"/>
  <c r="C163" i="151"/>
  <c r="C184" i="151" s="1"/>
  <c r="C173" i="151"/>
  <c r="E173" i="151" s="1"/>
  <c r="C121" i="151"/>
  <c r="C152" i="151"/>
  <c r="E152" i="151" s="1"/>
  <c r="E120" i="151"/>
  <c r="C141" i="151"/>
  <c r="F120" i="151"/>
  <c r="C174" i="150"/>
  <c r="E174" i="150" s="1"/>
  <c r="C164" i="150"/>
  <c r="C185" i="150" s="1"/>
  <c r="C142" i="150"/>
  <c r="E121" i="150"/>
  <c r="P50" i="150"/>
  <c r="P52" i="150" s="1"/>
  <c r="Q51" i="150" s="1"/>
  <c r="C153" i="150"/>
  <c r="E153" i="150" s="1"/>
  <c r="F121" i="150"/>
  <c r="C163" i="149"/>
  <c r="C184" i="149" s="1"/>
  <c r="C152" i="149"/>
  <c r="E152" i="149" s="1"/>
  <c r="C173" i="149"/>
  <c r="E173" i="149" s="1"/>
  <c r="C121" i="149"/>
  <c r="E120" i="149"/>
  <c r="C141" i="149"/>
  <c r="F120" i="149"/>
  <c r="C174" i="148"/>
  <c r="E174" i="148" s="1"/>
  <c r="C164" i="148"/>
  <c r="C185" i="148" s="1"/>
  <c r="C142" i="148"/>
  <c r="E121" i="148"/>
  <c r="C153" i="148"/>
  <c r="E153" i="148" s="1"/>
  <c r="P50" i="148"/>
  <c r="P52" i="148" s="1"/>
  <c r="Q51" i="148" s="1"/>
  <c r="F121" i="148"/>
  <c r="AL54" i="160" l="1"/>
  <c r="AO53" i="160" a="1"/>
  <c r="AO53" i="160" s="1"/>
  <c r="AM53" i="160"/>
  <c r="AP53" i="160" a="1"/>
  <c r="AP53" i="160" s="1"/>
  <c r="AN53" i="160" a="1"/>
  <c r="AN53" i="160" s="1"/>
  <c r="AL55" i="162"/>
  <c r="AM54" i="162"/>
  <c r="AO54" i="162" a="1"/>
  <c r="AO54" i="162" s="1"/>
  <c r="AN54" i="162" a="1"/>
  <c r="AN54" i="162" s="1"/>
  <c r="AP54" i="162" a="1"/>
  <c r="AP54" i="162" s="1"/>
  <c r="Q52" i="159"/>
  <c r="R51" i="159"/>
  <c r="S51" i="159" a="1"/>
  <c r="S51" i="159" s="1"/>
  <c r="U51" i="159" a="1"/>
  <c r="U51" i="159" s="1"/>
  <c r="T51" i="159" a="1"/>
  <c r="T51" i="159" s="1"/>
  <c r="Q52" i="157"/>
  <c r="U51" i="157" a="1"/>
  <c r="U51" i="157" s="1"/>
  <c r="T51" i="157" a="1"/>
  <c r="T51" i="157" s="1"/>
  <c r="R51" i="157"/>
  <c r="S51" i="157" s="1" a="1"/>
  <c r="S51" i="157" s="1"/>
  <c r="Q52" i="156"/>
  <c r="R51" i="156"/>
  <c r="U51" i="156" a="1"/>
  <c r="U51" i="156" s="1"/>
  <c r="T51" i="156" a="1"/>
  <c r="T51" i="156" s="1"/>
  <c r="S51" i="156" a="1"/>
  <c r="S51" i="156" s="1"/>
  <c r="C174" i="155"/>
  <c r="E174" i="155" s="1"/>
  <c r="C164" i="155"/>
  <c r="C185" i="155" s="1"/>
  <c r="C142" i="155"/>
  <c r="E121" i="155"/>
  <c r="C153" i="155"/>
  <c r="E153" i="155" s="1"/>
  <c r="P50" i="155"/>
  <c r="P52" i="155" s="1"/>
  <c r="Q51" i="155" s="1"/>
  <c r="F121" i="155"/>
  <c r="Q54" i="154"/>
  <c r="T53" i="154" a="1"/>
  <c r="T53" i="154" s="1"/>
  <c r="R53" i="154"/>
  <c r="S53" i="154" s="1" a="1"/>
  <c r="S53" i="154" s="1"/>
  <c r="U53" i="154" a="1"/>
  <c r="U53" i="154" s="1"/>
  <c r="C173" i="152"/>
  <c r="E173" i="152" s="1"/>
  <c r="C141" i="152"/>
  <c r="C163" i="152"/>
  <c r="C184" i="152" s="1"/>
  <c r="C152" i="152"/>
  <c r="E152" i="152" s="1"/>
  <c r="E120" i="152"/>
  <c r="P49" i="152"/>
  <c r="P51" i="152" s="1"/>
  <c r="Q50" i="152" s="1"/>
  <c r="F120" i="152"/>
  <c r="C174" i="151"/>
  <c r="E174" i="151" s="1"/>
  <c r="C153" i="151"/>
  <c r="E153" i="151" s="1"/>
  <c r="E121" i="151"/>
  <c r="C142" i="151"/>
  <c r="C164" i="151"/>
  <c r="C185" i="151" s="1"/>
  <c r="P50" i="151"/>
  <c r="P52" i="151" s="1"/>
  <c r="Q51" i="151" s="1"/>
  <c r="F121" i="151"/>
  <c r="Q52" i="150"/>
  <c r="R51" i="150"/>
  <c r="S51" i="150" a="1"/>
  <c r="S51" i="150" s="1"/>
  <c r="U51" i="150" a="1"/>
  <c r="U51" i="150" s="1"/>
  <c r="T51" i="150" a="1"/>
  <c r="T51" i="150" s="1"/>
  <c r="C174" i="149"/>
  <c r="E174" i="149" s="1"/>
  <c r="C164" i="149"/>
  <c r="C185" i="149" s="1"/>
  <c r="C142" i="149"/>
  <c r="P50" i="149"/>
  <c r="P52" i="149" s="1"/>
  <c r="Q51" i="149" s="1"/>
  <c r="C153" i="149"/>
  <c r="E153" i="149" s="1"/>
  <c r="E121" i="149"/>
  <c r="F121" i="149"/>
  <c r="Q52" i="148"/>
  <c r="T51" i="148" a="1"/>
  <c r="T51" i="148" s="1"/>
  <c r="R51" i="148"/>
  <c r="S51" i="148" s="1" a="1"/>
  <c r="S51" i="148" s="1"/>
  <c r="U51" i="148" a="1"/>
  <c r="U51" i="148" s="1"/>
  <c r="AM55" i="162" l="1"/>
  <c r="AL56" i="162"/>
  <c r="AO55" i="162" a="1"/>
  <c r="AO55" i="162" s="1"/>
  <c r="AN55" i="162" a="1"/>
  <c r="AN55" i="162" s="1"/>
  <c r="AP55" i="162" a="1"/>
  <c r="AP55" i="162" s="1"/>
  <c r="AL55" i="160"/>
  <c r="AP54" i="160" a="1"/>
  <c r="AP54" i="160" s="1"/>
  <c r="AO54" i="160" a="1"/>
  <c r="AO54" i="160" s="1"/>
  <c r="AN54" i="160" a="1"/>
  <c r="AN54" i="160" s="1"/>
  <c r="AM54" i="160"/>
  <c r="Q53" i="159"/>
  <c r="R52" i="159"/>
  <c r="U52" i="159" a="1"/>
  <c r="U52" i="159" s="1"/>
  <c r="S52" i="159" a="1"/>
  <c r="S52" i="159" s="1"/>
  <c r="T52" i="159" a="1"/>
  <c r="T52" i="159" s="1"/>
  <c r="Q53" i="157"/>
  <c r="R52" i="157"/>
  <c r="S52" i="157" s="1" a="1"/>
  <c r="S52" i="157" s="1"/>
  <c r="T52" i="157" a="1"/>
  <c r="T52" i="157" s="1"/>
  <c r="U52" i="157" a="1"/>
  <c r="U52" i="157" s="1"/>
  <c r="Q53" i="156"/>
  <c r="R52" i="156"/>
  <c r="T52" i="156" a="1"/>
  <c r="T52" i="156" s="1"/>
  <c r="U52" i="156" a="1"/>
  <c r="U52" i="156" s="1"/>
  <c r="S52" i="156" a="1"/>
  <c r="S52" i="156" s="1"/>
  <c r="Q52" i="155"/>
  <c r="R51" i="155"/>
  <c r="U51" i="155" a="1"/>
  <c r="U51" i="155" s="1"/>
  <c r="T51" i="155" a="1"/>
  <c r="T51" i="155" s="1"/>
  <c r="Q55" i="154"/>
  <c r="T54" i="154" a="1"/>
  <c r="T54" i="154" s="1"/>
  <c r="R54" i="154"/>
  <c r="S54" i="154" s="1" a="1"/>
  <c r="S54" i="154" s="1"/>
  <c r="U54" i="154" a="1"/>
  <c r="U54" i="154" s="1"/>
  <c r="Q51" i="152"/>
  <c r="R50" i="152"/>
  <c r="U50" i="152" a="1"/>
  <c r="U50" i="152" s="1"/>
  <c r="T50" i="152" a="1"/>
  <c r="T50" i="152" s="1"/>
  <c r="S50" i="152" a="1"/>
  <c r="S50" i="152" s="1"/>
  <c r="Q52" i="151"/>
  <c r="R51" i="151"/>
  <c r="T51" i="151" a="1"/>
  <c r="T51" i="151" s="1"/>
  <c r="S51" i="151" a="1"/>
  <c r="S51" i="151" s="1"/>
  <c r="U51" i="151" a="1"/>
  <c r="U51" i="151" s="1"/>
  <c r="Q53" i="150"/>
  <c r="S52" i="150" a="1"/>
  <c r="S52" i="150" s="1"/>
  <c r="R52" i="150"/>
  <c r="T52" i="150" a="1"/>
  <c r="T52" i="150" s="1"/>
  <c r="U52" i="150" a="1"/>
  <c r="U52" i="150" s="1"/>
  <c r="Q52" i="149"/>
  <c r="U51" i="149" a="1"/>
  <c r="U51" i="149" s="1"/>
  <c r="T51" i="149" a="1"/>
  <c r="T51" i="149" s="1"/>
  <c r="R51" i="149"/>
  <c r="S51" i="149" a="1"/>
  <c r="S51" i="149" s="1"/>
  <c r="Q53" i="148"/>
  <c r="R52" i="148"/>
  <c r="T52" i="148" a="1"/>
  <c r="T52" i="148" s="1"/>
  <c r="S52" i="148" a="1"/>
  <c r="S52" i="148" s="1"/>
  <c r="U52" i="148" a="1"/>
  <c r="U52" i="148" s="1"/>
  <c r="AL56" i="160" l="1"/>
  <c r="AN55" i="160" a="1"/>
  <c r="AN55" i="160" s="1"/>
  <c r="AM55" i="160"/>
  <c r="AP55" i="160" a="1"/>
  <c r="AP55" i="160" s="1"/>
  <c r="AO55" i="160" a="1"/>
  <c r="AO55" i="160" s="1"/>
  <c r="AL57" i="162"/>
  <c r="AM56" i="162"/>
  <c r="AN56" i="162" a="1"/>
  <c r="AN56" i="162" s="1"/>
  <c r="AO56" i="162" a="1"/>
  <c r="AO56" i="162" s="1"/>
  <c r="AP56" i="162" a="1"/>
  <c r="AP56" i="162" s="1"/>
  <c r="Q54" i="159"/>
  <c r="R53" i="159"/>
  <c r="S53" i="159" s="1" a="1"/>
  <c r="S53" i="159" s="1"/>
  <c r="U53" i="159" a="1"/>
  <c r="U53" i="159" s="1"/>
  <c r="T53" i="159" a="1"/>
  <c r="T53" i="159" s="1"/>
  <c r="Q54" i="157"/>
  <c r="R53" i="157"/>
  <c r="T53" i="157" a="1"/>
  <c r="T53" i="157" s="1"/>
  <c r="S53" i="157" a="1"/>
  <c r="S53" i="157" s="1"/>
  <c r="U53" i="157" a="1"/>
  <c r="U53" i="157" s="1"/>
  <c r="Q54" i="156"/>
  <c r="R53" i="156"/>
  <c r="U53" i="156" a="1"/>
  <c r="U53" i="156" s="1"/>
  <c r="S53" i="156" a="1"/>
  <c r="S53" i="156" s="1"/>
  <c r="T53" i="156" a="1"/>
  <c r="T53" i="156" s="1"/>
  <c r="Q53" i="155"/>
  <c r="R52" i="155"/>
  <c r="U52" i="155" a="1"/>
  <c r="U52" i="155" s="1"/>
  <c r="T52" i="155" a="1"/>
  <c r="T52" i="155" s="1"/>
  <c r="Q56" i="154"/>
  <c r="T55" i="154" a="1"/>
  <c r="T55" i="154" s="1"/>
  <c r="R55" i="154"/>
  <c r="S55" i="154" s="1" a="1"/>
  <c r="S55" i="154" s="1"/>
  <c r="U55" i="154" a="1"/>
  <c r="U55" i="154" s="1"/>
  <c r="Q52" i="152"/>
  <c r="R51" i="152"/>
  <c r="S51" i="152" a="1"/>
  <c r="S51" i="152" s="1"/>
  <c r="U51" i="152" a="1"/>
  <c r="U51" i="152" s="1"/>
  <c r="T51" i="152" a="1"/>
  <c r="T51" i="152" s="1"/>
  <c r="Q53" i="151"/>
  <c r="S52" i="151" a="1"/>
  <c r="S52" i="151" s="1"/>
  <c r="R52" i="151"/>
  <c r="T52" i="151" a="1"/>
  <c r="T52" i="151" s="1"/>
  <c r="U52" i="151" a="1"/>
  <c r="U52" i="151" s="1"/>
  <c r="Q54" i="150"/>
  <c r="R53" i="150"/>
  <c r="S53" i="150" a="1"/>
  <c r="S53" i="150" s="1"/>
  <c r="U53" i="150" a="1"/>
  <c r="U53" i="150" s="1"/>
  <c r="T53" i="150" a="1"/>
  <c r="T53" i="150" s="1"/>
  <c r="Q53" i="149"/>
  <c r="T52" i="149" a="1"/>
  <c r="T52" i="149" s="1"/>
  <c r="S52" i="149" a="1"/>
  <c r="S52" i="149" s="1"/>
  <c r="R52" i="149"/>
  <c r="U52" i="149" a="1"/>
  <c r="U52" i="149" s="1"/>
  <c r="Q54" i="148"/>
  <c r="U53" i="148" a="1"/>
  <c r="U53" i="148" s="1"/>
  <c r="T53" i="148" a="1"/>
  <c r="T53" i="148" s="1"/>
  <c r="R53" i="148"/>
  <c r="S53" i="148" s="1" a="1"/>
  <c r="S53" i="148" s="1"/>
  <c r="AL58" i="162" l="1"/>
  <c r="AM57" i="162"/>
  <c r="AN57" i="162" a="1"/>
  <c r="AN57" i="162" s="1"/>
  <c r="AP57" i="162" a="1"/>
  <c r="AP57" i="162" s="1"/>
  <c r="AO57" i="162" a="1"/>
  <c r="AO57" i="162" s="1"/>
  <c r="AL57" i="160"/>
  <c r="AP56" i="160" a="1"/>
  <c r="AP56" i="160" s="1"/>
  <c r="AN56" i="160" a="1"/>
  <c r="AN56" i="160" s="1"/>
  <c r="AO56" i="160" a="1"/>
  <c r="AO56" i="160" s="1"/>
  <c r="AM56" i="160"/>
  <c r="Q55" i="159"/>
  <c r="R54" i="159"/>
  <c r="U54" i="159" a="1"/>
  <c r="U54" i="159" s="1"/>
  <c r="S54" i="159" a="1"/>
  <c r="S54" i="159" s="1"/>
  <c r="T54" i="159" a="1"/>
  <c r="T54" i="159" s="1"/>
  <c r="Q55" i="157"/>
  <c r="R54" i="157"/>
  <c r="U54" i="157" a="1"/>
  <c r="U54" i="157" s="1"/>
  <c r="S54" i="157" a="1"/>
  <c r="S54" i="157" s="1"/>
  <c r="T54" i="157" a="1"/>
  <c r="T54" i="157" s="1"/>
  <c r="Q55" i="156"/>
  <c r="R54" i="156"/>
  <c r="T54" i="156" a="1"/>
  <c r="T54" i="156" s="1"/>
  <c r="U54" i="156" a="1"/>
  <c r="U54" i="156" s="1"/>
  <c r="S54" i="156" a="1"/>
  <c r="S54" i="156" s="1"/>
  <c r="Q54" i="155"/>
  <c r="R53" i="155"/>
  <c r="U53" i="155" s="1" a="1"/>
  <c r="U53" i="155" s="1"/>
  <c r="T53" i="155" a="1"/>
  <c r="T53" i="155" s="1"/>
  <c r="Q57" i="154"/>
  <c r="T56" i="154" a="1"/>
  <c r="T56" i="154" s="1"/>
  <c r="R56" i="154"/>
  <c r="S56" i="154" s="1" a="1"/>
  <c r="S56" i="154" s="1"/>
  <c r="U56" i="154" a="1"/>
  <c r="U56" i="154" s="1"/>
  <c r="T52" i="152" a="1"/>
  <c r="T52" i="152" s="1"/>
  <c r="Q53" i="152"/>
  <c r="R52" i="152"/>
  <c r="U52" i="152" s="1" a="1"/>
  <c r="U52" i="152" s="1"/>
  <c r="Q54" i="151"/>
  <c r="R53" i="151"/>
  <c r="T53" i="151" a="1"/>
  <c r="T53" i="151" s="1"/>
  <c r="S53" i="151" a="1"/>
  <c r="S53" i="151" s="1"/>
  <c r="U53" i="151" a="1"/>
  <c r="U53" i="151" s="1"/>
  <c r="Q55" i="150"/>
  <c r="T54" i="150" a="1"/>
  <c r="T54" i="150" s="1"/>
  <c r="R54" i="150"/>
  <c r="S54" i="150" a="1"/>
  <c r="S54" i="150" s="1"/>
  <c r="U54" i="150" a="1"/>
  <c r="U54" i="150" s="1"/>
  <c r="Q54" i="149"/>
  <c r="R53" i="149"/>
  <c r="S53" i="149" s="1" a="1"/>
  <c r="S53" i="149" s="1"/>
  <c r="T53" i="149" a="1"/>
  <c r="T53" i="149" s="1"/>
  <c r="U53" i="149" a="1"/>
  <c r="U53" i="149" s="1"/>
  <c r="Q55" i="148"/>
  <c r="T54" i="148" a="1"/>
  <c r="T54" i="148" s="1"/>
  <c r="U54" i="148" a="1"/>
  <c r="U54" i="148" s="1"/>
  <c r="R54" i="148"/>
  <c r="S54" i="148" s="1" a="1"/>
  <c r="S54" i="148" s="1"/>
  <c r="AL58" i="160" l="1"/>
  <c r="AM57" i="160"/>
  <c r="AO57" i="160" a="1"/>
  <c r="AO57" i="160" s="1"/>
  <c r="AP57" i="160" a="1"/>
  <c r="AP57" i="160" s="1"/>
  <c r="AN57" i="160" a="1"/>
  <c r="AN57" i="160" s="1"/>
  <c r="AL59" i="162"/>
  <c r="AM58" i="162"/>
  <c r="AO58" i="162" a="1"/>
  <c r="AO58" i="162" s="1"/>
  <c r="AN58" i="162" a="1"/>
  <c r="AN58" i="162" s="1"/>
  <c r="AP58" i="162" a="1"/>
  <c r="AP58" i="162" s="1"/>
  <c r="S52" i="152" a="1"/>
  <c r="S52" i="152" s="1"/>
  <c r="Q56" i="159"/>
  <c r="U55" i="159" a="1"/>
  <c r="U55" i="159" s="1"/>
  <c r="T55" i="159" a="1"/>
  <c r="T55" i="159" s="1"/>
  <c r="S55" i="159" a="1"/>
  <c r="S55" i="159" s="1"/>
  <c r="R55" i="159"/>
  <c r="Q56" i="157"/>
  <c r="R55" i="157"/>
  <c r="T55" i="157" a="1"/>
  <c r="T55" i="157" s="1"/>
  <c r="S55" i="157" a="1"/>
  <c r="S55" i="157" s="1"/>
  <c r="U55" i="157" a="1"/>
  <c r="U55" i="157" s="1"/>
  <c r="Q56" i="156"/>
  <c r="R55" i="156"/>
  <c r="S55" i="156" a="1"/>
  <c r="S55" i="156" s="1"/>
  <c r="T55" i="156" a="1"/>
  <c r="T55" i="156" s="1"/>
  <c r="U55" i="156" a="1"/>
  <c r="U55" i="156" s="1"/>
  <c r="Q55" i="155"/>
  <c r="R54" i="155"/>
  <c r="U54" i="155" a="1"/>
  <c r="U54" i="155" s="1"/>
  <c r="T54" i="155" a="1"/>
  <c r="T54" i="155" s="1"/>
  <c r="Q58" i="154"/>
  <c r="T57" i="154" a="1"/>
  <c r="T57" i="154" s="1"/>
  <c r="R57" i="154"/>
  <c r="S57" i="154" a="1"/>
  <c r="S57" i="154" s="1"/>
  <c r="U57" i="154" a="1"/>
  <c r="U57" i="154" s="1"/>
  <c r="Q54" i="152"/>
  <c r="T53" i="152" a="1"/>
  <c r="T53" i="152" s="1"/>
  <c r="U53" i="152" a="1"/>
  <c r="U53" i="152" s="1"/>
  <c r="R53" i="152"/>
  <c r="S53" i="152" s="1" a="1"/>
  <c r="S53" i="152" s="1"/>
  <c r="Q55" i="151"/>
  <c r="S54" i="151" a="1"/>
  <c r="S54" i="151" s="1"/>
  <c r="R54" i="151"/>
  <c r="T54" i="151" a="1"/>
  <c r="T54" i="151" s="1"/>
  <c r="U54" i="151" a="1"/>
  <c r="U54" i="151" s="1"/>
  <c r="Q56" i="150"/>
  <c r="R55" i="150"/>
  <c r="U55" i="150" a="1"/>
  <c r="U55" i="150" s="1"/>
  <c r="T55" i="150" a="1"/>
  <c r="T55" i="150" s="1"/>
  <c r="S55" i="150" a="1"/>
  <c r="S55" i="150" s="1"/>
  <c r="Q55" i="149"/>
  <c r="S54" i="149" a="1"/>
  <c r="S54" i="149" s="1"/>
  <c r="R54" i="149"/>
  <c r="U54" i="149" a="1"/>
  <c r="U54" i="149" s="1"/>
  <c r="T54" i="149" a="1"/>
  <c r="T54" i="149" s="1"/>
  <c r="Q56" i="148"/>
  <c r="U55" i="148" a="1"/>
  <c r="U55" i="148" s="1"/>
  <c r="R55" i="148"/>
  <c r="S55" i="148" s="1" a="1"/>
  <c r="S55" i="148" s="1"/>
  <c r="T55" i="148" a="1"/>
  <c r="T55" i="148" s="1"/>
  <c r="AL60" i="162" l="1"/>
  <c r="AM59" i="162"/>
  <c r="AP59" i="162" a="1"/>
  <c r="AP59" i="162" s="1"/>
  <c r="AO59" i="162" a="1"/>
  <c r="AO59" i="162" s="1"/>
  <c r="AN59" i="162" a="1"/>
  <c r="AN59" i="162" s="1"/>
  <c r="AL59" i="160"/>
  <c r="AN58" i="160" a="1"/>
  <c r="AN58" i="160" s="1"/>
  <c r="AO58" i="160" a="1"/>
  <c r="AO58" i="160" s="1"/>
  <c r="AM58" i="160"/>
  <c r="AP58" i="160" a="1"/>
  <c r="AP58" i="160" s="1"/>
  <c r="Q57" i="159"/>
  <c r="T56" i="159" a="1"/>
  <c r="T56" i="159" s="1"/>
  <c r="R56" i="159"/>
  <c r="S56" i="159" a="1"/>
  <c r="S56" i="159" s="1"/>
  <c r="U56" i="159" a="1"/>
  <c r="U56" i="159" s="1"/>
  <c r="Q57" i="157"/>
  <c r="U56" i="157" a="1"/>
  <c r="U56" i="157" s="1"/>
  <c r="R56" i="157"/>
  <c r="T56" i="157" a="1"/>
  <c r="T56" i="157" s="1"/>
  <c r="S56" i="157" a="1"/>
  <c r="S56" i="157" s="1"/>
  <c r="Q57" i="156"/>
  <c r="R56" i="156"/>
  <c r="S56" i="156" a="1"/>
  <c r="S56" i="156" s="1"/>
  <c r="T56" i="156" a="1"/>
  <c r="T56" i="156" s="1"/>
  <c r="U56" i="156" a="1"/>
  <c r="U56" i="156" s="1"/>
  <c r="Q56" i="155"/>
  <c r="T55" i="155" a="1"/>
  <c r="T55" i="155" s="1"/>
  <c r="U55" i="155" a="1"/>
  <c r="U55" i="155" s="1"/>
  <c r="R55" i="155"/>
  <c r="Q59" i="154"/>
  <c r="T58" i="154" a="1"/>
  <c r="T58" i="154" s="1"/>
  <c r="R58" i="154"/>
  <c r="S58" i="154" a="1"/>
  <c r="S58" i="154" s="1"/>
  <c r="U58" i="154" a="1"/>
  <c r="U58" i="154" s="1"/>
  <c r="Q55" i="152"/>
  <c r="T54" i="152" a="1"/>
  <c r="T54" i="152" s="1"/>
  <c r="S54" i="152" a="1"/>
  <c r="S54" i="152" s="1"/>
  <c r="U54" i="152" a="1"/>
  <c r="U54" i="152" s="1"/>
  <c r="R54" i="152"/>
  <c r="Q56" i="151"/>
  <c r="S55" i="151" a="1"/>
  <c r="S55" i="151" s="1"/>
  <c r="R55" i="151"/>
  <c r="T55" i="151" a="1"/>
  <c r="T55" i="151" s="1"/>
  <c r="U55" i="151" a="1"/>
  <c r="U55" i="151" s="1"/>
  <c r="Q57" i="150"/>
  <c r="U56" i="150" a="1"/>
  <c r="U56" i="150" s="1"/>
  <c r="T56" i="150" a="1"/>
  <c r="T56" i="150" s="1"/>
  <c r="R56" i="150"/>
  <c r="S56" i="150" s="1" a="1"/>
  <c r="S56" i="150" s="1"/>
  <c r="Q56" i="149"/>
  <c r="T55" i="149" a="1"/>
  <c r="T55" i="149" s="1"/>
  <c r="U55" i="149" a="1"/>
  <c r="U55" i="149" s="1"/>
  <c r="R55" i="149"/>
  <c r="S55" i="149" s="1" a="1"/>
  <c r="S55" i="149" s="1"/>
  <c r="Q57" i="148"/>
  <c r="T56" i="148" a="1"/>
  <c r="T56" i="148" s="1"/>
  <c r="R56" i="148"/>
  <c r="U56" i="148" a="1"/>
  <c r="U56" i="148" s="1"/>
  <c r="S56" i="148" a="1"/>
  <c r="S56" i="148" s="1"/>
  <c r="AL60" i="160" l="1"/>
  <c r="AP59" i="160" a="1"/>
  <c r="AP59" i="160" s="1"/>
  <c r="AO59" i="160" a="1"/>
  <c r="AO59" i="160" s="1"/>
  <c r="AN59" i="160" a="1"/>
  <c r="AN59" i="160" s="1"/>
  <c r="AM59" i="160"/>
  <c r="AL61" i="162"/>
  <c r="AM60" i="162"/>
  <c r="AP60" i="162" a="1"/>
  <c r="AP60" i="162" s="1"/>
  <c r="AO60" i="162" a="1"/>
  <c r="AO60" i="162" s="1"/>
  <c r="AN60" i="162" a="1"/>
  <c r="AN60" i="162" s="1"/>
  <c r="Q58" i="159"/>
  <c r="T57" i="159" a="1"/>
  <c r="T57" i="159" s="1"/>
  <c r="R57" i="159"/>
  <c r="S57" i="159" a="1"/>
  <c r="S57" i="159" s="1"/>
  <c r="U57" i="159" a="1"/>
  <c r="U57" i="159" s="1"/>
  <c r="Q58" i="157"/>
  <c r="U57" i="157" a="1"/>
  <c r="U57" i="157" s="1"/>
  <c r="T57" i="157" a="1"/>
  <c r="T57" i="157" s="1"/>
  <c r="R57" i="157"/>
  <c r="S57" i="157" s="1" a="1"/>
  <c r="S57" i="157" s="1"/>
  <c r="Q58" i="156"/>
  <c r="R57" i="156"/>
  <c r="S57" i="156" a="1"/>
  <c r="S57" i="156" s="1"/>
  <c r="T57" i="156" a="1"/>
  <c r="T57" i="156" s="1"/>
  <c r="U57" i="156" a="1"/>
  <c r="U57" i="156" s="1"/>
  <c r="Q57" i="155"/>
  <c r="R56" i="155"/>
  <c r="U56" i="155" a="1"/>
  <c r="U56" i="155" s="1"/>
  <c r="T56" i="155" a="1"/>
  <c r="T56" i="155" s="1"/>
  <c r="Q60" i="154"/>
  <c r="T59" i="154" a="1"/>
  <c r="T59" i="154" s="1"/>
  <c r="R59" i="154"/>
  <c r="S59" i="154" a="1"/>
  <c r="S59" i="154" s="1"/>
  <c r="U59" i="154" a="1"/>
  <c r="U59" i="154" s="1"/>
  <c r="Q56" i="152"/>
  <c r="R55" i="152"/>
  <c r="S55" i="152" s="1" a="1"/>
  <c r="S55" i="152" s="1"/>
  <c r="T55" i="152" a="1"/>
  <c r="T55" i="152" s="1"/>
  <c r="U55" i="152" a="1"/>
  <c r="U55" i="152" s="1"/>
  <c r="Q57" i="151"/>
  <c r="R56" i="151"/>
  <c r="S56" i="151" a="1"/>
  <c r="S56" i="151" s="1"/>
  <c r="T56" i="151" a="1"/>
  <c r="T56" i="151" s="1"/>
  <c r="U56" i="151" a="1"/>
  <c r="U56" i="151" s="1"/>
  <c r="Q58" i="150"/>
  <c r="U57" i="150" a="1"/>
  <c r="U57" i="150" s="1"/>
  <c r="T57" i="150" a="1"/>
  <c r="T57" i="150" s="1"/>
  <c r="R57" i="150"/>
  <c r="S57" i="150" s="1" a="1"/>
  <c r="S57" i="150" s="1"/>
  <c r="Q57" i="149"/>
  <c r="U56" i="149" a="1"/>
  <c r="U56" i="149" s="1"/>
  <c r="R56" i="149"/>
  <c r="T56" i="149" a="1"/>
  <c r="T56" i="149" s="1"/>
  <c r="S56" i="149" a="1"/>
  <c r="S56" i="149" s="1"/>
  <c r="Q58" i="148"/>
  <c r="U57" i="148" a="1"/>
  <c r="U57" i="148" s="1"/>
  <c r="T57" i="148" a="1"/>
  <c r="T57" i="148" s="1"/>
  <c r="R57" i="148"/>
  <c r="S57" i="148" s="1" a="1"/>
  <c r="S57" i="148" s="1"/>
  <c r="AL62" i="162" l="1"/>
  <c r="AM61" i="162"/>
  <c r="AN61" i="162" a="1"/>
  <c r="AN61" i="162" s="1"/>
  <c r="AO61" i="162" a="1"/>
  <c r="AO61" i="162" s="1"/>
  <c r="AP61" i="162" a="1"/>
  <c r="AP61" i="162" s="1"/>
  <c r="AL61" i="160"/>
  <c r="AN60" i="160" a="1"/>
  <c r="AN60" i="160" s="1"/>
  <c r="AM60" i="160"/>
  <c r="AP60" i="160" a="1"/>
  <c r="AP60" i="160" s="1"/>
  <c r="AO60" i="160" a="1"/>
  <c r="AO60" i="160" s="1"/>
  <c r="Q59" i="159"/>
  <c r="U58" i="159" a="1"/>
  <c r="U58" i="159" s="1"/>
  <c r="R58" i="159"/>
  <c r="S58" i="159" a="1"/>
  <c r="S58" i="159" s="1"/>
  <c r="T58" i="159" a="1"/>
  <c r="T58" i="159" s="1"/>
  <c r="Q59" i="157"/>
  <c r="R58" i="157"/>
  <c r="S58" i="157" a="1"/>
  <c r="S58" i="157" s="1"/>
  <c r="U58" i="157" a="1"/>
  <c r="U58" i="157" s="1"/>
  <c r="T58" i="157" a="1"/>
  <c r="T58" i="157" s="1"/>
  <c r="Q59" i="156"/>
  <c r="R58" i="156"/>
  <c r="T58" i="156" a="1"/>
  <c r="T58" i="156" s="1"/>
  <c r="S58" i="156" a="1"/>
  <c r="S58" i="156" s="1"/>
  <c r="U58" i="156" a="1"/>
  <c r="U58" i="156" s="1"/>
  <c r="Q58" i="155"/>
  <c r="U57" i="155" a="1"/>
  <c r="U57" i="155" s="1"/>
  <c r="R57" i="155"/>
  <c r="T57" i="155" a="1"/>
  <c r="T57" i="155" s="1"/>
  <c r="Q61" i="154"/>
  <c r="S60" i="154" a="1"/>
  <c r="S60" i="154" s="1"/>
  <c r="R60" i="154"/>
  <c r="T60" i="154" a="1"/>
  <c r="T60" i="154" s="1"/>
  <c r="U60" i="154" a="1"/>
  <c r="U60" i="154" s="1"/>
  <c r="Q57" i="152"/>
  <c r="U56" i="152" a="1"/>
  <c r="U56" i="152" s="1"/>
  <c r="R56" i="152"/>
  <c r="S56" i="152" s="1" a="1"/>
  <c r="S56" i="152" s="1"/>
  <c r="T56" i="152" a="1"/>
  <c r="T56" i="152" s="1"/>
  <c r="Q58" i="151"/>
  <c r="R57" i="151"/>
  <c r="S57" i="151" a="1"/>
  <c r="S57" i="151" s="1"/>
  <c r="T57" i="151" a="1"/>
  <c r="T57" i="151" s="1"/>
  <c r="U57" i="151" a="1"/>
  <c r="U57" i="151" s="1"/>
  <c r="Q59" i="150"/>
  <c r="T58" i="150" a="1"/>
  <c r="T58" i="150" s="1"/>
  <c r="U58" i="150" a="1"/>
  <c r="U58" i="150" s="1"/>
  <c r="R58" i="150"/>
  <c r="S58" i="150" a="1"/>
  <c r="S58" i="150" s="1"/>
  <c r="Q58" i="149"/>
  <c r="T57" i="149" a="1"/>
  <c r="T57" i="149" s="1"/>
  <c r="R57" i="149"/>
  <c r="S57" i="149" s="1" a="1"/>
  <c r="S57" i="149" s="1"/>
  <c r="U57" i="149" a="1"/>
  <c r="U57" i="149" s="1"/>
  <c r="Q59" i="148"/>
  <c r="R58" i="148"/>
  <c r="S58" i="148" s="1" a="1"/>
  <c r="S58" i="148" s="1"/>
  <c r="T58" i="148" a="1"/>
  <c r="T58" i="148" s="1"/>
  <c r="U58" i="148" a="1"/>
  <c r="U58" i="148" s="1"/>
  <c r="AL62" i="160" l="1"/>
  <c r="AM61" i="160"/>
  <c r="AN61" i="160" a="1"/>
  <c r="AN61" i="160" s="1"/>
  <c r="AO61" i="160" a="1"/>
  <c r="AO61" i="160" s="1"/>
  <c r="AP61" i="160" a="1"/>
  <c r="AP61" i="160" s="1"/>
  <c r="AL63" i="162"/>
  <c r="AM62" i="162"/>
  <c r="AP62" i="162" a="1"/>
  <c r="AP62" i="162" s="1"/>
  <c r="AN62" i="162" a="1"/>
  <c r="AN62" i="162" s="1"/>
  <c r="AO62" i="162" a="1"/>
  <c r="AO62" i="162" s="1"/>
  <c r="Q60" i="159"/>
  <c r="U59" i="159" a="1"/>
  <c r="U59" i="159" s="1"/>
  <c r="R59" i="159"/>
  <c r="S59" i="159" a="1"/>
  <c r="S59" i="159" s="1"/>
  <c r="T59" i="159" a="1"/>
  <c r="T59" i="159" s="1"/>
  <c r="Q60" i="157"/>
  <c r="R59" i="157"/>
  <c r="U59" i="157" a="1"/>
  <c r="U59" i="157" s="1"/>
  <c r="S59" i="157" a="1"/>
  <c r="S59" i="157" s="1"/>
  <c r="T59" i="157" a="1"/>
  <c r="T59" i="157" s="1"/>
  <c r="Q60" i="156"/>
  <c r="R59" i="156"/>
  <c r="S59" i="156" a="1"/>
  <c r="S59" i="156" s="1"/>
  <c r="T59" i="156" a="1"/>
  <c r="T59" i="156" s="1"/>
  <c r="U59" i="156" a="1"/>
  <c r="U59" i="156" s="1"/>
  <c r="Q59" i="155"/>
  <c r="T58" i="155" a="1"/>
  <c r="T58" i="155" s="1"/>
  <c r="R58" i="155"/>
  <c r="U58" i="155" a="1"/>
  <c r="U58" i="155" s="1"/>
  <c r="Q62" i="154"/>
  <c r="T61" i="154" a="1"/>
  <c r="T61" i="154" s="1"/>
  <c r="R61" i="154"/>
  <c r="S61" i="154" a="1"/>
  <c r="S61" i="154" s="1"/>
  <c r="U61" i="154" a="1"/>
  <c r="U61" i="154" s="1"/>
  <c r="Q58" i="152"/>
  <c r="R57" i="152"/>
  <c r="U57" i="152" s="1" a="1"/>
  <c r="U57" i="152" s="1"/>
  <c r="S57" i="152" a="1"/>
  <c r="S57" i="152" s="1"/>
  <c r="T57" i="152" a="1"/>
  <c r="T57" i="152" s="1"/>
  <c r="Q59" i="151"/>
  <c r="T58" i="151" a="1"/>
  <c r="T58" i="151" s="1"/>
  <c r="R58" i="151"/>
  <c r="S58" i="151" a="1"/>
  <c r="S58" i="151" s="1"/>
  <c r="U58" i="151" a="1"/>
  <c r="U58" i="151" s="1"/>
  <c r="Q60" i="150"/>
  <c r="T59" i="150" a="1"/>
  <c r="T59" i="150" s="1"/>
  <c r="R59" i="150"/>
  <c r="S59" i="150" s="1" a="1"/>
  <c r="S59" i="150" s="1"/>
  <c r="U59" i="150" a="1"/>
  <c r="U59" i="150" s="1"/>
  <c r="Q59" i="149"/>
  <c r="U58" i="149" a="1"/>
  <c r="U58" i="149" s="1"/>
  <c r="R58" i="149"/>
  <c r="S58" i="149" s="1" a="1"/>
  <c r="S58" i="149" s="1"/>
  <c r="T58" i="149" a="1"/>
  <c r="T58" i="149" s="1"/>
  <c r="Q60" i="148"/>
  <c r="R59" i="148"/>
  <c r="S59" i="148" s="1" a="1"/>
  <c r="S59" i="148" s="1"/>
  <c r="T59" i="148" a="1"/>
  <c r="T59" i="148" s="1"/>
  <c r="U59" i="148" a="1"/>
  <c r="U59" i="148" s="1"/>
  <c r="AL64" i="162" l="1"/>
  <c r="AM63" i="162"/>
  <c r="AO63" i="162" a="1"/>
  <c r="AO63" i="162" s="1"/>
  <c r="AP63" i="162" a="1"/>
  <c r="AP63" i="162" s="1"/>
  <c r="AN63" i="162" a="1"/>
  <c r="AN63" i="162" s="1"/>
  <c r="AL63" i="160"/>
  <c r="AM62" i="160"/>
  <c r="AP62" i="160" a="1"/>
  <c r="AP62" i="160" s="1"/>
  <c r="AN62" i="160" a="1"/>
  <c r="AN62" i="160" s="1"/>
  <c r="AO62" i="160" a="1"/>
  <c r="AO62" i="160" s="1"/>
  <c r="Q61" i="159"/>
  <c r="T60" i="159" a="1"/>
  <c r="T60" i="159" s="1"/>
  <c r="R60" i="159"/>
  <c r="S60" i="159" s="1" a="1"/>
  <c r="S60" i="159" s="1"/>
  <c r="U60" i="159" a="1"/>
  <c r="U60" i="159" s="1"/>
  <c r="Q61" i="157"/>
  <c r="R60" i="157"/>
  <c r="T60" i="157" a="1"/>
  <c r="T60" i="157" s="1"/>
  <c r="S60" i="157" a="1"/>
  <c r="S60" i="157" s="1"/>
  <c r="U60" i="157" a="1"/>
  <c r="U60" i="157" s="1"/>
  <c r="Q61" i="156"/>
  <c r="R60" i="156"/>
  <c r="T60" i="156" a="1"/>
  <c r="T60" i="156" s="1"/>
  <c r="U60" i="156" a="1"/>
  <c r="U60" i="156" s="1"/>
  <c r="S60" i="156" a="1"/>
  <c r="S60" i="156" s="1"/>
  <c r="Q60" i="155"/>
  <c r="T59" i="155" a="1"/>
  <c r="T59" i="155" s="1"/>
  <c r="R59" i="155"/>
  <c r="U59" i="155" s="1" a="1"/>
  <c r="U59" i="155" s="1"/>
  <c r="Q63" i="154"/>
  <c r="R62" i="154"/>
  <c r="S62" i="154" a="1"/>
  <c r="S62" i="154" s="1"/>
  <c r="T62" i="154" a="1"/>
  <c r="T62" i="154" s="1"/>
  <c r="U62" i="154" a="1"/>
  <c r="U62" i="154" s="1"/>
  <c r="Q59" i="152"/>
  <c r="T58" i="152" a="1"/>
  <c r="T58" i="152" s="1"/>
  <c r="R58" i="152"/>
  <c r="U58" i="152" a="1"/>
  <c r="U58" i="152" s="1"/>
  <c r="S58" i="152" a="1"/>
  <c r="S58" i="152" s="1"/>
  <c r="Q60" i="151"/>
  <c r="R59" i="151"/>
  <c r="S59" i="151" a="1"/>
  <c r="S59" i="151" s="1"/>
  <c r="T59" i="151" a="1"/>
  <c r="T59" i="151" s="1"/>
  <c r="U59" i="151" a="1"/>
  <c r="U59" i="151" s="1"/>
  <c r="Q61" i="150"/>
  <c r="R60" i="150"/>
  <c r="U60" i="150" a="1"/>
  <c r="U60" i="150" s="1"/>
  <c r="T60" i="150" a="1"/>
  <c r="T60" i="150" s="1"/>
  <c r="S60" i="150" a="1"/>
  <c r="S60" i="150" s="1"/>
  <c r="Q60" i="149"/>
  <c r="T59" i="149" a="1"/>
  <c r="T59" i="149" s="1"/>
  <c r="R59" i="149"/>
  <c r="S59" i="149" a="1"/>
  <c r="S59" i="149" s="1"/>
  <c r="U59" i="149" a="1"/>
  <c r="U59" i="149" s="1"/>
  <c r="Q61" i="148"/>
  <c r="U60" i="148" a="1"/>
  <c r="U60" i="148" s="1"/>
  <c r="T60" i="148" a="1"/>
  <c r="T60" i="148" s="1"/>
  <c r="R60" i="148"/>
  <c r="S60" i="148" a="1"/>
  <c r="S60" i="148" s="1"/>
  <c r="AL64" i="160" l="1"/>
  <c r="AO63" i="160" a="1"/>
  <c r="AO63" i="160" s="1"/>
  <c r="AM63" i="160"/>
  <c r="AN63" i="160" a="1"/>
  <c r="AN63" i="160" s="1"/>
  <c r="AP63" i="160" a="1"/>
  <c r="AP63" i="160" s="1"/>
  <c r="AL65" i="162"/>
  <c r="AM64" i="162"/>
  <c r="AO64" i="162" a="1"/>
  <c r="AO64" i="162" s="1"/>
  <c r="AN64" i="162" a="1"/>
  <c r="AN64" i="162" s="1"/>
  <c r="AP64" i="162" a="1"/>
  <c r="AP64" i="162" s="1"/>
  <c r="Q62" i="159"/>
  <c r="R61" i="159"/>
  <c r="S61" i="159" s="1" a="1"/>
  <c r="S61" i="159" s="1"/>
  <c r="T61" i="159" a="1"/>
  <c r="T61" i="159" s="1"/>
  <c r="U61" i="159" a="1"/>
  <c r="U61" i="159" s="1"/>
  <c r="Q62" i="157"/>
  <c r="S61" i="157" a="1"/>
  <c r="S61" i="157" s="1"/>
  <c r="T61" i="157" a="1"/>
  <c r="T61" i="157" s="1"/>
  <c r="U61" i="157" a="1"/>
  <c r="U61" i="157" s="1"/>
  <c r="R61" i="157"/>
  <c r="Q62" i="156"/>
  <c r="R61" i="156"/>
  <c r="T61" i="156" a="1"/>
  <c r="T61" i="156" s="1"/>
  <c r="U61" i="156" a="1"/>
  <c r="U61" i="156" s="1"/>
  <c r="S61" i="156" a="1"/>
  <c r="S61" i="156" s="1"/>
  <c r="Q61" i="155"/>
  <c r="R60" i="155"/>
  <c r="U60" i="155" a="1"/>
  <c r="U60" i="155" s="1"/>
  <c r="T60" i="155" a="1"/>
  <c r="T60" i="155" s="1"/>
  <c r="Q64" i="154"/>
  <c r="T63" i="154" a="1"/>
  <c r="T63" i="154" s="1"/>
  <c r="S63" i="154" a="1"/>
  <c r="S63" i="154" s="1"/>
  <c r="R63" i="154"/>
  <c r="U63" i="154" a="1"/>
  <c r="U63" i="154" s="1"/>
  <c r="Q60" i="152"/>
  <c r="T59" i="152" a="1"/>
  <c r="T59" i="152" s="1"/>
  <c r="R59" i="152"/>
  <c r="U59" i="152" s="1" a="1"/>
  <c r="U59" i="152" s="1"/>
  <c r="Q61" i="151"/>
  <c r="T60" i="151" a="1"/>
  <c r="T60" i="151" s="1"/>
  <c r="R60" i="151"/>
  <c r="S60" i="151" s="1" a="1"/>
  <c r="S60" i="151" s="1"/>
  <c r="U60" i="151" a="1"/>
  <c r="U60" i="151" s="1"/>
  <c r="Q62" i="150"/>
  <c r="T61" i="150" a="1"/>
  <c r="T61" i="150" s="1"/>
  <c r="U61" i="150" a="1"/>
  <c r="U61" i="150" s="1"/>
  <c r="R61" i="150"/>
  <c r="S61" i="150" s="1" a="1"/>
  <c r="S61" i="150" s="1"/>
  <c r="Q61" i="149"/>
  <c r="U60" i="149" a="1"/>
  <c r="U60" i="149" s="1"/>
  <c r="R60" i="149"/>
  <c r="S60" i="149" a="1"/>
  <c r="S60" i="149" s="1"/>
  <c r="T60" i="149" a="1"/>
  <c r="T60" i="149" s="1"/>
  <c r="Q62" i="148"/>
  <c r="U61" i="148" a="1"/>
  <c r="U61" i="148" s="1"/>
  <c r="R61" i="148"/>
  <c r="S61" i="148" s="1" a="1"/>
  <c r="S61" i="148" s="1"/>
  <c r="T61" i="148" a="1"/>
  <c r="T61" i="148" s="1"/>
  <c r="AL66" i="162" l="1"/>
  <c r="AM65" i="162"/>
  <c r="AO65" i="162" a="1"/>
  <c r="AO65" i="162" s="1"/>
  <c r="AN65" i="162" a="1"/>
  <c r="AN65" i="162" s="1"/>
  <c r="AP65" i="162" a="1"/>
  <c r="AP65" i="162" s="1"/>
  <c r="AL65" i="160"/>
  <c r="AM64" i="160"/>
  <c r="AO64" i="160" a="1"/>
  <c r="AO64" i="160" s="1"/>
  <c r="AP64" i="160" a="1"/>
  <c r="AP64" i="160" s="1"/>
  <c r="AN64" i="160" a="1"/>
  <c r="AN64" i="160" s="1"/>
  <c r="S59" i="152" a="1"/>
  <c r="S59" i="152" s="1"/>
  <c r="Q63" i="159"/>
  <c r="T62" i="159" a="1"/>
  <c r="T62" i="159" s="1"/>
  <c r="U62" i="159" a="1"/>
  <c r="U62" i="159" s="1"/>
  <c r="R62" i="159"/>
  <c r="S62" i="159" s="1" a="1"/>
  <c r="S62" i="159" s="1"/>
  <c r="Q63" i="157"/>
  <c r="T62" i="157" a="1"/>
  <c r="T62" i="157" s="1"/>
  <c r="U62" i="157" a="1"/>
  <c r="U62" i="157" s="1"/>
  <c r="R62" i="157"/>
  <c r="S62" i="157" s="1" a="1"/>
  <c r="S62" i="157" s="1"/>
  <c r="Q63" i="156"/>
  <c r="R62" i="156"/>
  <c r="T62" i="156" a="1"/>
  <c r="T62" i="156" s="1"/>
  <c r="S62" i="156" a="1"/>
  <c r="S62" i="156" s="1"/>
  <c r="U62" i="156" a="1"/>
  <c r="U62" i="156" s="1"/>
  <c r="Q62" i="155"/>
  <c r="T61" i="155" a="1"/>
  <c r="T61" i="155" s="1"/>
  <c r="U61" i="155" a="1"/>
  <c r="U61" i="155" s="1"/>
  <c r="R61" i="155"/>
  <c r="Q65" i="154"/>
  <c r="T64" i="154" a="1"/>
  <c r="T64" i="154" s="1"/>
  <c r="R64" i="154"/>
  <c r="S64" i="154" a="1"/>
  <c r="S64" i="154" s="1"/>
  <c r="U64" i="154" a="1"/>
  <c r="U64" i="154" s="1"/>
  <c r="Q61" i="152"/>
  <c r="T60" i="152" a="1"/>
  <c r="T60" i="152" s="1"/>
  <c r="U60" i="152" a="1"/>
  <c r="U60" i="152" s="1"/>
  <c r="R60" i="152"/>
  <c r="S60" i="152" s="1" a="1"/>
  <c r="S60" i="152" s="1"/>
  <c r="Q62" i="151"/>
  <c r="R61" i="151"/>
  <c r="S61" i="151" a="1"/>
  <c r="S61" i="151" s="1"/>
  <c r="T61" i="151" a="1"/>
  <c r="T61" i="151" s="1"/>
  <c r="U61" i="151" a="1"/>
  <c r="U61" i="151" s="1"/>
  <c r="Q63" i="150"/>
  <c r="U62" i="150" a="1"/>
  <c r="U62" i="150" s="1"/>
  <c r="R62" i="150"/>
  <c r="S62" i="150" a="1"/>
  <c r="S62" i="150" s="1"/>
  <c r="T62" i="150" a="1"/>
  <c r="T62" i="150" s="1"/>
  <c r="Q62" i="149"/>
  <c r="T61" i="149" a="1"/>
  <c r="T61" i="149" s="1"/>
  <c r="R61" i="149"/>
  <c r="U61" i="149" a="1"/>
  <c r="U61" i="149" s="1"/>
  <c r="S61" i="149" a="1"/>
  <c r="S61" i="149" s="1"/>
  <c r="Q63" i="148"/>
  <c r="R62" i="148"/>
  <c r="S62" i="148" s="1" a="1"/>
  <c r="S62" i="148" s="1"/>
  <c r="T62" i="148" a="1"/>
  <c r="T62" i="148" s="1"/>
  <c r="U62" i="148" a="1"/>
  <c r="U62" i="148" s="1"/>
  <c r="AL66" i="160" l="1"/>
  <c r="AO65" i="160" a="1"/>
  <c r="AO65" i="160" s="1"/>
  <c r="AP65" i="160" a="1"/>
  <c r="AP65" i="160" s="1"/>
  <c r="AN65" i="160" a="1"/>
  <c r="AN65" i="160" s="1"/>
  <c r="AM65" i="160"/>
  <c r="AL67" i="162"/>
  <c r="AM66" i="162"/>
  <c r="AO66" i="162" a="1"/>
  <c r="AO66" i="162" s="1"/>
  <c r="AN66" i="162" a="1"/>
  <c r="AN66" i="162" s="1"/>
  <c r="AP66" i="162" a="1"/>
  <c r="AP66" i="162" s="1"/>
  <c r="Q64" i="159"/>
  <c r="T63" i="159" a="1"/>
  <c r="T63" i="159" s="1"/>
  <c r="U63" i="159" a="1"/>
  <c r="U63" i="159" s="1"/>
  <c r="R63" i="159"/>
  <c r="S63" i="159" s="1" a="1"/>
  <c r="S63" i="159" s="1"/>
  <c r="Q64" i="157"/>
  <c r="R63" i="157"/>
  <c r="T63" i="157" a="1"/>
  <c r="T63" i="157" s="1"/>
  <c r="U63" i="157" a="1"/>
  <c r="U63" i="157" s="1"/>
  <c r="S63" i="157" a="1"/>
  <c r="S63" i="157" s="1"/>
  <c r="Q64" i="156"/>
  <c r="R63" i="156"/>
  <c r="U63" i="156" a="1"/>
  <c r="U63" i="156" s="1"/>
  <c r="T63" i="156" a="1"/>
  <c r="T63" i="156" s="1"/>
  <c r="S63" i="156" a="1"/>
  <c r="S63" i="156" s="1"/>
  <c r="Q63" i="155"/>
  <c r="T62" i="155" a="1"/>
  <c r="T62" i="155" s="1"/>
  <c r="R62" i="155"/>
  <c r="U62" i="155" s="1" a="1"/>
  <c r="U62" i="155" s="1"/>
  <c r="Q66" i="154"/>
  <c r="S65" i="154" a="1"/>
  <c r="S65" i="154" s="1"/>
  <c r="R65" i="154"/>
  <c r="T65" i="154" a="1"/>
  <c r="T65" i="154" s="1"/>
  <c r="U65" i="154" a="1"/>
  <c r="U65" i="154" s="1"/>
  <c r="Q62" i="152"/>
  <c r="R61" i="152"/>
  <c r="T61" i="152" a="1"/>
  <c r="T61" i="152" s="1"/>
  <c r="U61" i="152" a="1"/>
  <c r="U61" i="152" s="1"/>
  <c r="S61" i="152" a="1"/>
  <c r="S61" i="152" s="1"/>
  <c r="Q63" i="151"/>
  <c r="S62" i="151" a="1"/>
  <c r="S62" i="151" s="1"/>
  <c r="R62" i="151"/>
  <c r="T62" i="151" a="1"/>
  <c r="T62" i="151" s="1"/>
  <c r="U62" i="151" a="1"/>
  <c r="U62" i="151" s="1"/>
  <c r="Q64" i="150"/>
  <c r="R63" i="150"/>
  <c r="S63" i="150" a="1"/>
  <c r="S63" i="150" s="1"/>
  <c r="U63" i="150" a="1"/>
  <c r="U63" i="150" s="1"/>
  <c r="T63" i="150" a="1"/>
  <c r="T63" i="150" s="1"/>
  <c r="Q63" i="149"/>
  <c r="U62" i="149" a="1"/>
  <c r="U62" i="149" s="1"/>
  <c r="R62" i="149"/>
  <c r="S62" i="149" s="1" a="1"/>
  <c r="S62" i="149" s="1"/>
  <c r="T62" i="149" a="1"/>
  <c r="T62" i="149" s="1"/>
  <c r="Q64" i="148"/>
  <c r="R63" i="148"/>
  <c r="S63" i="148" s="1" a="1"/>
  <c r="S63" i="148" s="1"/>
  <c r="T63" i="148" a="1"/>
  <c r="T63" i="148" s="1"/>
  <c r="U63" i="148" a="1"/>
  <c r="U63" i="148" s="1"/>
  <c r="AM67" i="162" l="1"/>
  <c r="AL68" i="162"/>
  <c r="AO67" i="162" a="1"/>
  <c r="AO67" i="162" s="1"/>
  <c r="AP67" i="162" a="1"/>
  <c r="AP67" i="162" s="1"/>
  <c r="AN67" i="162" a="1"/>
  <c r="AN67" i="162" s="1"/>
  <c r="AL67" i="160"/>
  <c r="AP66" i="160" a="1"/>
  <c r="AP66" i="160" s="1"/>
  <c r="AM66" i="160"/>
  <c r="AO66" i="160" a="1"/>
  <c r="AO66" i="160" s="1"/>
  <c r="AN66" i="160" a="1"/>
  <c r="AN66" i="160" s="1"/>
  <c r="Q65" i="159"/>
  <c r="R64" i="159"/>
  <c r="S64" i="159" s="1" a="1"/>
  <c r="S64" i="159" s="1"/>
  <c r="U64" i="159" a="1"/>
  <c r="U64" i="159" s="1"/>
  <c r="T64" i="159" a="1"/>
  <c r="T64" i="159" s="1"/>
  <c r="Q65" i="157"/>
  <c r="R64" i="157"/>
  <c r="S64" i="157" s="1" a="1"/>
  <c r="S64" i="157" s="1"/>
  <c r="T64" i="157" a="1"/>
  <c r="T64" i="157" s="1"/>
  <c r="U64" i="157" a="1"/>
  <c r="U64" i="157" s="1"/>
  <c r="Q65" i="156"/>
  <c r="R64" i="156"/>
  <c r="T64" i="156" a="1"/>
  <c r="T64" i="156" s="1"/>
  <c r="U64" i="156" a="1"/>
  <c r="U64" i="156" s="1"/>
  <c r="S64" i="156" a="1"/>
  <c r="S64" i="156" s="1"/>
  <c r="Q64" i="155"/>
  <c r="T63" i="155" a="1"/>
  <c r="T63" i="155" s="1"/>
  <c r="R63" i="155"/>
  <c r="U63" i="155" s="1" a="1"/>
  <c r="U63" i="155" s="1"/>
  <c r="Q67" i="154"/>
  <c r="R66" i="154"/>
  <c r="S66" i="154" s="1" a="1"/>
  <c r="S66" i="154" s="1"/>
  <c r="T66" i="154" a="1"/>
  <c r="T66" i="154" s="1"/>
  <c r="U66" i="154" a="1"/>
  <c r="U66" i="154" s="1"/>
  <c r="Q63" i="152"/>
  <c r="T62" i="152" a="1"/>
  <c r="T62" i="152" s="1"/>
  <c r="U62" i="152" a="1"/>
  <c r="U62" i="152" s="1"/>
  <c r="R62" i="152"/>
  <c r="S62" i="152" a="1"/>
  <c r="S62" i="152" s="1"/>
  <c r="Q64" i="151"/>
  <c r="T63" i="151" a="1"/>
  <c r="T63" i="151" s="1"/>
  <c r="R63" i="151"/>
  <c r="S63" i="151" a="1"/>
  <c r="S63" i="151" s="1"/>
  <c r="U63" i="151" a="1"/>
  <c r="U63" i="151" s="1"/>
  <c r="Q65" i="150"/>
  <c r="U64" i="150" a="1"/>
  <c r="U64" i="150" s="1"/>
  <c r="T64" i="150" a="1"/>
  <c r="T64" i="150" s="1"/>
  <c r="R64" i="150"/>
  <c r="S64" i="150" a="1"/>
  <c r="S64" i="150" s="1"/>
  <c r="Q64" i="149"/>
  <c r="T63" i="149" a="1"/>
  <c r="T63" i="149" s="1"/>
  <c r="U63" i="149" a="1"/>
  <c r="U63" i="149" s="1"/>
  <c r="R63" i="149"/>
  <c r="S63" i="149" s="1" a="1"/>
  <c r="S63" i="149" s="1"/>
  <c r="Q65" i="148"/>
  <c r="R64" i="148"/>
  <c r="S64" i="148" s="1" a="1"/>
  <c r="S64" i="148" s="1"/>
  <c r="U64" i="148" a="1"/>
  <c r="U64" i="148" s="1"/>
  <c r="T64" i="148" a="1"/>
  <c r="T64" i="148" s="1"/>
  <c r="AL68" i="160" l="1"/>
  <c r="AM67" i="160"/>
  <c r="AN67" i="160" a="1"/>
  <c r="AN67" i="160" s="1"/>
  <c r="AO67" i="160" a="1"/>
  <c r="AO67" i="160" s="1"/>
  <c r="AP67" i="160" a="1"/>
  <c r="AP67" i="160" s="1"/>
  <c r="AL69" i="162"/>
  <c r="AM68" i="162"/>
  <c r="AN68" i="162" a="1"/>
  <c r="AN68" i="162" s="1"/>
  <c r="AO68" i="162" a="1"/>
  <c r="AO68" i="162" s="1"/>
  <c r="AP68" i="162" a="1"/>
  <c r="AP68" i="162" s="1"/>
  <c r="Q66" i="159"/>
  <c r="U65" i="159" a="1"/>
  <c r="U65" i="159" s="1"/>
  <c r="S65" i="159" a="1"/>
  <c r="S65" i="159" s="1"/>
  <c r="R65" i="159"/>
  <c r="T65" i="159" a="1"/>
  <c r="T65" i="159" s="1"/>
  <c r="Q66" i="157"/>
  <c r="T65" i="157" a="1"/>
  <c r="T65" i="157" s="1"/>
  <c r="U65" i="157" a="1"/>
  <c r="U65" i="157" s="1"/>
  <c r="R65" i="157"/>
  <c r="S65" i="157" s="1" a="1"/>
  <c r="S65" i="157" s="1"/>
  <c r="Q66" i="156"/>
  <c r="R65" i="156"/>
  <c r="S65" i="156" a="1"/>
  <c r="S65" i="156" s="1"/>
  <c r="T65" i="156" a="1"/>
  <c r="T65" i="156" s="1"/>
  <c r="U65" i="156" a="1"/>
  <c r="U65" i="156" s="1"/>
  <c r="Q65" i="155"/>
  <c r="U64" i="155" a="1"/>
  <c r="U64" i="155" s="1"/>
  <c r="R64" i="155"/>
  <c r="T64" i="155" a="1"/>
  <c r="T64" i="155" s="1"/>
  <c r="Q68" i="154"/>
  <c r="R67" i="154"/>
  <c r="T67" i="154" a="1"/>
  <c r="T67" i="154" s="1"/>
  <c r="S67" i="154" a="1"/>
  <c r="S67" i="154" s="1"/>
  <c r="U67" i="154" a="1"/>
  <c r="U67" i="154" s="1"/>
  <c r="Q64" i="152"/>
  <c r="R63" i="152"/>
  <c r="U63" i="152" s="1" a="1"/>
  <c r="U63" i="152" s="1"/>
  <c r="T63" i="152" a="1"/>
  <c r="T63" i="152" s="1"/>
  <c r="Q65" i="151"/>
  <c r="R64" i="151"/>
  <c r="S64" i="151" s="1" a="1"/>
  <c r="S64" i="151" s="1"/>
  <c r="T64" i="151" a="1"/>
  <c r="T64" i="151" s="1"/>
  <c r="U64" i="151" a="1"/>
  <c r="U64" i="151" s="1"/>
  <c r="Q66" i="150"/>
  <c r="U65" i="150" a="1"/>
  <c r="U65" i="150" s="1"/>
  <c r="R65" i="150"/>
  <c r="T65" i="150" a="1"/>
  <c r="T65" i="150" s="1"/>
  <c r="S65" i="150" a="1"/>
  <c r="S65" i="150" s="1"/>
  <c r="Q65" i="149"/>
  <c r="T64" i="149" a="1"/>
  <c r="T64" i="149" s="1"/>
  <c r="U64" i="149" a="1"/>
  <c r="U64" i="149" s="1"/>
  <c r="R64" i="149"/>
  <c r="S64" i="149" a="1"/>
  <c r="S64" i="149" s="1"/>
  <c r="Q66" i="148"/>
  <c r="T65" i="148" a="1"/>
  <c r="T65" i="148" s="1"/>
  <c r="R65" i="148"/>
  <c r="S65" i="148" s="1" a="1"/>
  <c r="S65" i="148" s="1"/>
  <c r="U65" i="148" a="1"/>
  <c r="U65" i="148" s="1"/>
  <c r="AL70" i="162" l="1"/>
  <c r="AM69" i="162"/>
  <c r="AO69" i="162" a="1"/>
  <c r="AO69" i="162" s="1"/>
  <c r="AP69" i="162" a="1"/>
  <c r="AP69" i="162" s="1"/>
  <c r="AN69" i="162" a="1"/>
  <c r="AN69" i="162" s="1"/>
  <c r="AL69" i="160"/>
  <c r="AP68" i="160" a="1"/>
  <c r="AP68" i="160" s="1"/>
  <c r="AO68" i="160" a="1"/>
  <c r="AO68" i="160" s="1"/>
  <c r="AM68" i="160"/>
  <c r="AN68" i="160" a="1"/>
  <c r="AN68" i="160" s="1"/>
  <c r="S63" i="152" a="1"/>
  <c r="S63" i="152" s="1"/>
  <c r="Q67" i="159"/>
  <c r="U66" i="159" a="1"/>
  <c r="U66" i="159" s="1"/>
  <c r="R66" i="159"/>
  <c r="S66" i="159" s="1" a="1"/>
  <c r="S66" i="159" s="1"/>
  <c r="T66" i="159" a="1"/>
  <c r="T66" i="159" s="1"/>
  <c r="Q67" i="157"/>
  <c r="T66" i="157" a="1"/>
  <c r="T66" i="157" s="1"/>
  <c r="S66" i="157" a="1"/>
  <c r="S66" i="157" s="1"/>
  <c r="U66" i="157" a="1"/>
  <c r="U66" i="157" s="1"/>
  <c r="R66" i="157"/>
  <c r="Q67" i="156"/>
  <c r="R66" i="156"/>
  <c r="T66" i="156" a="1"/>
  <c r="T66" i="156" s="1"/>
  <c r="U66" i="156" a="1"/>
  <c r="U66" i="156" s="1"/>
  <c r="S66" i="156" a="1"/>
  <c r="S66" i="156" s="1"/>
  <c r="Q66" i="155"/>
  <c r="T65" i="155" a="1"/>
  <c r="T65" i="155" s="1"/>
  <c r="R65" i="155"/>
  <c r="Q69" i="154"/>
  <c r="S68" i="154" a="1"/>
  <c r="S68" i="154" s="1"/>
  <c r="R68" i="154"/>
  <c r="T68" i="154" a="1"/>
  <c r="T68" i="154" s="1"/>
  <c r="U68" i="154" a="1"/>
  <c r="U68" i="154" s="1"/>
  <c r="Q65" i="152"/>
  <c r="T64" i="152" a="1"/>
  <c r="T64" i="152" s="1"/>
  <c r="R64" i="152"/>
  <c r="S64" i="152" s="1" a="1"/>
  <c r="S64" i="152" s="1"/>
  <c r="Q66" i="151"/>
  <c r="R65" i="151"/>
  <c r="S65" i="151" s="1" a="1"/>
  <c r="S65" i="151" s="1"/>
  <c r="T65" i="151" a="1"/>
  <c r="T65" i="151" s="1"/>
  <c r="U65" i="151" a="1"/>
  <c r="U65" i="151" s="1"/>
  <c r="Q67" i="150"/>
  <c r="T66" i="150" a="1"/>
  <c r="T66" i="150" s="1"/>
  <c r="U66" i="150" a="1"/>
  <c r="U66" i="150" s="1"/>
  <c r="S66" i="150" a="1"/>
  <c r="S66" i="150" s="1"/>
  <c r="R66" i="150"/>
  <c r="Q66" i="149"/>
  <c r="R65" i="149"/>
  <c r="S65" i="149" s="1" a="1"/>
  <c r="S65" i="149" s="1"/>
  <c r="T65" i="149" a="1"/>
  <c r="T65" i="149" s="1"/>
  <c r="U65" i="149" a="1"/>
  <c r="U65" i="149" s="1"/>
  <c r="Q67" i="148"/>
  <c r="T66" i="148" a="1"/>
  <c r="T66" i="148" s="1"/>
  <c r="R66" i="148"/>
  <c r="U66" i="148" a="1"/>
  <c r="U66" i="148" s="1"/>
  <c r="S66" i="148" a="1"/>
  <c r="S66" i="148" s="1"/>
  <c r="AL70" i="160" l="1"/>
  <c r="AM69" i="160"/>
  <c r="AN69" i="160" a="1"/>
  <c r="AN69" i="160" s="1"/>
  <c r="AP69" i="160" a="1"/>
  <c r="AP69" i="160" s="1"/>
  <c r="AO69" i="160" a="1"/>
  <c r="AO69" i="160" s="1"/>
  <c r="AL71" i="162"/>
  <c r="AM70" i="162"/>
  <c r="AN70" i="162" a="1"/>
  <c r="AN70" i="162" s="1"/>
  <c r="AO70" i="162" a="1"/>
  <c r="AO70" i="162" s="1"/>
  <c r="AP70" i="162" a="1"/>
  <c r="AP70" i="162" s="1"/>
  <c r="U64" i="152" a="1"/>
  <c r="U64" i="152" s="1"/>
  <c r="Q68" i="159"/>
  <c r="U67" i="159" a="1"/>
  <c r="U67" i="159" s="1"/>
  <c r="T67" i="159" a="1"/>
  <c r="T67" i="159" s="1"/>
  <c r="R67" i="159"/>
  <c r="S67" i="159" s="1" a="1"/>
  <c r="S67" i="159" s="1"/>
  <c r="Q68" i="157"/>
  <c r="T67" i="157" a="1"/>
  <c r="T67" i="157" s="1"/>
  <c r="U67" i="157" a="1"/>
  <c r="U67" i="157" s="1"/>
  <c r="S67" i="157" a="1"/>
  <c r="S67" i="157" s="1"/>
  <c r="R67" i="157"/>
  <c r="Q68" i="156"/>
  <c r="R67" i="156"/>
  <c r="U67" i="156" a="1"/>
  <c r="U67" i="156" s="1"/>
  <c r="S67" i="156" a="1"/>
  <c r="S67" i="156" s="1"/>
  <c r="T67" i="156" a="1"/>
  <c r="T67" i="156" s="1"/>
  <c r="U65" i="155" a="1"/>
  <c r="U65" i="155" s="1"/>
  <c r="Q67" i="155"/>
  <c r="T66" i="155" a="1"/>
  <c r="T66" i="155" s="1"/>
  <c r="R66" i="155"/>
  <c r="U66" i="155" a="1"/>
  <c r="U66" i="155" s="1"/>
  <c r="Q70" i="154"/>
  <c r="T69" i="154" a="1"/>
  <c r="T69" i="154" s="1"/>
  <c r="R69" i="154"/>
  <c r="S69" i="154" a="1"/>
  <c r="S69" i="154" s="1"/>
  <c r="U69" i="154" a="1"/>
  <c r="U69" i="154" s="1"/>
  <c r="Q66" i="152"/>
  <c r="T65" i="152" a="1"/>
  <c r="T65" i="152" s="1"/>
  <c r="R65" i="152"/>
  <c r="S65" i="152" s="1" a="1"/>
  <c r="S65" i="152" s="1"/>
  <c r="Q67" i="151"/>
  <c r="R66" i="151"/>
  <c r="T66" i="151" a="1"/>
  <c r="T66" i="151" s="1"/>
  <c r="S66" i="151" a="1"/>
  <c r="S66" i="151" s="1"/>
  <c r="U66" i="151" a="1"/>
  <c r="U66" i="151" s="1"/>
  <c r="Q68" i="150"/>
  <c r="T67" i="150" a="1"/>
  <c r="T67" i="150" s="1"/>
  <c r="S67" i="150" a="1"/>
  <c r="S67" i="150" s="1"/>
  <c r="R67" i="150"/>
  <c r="U67" i="150" a="1"/>
  <c r="U67" i="150" s="1"/>
  <c r="Q67" i="149"/>
  <c r="U66" i="149" a="1"/>
  <c r="U66" i="149" s="1"/>
  <c r="R66" i="149"/>
  <c r="S66" i="149" s="1" a="1"/>
  <c r="S66" i="149" s="1"/>
  <c r="T66" i="149" a="1"/>
  <c r="T66" i="149" s="1"/>
  <c r="Q68" i="148"/>
  <c r="T67" i="148" a="1"/>
  <c r="T67" i="148" s="1"/>
  <c r="U67" i="148" a="1"/>
  <c r="U67" i="148" s="1"/>
  <c r="R67" i="148"/>
  <c r="S67" i="148" a="1"/>
  <c r="S67" i="148" s="1"/>
  <c r="AM71" i="162" l="1"/>
  <c r="AL72" i="162"/>
  <c r="AP71" i="162" a="1"/>
  <c r="AP71" i="162" s="1"/>
  <c r="AO71" i="162" a="1"/>
  <c r="AO71" i="162" s="1"/>
  <c r="AN71" i="162" a="1"/>
  <c r="AN71" i="162" s="1"/>
  <c r="AO70" i="160" a="1"/>
  <c r="AO70" i="160" s="1"/>
  <c r="AL71" i="160"/>
  <c r="AM70" i="160"/>
  <c r="AN70" i="160" a="1"/>
  <c r="AN70" i="160" s="1"/>
  <c r="AP70" i="160" a="1"/>
  <c r="AP70" i="160" s="1"/>
  <c r="U65" i="152" a="1"/>
  <c r="U65" i="152" s="1"/>
  <c r="Q69" i="159"/>
  <c r="R68" i="159"/>
  <c r="S68" i="159" a="1"/>
  <c r="S68" i="159" s="1"/>
  <c r="U68" i="159" a="1"/>
  <c r="U68" i="159" s="1"/>
  <c r="T68" i="159" a="1"/>
  <c r="T68" i="159" s="1"/>
  <c r="Q69" i="157"/>
  <c r="T68" i="157" a="1"/>
  <c r="T68" i="157" s="1"/>
  <c r="S68" i="157" a="1"/>
  <c r="S68" i="157" s="1"/>
  <c r="U68" i="157" a="1"/>
  <c r="U68" i="157" s="1"/>
  <c r="R68" i="157"/>
  <c r="Q69" i="156"/>
  <c r="R68" i="156"/>
  <c r="U68" i="156" a="1"/>
  <c r="U68" i="156" s="1"/>
  <c r="T68" i="156" a="1"/>
  <c r="T68" i="156" s="1"/>
  <c r="S68" i="156" a="1"/>
  <c r="S68" i="156" s="1"/>
  <c r="Q68" i="155"/>
  <c r="T67" i="155" a="1"/>
  <c r="T67" i="155" s="1"/>
  <c r="R67" i="155"/>
  <c r="U67" i="155" a="1"/>
  <c r="U67" i="155" s="1"/>
  <c r="Q71" i="154"/>
  <c r="T70" i="154" a="1"/>
  <c r="T70" i="154" s="1"/>
  <c r="R70" i="154"/>
  <c r="S70" i="154" a="1"/>
  <c r="S70" i="154" s="1"/>
  <c r="U70" i="154" a="1"/>
  <c r="U70" i="154" s="1"/>
  <c r="Q67" i="152"/>
  <c r="R66" i="152"/>
  <c r="U66" i="152" s="1" a="1"/>
  <c r="U66" i="152" s="1"/>
  <c r="S66" i="152" a="1"/>
  <c r="S66" i="152" s="1"/>
  <c r="T66" i="152" a="1"/>
  <c r="T66" i="152" s="1"/>
  <c r="Q68" i="151"/>
  <c r="R67" i="151"/>
  <c r="S67" i="151" a="1"/>
  <c r="S67" i="151" s="1"/>
  <c r="T67" i="151" a="1"/>
  <c r="T67" i="151" s="1"/>
  <c r="U67" i="151" a="1"/>
  <c r="U67" i="151" s="1"/>
  <c r="Q69" i="150"/>
  <c r="R68" i="150"/>
  <c r="U68" i="150" a="1"/>
  <c r="U68" i="150" s="1"/>
  <c r="S68" i="150" a="1"/>
  <c r="S68" i="150" s="1"/>
  <c r="T68" i="150" a="1"/>
  <c r="T68" i="150" s="1"/>
  <c r="Q68" i="149"/>
  <c r="R67" i="149"/>
  <c r="U67" i="149" a="1"/>
  <c r="U67" i="149" s="1"/>
  <c r="S67" i="149" a="1"/>
  <c r="S67" i="149" s="1"/>
  <c r="T67" i="149" a="1"/>
  <c r="T67" i="149" s="1"/>
  <c r="Q69" i="148"/>
  <c r="R68" i="148"/>
  <c r="S68" i="148" a="1"/>
  <c r="S68" i="148" s="1"/>
  <c r="U68" i="148" a="1"/>
  <c r="U68" i="148" s="1"/>
  <c r="T68" i="148" a="1"/>
  <c r="T68" i="148" s="1"/>
  <c r="AL72" i="160" l="1"/>
  <c r="AM71" i="160"/>
  <c r="AO71" i="160" a="1"/>
  <c r="AO71" i="160" s="1"/>
  <c r="AP71" i="160" a="1"/>
  <c r="AP71" i="160" s="1"/>
  <c r="AN71" i="160" a="1"/>
  <c r="AN71" i="160" s="1"/>
  <c r="AM72" i="162"/>
  <c r="AL73" i="162"/>
  <c r="AO72" i="162" a="1"/>
  <c r="AO72" i="162" s="1"/>
  <c r="AN72" i="162" a="1"/>
  <c r="AN72" i="162" s="1"/>
  <c r="AP72" i="162" a="1"/>
  <c r="AP72" i="162" s="1"/>
  <c r="Q70" i="159"/>
  <c r="U69" i="159" a="1"/>
  <c r="U69" i="159" s="1"/>
  <c r="S69" i="159" a="1"/>
  <c r="S69" i="159" s="1"/>
  <c r="R69" i="159"/>
  <c r="T69" i="159" a="1"/>
  <c r="T69" i="159" s="1"/>
  <c r="Q70" i="157"/>
  <c r="T69" i="157" a="1"/>
  <c r="T69" i="157" s="1"/>
  <c r="R69" i="157"/>
  <c r="S69" i="157" s="1" a="1"/>
  <c r="S69" i="157" s="1"/>
  <c r="U69" i="157" a="1"/>
  <c r="U69" i="157" s="1"/>
  <c r="Q70" i="156"/>
  <c r="R69" i="156"/>
  <c r="S69" i="156" a="1"/>
  <c r="S69" i="156" s="1"/>
  <c r="U69" i="156" a="1"/>
  <c r="U69" i="156" s="1"/>
  <c r="T69" i="156" a="1"/>
  <c r="T69" i="156" s="1"/>
  <c r="Q69" i="155"/>
  <c r="T68" i="155" a="1"/>
  <c r="T68" i="155" s="1"/>
  <c r="R68" i="155"/>
  <c r="U68" i="155" a="1"/>
  <c r="U68" i="155" s="1"/>
  <c r="Q72" i="154"/>
  <c r="R71" i="154"/>
  <c r="T71" i="154" a="1"/>
  <c r="T71" i="154" s="1"/>
  <c r="S71" i="154" a="1"/>
  <c r="S71" i="154" s="1"/>
  <c r="U71" i="154" a="1"/>
  <c r="U71" i="154" s="1"/>
  <c r="Q68" i="152"/>
  <c r="U67" i="152" a="1"/>
  <c r="U67" i="152" s="1"/>
  <c r="R67" i="152"/>
  <c r="S67" i="152" a="1"/>
  <c r="S67" i="152" s="1"/>
  <c r="T67" i="152" a="1"/>
  <c r="T67" i="152" s="1"/>
  <c r="Q69" i="151"/>
  <c r="T68" i="151" a="1"/>
  <c r="T68" i="151" s="1"/>
  <c r="S68" i="151" a="1"/>
  <c r="S68" i="151" s="1"/>
  <c r="R68" i="151"/>
  <c r="U68" i="151" a="1"/>
  <c r="U68" i="151" s="1"/>
  <c r="Q70" i="150"/>
  <c r="S69" i="150" a="1"/>
  <c r="S69" i="150" s="1"/>
  <c r="R69" i="150"/>
  <c r="U69" i="150" a="1"/>
  <c r="U69" i="150" s="1"/>
  <c r="T69" i="150" a="1"/>
  <c r="T69" i="150" s="1"/>
  <c r="Q69" i="149"/>
  <c r="U68" i="149" a="1"/>
  <c r="U68" i="149" s="1"/>
  <c r="R68" i="149"/>
  <c r="T68" i="149" a="1"/>
  <c r="T68" i="149" s="1"/>
  <c r="S68" i="149" a="1"/>
  <c r="S68" i="149" s="1"/>
  <c r="Q70" i="148"/>
  <c r="T69" i="148" a="1"/>
  <c r="T69" i="148" s="1"/>
  <c r="U69" i="148" a="1"/>
  <c r="U69" i="148" s="1"/>
  <c r="R69" i="148"/>
  <c r="S69" i="148" s="1" a="1"/>
  <c r="S69" i="148" s="1"/>
  <c r="AL74" i="162" l="1"/>
  <c r="AM73" i="162"/>
  <c r="AO73" i="162" a="1"/>
  <c r="AO73" i="162" s="1"/>
  <c r="AN73" i="162" a="1"/>
  <c r="AN73" i="162" s="1"/>
  <c r="AP73" i="162" a="1"/>
  <c r="AP73" i="162" s="1"/>
  <c r="AL73" i="160"/>
  <c r="AO72" i="160" a="1"/>
  <c r="AO72" i="160" s="1"/>
  <c r="AN72" i="160" a="1"/>
  <c r="AN72" i="160" s="1"/>
  <c r="AM72" i="160"/>
  <c r="AP72" i="160" a="1"/>
  <c r="AP72" i="160" s="1"/>
  <c r="Q71" i="159"/>
  <c r="T70" i="159" a="1"/>
  <c r="T70" i="159" s="1"/>
  <c r="U70" i="159" a="1"/>
  <c r="U70" i="159" s="1"/>
  <c r="R70" i="159"/>
  <c r="S70" i="159" s="1" a="1"/>
  <c r="S70" i="159" s="1"/>
  <c r="Q71" i="157"/>
  <c r="T70" i="157" a="1"/>
  <c r="T70" i="157" s="1"/>
  <c r="S70" i="157" a="1"/>
  <c r="S70" i="157" s="1"/>
  <c r="R70" i="157"/>
  <c r="U70" i="157" a="1"/>
  <c r="U70" i="157" s="1"/>
  <c r="Q71" i="156"/>
  <c r="R70" i="156"/>
  <c r="S70" i="156" a="1"/>
  <c r="S70" i="156" s="1"/>
  <c r="U70" i="156" a="1"/>
  <c r="U70" i="156" s="1"/>
  <c r="T70" i="156" a="1"/>
  <c r="T70" i="156" s="1"/>
  <c r="Q70" i="155"/>
  <c r="R69" i="155"/>
  <c r="U69" i="155" a="1"/>
  <c r="U69" i="155" s="1"/>
  <c r="T69" i="155" a="1"/>
  <c r="T69" i="155" s="1"/>
  <c r="Q73" i="154"/>
  <c r="S72" i="154" a="1"/>
  <c r="S72" i="154" s="1"/>
  <c r="R72" i="154"/>
  <c r="T72" i="154" a="1"/>
  <c r="T72" i="154" s="1"/>
  <c r="U72" i="154" a="1"/>
  <c r="U72" i="154" s="1"/>
  <c r="Q69" i="152"/>
  <c r="R68" i="152"/>
  <c r="S68" i="152" s="1" a="1"/>
  <c r="S68" i="152" s="1"/>
  <c r="U68" i="152" a="1"/>
  <c r="U68" i="152" s="1"/>
  <c r="T68" i="152" a="1"/>
  <c r="T68" i="152" s="1"/>
  <c r="Q70" i="151"/>
  <c r="T69" i="151" a="1"/>
  <c r="T69" i="151" s="1"/>
  <c r="R69" i="151"/>
  <c r="S69" i="151" s="1" a="1"/>
  <c r="S69" i="151" s="1"/>
  <c r="U69" i="151" a="1"/>
  <c r="U69" i="151" s="1"/>
  <c r="Q71" i="150"/>
  <c r="R70" i="150"/>
  <c r="U70" i="150" a="1"/>
  <c r="U70" i="150" s="1"/>
  <c r="T70" i="150" a="1"/>
  <c r="T70" i="150" s="1"/>
  <c r="S70" i="150" a="1"/>
  <c r="S70" i="150" s="1"/>
  <c r="Q70" i="149"/>
  <c r="R69" i="149"/>
  <c r="S69" i="149" s="1" a="1"/>
  <c r="S69" i="149" s="1"/>
  <c r="T69" i="149" a="1"/>
  <c r="T69" i="149" s="1"/>
  <c r="U69" i="149" a="1"/>
  <c r="U69" i="149" s="1"/>
  <c r="Q71" i="148"/>
  <c r="U70" i="148" a="1"/>
  <c r="U70" i="148" s="1"/>
  <c r="T70" i="148" a="1"/>
  <c r="T70" i="148" s="1"/>
  <c r="R70" i="148"/>
  <c r="S70" i="148" s="1" a="1"/>
  <c r="S70" i="148" s="1"/>
  <c r="AL74" i="160" l="1"/>
  <c r="AP73" i="160" a="1"/>
  <c r="AP73" i="160" s="1"/>
  <c r="AM73" i="160"/>
  <c r="AN73" i="160" a="1"/>
  <c r="AN73" i="160" s="1"/>
  <c r="AO73" i="160" a="1"/>
  <c r="AO73" i="160" s="1"/>
  <c r="AL75" i="162"/>
  <c r="AM74" i="162"/>
  <c r="AP74" i="162" a="1"/>
  <c r="AP74" i="162" s="1"/>
  <c r="AN74" i="162" a="1"/>
  <c r="AN74" i="162" s="1"/>
  <c r="AO74" i="162" a="1"/>
  <c r="AO74" i="162" s="1"/>
  <c r="Q72" i="159"/>
  <c r="U71" i="159" a="1"/>
  <c r="U71" i="159" s="1"/>
  <c r="R71" i="159"/>
  <c r="S71" i="159" a="1"/>
  <c r="S71" i="159" s="1"/>
  <c r="T71" i="159" a="1"/>
  <c r="T71" i="159" s="1"/>
  <c r="Q72" i="157"/>
  <c r="T71" i="157" a="1"/>
  <c r="T71" i="157" s="1"/>
  <c r="S71" i="157" a="1"/>
  <c r="S71" i="157" s="1"/>
  <c r="U71" i="157" a="1"/>
  <c r="U71" i="157" s="1"/>
  <c r="R71" i="157"/>
  <c r="Q72" i="156"/>
  <c r="R71" i="156"/>
  <c r="S71" i="156" a="1"/>
  <c r="S71" i="156" s="1"/>
  <c r="T71" i="156" a="1"/>
  <c r="T71" i="156" s="1"/>
  <c r="U71" i="156" a="1"/>
  <c r="U71" i="156" s="1"/>
  <c r="Q71" i="155"/>
  <c r="R70" i="155"/>
  <c r="U70" i="155" a="1"/>
  <c r="U70" i="155" s="1"/>
  <c r="T70" i="155" a="1"/>
  <c r="T70" i="155" s="1"/>
  <c r="Q74" i="154"/>
  <c r="T73" i="154" a="1"/>
  <c r="T73" i="154" s="1"/>
  <c r="R73" i="154"/>
  <c r="S73" i="154" a="1"/>
  <c r="S73" i="154" s="1"/>
  <c r="U73" i="154" a="1"/>
  <c r="U73" i="154" s="1"/>
  <c r="Q70" i="152"/>
  <c r="T69" i="152" a="1"/>
  <c r="T69" i="152" s="1"/>
  <c r="R69" i="152"/>
  <c r="U69" i="152" s="1" a="1"/>
  <c r="U69" i="152" s="1"/>
  <c r="S69" i="152" a="1"/>
  <c r="S69" i="152" s="1"/>
  <c r="Q71" i="151"/>
  <c r="T70" i="151" a="1"/>
  <c r="T70" i="151" s="1"/>
  <c r="R70" i="151"/>
  <c r="S70" i="151" s="1" a="1"/>
  <c r="S70" i="151" s="1"/>
  <c r="U70" i="151" a="1"/>
  <c r="U70" i="151" s="1"/>
  <c r="Q72" i="150"/>
  <c r="U71" i="150" a="1"/>
  <c r="U71" i="150" s="1"/>
  <c r="R71" i="150"/>
  <c r="T71" i="150" a="1"/>
  <c r="T71" i="150" s="1"/>
  <c r="S71" i="150" a="1"/>
  <c r="S71" i="150" s="1"/>
  <c r="Q71" i="149"/>
  <c r="R70" i="149"/>
  <c r="T70" i="149" a="1"/>
  <c r="T70" i="149" s="1"/>
  <c r="U70" i="149" a="1"/>
  <c r="U70" i="149" s="1"/>
  <c r="S70" i="149" a="1"/>
  <c r="S70" i="149" s="1"/>
  <c r="Q72" i="148"/>
  <c r="T71" i="148" a="1"/>
  <c r="T71" i="148" s="1"/>
  <c r="U71" i="148" a="1"/>
  <c r="U71" i="148" s="1"/>
  <c r="R71" i="148"/>
  <c r="S71" i="148" a="1"/>
  <c r="S71" i="148" s="1"/>
  <c r="AM75" i="162" l="1"/>
  <c r="AL76" i="162"/>
  <c r="AN75" i="162" a="1"/>
  <c r="AN75" i="162" s="1"/>
  <c r="AO75" i="162" a="1"/>
  <c r="AO75" i="162" s="1"/>
  <c r="AP75" i="162" a="1"/>
  <c r="AP75" i="162" s="1"/>
  <c r="AL75" i="160"/>
  <c r="AM74" i="160"/>
  <c r="AN74" i="160" a="1"/>
  <c r="AN74" i="160" s="1"/>
  <c r="AO74" i="160" a="1"/>
  <c r="AO74" i="160" s="1"/>
  <c r="AP74" i="160" a="1"/>
  <c r="AP74" i="160" s="1"/>
  <c r="Q73" i="159"/>
  <c r="R72" i="159"/>
  <c r="U72" i="159" a="1"/>
  <c r="U72" i="159" s="1"/>
  <c r="S72" i="159" a="1"/>
  <c r="S72" i="159" s="1"/>
  <c r="T72" i="159" a="1"/>
  <c r="T72" i="159" s="1"/>
  <c r="Q73" i="157"/>
  <c r="S72" i="157" a="1"/>
  <c r="S72" i="157" s="1"/>
  <c r="T72" i="157" a="1"/>
  <c r="T72" i="157" s="1"/>
  <c r="U72" i="157" a="1"/>
  <c r="U72" i="157" s="1"/>
  <c r="R72" i="157"/>
  <c r="Q73" i="156"/>
  <c r="R72" i="156"/>
  <c r="T72" i="156" a="1"/>
  <c r="T72" i="156" s="1"/>
  <c r="S72" i="156" a="1"/>
  <c r="S72" i="156" s="1"/>
  <c r="U72" i="156" a="1"/>
  <c r="U72" i="156" s="1"/>
  <c r="Q72" i="155"/>
  <c r="T71" i="155" a="1"/>
  <c r="T71" i="155" s="1"/>
  <c r="R71" i="155"/>
  <c r="U71" i="155" s="1" a="1"/>
  <c r="U71" i="155" s="1"/>
  <c r="Q75" i="154"/>
  <c r="T74" i="154" a="1"/>
  <c r="T74" i="154" s="1"/>
  <c r="R74" i="154"/>
  <c r="S74" i="154" a="1"/>
  <c r="S74" i="154" s="1"/>
  <c r="U74" i="154" a="1"/>
  <c r="U74" i="154" s="1"/>
  <c r="Q71" i="152"/>
  <c r="R70" i="152"/>
  <c r="S70" i="152" a="1"/>
  <c r="S70" i="152" s="1"/>
  <c r="U70" i="152" a="1"/>
  <c r="U70" i="152" s="1"/>
  <c r="T70" i="152" a="1"/>
  <c r="T70" i="152" s="1"/>
  <c r="Q72" i="151"/>
  <c r="T71" i="151" a="1"/>
  <c r="T71" i="151" s="1"/>
  <c r="S71" i="151" a="1"/>
  <c r="S71" i="151" s="1"/>
  <c r="R71" i="151"/>
  <c r="U71" i="151" a="1"/>
  <c r="U71" i="151" s="1"/>
  <c r="Q73" i="150"/>
  <c r="U72" i="150" a="1"/>
  <c r="U72" i="150" s="1"/>
  <c r="T72" i="150" a="1"/>
  <c r="T72" i="150" s="1"/>
  <c r="R72" i="150"/>
  <c r="S72" i="150" s="1" a="1"/>
  <c r="S72" i="150" s="1"/>
  <c r="Q72" i="149"/>
  <c r="U71" i="149" a="1"/>
  <c r="U71" i="149" s="1"/>
  <c r="R71" i="149"/>
  <c r="S71" i="149" s="1" a="1"/>
  <c r="S71" i="149" s="1"/>
  <c r="T71" i="149" a="1"/>
  <c r="T71" i="149" s="1"/>
  <c r="Q73" i="148"/>
  <c r="U72" i="148" a="1"/>
  <c r="U72" i="148" s="1"/>
  <c r="S72" i="148" a="1"/>
  <c r="S72" i="148" s="1"/>
  <c r="R72" i="148"/>
  <c r="T72" i="148" a="1"/>
  <c r="T72" i="148" s="1"/>
  <c r="AL76" i="160" l="1"/>
  <c r="AN75" i="160" a="1"/>
  <c r="AN75" i="160" s="1"/>
  <c r="AP75" i="160" a="1"/>
  <c r="AP75" i="160" s="1"/>
  <c r="AM75" i="160"/>
  <c r="AO75" i="160" a="1"/>
  <c r="AO75" i="160" s="1"/>
  <c r="AL77" i="162"/>
  <c r="AM76" i="162"/>
  <c r="AN76" i="162" a="1"/>
  <c r="AN76" i="162" s="1"/>
  <c r="AO76" i="162" a="1"/>
  <c r="AO76" i="162" s="1"/>
  <c r="AP76" i="162" a="1"/>
  <c r="AP76" i="162" s="1"/>
  <c r="Q74" i="159"/>
  <c r="U73" i="159" a="1"/>
  <c r="U73" i="159" s="1"/>
  <c r="T73" i="159" a="1"/>
  <c r="T73" i="159" s="1"/>
  <c r="R73" i="159"/>
  <c r="S73" i="159" s="1" a="1"/>
  <c r="S73" i="159" s="1"/>
  <c r="Q74" i="157"/>
  <c r="T73" i="157" a="1"/>
  <c r="T73" i="157" s="1"/>
  <c r="U73" i="157" a="1"/>
  <c r="U73" i="157" s="1"/>
  <c r="R73" i="157"/>
  <c r="S73" i="157" a="1"/>
  <c r="S73" i="157" s="1"/>
  <c r="Q74" i="156"/>
  <c r="R73" i="156"/>
  <c r="U73" i="156" a="1"/>
  <c r="U73" i="156" s="1"/>
  <c r="T73" i="156" a="1"/>
  <c r="T73" i="156" s="1"/>
  <c r="S73" i="156" a="1"/>
  <c r="S73" i="156" s="1"/>
  <c r="Q73" i="155"/>
  <c r="R72" i="155"/>
  <c r="U72" i="155" a="1"/>
  <c r="U72" i="155" s="1"/>
  <c r="T72" i="155" a="1"/>
  <c r="T72" i="155" s="1"/>
  <c r="Q76" i="154"/>
  <c r="R75" i="154"/>
  <c r="T75" i="154" a="1"/>
  <c r="T75" i="154" s="1"/>
  <c r="S75" i="154" a="1"/>
  <c r="S75" i="154" s="1"/>
  <c r="U75" i="154" a="1"/>
  <c r="U75" i="154" s="1"/>
  <c r="Q72" i="152"/>
  <c r="S71" i="152" a="1"/>
  <c r="S71" i="152" s="1"/>
  <c r="R71" i="152"/>
  <c r="U71" i="152" a="1"/>
  <c r="U71" i="152" s="1"/>
  <c r="T71" i="152" a="1"/>
  <c r="T71" i="152" s="1"/>
  <c r="Q73" i="151"/>
  <c r="R72" i="151"/>
  <c r="S72" i="151" s="1" a="1"/>
  <c r="S72" i="151" s="1"/>
  <c r="T72" i="151" a="1"/>
  <c r="T72" i="151" s="1"/>
  <c r="U72" i="151" a="1"/>
  <c r="U72" i="151" s="1"/>
  <c r="Q74" i="150"/>
  <c r="R73" i="150"/>
  <c r="S73" i="150" s="1" a="1"/>
  <c r="S73" i="150" s="1"/>
  <c r="U73" i="150" a="1"/>
  <c r="U73" i="150" s="1"/>
  <c r="T73" i="150" a="1"/>
  <c r="T73" i="150" s="1"/>
  <c r="Q73" i="149"/>
  <c r="T72" i="149" a="1"/>
  <c r="T72" i="149" s="1"/>
  <c r="U72" i="149" a="1"/>
  <c r="U72" i="149" s="1"/>
  <c r="R72" i="149"/>
  <c r="S72" i="149" s="1" a="1"/>
  <c r="S72" i="149" s="1"/>
  <c r="Q74" i="148"/>
  <c r="R73" i="148"/>
  <c r="S73" i="148" s="1" a="1"/>
  <c r="S73" i="148" s="1"/>
  <c r="U73" i="148" a="1"/>
  <c r="U73" i="148" s="1"/>
  <c r="T73" i="148" a="1"/>
  <c r="T73" i="148" s="1"/>
  <c r="AL78" i="162" l="1"/>
  <c r="AM77" i="162"/>
  <c r="AO77" i="162" a="1"/>
  <c r="AO77" i="162" s="1"/>
  <c r="AN77" i="162" a="1"/>
  <c r="AN77" i="162" s="1"/>
  <c r="AP77" i="162" a="1"/>
  <c r="AP77" i="162" s="1"/>
  <c r="AL77" i="160"/>
  <c r="AM76" i="160"/>
  <c r="AP76" i="160" a="1"/>
  <c r="AP76" i="160" s="1"/>
  <c r="AO76" i="160" a="1"/>
  <c r="AO76" i="160" s="1"/>
  <c r="AN76" i="160" a="1"/>
  <c r="AN76" i="160" s="1"/>
  <c r="Q75" i="159"/>
  <c r="U74" i="159" a="1"/>
  <c r="U74" i="159" s="1"/>
  <c r="S74" i="159" a="1"/>
  <c r="S74" i="159" s="1"/>
  <c r="R74" i="159"/>
  <c r="T74" i="159" a="1"/>
  <c r="T74" i="159" s="1"/>
  <c r="Q75" i="157"/>
  <c r="S74" i="157" a="1"/>
  <c r="S74" i="157" s="1"/>
  <c r="T74" i="157" a="1"/>
  <c r="T74" i="157" s="1"/>
  <c r="U74" i="157" a="1"/>
  <c r="U74" i="157" s="1"/>
  <c r="R74" i="157"/>
  <c r="Q75" i="156"/>
  <c r="R74" i="156"/>
  <c r="U74" i="156" a="1"/>
  <c r="U74" i="156" s="1"/>
  <c r="T74" i="156" a="1"/>
  <c r="T74" i="156" s="1"/>
  <c r="S74" i="156" a="1"/>
  <c r="S74" i="156" s="1"/>
  <c r="Q74" i="155"/>
  <c r="T73" i="155" a="1"/>
  <c r="T73" i="155" s="1"/>
  <c r="R73" i="155"/>
  <c r="Q77" i="154"/>
  <c r="S76" i="154" a="1"/>
  <c r="S76" i="154" s="1"/>
  <c r="R76" i="154"/>
  <c r="T76" i="154" a="1"/>
  <c r="T76" i="154" s="1"/>
  <c r="U76" i="154" a="1"/>
  <c r="U76" i="154" s="1"/>
  <c r="Q73" i="152"/>
  <c r="T72" i="152" a="1"/>
  <c r="T72" i="152" s="1"/>
  <c r="S72" i="152" a="1"/>
  <c r="S72" i="152" s="1"/>
  <c r="R72" i="152"/>
  <c r="U72" i="152" a="1"/>
  <c r="U72" i="152" s="1"/>
  <c r="Q74" i="151"/>
  <c r="T73" i="151" a="1"/>
  <c r="T73" i="151" s="1"/>
  <c r="R73" i="151"/>
  <c r="S73" i="151" a="1"/>
  <c r="S73" i="151" s="1"/>
  <c r="U73" i="151" a="1"/>
  <c r="U73" i="151" s="1"/>
  <c r="Q75" i="150"/>
  <c r="T74" i="150" a="1"/>
  <c r="T74" i="150" s="1"/>
  <c r="U74" i="150" a="1"/>
  <c r="U74" i="150" s="1"/>
  <c r="R74" i="150"/>
  <c r="S74" i="150" s="1" a="1"/>
  <c r="S74" i="150" s="1"/>
  <c r="Q74" i="149"/>
  <c r="R73" i="149"/>
  <c r="T73" i="149" a="1"/>
  <c r="T73" i="149" s="1"/>
  <c r="U73" i="149" a="1"/>
  <c r="U73" i="149" s="1"/>
  <c r="S73" i="149" a="1"/>
  <c r="S73" i="149" s="1"/>
  <c r="Q75" i="148"/>
  <c r="S74" i="148" a="1"/>
  <c r="S74" i="148" s="1"/>
  <c r="T74" i="148" a="1"/>
  <c r="T74" i="148" s="1"/>
  <c r="R74" i="148"/>
  <c r="U74" i="148" a="1"/>
  <c r="U74" i="148" s="1"/>
  <c r="AL78" i="160" l="1"/>
  <c r="AN77" i="160" a="1"/>
  <c r="AN77" i="160" s="1"/>
  <c r="AP77" i="160" a="1"/>
  <c r="AP77" i="160" s="1"/>
  <c r="AM77" i="160"/>
  <c r="AO77" i="160" a="1"/>
  <c r="AO77" i="160" s="1"/>
  <c r="AL79" i="162"/>
  <c r="AM78" i="162"/>
  <c r="AN78" i="162" a="1"/>
  <c r="AN78" i="162" s="1"/>
  <c r="AO78" i="162" a="1"/>
  <c r="AO78" i="162" s="1"/>
  <c r="AP78" i="162" a="1"/>
  <c r="AP78" i="162" s="1"/>
  <c r="Q76" i="159"/>
  <c r="T75" i="159" a="1"/>
  <c r="T75" i="159" s="1"/>
  <c r="R75" i="159"/>
  <c r="S75" i="159" s="1" a="1"/>
  <c r="S75" i="159" s="1"/>
  <c r="U75" i="159" a="1"/>
  <c r="U75" i="159" s="1"/>
  <c r="Q76" i="157"/>
  <c r="S75" i="157" a="1"/>
  <c r="S75" i="157" s="1"/>
  <c r="U75" i="157" a="1"/>
  <c r="U75" i="157" s="1"/>
  <c r="R75" i="157"/>
  <c r="T75" i="157" a="1"/>
  <c r="T75" i="157" s="1"/>
  <c r="Q76" i="156"/>
  <c r="R75" i="156"/>
  <c r="S75" i="156" a="1"/>
  <c r="S75" i="156" s="1"/>
  <c r="U75" i="156" a="1"/>
  <c r="U75" i="156" s="1"/>
  <c r="T75" i="156" a="1"/>
  <c r="T75" i="156" s="1"/>
  <c r="U73" i="155" a="1"/>
  <c r="U73" i="155" s="1"/>
  <c r="Q75" i="155"/>
  <c r="T74" i="155" a="1"/>
  <c r="T74" i="155" s="1"/>
  <c r="R74" i="155"/>
  <c r="U74" i="155" s="1" a="1"/>
  <c r="U74" i="155" s="1"/>
  <c r="Q78" i="154"/>
  <c r="R77" i="154"/>
  <c r="T77" i="154" a="1"/>
  <c r="T77" i="154" s="1"/>
  <c r="S77" i="154" a="1"/>
  <c r="S77" i="154" s="1"/>
  <c r="U77" i="154" a="1"/>
  <c r="U77" i="154" s="1"/>
  <c r="Q74" i="152"/>
  <c r="R73" i="152"/>
  <c r="U73" i="152" s="1" a="1"/>
  <c r="U73" i="152" s="1"/>
  <c r="S73" i="152" a="1"/>
  <c r="S73" i="152" s="1"/>
  <c r="T73" i="152" a="1"/>
  <c r="T73" i="152" s="1"/>
  <c r="Q75" i="151"/>
  <c r="S74" i="151" a="1"/>
  <c r="S74" i="151" s="1"/>
  <c r="R74" i="151"/>
  <c r="T74" i="151" a="1"/>
  <c r="T74" i="151" s="1"/>
  <c r="U74" i="151" a="1"/>
  <c r="U74" i="151" s="1"/>
  <c r="Q76" i="150"/>
  <c r="T75" i="150" a="1"/>
  <c r="T75" i="150" s="1"/>
  <c r="S75" i="150" a="1"/>
  <c r="S75" i="150" s="1"/>
  <c r="R75" i="150"/>
  <c r="U75" i="150" a="1"/>
  <c r="U75" i="150" s="1"/>
  <c r="Q75" i="149"/>
  <c r="S74" i="149" a="1"/>
  <c r="S74" i="149" s="1"/>
  <c r="R74" i="149"/>
  <c r="T74" i="149" a="1"/>
  <c r="T74" i="149" s="1"/>
  <c r="U74" i="149" a="1"/>
  <c r="U74" i="149" s="1"/>
  <c r="Q76" i="148"/>
  <c r="R75" i="148"/>
  <c r="S75" i="148" a="1"/>
  <c r="S75" i="148" s="1"/>
  <c r="U75" i="148" a="1"/>
  <c r="U75" i="148" s="1"/>
  <c r="T75" i="148" a="1"/>
  <c r="T75" i="148" s="1"/>
  <c r="AL80" i="162" l="1"/>
  <c r="AM79" i="162"/>
  <c r="AO79" i="162" a="1"/>
  <c r="AO79" i="162" s="1"/>
  <c r="AN79" i="162" a="1"/>
  <c r="AN79" i="162" s="1"/>
  <c r="AP79" i="162" a="1"/>
  <c r="AP79" i="162" s="1"/>
  <c r="AL79" i="160"/>
  <c r="AN78" i="160" a="1"/>
  <c r="AN78" i="160" s="1"/>
  <c r="AO78" i="160" a="1"/>
  <c r="AO78" i="160" s="1"/>
  <c r="AP78" i="160" a="1"/>
  <c r="AP78" i="160" s="1"/>
  <c r="AM78" i="160"/>
  <c r="Q77" i="159"/>
  <c r="R76" i="159"/>
  <c r="S76" i="159" s="1" a="1"/>
  <c r="S76" i="159" s="1"/>
  <c r="T76" i="159" a="1"/>
  <c r="T76" i="159" s="1"/>
  <c r="U76" i="159" a="1"/>
  <c r="U76" i="159" s="1"/>
  <c r="Q77" i="157"/>
  <c r="U76" i="157" a="1"/>
  <c r="U76" i="157" s="1"/>
  <c r="R76" i="157"/>
  <c r="T76" i="157" a="1"/>
  <c r="T76" i="157" s="1"/>
  <c r="S76" i="157" a="1"/>
  <c r="S76" i="157" s="1"/>
  <c r="Q77" i="156"/>
  <c r="R76" i="156"/>
  <c r="T76" i="156" a="1"/>
  <c r="T76" i="156" s="1"/>
  <c r="U76" i="156" a="1"/>
  <c r="U76" i="156" s="1"/>
  <c r="S76" i="156" a="1"/>
  <c r="S76" i="156" s="1"/>
  <c r="Q76" i="155"/>
  <c r="R75" i="155"/>
  <c r="T75" i="155" a="1"/>
  <c r="T75" i="155" s="1"/>
  <c r="U75" i="155" a="1"/>
  <c r="U75" i="155" s="1"/>
  <c r="Q79" i="154"/>
  <c r="T78" i="154" a="1"/>
  <c r="T78" i="154" s="1"/>
  <c r="S78" i="154" a="1"/>
  <c r="S78" i="154" s="1"/>
  <c r="R78" i="154"/>
  <c r="U78" i="154" a="1"/>
  <c r="U78" i="154" s="1"/>
  <c r="Q75" i="152"/>
  <c r="T74" i="152" a="1"/>
  <c r="T74" i="152" s="1"/>
  <c r="R74" i="152"/>
  <c r="S74" i="152" s="1" a="1"/>
  <c r="S74" i="152" s="1"/>
  <c r="Q76" i="151"/>
  <c r="T75" i="151" a="1"/>
  <c r="T75" i="151" s="1"/>
  <c r="R75" i="151"/>
  <c r="S75" i="151" s="1" a="1"/>
  <c r="S75" i="151" s="1"/>
  <c r="U75" i="151" a="1"/>
  <c r="U75" i="151" s="1"/>
  <c r="Q77" i="150"/>
  <c r="R76" i="150"/>
  <c r="U76" i="150" a="1"/>
  <c r="U76" i="150" s="1"/>
  <c r="S76" i="150" a="1"/>
  <c r="S76" i="150" s="1"/>
  <c r="T76" i="150" a="1"/>
  <c r="T76" i="150" s="1"/>
  <c r="Q76" i="149"/>
  <c r="T75" i="149" a="1"/>
  <c r="T75" i="149" s="1"/>
  <c r="S75" i="149" a="1"/>
  <c r="S75" i="149" s="1"/>
  <c r="R75" i="149"/>
  <c r="U75" i="149" a="1"/>
  <c r="U75" i="149" s="1"/>
  <c r="Q77" i="148"/>
  <c r="R76" i="148"/>
  <c r="T76" i="148" a="1"/>
  <c r="T76" i="148" s="1"/>
  <c r="U76" i="148" a="1"/>
  <c r="U76" i="148" s="1"/>
  <c r="S76" i="148" a="1"/>
  <c r="S76" i="148" s="1"/>
  <c r="AL80" i="160" l="1"/>
  <c r="AM79" i="160"/>
  <c r="AP79" i="160" a="1"/>
  <c r="AP79" i="160" s="1"/>
  <c r="AO79" i="160" a="1"/>
  <c r="AO79" i="160" s="1"/>
  <c r="AN79" i="160" a="1"/>
  <c r="AN79" i="160" s="1"/>
  <c r="AL81" i="162"/>
  <c r="AM80" i="162"/>
  <c r="AO80" i="162" a="1"/>
  <c r="AO80" i="162" s="1"/>
  <c r="AN80" i="162" a="1"/>
  <c r="AN80" i="162" s="1"/>
  <c r="AP80" i="162" a="1"/>
  <c r="AP80" i="162" s="1"/>
  <c r="U74" i="152" a="1"/>
  <c r="U74" i="152" s="1"/>
  <c r="Q78" i="159"/>
  <c r="U77" i="159" a="1"/>
  <c r="U77" i="159" s="1"/>
  <c r="T77" i="159" a="1"/>
  <c r="T77" i="159" s="1"/>
  <c r="S77" i="159" a="1"/>
  <c r="S77" i="159" s="1"/>
  <c r="R77" i="159"/>
  <c r="Q78" i="157"/>
  <c r="S77" i="157" a="1"/>
  <c r="S77" i="157" s="1"/>
  <c r="R77" i="157"/>
  <c r="U77" i="157" a="1"/>
  <c r="U77" i="157" s="1"/>
  <c r="T77" i="157" a="1"/>
  <c r="T77" i="157" s="1"/>
  <c r="Q78" i="156"/>
  <c r="R77" i="156"/>
  <c r="U77" i="156" a="1"/>
  <c r="U77" i="156" s="1"/>
  <c r="T77" i="156" a="1"/>
  <c r="T77" i="156" s="1"/>
  <c r="S77" i="156" a="1"/>
  <c r="S77" i="156" s="1"/>
  <c r="Q77" i="155"/>
  <c r="T76" i="155" a="1"/>
  <c r="T76" i="155" s="1"/>
  <c r="R76" i="155"/>
  <c r="U76" i="155" s="1" a="1"/>
  <c r="U76" i="155" s="1"/>
  <c r="Q80" i="154"/>
  <c r="R79" i="154"/>
  <c r="T79" i="154" a="1"/>
  <c r="T79" i="154" s="1"/>
  <c r="S79" i="154" a="1"/>
  <c r="S79" i="154" s="1"/>
  <c r="U79" i="154" a="1"/>
  <c r="U79" i="154" s="1"/>
  <c r="Q76" i="152"/>
  <c r="T75" i="152" a="1"/>
  <c r="T75" i="152" s="1"/>
  <c r="S75" i="152" a="1"/>
  <c r="S75" i="152" s="1"/>
  <c r="U75" i="152" a="1"/>
  <c r="U75" i="152" s="1"/>
  <c r="R75" i="152"/>
  <c r="Q77" i="151"/>
  <c r="T76" i="151" a="1"/>
  <c r="T76" i="151" s="1"/>
  <c r="R76" i="151"/>
  <c r="S76" i="151" s="1" a="1"/>
  <c r="S76" i="151" s="1"/>
  <c r="U76" i="151" a="1"/>
  <c r="U76" i="151" s="1"/>
  <c r="Q78" i="150"/>
  <c r="T77" i="150" a="1"/>
  <c r="T77" i="150" s="1"/>
  <c r="S77" i="150" a="1"/>
  <c r="S77" i="150" s="1"/>
  <c r="R77" i="150"/>
  <c r="U77" i="150" a="1"/>
  <c r="U77" i="150" s="1"/>
  <c r="Q77" i="149"/>
  <c r="R76" i="149"/>
  <c r="U76" i="149" a="1"/>
  <c r="U76" i="149" s="1"/>
  <c r="T76" i="149" a="1"/>
  <c r="T76" i="149" s="1"/>
  <c r="S76" i="149" a="1"/>
  <c r="S76" i="149" s="1"/>
  <c r="Q78" i="148"/>
  <c r="T77" i="148" a="1"/>
  <c r="T77" i="148" s="1"/>
  <c r="U77" i="148" a="1"/>
  <c r="U77" i="148" s="1"/>
  <c r="R77" i="148"/>
  <c r="S77" i="148" s="1" a="1"/>
  <c r="S77" i="148" s="1"/>
  <c r="AL82" i="162" l="1"/>
  <c r="AM81" i="162"/>
  <c r="AP81" i="162" a="1"/>
  <c r="AP81" i="162" s="1"/>
  <c r="AO81" i="162" a="1"/>
  <c r="AO81" i="162" s="1"/>
  <c r="AN81" i="162" a="1"/>
  <c r="AN81" i="162" s="1"/>
  <c r="AL81" i="160"/>
  <c r="AN80" i="160" a="1"/>
  <c r="AN80" i="160" s="1"/>
  <c r="AP80" i="160" a="1"/>
  <c r="AP80" i="160" s="1"/>
  <c r="AM80" i="160"/>
  <c r="AO80" i="160" a="1"/>
  <c r="AO80" i="160" s="1"/>
  <c r="Q79" i="159"/>
  <c r="R78" i="159"/>
  <c r="S78" i="159" s="1" a="1"/>
  <c r="S78" i="159" s="1"/>
  <c r="T78" i="159" a="1"/>
  <c r="T78" i="159" s="1"/>
  <c r="U78" i="159" a="1"/>
  <c r="U78" i="159" s="1"/>
  <c r="Q79" i="157"/>
  <c r="R78" i="157"/>
  <c r="U78" i="157" a="1"/>
  <c r="U78" i="157" s="1"/>
  <c r="S78" i="157" a="1"/>
  <c r="S78" i="157" s="1"/>
  <c r="T78" i="157" a="1"/>
  <c r="T78" i="157" s="1"/>
  <c r="Q79" i="156"/>
  <c r="R78" i="156"/>
  <c r="S78" i="156" a="1"/>
  <c r="S78" i="156" s="1"/>
  <c r="T78" i="156" a="1"/>
  <c r="T78" i="156" s="1"/>
  <c r="U78" i="156" a="1"/>
  <c r="U78" i="156" s="1"/>
  <c r="Q78" i="155"/>
  <c r="R77" i="155"/>
  <c r="U77" i="155" a="1"/>
  <c r="U77" i="155" s="1"/>
  <c r="T77" i="155" a="1"/>
  <c r="T77" i="155" s="1"/>
  <c r="Q81" i="154"/>
  <c r="T80" i="154" a="1"/>
  <c r="T80" i="154" s="1"/>
  <c r="R80" i="154"/>
  <c r="S80" i="154" s="1" a="1"/>
  <c r="S80" i="154" s="1"/>
  <c r="U80" i="154" a="1"/>
  <c r="U80" i="154" s="1"/>
  <c r="Q77" i="152"/>
  <c r="T76" i="152" a="1"/>
  <c r="T76" i="152" s="1"/>
  <c r="R76" i="152"/>
  <c r="S76" i="152" s="1" a="1"/>
  <c r="S76" i="152" s="1"/>
  <c r="Q78" i="151"/>
  <c r="R77" i="151"/>
  <c r="S77" i="151" a="1"/>
  <c r="S77" i="151" s="1"/>
  <c r="T77" i="151" a="1"/>
  <c r="T77" i="151" s="1"/>
  <c r="U77" i="151" a="1"/>
  <c r="U77" i="151" s="1"/>
  <c r="Q79" i="150"/>
  <c r="R78" i="150"/>
  <c r="S78" i="150" s="1" a="1"/>
  <c r="S78" i="150" s="1"/>
  <c r="U78" i="150" a="1"/>
  <c r="U78" i="150" s="1"/>
  <c r="T78" i="150" a="1"/>
  <c r="T78" i="150" s="1"/>
  <c r="Q78" i="149"/>
  <c r="T77" i="149" a="1"/>
  <c r="T77" i="149" s="1"/>
  <c r="U77" i="149" a="1"/>
  <c r="U77" i="149" s="1"/>
  <c r="R77" i="149"/>
  <c r="S77" i="149" s="1" a="1"/>
  <c r="S77" i="149" s="1"/>
  <c r="Q79" i="148"/>
  <c r="R78" i="148"/>
  <c r="S78" i="148" s="1" a="1"/>
  <c r="S78" i="148" s="1"/>
  <c r="U78" i="148" a="1"/>
  <c r="U78" i="148" s="1"/>
  <c r="T78" i="148" a="1"/>
  <c r="T78" i="148" s="1"/>
  <c r="AL82" i="160" l="1"/>
  <c r="AO81" i="160" a="1"/>
  <c r="AO81" i="160" s="1"/>
  <c r="AM81" i="160"/>
  <c r="AP81" i="160" a="1"/>
  <c r="AP81" i="160" s="1"/>
  <c r="AN81" i="160" a="1"/>
  <c r="AN81" i="160" s="1"/>
  <c r="AL83" i="162"/>
  <c r="AM82" i="162"/>
  <c r="AP82" i="162" a="1"/>
  <c r="AP82" i="162" s="1"/>
  <c r="AO82" i="162" a="1"/>
  <c r="AO82" i="162" s="1"/>
  <c r="AN82" i="162" a="1"/>
  <c r="AN82" i="162" s="1"/>
  <c r="U76" i="152" a="1"/>
  <c r="U76" i="152" s="1"/>
  <c r="Q80" i="159"/>
  <c r="R79" i="159"/>
  <c r="T79" i="159" a="1"/>
  <c r="T79" i="159" s="1"/>
  <c r="U79" i="159" a="1"/>
  <c r="U79" i="159" s="1"/>
  <c r="S79" i="159" a="1"/>
  <c r="S79" i="159" s="1"/>
  <c r="Q80" i="157"/>
  <c r="T79" i="157" a="1"/>
  <c r="T79" i="157" s="1"/>
  <c r="U79" i="157" a="1"/>
  <c r="U79" i="157" s="1"/>
  <c r="S79" i="157" a="1"/>
  <c r="S79" i="157" s="1"/>
  <c r="R79" i="157"/>
  <c r="Q80" i="156"/>
  <c r="R79" i="156"/>
  <c r="U79" i="156" a="1"/>
  <c r="U79" i="156" s="1"/>
  <c r="T79" i="156" a="1"/>
  <c r="T79" i="156" s="1"/>
  <c r="S79" i="156" a="1"/>
  <c r="S79" i="156" s="1"/>
  <c r="Q79" i="155"/>
  <c r="R78" i="155"/>
  <c r="T78" i="155" a="1"/>
  <c r="T78" i="155" s="1"/>
  <c r="U78" i="155" a="1"/>
  <c r="U78" i="155" s="1"/>
  <c r="Q82" i="154"/>
  <c r="S81" i="154" a="1"/>
  <c r="S81" i="154" s="1"/>
  <c r="T81" i="154" a="1"/>
  <c r="T81" i="154" s="1"/>
  <c r="R81" i="154"/>
  <c r="U81" i="154" a="1"/>
  <c r="U81" i="154" s="1"/>
  <c r="Q78" i="152"/>
  <c r="S77" i="152" a="1"/>
  <c r="S77" i="152" s="1"/>
  <c r="T77" i="152" a="1"/>
  <c r="T77" i="152" s="1"/>
  <c r="R77" i="152"/>
  <c r="U77" i="152" a="1"/>
  <c r="U77" i="152" s="1"/>
  <c r="Q79" i="151"/>
  <c r="T78" i="151" a="1"/>
  <c r="T78" i="151" s="1"/>
  <c r="R78" i="151"/>
  <c r="S78" i="151" a="1"/>
  <c r="S78" i="151" s="1"/>
  <c r="U78" i="151" a="1"/>
  <c r="U78" i="151" s="1"/>
  <c r="Q80" i="150"/>
  <c r="R79" i="150"/>
  <c r="T79" i="150" a="1"/>
  <c r="T79" i="150" s="1"/>
  <c r="U79" i="150" a="1"/>
  <c r="U79" i="150" s="1"/>
  <c r="S79" i="150" a="1"/>
  <c r="S79" i="150" s="1"/>
  <c r="Q79" i="149"/>
  <c r="T78" i="149" a="1"/>
  <c r="T78" i="149" s="1"/>
  <c r="R78" i="149"/>
  <c r="S78" i="149" s="1" a="1"/>
  <c r="S78" i="149" s="1"/>
  <c r="U78" i="149" a="1"/>
  <c r="U78" i="149" s="1"/>
  <c r="Q80" i="148"/>
  <c r="U79" i="148" a="1"/>
  <c r="U79" i="148" s="1"/>
  <c r="T79" i="148" a="1"/>
  <c r="T79" i="148" s="1"/>
  <c r="R79" i="148"/>
  <c r="S79" i="148" s="1" a="1"/>
  <c r="S79" i="148" s="1"/>
  <c r="AL84" i="162" l="1"/>
  <c r="AM83" i="162"/>
  <c r="AP83" i="162" a="1"/>
  <c r="AP83" i="162" s="1"/>
  <c r="AN83" i="162" a="1"/>
  <c r="AN83" i="162" s="1"/>
  <c r="AO83" i="162" a="1"/>
  <c r="AO83" i="162" s="1"/>
  <c r="AL83" i="160"/>
  <c r="AN82" i="160" a="1"/>
  <c r="AN82" i="160" s="1"/>
  <c r="AP82" i="160" a="1"/>
  <c r="AP82" i="160" s="1"/>
  <c r="AO82" i="160" a="1"/>
  <c r="AO82" i="160" s="1"/>
  <c r="AM82" i="160"/>
  <c r="Q81" i="159"/>
  <c r="U80" i="159" a="1"/>
  <c r="U80" i="159" s="1"/>
  <c r="R80" i="159"/>
  <c r="S80" i="159" s="1" a="1"/>
  <c r="S80" i="159" s="1"/>
  <c r="T80" i="159" a="1"/>
  <c r="T80" i="159" s="1"/>
  <c r="Q81" i="157"/>
  <c r="U80" i="157" a="1"/>
  <c r="U80" i="157" s="1"/>
  <c r="T80" i="157" a="1"/>
  <c r="T80" i="157" s="1"/>
  <c r="R80" i="157"/>
  <c r="S80" i="157" a="1"/>
  <c r="S80" i="157" s="1"/>
  <c r="Q81" i="156"/>
  <c r="R80" i="156"/>
  <c r="U80" i="156" a="1"/>
  <c r="U80" i="156" s="1"/>
  <c r="T80" i="156" a="1"/>
  <c r="T80" i="156" s="1"/>
  <c r="S80" i="156" a="1"/>
  <c r="S80" i="156" s="1"/>
  <c r="Q80" i="155"/>
  <c r="R79" i="155"/>
  <c r="T79" i="155" a="1"/>
  <c r="T79" i="155" s="1"/>
  <c r="U79" i="155" a="1"/>
  <c r="U79" i="155" s="1"/>
  <c r="Q83" i="154"/>
  <c r="T82" i="154" a="1"/>
  <c r="T82" i="154" s="1"/>
  <c r="R82" i="154"/>
  <c r="S82" i="154" a="1"/>
  <c r="S82" i="154" s="1"/>
  <c r="U82" i="154" a="1"/>
  <c r="U82" i="154" s="1"/>
  <c r="Q79" i="152"/>
  <c r="T78" i="152" a="1"/>
  <c r="T78" i="152" s="1"/>
  <c r="R78" i="152"/>
  <c r="U78" i="152" s="1" a="1"/>
  <c r="U78" i="152" s="1"/>
  <c r="Q80" i="151"/>
  <c r="R79" i="151"/>
  <c r="S79" i="151" a="1"/>
  <c r="S79" i="151" s="1"/>
  <c r="T79" i="151" a="1"/>
  <c r="T79" i="151" s="1"/>
  <c r="U79" i="151" a="1"/>
  <c r="U79" i="151" s="1"/>
  <c r="Q81" i="150"/>
  <c r="R80" i="150"/>
  <c r="T80" i="150" a="1"/>
  <c r="T80" i="150" s="1"/>
  <c r="S80" i="150" a="1"/>
  <c r="S80" i="150" s="1"/>
  <c r="U80" i="150" a="1"/>
  <c r="U80" i="150" s="1"/>
  <c r="Q80" i="149"/>
  <c r="U79" i="149" a="1"/>
  <c r="U79" i="149" s="1"/>
  <c r="T79" i="149" a="1"/>
  <c r="T79" i="149" s="1"/>
  <c r="R79" i="149"/>
  <c r="S79" i="149" s="1" a="1"/>
  <c r="S79" i="149" s="1"/>
  <c r="Q81" i="148"/>
  <c r="R80" i="148"/>
  <c r="S80" i="148" s="1" a="1"/>
  <c r="S80" i="148" s="1"/>
  <c r="U80" i="148" a="1"/>
  <c r="U80" i="148" s="1"/>
  <c r="T80" i="148" a="1"/>
  <c r="T80" i="148" s="1"/>
  <c r="AL84" i="160" l="1"/>
  <c r="AN83" i="160" a="1"/>
  <c r="AN83" i="160" s="1"/>
  <c r="AO83" i="160" a="1"/>
  <c r="AO83" i="160" s="1"/>
  <c r="AP83" i="160" a="1"/>
  <c r="AP83" i="160" s="1"/>
  <c r="AM83" i="160"/>
  <c r="AL85" i="162"/>
  <c r="AM84" i="162"/>
  <c r="AO84" i="162" a="1"/>
  <c r="AO84" i="162" s="1"/>
  <c r="AP84" i="162" a="1"/>
  <c r="AP84" i="162" s="1"/>
  <c r="AN84" i="162" a="1"/>
  <c r="AN84" i="162" s="1"/>
  <c r="S78" i="152" a="1"/>
  <c r="S78" i="152" s="1"/>
  <c r="Q82" i="159"/>
  <c r="T81" i="159" a="1"/>
  <c r="T81" i="159" s="1"/>
  <c r="R81" i="159"/>
  <c r="S81" i="159" s="1" a="1"/>
  <c r="S81" i="159" s="1"/>
  <c r="U81" i="159" a="1"/>
  <c r="U81" i="159" s="1"/>
  <c r="Q82" i="157"/>
  <c r="R81" i="157"/>
  <c r="U81" i="157" a="1"/>
  <c r="U81" i="157" s="1"/>
  <c r="S81" i="157" a="1"/>
  <c r="S81" i="157" s="1"/>
  <c r="T81" i="157" a="1"/>
  <c r="T81" i="157" s="1"/>
  <c r="Q82" i="156"/>
  <c r="R81" i="156"/>
  <c r="S81" i="156" a="1"/>
  <c r="S81" i="156" s="1"/>
  <c r="U81" i="156" a="1"/>
  <c r="U81" i="156" s="1"/>
  <c r="T81" i="156" a="1"/>
  <c r="T81" i="156" s="1"/>
  <c r="Q81" i="155"/>
  <c r="T80" i="155" a="1"/>
  <c r="T80" i="155" s="1"/>
  <c r="U80" i="155" a="1"/>
  <c r="U80" i="155" s="1"/>
  <c r="R80" i="155"/>
  <c r="Q84" i="154"/>
  <c r="S83" i="154" a="1"/>
  <c r="S83" i="154" s="1"/>
  <c r="R83" i="154"/>
  <c r="T83" i="154" a="1"/>
  <c r="T83" i="154" s="1"/>
  <c r="U83" i="154" a="1"/>
  <c r="U83" i="154" s="1"/>
  <c r="Q80" i="152"/>
  <c r="T79" i="152" a="1"/>
  <c r="T79" i="152" s="1"/>
  <c r="R79" i="152"/>
  <c r="S79" i="152" s="1" a="1"/>
  <c r="S79" i="152" s="1"/>
  <c r="Q81" i="151"/>
  <c r="T80" i="151" a="1"/>
  <c r="T80" i="151" s="1"/>
  <c r="S80" i="151" a="1"/>
  <c r="S80" i="151" s="1"/>
  <c r="R80" i="151"/>
  <c r="U80" i="151" a="1"/>
  <c r="U80" i="151" s="1"/>
  <c r="Q82" i="150"/>
  <c r="T81" i="150" a="1"/>
  <c r="T81" i="150" s="1"/>
  <c r="R81" i="150"/>
  <c r="S81" i="150" a="1"/>
  <c r="S81" i="150" s="1"/>
  <c r="U81" i="150" a="1"/>
  <c r="U81" i="150" s="1"/>
  <c r="Q81" i="149"/>
  <c r="R80" i="149"/>
  <c r="U80" i="149" a="1"/>
  <c r="U80" i="149" s="1"/>
  <c r="S80" i="149" a="1"/>
  <c r="S80" i="149" s="1"/>
  <c r="T80" i="149" a="1"/>
  <c r="T80" i="149" s="1"/>
  <c r="Q82" i="148"/>
  <c r="U81" i="148" a="1"/>
  <c r="U81" i="148" s="1"/>
  <c r="T81" i="148" a="1"/>
  <c r="T81" i="148" s="1"/>
  <c r="R81" i="148"/>
  <c r="S81" i="148" s="1" a="1"/>
  <c r="S81" i="148" s="1"/>
  <c r="AL86" i="162" l="1"/>
  <c r="AM85" i="162"/>
  <c r="AP85" i="162" a="1"/>
  <c r="AP85" i="162" s="1"/>
  <c r="AO85" i="162" a="1"/>
  <c r="AO85" i="162" s="1"/>
  <c r="AN85" i="162" a="1"/>
  <c r="AN85" i="162" s="1"/>
  <c r="AL85" i="160"/>
  <c r="AM84" i="160"/>
  <c r="AP84" i="160" a="1"/>
  <c r="AP84" i="160" s="1"/>
  <c r="AN84" i="160" a="1"/>
  <c r="AN84" i="160" s="1"/>
  <c r="AO84" i="160" a="1"/>
  <c r="AO84" i="160" s="1"/>
  <c r="U79" i="152" a="1"/>
  <c r="U79" i="152" s="1"/>
  <c r="Q83" i="159"/>
  <c r="S82" i="159" a="1"/>
  <c r="S82" i="159" s="1"/>
  <c r="R82" i="159"/>
  <c r="T82" i="159" a="1"/>
  <c r="T82" i="159" s="1"/>
  <c r="U82" i="159" a="1"/>
  <c r="U82" i="159" s="1"/>
  <c r="Q83" i="157"/>
  <c r="S82" i="157" a="1"/>
  <c r="S82" i="157" s="1"/>
  <c r="R82" i="157"/>
  <c r="U82" i="157" a="1"/>
  <c r="U82" i="157" s="1"/>
  <c r="T82" i="157" a="1"/>
  <c r="T82" i="157" s="1"/>
  <c r="Q83" i="156"/>
  <c r="R82" i="156"/>
  <c r="T82" i="156" a="1"/>
  <c r="T82" i="156" s="1"/>
  <c r="U82" i="156" a="1"/>
  <c r="U82" i="156" s="1"/>
  <c r="S82" i="156" a="1"/>
  <c r="S82" i="156" s="1"/>
  <c r="Q82" i="155"/>
  <c r="T81" i="155" a="1"/>
  <c r="T81" i="155" s="1"/>
  <c r="R81" i="155"/>
  <c r="U81" i="155" a="1"/>
  <c r="U81" i="155" s="1"/>
  <c r="Q85" i="154"/>
  <c r="T84" i="154" a="1"/>
  <c r="T84" i="154" s="1"/>
  <c r="R84" i="154"/>
  <c r="S84" i="154" a="1"/>
  <c r="S84" i="154" s="1"/>
  <c r="U84" i="154" a="1"/>
  <c r="U84" i="154" s="1"/>
  <c r="Q81" i="152"/>
  <c r="S80" i="152" a="1"/>
  <c r="S80" i="152" s="1"/>
  <c r="R80" i="152"/>
  <c r="U80" i="152" s="1" a="1"/>
  <c r="U80" i="152" s="1"/>
  <c r="T80" i="152" a="1"/>
  <c r="T80" i="152" s="1"/>
  <c r="Q82" i="151"/>
  <c r="R81" i="151"/>
  <c r="S81" i="151" a="1"/>
  <c r="S81" i="151" s="1"/>
  <c r="T81" i="151" a="1"/>
  <c r="T81" i="151" s="1"/>
  <c r="U81" i="151" a="1"/>
  <c r="U81" i="151" s="1"/>
  <c r="Q83" i="150"/>
  <c r="R82" i="150"/>
  <c r="T82" i="150" a="1"/>
  <c r="T82" i="150" s="1"/>
  <c r="U82" i="150" a="1"/>
  <c r="U82" i="150" s="1"/>
  <c r="S82" i="150" a="1"/>
  <c r="S82" i="150" s="1"/>
  <c r="Q82" i="149"/>
  <c r="U81" i="149" a="1"/>
  <c r="U81" i="149" s="1"/>
  <c r="T81" i="149" a="1"/>
  <c r="T81" i="149" s="1"/>
  <c r="S81" i="149" a="1"/>
  <c r="S81" i="149" s="1"/>
  <c r="R81" i="149"/>
  <c r="Q83" i="148"/>
  <c r="U82" i="148" a="1"/>
  <c r="U82" i="148" s="1"/>
  <c r="T82" i="148" a="1"/>
  <c r="T82" i="148" s="1"/>
  <c r="R82" i="148"/>
  <c r="S82" i="148" a="1"/>
  <c r="S82" i="148" s="1"/>
  <c r="AL86" i="160" l="1"/>
  <c r="AO85" i="160" a="1"/>
  <c r="AO85" i="160" s="1"/>
  <c r="AM85" i="160"/>
  <c r="AN85" i="160" a="1"/>
  <c r="AN85" i="160" s="1"/>
  <c r="AP85" i="160" a="1"/>
  <c r="AP85" i="160" s="1"/>
  <c r="AL87" i="162"/>
  <c r="AM86" i="162"/>
  <c r="AO86" i="162" a="1"/>
  <c r="AO86" i="162" s="1"/>
  <c r="AN86" i="162" a="1"/>
  <c r="AN86" i="162" s="1"/>
  <c r="AP86" i="162" a="1"/>
  <c r="AP86" i="162" s="1"/>
  <c r="Q84" i="159"/>
  <c r="U83" i="159" a="1"/>
  <c r="U83" i="159" s="1"/>
  <c r="R83" i="159"/>
  <c r="S83" i="159" s="1" a="1"/>
  <c r="S83" i="159" s="1"/>
  <c r="T83" i="159" a="1"/>
  <c r="T83" i="159" s="1"/>
  <c r="Q84" i="157"/>
  <c r="T83" i="157" a="1"/>
  <c r="T83" i="157" s="1"/>
  <c r="U83" i="157" a="1"/>
  <c r="U83" i="157" s="1"/>
  <c r="R83" i="157"/>
  <c r="S83" i="157" a="1"/>
  <c r="S83" i="157" s="1"/>
  <c r="Q84" i="156"/>
  <c r="R83" i="156"/>
  <c r="S83" i="156" a="1"/>
  <c r="S83" i="156" s="1"/>
  <c r="T83" i="156" a="1"/>
  <c r="T83" i="156" s="1"/>
  <c r="U83" i="156" a="1"/>
  <c r="U83" i="156" s="1"/>
  <c r="Q83" i="155"/>
  <c r="T82" i="155" a="1"/>
  <c r="T82" i="155" s="1"/>
  <c r="R82" i="155"/>
  <c r="U82" i="155" s="1" a="1"/>
  <c r="U82" i="155" s="1"/>
  <c r="Q86" i="154"/>
  <c r="R85" i="154"/>
  <c r="U85" i="154" s="1" a="1"/>
  <c r="U85" i="154" s="1"/>
  <c r="T85" i="154" a="1"/>
  <c r="T85" i="154" s="1"/>
  <c r="S85" i="154" a="1"/>
  <c r="S85" i="154" s="1"/>
  <c r="Q82" i="152"/>
  <c r="S81" i="152" a="1"/>
  <c r="S81" i="152" s="1"/>
  <c r="R81" i="152"/>
  <c r="T81" i="152" a="1"/>
  <c r="T81" i="152" s="1"/>
  <c r="U81" i="152" a="1"/>
  <c r="U81" i="152" s="1"/>
  <c r="Q83" i="151"/>
  <c r="T82" i="151" a="1"/>
  <c r="T82" i="151" s="1"/>
  <c r="R82" i="151"/>
  <c r="S82" i="151" a="1"/>
  <c r="S82" i="151" s="1"/>
  <c r="U82" i="151" a="1"/>
  <c r="U82" i="151" s="1"/>
  <c r="Q84" i="150"/>
  <c r="U83" i="150" a="1"/>
  <c r="U83" i="150" s="1"/>
  <c r="R83" i="150"/>
  <c r="S83" i="150" s="1" a="1"/>
  <c r="S83" i="150" s="1"/>
  <c r="T83" i="150" a="1"/>
  <c r="T83" i="150" s="1"/>
  <c r="Q83" i="149"/>
  <c r="T82" i="149" a="1"/>
  <c r="T82" i="149" s="1"/>
  <c r="U82" i="149" a="1"/>
  <c r="U82" i="149" s="1"/>
  <c r="R82" i="149"/>
  <c r="S82" i="149" s="1" a="1"/>
  <c r="S82" i="149" s="1"/>
  <c r="Q84" i="148"/>
  <c r="R83" i="148"/>
  <c r="S83" i="148" s="1" a="1"/>
  <c r="S83" i="148" s="1"/>
  <c r="U83" i="148" a="1"/>
  <c r="U83" i="148" s="1"/>
  <c r="T83" i="148" a="1"/>
  <c r="T83" i="148" s="1"/>
  <c r="AL88" i="162" l="1"/>
  <c r="AM87" i="162"/>
  <c r="AP87" i="162" a="1"/>
  <c r="AP87" i="162" s="1"/>
  <c r="AO87" i="162" a="1"/>
  <c r="AO87" i="162" s="1"/>
  <c r="AN87" i="162" a="1"/>
  <c r="AN87" i="162" s="1"/>
  <c r="AL87" i="160"/>
  <c r="AN86" i="160" a="1"/>
  <c r="AN86" i="160" s="1"/>
  <c r="AO86" i="160" a="1"/>
  <c r="AO86" i="160" s="1"/>
  <c r="AP86" i="160" a="1"/>
  <c r="AP86" i="160" s="1"/>
  <c r="AM86" i="160"/>
  <c r="Q85" i="159"/>
  <c r="T84" i="159" a="1"/>
  <c r="T84" i="159" s="1"/>
  <c r="U84" i="159" a="1"/>
  <c r="U84" i="159" s="1"/>
  <c r="R84" i="159"/>
  <c r="S84" i="159" s="1" a="1"/>
  <c r="S84" i="159" s="1"/>
  <c r="Q85" i="157"/>
  <c r="U84" i="157" a="1"/>
  <c r="U84" i="157" s="1"/>
  <c r="S84" i="157" a="1"/>
  <c r="S84" i="157" s="1"/>
  <c r="R84" i="157"/>
  <c r="T84" i="157" a="1"/>
  <c r="T84" i="157" s="1"/>
  <c r="Q85" i="156"/>
  <c r="R84" i="156"/>
  <c r="U84" i="156" a="1"/>
  <c r="U84" i="156" s="1"/>
  <c r="S84" i="156" a="1"/>
  <c r="S84" i="156" s="1"/>
  <c r="T84" i="156" a="1"/>
  <c r="T84" i="156" s="1"/>
  <c r="Q84" i="155"/>
  <c r="R83" i="155"/>
  <c r="U83" i="155" s="1" a="1"/>
  <c r="U83" i="155" s="1"/>
  <c r="T83" i="155" a="1"/>
  <c r="T83" i="155" s="1"/>
  <c r="Q87" i="154"/>
  <c r="T86" i="154" a="1"/>
  <c r="T86" i="154" s="1"/>
  <c r="R86" i="154"/>
  <c r="S86" i="154" a="1"/>
  <c r="S86" i="154" s="1"/>
  <c r="U86" i="154" a="1"/>
  <c r="U86" i="154" s="1"/>
  <c r="Q83" i="152"/>
  <c r="R82" i="152"/>
  <c r="T82" i="152" a="1"/>
  <c r="T82" i="152" s="1"/>
  <c r="S82" i="152" a="1"/>
  <c r="S82" i="152" s="1"/>
  <c r="U82" i="152" a="1"/>
  <c r="U82" i="152" s="1"/>
  <c r="Q84" i="151"/>
  <c r="R83" i="151"/>
  <c r="T83" i="151" a="1"/>
  <c r="T83" i="151" s="1"/>
  <c r="S83" i="151" a="1"/>
  <c r="S83" i="151" s="1"/>
  <c r="U83" i="151" a="1"/>
  <c r="U83" i="151" s="1"/>
  <c r="Q85" i="150"/>
  <c r="T84" i="150" a="1"/>
  <c r="T84" i="150" s="1"/>
  <c r="U84" i="150" a="1"/>
  <c r="U84" i="150" s="1"/>
  <c r="R84" i="150"/>
  <c r="S84" i="150" a="1"/>
  <c r="S84" i="150" s="1"/>
  <c r="Q84" i="149"/>
  <c r="T83" i="149" a="1"/>
  <c r="T83" i="149" s="1"/>
  <c r="U83" i="149" a="1"/>
  <c r="U83" i="149" s="1"/>
  <c r="S83" i="149" a="1"/>
  <c r="S83" i="149" s="1"/>
  <c r="R83" i="149"/>
  <c r="Q85" i="148"/>
  <c r="T84" i="148" a="1"/>
  <c r="T84" i="148" s="1"/>
  <c r="U84" i="148" a="1"/>
  <c r="U84" i="148" s="1"/>
  <c r="R84" i="148"/>
  <c r="S84" i="148" a="1"/>
  <c r="S84" i="148" s="1"/>
  <c r="AL88" i="160" l="1"/>
  <c r="AO87" i="160" a="1"/>
  <c r="AO87" i="160" s="1"/>
  <c r="AP87" i="160" a="1"/>
  <c r="AP87" i="160" s="1"/>
  <c r="AN87" i="160" a="1"/>
  <c r="AN87" i="160" s="1"/>
  <c r="AM87" i="160"/>
  <c r="AL89" i="162"/>
  <c r="AM88" i="162"/>
  <c r="AP88" i="162" a="1"/>
  <c r="AP88" i="162" s="1"/>
  <c r="AN88" i="162" a="1"/>
  <c r="AN88" i="162" s="1"/>
  <c r="AO88" i="162" a="1"/>
  <c r="AO88" i="162" s="1"/>
  <c r="Q86" i="159"/>
  <c r="R85" i="159"/>
  <c r="S85" i="159" s="1" a="1"/>
  <c r="S85" i="159" s="1"/>
  <c r="T85" i="159" a="1"/>
  <c r="T85" i="159" s="1"/>
  <c r="U85" i="159" a="1"/>
  <c r="U85" i="159" s="1"/>
  <c r="Q86" i="157"/>
  <c r="R85" i="157"/>
  <c r="S85" i="157" a="1"/>
  <c r="S85" i="157" s="1"/>
  <c r="U85" i="157" a="1"/>
  <c r="U85" i="157" s="1"/>
  <c r="T85" i="157" a="1"/>
  <c r="T85" i="157" s="1"/>
  <c r="Q86" i="156"/>
  <c r="R85" i="156"/>
  <c r="T85" i="156" a="1"/>
  <c r="T85" i="156" s="1"/>
  <c r="S85" i="156" a="1"/>
  <c r="S85" i="156" s="1"/>
  <c r="U85" i="156" a="1"/>
  <c r="U85" i="156" s="1"/>
  <c r="Q85" i="155"/>
  <c r="T84" i="155" a="1"/>
  <c r="T84" i="155" s="1"/>
  <c r="U84" i="155" a="1"/>
  <c r="U84" i="155" s="1"/>
  <c r="R84" i="155"/>
  <c r="Q88" i="154"/>
  <c r="R87" i="154"/>
  <c r="S87" i="154" s="1" a="1"/>
  <c r="S87" i="154" s="1"/>
  <c r="T87" i="154" a="1"/>
  <c r="T87" i="154" s="1"/>
  <c r="U87" i="154" a="1"/>
  <c r="U87" i="154" s="1"/>
  <c r="Q84" i="152"/>
  <c r="R83" i="152"/>
  <c r="U83" i="152" s="1" a="1"/>
  <c r="U83" i="152" s="1"/>
  <c r="T83" i="152" a="1"/>
  <c r="T83" i="152" s="1"/>
  <c r="S83" i="152" a="1"/>
  <c r="S83" i="152" s="1"/>
  <c r="Q85" i="151"/>
  <c r="T84" i="151" a="1"/>
  <c r="T84" i="151" s="1"/>
  <c r="R84" i="151"/>
  <c r="S84" i="151" a="1"/>
  <c r="S84" i="151" s="1"/>
  <c r="U84" i="151" a="1"/>
  <c r="U84" i="151" s="1"/>
  <c r="Q86" i="150"/>
  <c r="T85" i="150" a="1"/>
  <c r="T85" i="150" s="1"/>
  <c r="S85" i="150" a="1"/>
  <c r="S85" i="150" s="1"/>
  <c r="R85" i="150"/>
  <c r="U85" i="150" a="1"/>
  <c r="U85" i="150" s="1"/>
  <c r="Q85" i="149"/>
  <c r="T84" i="149" a="1"/>
  <c r="T84" i="149" s="1"/>
  <c r="U84" i="149" a="1"/>
  <c r="U84" i="149" s="1"/>
  <c r="R84" i="149"/>
  <c r="S84" i="149" a="1"/>
  <c r="S84" i="149" s="1"/>
  <c r="Q86" i="148"/>
  <c r="T85" i="148" a="1"/>
  <c r="T85" i="148" s="1"/>
  <c r="U85" i="148" a="1"/>
  <c r="U85" i="148" s="1"/>
  <c r="R85" i="148"/>
  <c r="S85" i="148" a="1"/>
  <c r="S85" i="148" s="1"/>
  <c r="AL90" i="162" l="1"/>
  <c r="AM89" i="162"/>
  <c r="AN89" i="162" a="1"/>
  <c r="AN89" i="162" s="1"/>
  <c r="AO89" i="162" a="1"/>
  <c r="AO89" i="162" s="1"/>
  <c r="AP89" i="162" a="1"/>
  <c r="AP89" i="162" s="1"/>
  <c r="AM88" i="160"/>
  <c r="AL89" i="160"/>
  <c r="AN88" i="160" a="1"/>
  <c r="AN88" i="160" s="1"/>
  <c r="AO88" i="160" a="1"/>
  <c r="AO88" i="160" s="1"/>
  <c r="AP88" i="160" a="1"/>
  <c r="AP88" i="160" s="1"/>
  <c r="Q87" i="159"/>
  <c r="S86" i="159" a="1"/>
  <c r="S86" i="159" s="1"/>
  <c r="R86" i="159"/>
  <c r="U86" i="159" a="1"/>
  <c r="U86" i="159" s="1"/>
  <c r="T86" i="159" a="1"/>
  <c r="T86" i="159" s="1"/>
  <c r="Q87" i="157"/>
  <c r="U86" i="157" a="1"/>
  <c r="U86" i="157" s="1"/>
  <c r="R86" i="157"/>
  <c r="S86" i="157" a="1"/>
  <c r="S86" i="157" s="1"/>
  <c r="T86" i="157" a="1"/>
  <c r="T86" i="157" s="1"/>
  <c r="Q87" i="156"/>
  <c r="R86" i="156"/>
  <c r="T86" i="156" a="1"/>
  <c r="T86" i="156" s="1"/>
  <c r="U86" i="156" a="1"/>
  <c r="U86" i="156" s="1"/>
  <c r="S86" i="156" a="1"/>
  <c r="S86" i="156" s="1"/>
  <c r="Q86" i="155"/>
  <c r="R85" i="155"/>
  <c r="U85" i="155" s="1" a="1"/>
  <c r="U85" i="155" s="1"/>
  <c r="T85" i="155" a="1"/>
  <c r="T85" i="155" s="1"/>
  <c r="Q89" i="154"/>
  <c r="S88" i="154" a="1"/>
  <c r="S88" i="154" s="1"/>
  <c r="T88" i="154" a="1"/>
  <c r="T88" i="154" s="1"/>
  <c r="R88" i="154"/>
  <c r="U88" i="154" a="1"/>
  <c r="U88" i="154" s="1"/>
  <c r="Q85" i="152"/>
  <c r="T84" i="152" a="1"/>
  <c r="T84" i="152" s="1"/>
  <c r="R84" i="152"/>
  <c r="S84" i="152" a="1"/>
  <c r="S84" i="152" s="1"/>
  <c r="U84" i="152" a="1"/>
  <c r="U84" i="152" s="1"/>
  <c r="Q86" i="151"/>
  <c r="R85" i="151"/>
  <c r="T85" i="151" a="1"/>
  <c r="T85" i="151" s="1"/>
  <c r="S85" i="151" a="1"/>
  <c r="S85" i="151" s="1"/>
  <c r="U85" i="151" a="1"/>
  <c r="U85" i="151" s="1"/>
  <c r="Q87" i="150"/>
  <c r="T86" i="150" a="1"/>
  <c r="T86" i="150" s="1"/>
  <c r="R86" i="150"/>
  <c r="U86" i="150" a="1"/>
  <c r="U86" i="150" s="1"/>
  <c r="S86" i="150" a="1"/>
  <c r="S86" i="150" s="1"/>
  <c r="Q86" i="149"/>
  <c r="U85" i="149" a="1"/>
  <c r="U85" i="149" s="1"/>
  <c r="R85" i="149"/>
  <c r="S85" i="149" s="1" a="1"/>
  <c r="S85" i="149" s="1"/>
  <c r="T85" i="149" a="1"/>
  <c r="T85" i="149" s="1"/>
  <c r="Q87" i="148"/>
  <c r="R86" i="148"/>
  <c r="S86" i="148" a="1"/>
  <c r="S86" i="148" s="1"/>
  <c r="U86" i="148" a="1"/>
  <c r="U86" i="148" s="1"/>
  <c r="T86" i="148" a="1"/>
  <c r="T86" i="148" s="1"/>
  <c r="AO89" i="160" l="1" a="1"/>
  <c r="AO89" i="160" s="1"/>
  <c r="AP89" i="160" a="1"/>
  <c r="AP89" i="160" s="1"/>
  <c r="AM89" i="160"/>
  <c r="AN89" i="160" a="1"/>
  <c r="AN89" i="160" s="1"/>
  <c r="AL90" i="160"/>
  <c r="AP90" i="162" a="1"/>
  <c r="AP90" i="162" s="1"/>
  <c r="AL91" i="162"/>
  <c r="AM90" i="162"/>
  <c r="AN90" i="162" a="1"/>
  <c r="AN90" i="162" s="1"/>
  <c r="AO90" i="162" a="1"/>
  <c r="AO90" i="162" s="1"/>
  <c r="Q88" i="159"/>
  <c r="S87" i="159" a="1"/>
  <c r="S87" i="159" s="1"/>
  <c r="R87" i="159"/>
  <c r="T87" i="159" a="1"/>
  <c r="T87" i="159" s="1"/>
  <c r="U87" i="159" a="1"/>
  <c r="U87" i="159" s="1"/>
  <c r="Q88" i="157"/>
  <c r="U87" i="157" a="1"/>
  <c r="U87" i="157" s="1"/>
  <c r="T87" i="157" a="1"/>
  <c r="T87" i="157" s="1"/>
  <c r="R87" i="157"/>
  <c r="S87" i="157" a="1"/>
  <c r="S87" i="157" s="1"/>
  <c r="Q88" i="156"/>
  <c r="R87" i="156"/>
  <c r="T87" i="156" a="1"/>
  <c r="T87" i="156" s="1"/>
  <c r="S87" i="156" a="1"/>
  <c r="S87" i="156" s="1"/>
  <c r="U87" i="156" a="1"/>
  <c r="U87" i="156" s="1"/>
  <c r="Q87" i="155"/>
  <c r="T86" i="155" a="1"/>
  <c r="T86" i="155" s="1"/>
  <c r="R86" i="155"/>
  <c r="U86" i="155" s="1" a="1"/>
  <c r="U86" i="155" s="1"/>
  <c r="Q90" i="154"/>
  <c r="R89" i="154"/>
  <c r="S89" i="154" s="1" a="1"/>
  <c r="S89" i="154" s="1"/>
  <c r="T89" i="154" a="1"/>
  <c r="T89" i="154" s="1"/>
  <c r="U89" i="154" a="1"/>
  <c r="U89" i="154" s="1"/>
  <c r="Q86" i="152"/>
  <c r="R85" i="152"/>
  <c r="T85" i="152" a="1"/>
  <c r="T85" i="152" s="1"/>
  <c r="S85" i="152" a="1"/>
  <c r="S85" i="152" s="1"/>
  <c r="U85" i="152" a="1"/>
  <c r="U85" i="152" s="1"/>
  <c r="Q87" i="151"/>
  <c r="S86" i="151" a="1"/>
  <c r="S86" i="151" s="1"/>
  <c r="R86" i="151"/>
  <c r="T86" i="151" a="1"/>
  <c r="T86" i="151" s="1"/>
  <c r="U86" i="151" a="1"/>
  <c r="U86" i="151" s="1"/>
  <c r="Q88" i="150"/>
  <c r="T87" i="150" a="1"/>
  <c r="T87" i="150" s="1"/>
  <c r="R87" i="150"/>
  <c r="S87" i="150" s="1" a="1"/>
  <c r="S87" i="150" s="1"/>
  <c r="U87" i="150" a="1"/>
  <c r="U87" i="150" s="1"/>
  <c r="Q87" i="149"/>
  <c r="T86" i="149" a="1"/>
  <c r="T86" i="149" s="1"/>
  <c r="U86" i="149" a="1"/>
  <c r="U86" i="149" s="1"/>
  <c r="R86" i="149"/>
  <c r="S86" i="149" s="1" a="1"/>
  <c r="S86" i="149" s="1"/>
  <c r="Q88" i="148"/>
  <c r="R87" i="148"/>
  <c r="S87" i="148" s="1" a="1"/>
  <c r="S87" i="148" s="1"/>
  <c r="T87" i="148" a="1"/>
  <c r="T87" i="148" s="1"/>
  <c r="U87" i="148" a="1"/>
  <c r="U87" i="148" s="1"/>
  <c r="AL92" i="162" l="1"/>
  <c r="AM91" i="162"/>
  <c r="AN91" i="162" a="1"/>
  <c r="AN91" i="162" s="1"/>
  <c r="AP91" i="162" a="1"/>
  <c r="AP91" i="162" s="1"/>
  <c r="AO91" i="162" a="1"/>
  <c r="AO91" i="162" s="1"/>
  <c r="AN90" i="160" a="1"/>
  <c r="AN90" i="160" s="1"/>
  <c r="AL91" i="160"/>
  <c r="AM90" i="160"/>
  <c r="AP90" i="160" a="1"/>
  <c r="AP90" i="160" s="1"/>
  <c r="AO90" i="160" a="1"/>
  <c r="AO90" i="160" s="1"/>
  <c r="Q89" i="159"/>
  <c r="T88" i="159" a="1"/>
  <c r="T88" i="159" s="1"/>
  <c r="U88" i="159" a="1"/>
  <c r="U88" i="159" s="1"/>
  <c r="R88" i="159"/>
  <c r="S88" i="159" s="1" a="1"/>
  <c r="S88" i="159" s="1"/>
  <c r="Q89" i="157"/>
  <c r="U88" i="157" a="1"/>
  <c r="U88" i="157" s="1"/>
  <c r="T88" i="157" a="1"/>
  <c r="T88" i="157" s="1"/>
  <c r="S88" i="157" a="1"/>
  <c r="S88" i="157" s="1"/>
  <c r="R88" i="157"/>
  <c r="Q89" i="156"/>
  <c r="R88" i="156"/>
  <c r="T88" i="156" a="1"/>
  <c r="T88" i="156" s="1"/>
  <c r="U88" i="156" a="1"/>
  <c r="U88" i="156" s="1"/>
  <c r="S88" i="156" a="1"/>
  <c r="S88" i="156" s="1"/>
  <c r="Q88" i="155"/>
  <c r="T87" i="155" a="1"/>
  <c r="T87" i="155" s="1"/>
  <c r="R87" i="155"/>
  <c r="U87" i="155" a="1"/>
  <c r="U87" i="155" s="1"/>
  <c r="Q91" i="154"/>
  <c r="R90" i="154"/>
  <c r="S90" i="154" a="1"/>
  <c r="S90" i="154" s="1"/>
  <c r="T90" i="154" a="1"/>
  <c r="T90" i="154" s="1"/>
  <c r="U90" i="154" a="1"/>
  <c r="U90" i="154" s="1"/>
  <c r="Q87" i="152"/>
  <c r="T86" i="152" a="1"/>
  <c r="T86" i="152" s="1"/>
  <c r="S86" i="152" a="1"/>
  <c r="S86" i="152" s="1"/>
  <c r="R86" i="152"/>
  <c r="U86" i="152" s="1" a="1"/>
  <c r="U86" i="152" s="1"/>
  <c r="Q88" i="151"/>
  <c r="R87" i="151"/>
  <c r="S87" i="151" a="1"/>
  <c r="S87" i="151" s="1"/>
  <c r="T87" i="151" a="1"/>
  <c r="T87" i="151" s="1"/>
  <c r="U87" i="151" a="1"/>
  <c r="U87" i="151" s="1"/>
  <c r="Q89" i="150"/>
  <c r="R88" i="150"/>
  <c r="U88" i="150" a="1"/>
  <c r="U88" i="150" s="1"/>
  <c r="S88" i="150" a="1"/>
  <c r="S88" i="150" s="1"/>
  <c r="T88" i="150" a="1"/>
  <c r="T88" i="150" s="1"/>
  <c r="Q88" i="149"/>
  <c r="T87" i="149" a="1"/>
  <c r="T87" i="149" s="1"/>
  <c r="U87" i="149" a="1"/>
  <c r="U87" i="149" s="1"/>
  <c r="R87" i="149"/>
  <c r="S87" i="149" a="1"/>
  <c r="S87" i="149" s="1"/>
  <c r="Q89" i="148"/>
  <c r="R88" i="148"/>
  <c r="S88" i="148" s="1" a="1"/>
  <c r="S88" i="148" s="1"/>
  <c r="U88" i="148" a="1"/>
  <c r="U88" i="148" s="1"/>
  <c r="T88" i="148" a="1"/>
  <c r="T88" i="148" s="1"/>
  <c r="AM91" i="160" l="1"/>
  <c r="AP91" i="160" a="1"/>
  <c r="AP91" i="160" s="1"/>
  <c r="AN91" i="160" a="1"/>
  <c r="AN91" i="160" s="1"/>
  <c r="AO91" i="160" a="1"/>
  <c r="AO91" i="160" s="1"/>
  <c r="AL92" i="160"/>
  <c r="AM92" i="162"/>
  <c r="AL93" i="162"/>
  <c r="AP92" i="162" a="1"/>
  <c r="AP92" i="162" s="1"/>
  <c r="AN92" i="162" a="1"/>
  <c r="AN92" i="162" s="1"/>
  <c r="AO92" i="162" a="1"/>
  <c r="AO92" i="162" s="1"/>
  <c r="Q90" i="159"/>
  <c r="R89" i="159"/>
  <c r="S89" i="159" a="1"/>
  <c r="S89" i="159" s="1"/>
  <c r="U89" i="159" a="1"/>
  <c r="U89" i="159" s="1"/>
  <c r="T89" i="159" a="1"/>
  <c r="T89" i="159" s="1"/>
  <c r="Q90" i="157"/>
  <c r="U89" i="157" a="1"/>
  <c r="U89" i="157" s="1"/>
  <c r="T89" i="157" a="1"/>
  <c r="T89" i="157" s="1"/>
  <c r="S89" i="157" a="1"/>
  <c r="S89" i="157" s="1"/>
  <c r="R89" i="157"/>
  <c r="Q90" i="156"/>
  <c r="R89" i="156"/>
  <c r="T89" i="156" a="1"/>
  <c r="T89" i="156" s="1"/>
  <c r="U89" i="156" a="1"/>
  <c r="U89" i="156" s="1"/>
  <c r="S89" i="156" a="1"/>
  <c r="S89" i="156" s="1"/>
  <c r="Q89" i="155"/>
  <c r="T88" i="155" a="1"/>
  <c r="T88" i="155" s="1"/>
  <c r="R88" i="155"/>
  <c r="U88" i="155" a="1"/>
  <c r="U88" i="155" s="1"/>
  <c r="Q92" i="154"/>
  <c r="R91" i="154"/>
  <c r="S91" i="154" a="1"/>
  <c r="S91" i="154" s="1"/>
  <c r="T91" i="154" a="1"/>
  <c r="T91" i="154" s="1"/>
  <c r="U91" i="154" a="1"/>
  <c r="U91" i="154" s="1"/>
  <c r="Q88" i="152"/>
  <c r="R87" i="152"/>
  <c r="U87" i="152" s="1" a="1"/>
  <c r="U87" i="152" s="1"/>
  <c r="S87" i="152" a="1"/>
  <c r="S87" i="152" s="1"/>
  <c r="T87" i="152" a="1"/>
  <c r="T87" i="152" s="1"/>
  <c r="Q89" i="151"/>
  <c r="T88" i="151" a="1"/>
  <c r="T88" i="151" s="1"/>
  <c r="R88" i="151"/>
  <c r="S88" i="151" a="1"/>
  <c r="S88" i="151" s="1"/>
  <c r="U88" i="151" a="1"/>
  <c r="U88" i="151" s="1"/>
  <c r="Q90" i="150"/>
  <c r="S89" i="150" a="1"/>
  <c r="S89" i="150" s="1"/>
  <c r="R89" i="150"/>
  <c r="T89" i="150" a="1"/>
  <c r="T89" i="150" s="1"/>
  <c r="U89" i="150" a="1"/>
  <c r="U89" i="150" s="1"/>
  <c r="Q89" i="149"/>
  <c r="T88" i="149" a="1"/>
  <c r="T88" i="149" s="1"/>
  <c r="R88" i="149"/>
  <c r="S88" i="149" a="1"/>
  <c r="S88" i="149" s="1"/>
  <c r="U88" i="149" a="1"/>
  <c r="U88" i="149" s="1"/>
  <c r="Q90" i="148"/>
  <c r="T89" i="148" a="1"/>
  <c r="T89" i="148" s="1"/>
  <c r="R89" i="148"/>
  <c r="U89" i="148" a="1"/>
  <c r="U89" i="148" s="1"/>
  <c r="S89" i="148" a="1"/>
  <c r="S89" i="148" s="1"/>
  <c r="AP93" i="162" l="1" a="1"/>
  <c r="AP93" i="162" s="1"/>
  <c r="AL94" i="162"/>
  <c r="AM93" i="162"/>
  <c r="AN93" i="162" a="1"/>
  <c r="AN93" i="162" s="1"/>
  <c r="AO93" i="162" a="1"/>
  <c r="AO93" i="162" s="1"/>
  <c r="AP92" i="160" a="1"/>
  <c r="AP92" i="160" s="1"/>
  <c r="AL93" i="160"/>
  <c r="AM92" i="160"/>
  <c r="AO92" i="160" a="1"/>
  <c r="AO92" i="160" s="1"/>
  <c r="AN92" i="160" a="1"/>
  <c r="AN92" i="160" s="1"/>
  <c r="Q91" i="159"/>
  <c r="U90" i="159" a="1"/>
  <c r="U90" i="159" s="1"/>
  <c r="T90" i="159" a="1"/>
  <c r="T90" i="159" s="1"/>
  <c r="R90" i="159"/>
  <c r="S90" i="159" s="1" a="1"/>
  <c r="S90" i="159" s="1"/>
  <c r="Q91" i="157"/>
  <c r="S90" i="157" a="1"/>
  <c r="S90" i="157" s="1"/>
  <c r="T90" i="157" a="1"/>
  <c r="T90" i="157" s="1"/>
  <c r="R90" i="157"/>
  <c r="U90" i="157" a="1"/>
  <c r="U90" i="157" s="1"/>
  <c r="Q91" i="156"/>
  <c r="R90" i="156"/>
  <c r="T90" i="156" a="1"/>
  <c r="T90" i="156" s="1"/>
  <c r="U90" i="156" a="1"/>
  <c r="U90" i="156" s="1"/>
  <c r="S90" i="156" a="1"/>
  <c r="S90" i="156" s="1"/>
  <c r="Q90" i="155"/>
  <c r="R89" i="155"/>
  <c r="T89" i="155" a="1"/>
  <c r="T89" i="155" s="1"/>
  <c r="U89" i="155" a="1"/>
  <c r="U89" i="155" s="1"/>
  <c r="Q93" i="154"/>
  <c r="T92" i="154" a="1"/>
  <c r="T92" i="154" s="1"/>
  <c r="R92" i="154"/>
  <c r="S92" i="154" a="1"/>
  <c r="S92" i="154" s="1"/>
  <c r="U92" i="154" a="1"/>
  <c r="U92" i="154" s="1"/>
  <c r="Q89" i="152"/>
  <c r="R88" i="152"/>
  <c r="U88" i="152" s="1" a="1"/>
  <c r="U88" i="152" s="1"/>
  <c r="T88" i="152" a="1"/>
  <c r="T88" i="152" s="1"/>
  <c r="S88" i="152" a="1"/>
  <c r="S88" i="152" s="1"/>
  <c r="Q90" i="151"/>
  <c r="R89" i="151"/>
  <c r="T89" i="151" a="1"/>
  <c r="T89" i="151" s="1"/>
  <c r="S89" i="151" a="1"/>
  <c r="S89" i="151" s="1"/>
  <c r="U89" i="151" a="1"/>
  <c r="U89" i="151" s="1"/>
  <c r="Q91" i="150"/>
  <c r="U90" i="150" a="1"/>
  <c r="U90" i="150" s="1"/>
  <c r="R90" i="150"/>
  <c r="S90" i="150" a="1"/>
  <c r="S90" i="150" s="1"/>
  <c r="T90" i="150" a="1"/>
  <c r="T90" i="150" s="1"/>
  <c r="Q90" i="149"/>
  <c r="T89" i="149" a="1"/>
  <c r="T89" i="149" s="1"/>
  <c r="R89" i="149"/>
  <c r="U89" i="149" a="1"/>
  <c r="U89" i="149" s="1"/>
  <c r="S89" i="149" a="1"/>
  <c r="S89" i="149" s="1"/>
  <c r="Q91" i="148"/>
  <c r="U90" i="148" a="1"/>
  <c r="U90" i="148" s="1"/>
  <c r="T90" i="148" a="1"/>
  <c r="T90" i="148" s="1"/>
  <c r="R90" i="148"/>
  <c r="S90" i="148" a="1"/>
  <c r="S90" i="148" s="1"/>
  <c r="AO93" i="160" l="1" a="1"/>
  <c r="AO93" i="160" s="1"/>
  <c r="AM93" i="160"/>
  <c r="AN93" i="160" a="1"/>
  <c r="AN93" i="160" s="1"/>
  <c r="AP93" i="160" a="1"/>
  <c r="AP93" i="160" s="1"/>
  <c r="AL94" i="160"/>
  <c r="AP94" i="162" a="1"/>
  <c r="AP94" i="162" s="1"/>
  <c r="AL95" i="162"/>
  <c r="AM94" i="162"/>
  <c r="AO94" i="162" a="1"/>
  <c r="AO94" i="162" s="1"/>
  <c r="AN94" i="162" a="1"/>
  <c r="AN94" i="162" s="1"/>
  <c r="Q92" i="159"/>
  <c r="T91" i="159" a="1"/>
  <c r="T91" i="159" s="1"/>
  <c r="S91" i="159" a="1"/>
  <c r="S91" i="159" s="1"/>
  <c r="R91" i="159"/>
  <c r="U91" i="159" a="1"/>
  <c r="U91" i="159" s="1"/>
  <c r="Q92" i="157"/>
  <c r="U91" i="157" a="1"/>
  <c r="U91" i="157" s="1"/>
  <c r="S91" i="157" a="1"/>
  <c r="S91" i="157" s="1"/>
  <c r="R91" i="157"/>
  <c r="T91" i="157" a="1"/>
  <c r="T91" i="157" s="1"/>
  <c r="Q92" i="156"/>
  <c r="R91" i="156"/>
  <c r="T91" i="156" a="1"/>
  <c r="T91" i="156" s="1"/>
  <c r="U91" i="156" a="1"/>
  <c r="U91" i="156" s="1"/>
  <c r="S91" i="156" a="1"/>
  <c r="S91" i="156" s="1"/>
  <c r="Q91" i="155"/>
  <c r="R90" i="155"/>
  <c r="T90" i="155" a="1"/>
  <c r="T90" i="155" s="1"/>
  <c r="U90" i="155" a="1"/>
  <c r="U90" i="155" s="1"/>
  <c r="Q94" i="154"/>
  <c r="T93" i="154" a="1"/>
  <c r="T93" i="154" s="1"/>
  <c r="R93" i="154"/>
  <c r="S93" i="154" s="1" a="1"/>
  <c r="S93" i="154" s="1"/>
  <c r="U93" i="154" a="1"/>
  <c r="U93" i="154" s="1"/>
  <c r="Q90" i="152"/>
  <c r="R89" i="152"/>
  <c r="U89" i="152" s="1" a="1"/>
  <c r="U89" i="152" s="1"/>
  <c r="S89" i="152" a="1"/>
  <c r="S89" i="152" s="1"/>
  <c r="T89" i="152" a="1"/>
  <c r="T89" i="152" s="1"/>
  <c r="Q91" i="151"/>
  <c r="T90" i="151" a="1"/>
  <c r="T90" i="151" s="1"/>
  <c r="S90" i="151" a="1"/>
  <c r="S90" i="151" s="1"/>
  <c r="R90" i="151"/>
  <c r="U90" i="151" a="1"/>
  <c r="U90" i="151" s="1"/>
  <c r="Q92" i="150"/>
  <c r="R91" i="150"/>
  <c r="U91" i="150" a="1"/>
  <c r="U91" i="150" s="1"/>
  <c r="S91" i="150" a="1"/>
  <c r="S91" i="150" s="1"/>
  <c r="T91" i="150" a="1"/>
  <c r="T91" i="150" s="1"/>
  <c r="Q91" i="149"/>
  <c r="R90" i="149"/>
  <c r="U90" i="149" a="1"/>
  <c r="U90" i="149" s="1"/>
  <c r="T90" i="149" a="1"/>
  <c r="T90" i="149" s="1"/>
  <c r="S90" i="149" a="1"/>
  <c r="S90" i="149" s="1"/>
  <c r="Q92" i="148"/>
  <c r="R91" i="148"/>
  <c r="S91" i="148" a="1"/>
  <c r="S91" i="148" s="1"/>
  <c r="T91" i="148" a="1"/>
  <c r="T91" i="148" s="1"/>
  <c r="U91" i="148" a="1"/>
  <c r="U91" i="148" s="1"/>
  <c r="AM94" i="160" l="1"/>
  <c r="AN94" i="160" a="1"/>
  <c r="AN94" i="160" s="1"/>
  <c r="AL95" i="160"/>
  <c r="AP94" i="160" a="1"/>
  <c r="AP94" i="160" s="1"/>
  <c r="AO94" i="160" a="1"/>
  <c r="AO94" i="160" s="1"/>
  <c r="AL96" i="162"/>
  <c r="AM95" i="162"/>
  <c r="AP95" i="162" a="1"/>
  <c r="AP95" i="162" s="1"/>
  <c r="AN95" i="162" a="1"/>
  <c r="AN95" i="162" s="1"/>
  <c r="AO95" i="162" a="1"/>
  <c r="AO95" i="162" s="1"/>
  <c r="Q93" i="159"/>
  <c r="S92" i="159" a="1"/>
  <c r="S92" i="159" s="1"/>
  <c r="T92" i="159" a="1"/>
  <c r="T92" i="159" s="1"/>
  <c r="U92" i="159" a="1"/>
  <c r="U92" i="159" s="1"/>
  <c r="R92" i="159"/>
  <c r="Q93" i="157"/>
  <c r="R92" i="157"/>
  <c r="T92" i="157" a="1"/>
  <c r="T92" i="157" s="1"/>
  <c r="U92" i="157" a="1"/>
  <c r="U92" i="157" s="1"/>
  <c r="S92" i="157" a="1"/>
  <c r="S92" i="157" s="1"/>
  <c r="Q93" i="156"/>
  <c r="R92" i="156"/>
  <c r="U92" i="156" a="1"/>
  <c r="U92" i="156" s="1"/>
  <c r="S92" i="156" a="1"/>
  <c r="S92" i="156" s="1"/>
  <c r="T92" i="156" a="1"/>
  <c r="T92" i="156" s="1"/>
  <c r="Q92" i="155"/>
  <c r="R91" i="155"/>
  <c r="T91" i="155" a="1"/>
  <c r="T91" i="155" s="1"/>
  <c r="U91" i="155" a="1"/>
  <c r="U91" i="155" s="1"/>
  <c r="Q95" i="154"/>
  <c r="R94" i="154"/>
  <c r="T94" i="154" a="1"/>
  <c r="T94" i="154" s="1"/>
  <c r="S94" i="154" a="1"/>
  <c r="S94" i="154" s="1"/>
  <c r="U94" i="154" a="1"/>
  <c r="U94" i="154" s="1"/>
  <c r="Q91" i="152"/>
  <c r="R90" i="152"/>
  <c r="U90" i="152" s="1" a="1"/>
  <c r="U90" i="152" s="1"/>
  <c r="T90" i="152" a="1"/>
  <c r="T90" i="152" s="1"/>
  <c r="S90" i="152" a="1"/>
  <c r="S90" i="152" s="1"/>
  <c r="Q92" i="151"/>
  <c r="R91" i="151"/>
  <c r="T91" i="151" a="1"/>
  <c r="T91" i="151" s="1"/>
  <c r="S91" i="151" a="1"/>
  <c r="S91" i="151" s="1"/>
  <c r="U91" i="151" a="1"/>
  <c r="U91" i="151" s="1"/>
  <c r="Q93" i="150"/>
  <c r="U92" i="150" a="1"/>
  <c r="U92" i="150" s="1"/>
  <c r="S92" i="150" a="1"/>
  <c r="S92" i="150" s="1"/>
  <c r="T92" i="150" a="1"/>
  <c r="T92" i="150" s="1"/>
  <c r="R92" i="150"/>
  <c r="Q92" i="149"/>
  <c r="R91" i="149"/>
  <c r="T91" i="149" a="1"/>
  <c r="T91" i="149" s="1"/>
  <c r="S91" i="149" a="1"/>
  <c r="S91" i="149" s="1"/>
  <c r="U91" i="149" a="1"/>
  <c r="U91" i="149" s="1"/>
  <c r="Q93" i="148"/>
  <c r="T92" i="148" a="1"/>
  <c r="T92" i="148" s="1"/>
  <c r="R92" i="148"/>
  <c r="S92" i="148" s="1" a="1"/>
  <c r="S92" i="148" s="1"/>
  <c r="U92" i="148" a="1"/>
  <c r="U92" i="148" s="1"/>
  <c r="AM95" i="160" l="1"/>
  <c r="AP95" i="160" a="1"/>
  <c r="AP95" i="160" s="1"/>
  <c r="AN95" i="160" a="1"/>
  <c r="AN95" i="160" s="1"/>
  <c r="AO95" i="160" a="1"/>
  <c r="AO95" i="160" s="1"/>
  <c r="AL96" i="160"/>
  <c r="AM96" i="162"/>
  <c r="AL97" i="162"/>
  <c r="AP96" i="162" a="1"/>
  <c r="AP96" i="162" s="1"/>
  <c r="AO96" i="162" a="1"/>
  <c r="AO96" i="162" s="1"/>
  <c r="AN96" i="162" a="1"/>
  <c r="AN96" i="162" s="1"/>
  <c r="Q94" i="159"/>
  <c r="S93" i="159" a="1"/>
  <c r="S93" i="159" s="1"/>
  <c r="T93" i="159" a="1"/>
  <c r="T93" i="159" s="1"/>
  <c r="R93" i="159"/>
  <c r="U93" i="159" a="1"/>
  <c r="U93" i="159" s="1"/>
  <c r="Q94" i="157"/>
  <c r="R93" i="157"/>
  <c r="S93" i="157" a="1"/>
  <c r="S93" i="157" s="1"/>
  <c r="U93" i="157" a="1"/>
  <c r="U93" i="157" s="1"/>
  <c r="T93" i="157" a="1"/>
  <c r="T93" i="157" s="1"/>
  <c r="Q94" i="156"/>
  <c r="R93" i="156"/>
  <c r="U93" i="156" a="1"/>
  <c r="U93" i="156" s="1"/>
  <c r="T93" i="156" a="1"/>
  <c r="T93" i="156" s="1"/>
  <c r="S93" i="156" a="1"/>
  <c r="S93" i="156" s="1"/>
  <c r="Q93" i="155"/>
  <c r="U92" i="155" a="1"/>
  <c r="U92" i="155" s="1"/>
  <c r="R92" i="155"/>
  <c r="T92" i="155" a="1"/>
  <c r="T92" i="155" s="1"/>
  <c r="Q96" i="154"/>
  <c r="R95" i="154"/>
  <c r="S95" i="154" a="1"/>
  <c r="S95" i="154" s="1"/>
  <c r="T95" i="154" a="1"/>
  <c r="T95" i="154" s="1"/>
  <c r="U95" i="154" a="1"/>
  <c r="U95" i="154" s="1"/>
  <c r="Q92" i="152"/>
  <c r="T91" i="152" a="1"/>
  <c r="T91" i="152" s="1"/>
  <c r="U91" i="152" a="1"/>
  <c r="U91" i="152" s="1"/>
  <c r="R91" i="152"/>
  <c r="S91" i="152" s="1" a="1"/>
  <c r="S91" i="152" s="1"/>
  <c r="Q93" i="151"/>
  <c r="T92" i="151" a="1"/>
  <c r="T92" i="151" s="1"/>
  <c r="R92" i="151"/>
  <c r="S92" i="151" s="1" a="1"/>
  <c r="S92" i="151" s="1"/>
  <c r="U92" i="151" a="1"/>
  <c r="U92" i="151" s="1"/>
  <c r="Q94" i="150"/>
  <c r="R93" i="150"/>
  <c r="U93" i="150" a="1"/>
  <c r="U93" i="150" s="1"/>
  <c r="T93" i="150" a="1"/>
  <c r="T93" i="150" s="1"/>
  <c r="S93" i="150" a="1"/>
  <c r="S93" i="150" s="1"/>
  <c r="Q93" i="149"/>
  <c r="U92" i="149" a="1"/>
  <c r="U92" i="149" s="1"/>
  <c r="T92" i="149" a="1"/>
  <c r="T92" i="149" s="1"/>
  <c r="R92" i="149"/>
  <c r="S92" i="149" s="1" a="1"/>
  <c r="S92" i="149" s="1"/>
  <c r="Q94" i="148"/>
  <c r="R93" i="148"/>
  <c r="S93" i="148" a="1"/>
  <c r="S93" i="148" s="1"/>
  <c r="U93" i="148" a="1"/>
  <c r="U93" i="148" s="1"/>
  <c r="T93" i="148" a="1"/>
  <c r="T93" i="148" s="1"/>
  <c r="AP97" i="162" l="1" a="1"/>
  <c r="AP97" i="162" s="1"/>
  <c r="AL98" i="162"/>
  <c r="AM97" i="162"/>
  <c r="AN97" i="162" a="1"/>
  <c r="AN97" i="162" s="1"/>
  <c r="AO97" i="162" a="1"/>
  <c r="AO97" i="162" s="1"/>
  <c r="AP96" i="160" a="1"/>
  <c r="AP96" i="160" s="1"/>
  <c r="AM96" i="160"/>
  <c r="AO96" i="160" a="1"/>
  <c r="AO96" i="160" s="1"/>
  <c r="AN96" i="160" a="1"/>
  <c r="AN96" i="160" s="1"/>
  <c r="AL97" i="160"/>
  <c r="Q95" i="159"/>
  <c r="U94" i="159" a="1"/>
  <c r="U94" i="159" s="1"/>
  <c r="T94" i="159" a="1"/>
  <c r="T94" i="159" s="1"/>
  <c r="R94" i="159"/>
  <c r="S94" i="159" a="1"/>
  <c r="S94" i="159" s="1"/>
  <c r="Q95" i="157"/>
  <c r="T94" i="157" a="1"/>
  <c r="T94" i="157" s="1"/>
  <c r="S94" i="157" a="1"/>
  <c r="S94" i="157" s="1"/>
  <c r="U94" i="157" a="1"/>
  <c r="U94" i="157" s="1"/>
  <c r="R94" i="157"/>
  <c r="Q95" i="156"/>
  <c r="R94" i="156"/>
  <c r="T94" i="156" a="1"/>
  <c r="T94" i="156" s="1"/>
  <c r="S94" i="156" a="1"/>
  <c r="S94" i="156" s="1"/>
  <c r="U94" i="156" a="1"/>
  <c r="U94" i="156" s="1"/>
  <c r="Q94" i="155"/>
  <c r="U93" i="155" a="1"/>
  <c r="U93" i="155" s="1"/>
  <c r="R93" i="155"/>
  <c r="T93" i="155" a="1"/>
  <c r="T93" i="155" s="1"/>
  <c r="Q97" i="154"/>
  <c r="R96" i="154"/>
  <c r="S96" i="154" a="1"/>
  <c r="S96" i="154" s="1"/>
  <c r="T96" i="154" a="1"/>
  <c r="T96" i="154" s="1"/>
  <c r="U96" i="154" a="1"/>
  <c r="U96" i="154" s="1"/>
  <c r="Q93" i="152"/>
  <c r="R92" i="152"/>
  <c r="S92" i="152" s="1" a="1"/>
  <c r="S92" i="152" s="1"/>
  <c r="T92" i="152" a="1"/>
  <c r="T92" i="152" s="1"/>
  <c r="U92" i="152" a="1"/>
  <c r="U92" i="152" s="1"/>
  <c r="Q94" i="151"/>
  <c r="T93" i="151" a="1"/>
  <c r="T93" i="151" s="1"/>
  <c r="S93" i="151" a="1"/>
  <c r="S93" i="151" s="1"/>
  <c r="R93" i="151"/>
  <c r="U93" i="151" a="1"/>
  <c r="U93" i="151" s="1"/>
  <c r="Q95" i="150"/>
  <c r="U94" i="150" a="1"/>
  <c r="U94" i="150" s="1"/>
  <c r="T94" i="150" a="1"/>
  <c r="T94" i="150" s="1"/>
  <c r="S94" i="150" a="1"/>
  <c r="S94" i="150" s="1"/>
  <c r="R94" i="150"/>
  <c r="Q94" i="149"/>
  <c r="U93" i="149" a="1"/>
  <c r="U93" i="149" s="1"/>
  <c r="T93" i="149" a="1"/>
  <c r="T93" i="149" s="1"/>
  <c r="R93" i="149"/>
  <c r="S93" i="149" s="1" a="1"/>
  <c r="S93" i="149" s="1"/>
  <c r="Q95" i="148"/>
  <c r="R94" i="148"/>
  <c r="S94" i="148" s="1" a="1"/>
  <c r="S94" i="148" s="1"/>
  <c r="T94" i="148" a="1"/>
  <c r="T94" i="148" s="1"/>
  <c r="U94" i="148" a="1"/>
  <c r="U94" i="148" s="1"/>
  <c r="AP98" i="162" l="1" a="1"/>
  <c r="AP98" i="162" s="1"/>
  <c r="AL99" i="162"/>
  <c r="AM98" i="162"/>
  <c r="AN98" i="162" a="1"/>
  <c r="AN98" i="162" s="1"/>
  <c r="AO98" i="162" a="1"/>
  <c r="AO98" i="162" s="1"/>
  <c r="AO97" i="160" a="1"/>
  <c r="AO97" i="160" s="1"/>
  <c r="AM97" i="160"/>
  <c r="AL98" i="160"/>
  <c r="AN97" i="160" a="1"/>
  <c r="AN97" i="160" s="1"/>
  <c r="AP97" i="160" a="1"/>
  <c r="AP97" i="160" s="1"/>
  <c r="Q96" i="159"/>
  <c r="T95" i="159" a="1"/>
  <c r="T95" i="159" s="1"/>
  <c r="S95" i="159" a="1"/>
  <c r="S95" i="159" s="1"/>
  <c r="R95" i="159"/>
  <c r="U95" i="159" a="1"/>
  <c r="U95" i="159" s="1"/>
  <c r="Q96" i="157"/>
  <c r="T95" i="157" a="1"/>
  <c r="T95" i="157" s="1"/>
  <c r="U95" i="157" a="1"/>
  <c r="U95" i="157" s="1"/>
  <c r="R95" i="157"/>
  <c r="S95" i="157" a="1"/>
  <c r="S95" i="157" s="1"/>
  <c r="Q96" i="156"/>
  <c r="R95" i="156"/>
  <c r="T95" i="156" a="1"/>
  <c r="T95" i="156" s="1"/>
  <c r="S95" i="156" a="1"/>
  <c r="S95" i="156" s="1"/>
  <c r="U95" i="156" a="1"/>
  <c r="U95" i="156" s="1"/>
  <c r="Q95" i="155"/>
  <c r="R94" i="155"/>
  <c r="T94" i="155" a="1"/>
  <c r="T94" i="155" s="1"/>
  <c r="U94" i="155" a="1"/>
  <c r="U94" i="155" s="1"/>
  <c r="Q98" i="154"/>
  <c r="T97" i="154" a="1"/>
  <c r="T97" i="154" s="1"/>
  <c r="R97" i="154"/>
  <c r="S97" i="154" a="1"/>
  <c r="S97" i="154" s="1"/>
  <c r="U97" i="154" a="1"/>
  <c r="U97" i="154" s="1"/>
  <c r="Q94" i="152"/>
  <c r="R93" i="152"/>
  <c r="S93" i="152" s="1" a="1"/>
  <c r="S93" i="152" s="1"/>
  <c r="U93" i="152" a="1"/>
  <c r="U93" i="152" s="1"/>
  <c r="T93" i="152" a="1"/>
  <c r="T93" i="152" s="1"/>
  <c r="Q95" i="151"/>
  <c r="S94" i="151" a="1"/>
  <c r="S94" i="151" s="1"/>
  <c r="R94" i="151"/>
  <c r="T94" i="151" a="1"/>
  <c r="T94" i="151" s="1"/>
  <c r="U94" i="151" a="1"/>
  <c r="U94" i="151" s="1"/>
  <c r="Q96" i="150"/>
  <c r="T95" i="150" a="1"/>
  <c r="T95" i="150" s="1"/>
  <c r="S95" i="150" a="1"/>
  <c r="S95" i="150" s="1"/>
  <c r="U95" i="150" a="1"/>
  <c r="U95" i="150" s="1"/>
  <c r="R95" i="150"/>
  <c r="Q95" i="149"/>
  <c r="R94" i="149"/>
  <c r="U94" i="149" a="1"/>
  <c r="U94" i="149" s="1"/>
  <c r="S94" i="149" a="1"/>
  <c r="S94" i="149" s="1"/>
  <c r="T94" i="149" a="1"/>
  <c r="T94" i="149" s="1"/>
  <c r="Q96" i="148"/>
  <c r="T95" i="148" a="1"/>
  <c r="T95" i="148" s="1"/>
  <c r="R95" i="148"/>
  <c r="S95" i="148" a="1"/>
  <c r="S95" i="148" s="1"/>
  <c r="U95" i="148" a="1"/>
  <c r="U95" i="148" s="1"/>
  <c r="AM98" i="160" l="1"/>
  <c r="AN98" i="160" a="1"/>
  <c r="AN98" i="160" s="1"/>
  <c r="AL99" i="160"/>
  <c r="AP98" i="160" a="1"/>
  <c r="AP98" i="160" s="1"/>
  <c r="AO98" i="160" a="1"/>
  <c r="AO98" i="160" s="1"/>
  <c r="AL100" i="162"/>
  <c r="AM99" i="162"/>
  <c r="AP99" i="162" a="1"/>
  <c r="AP99" i="162" s="1"/>
  <c r="AO99" i="162" a="1"/>
  <c r="AO99" i="162" s="1"/>
  <c r="AN99" i="162" a="1"/>
  <c r="AN99" i="162" s="1"/>
  <c r="Q97" i="159"/>
  <c r="R96" i="159"/>
  <c r="U96" i="159" a="1"/>
  <c r="U96" i="159" s="1"/>
  <c r="T96" i="159" a="1"/>
  <c r="T96" i="159" s="1"/>
  <c r="S96" i="159" a="1"/>
  <c r="S96" i="159" s="1"/>
  <c r="Q97" i="157"/>
  <c r="R96" i="157"/>
  <c r="T96" i="157" a="1"/>
  <c r="T96" i="157" s="1"/>
  <c r="S96" i="157" a="1"/>
  <c r="S96" i="157" s="1"/>
  <c r="U96" i="157" a="1"/>
  <c r="U96" i="157" s="1"/>
  <c r="Q97" i="156"/>
  <c r="R96" i="156"/>
  <c r="S96" i="156" a="1"/>
  <c r="S96" i="156" s="1"/>
  <c r="U96" i="156" a="1"/>
  <c r="U96" i="156" s="1"/>
  <c r="T96" i="156" a="1"/>
  <c r="T96" i="156" s="1"/>
  <c r="Q96" i="155"/>
  <c r="U95" i="155" a="1"/>
  <c r="U95" i="155" s="1"/>
  <c r="R95" i="155"/>
  <c r="T95" i="155" a="1"/>
  <c r="T95" i="155" s="1"/>
  <c r="Q99" i="154"/>
  <c r="R98" i="154"/>
  <c r="T98" i="154" a="1"/>
  <c r="T98" i="154" s="1"/>
  <c r="S98" i="154" a="1"/>
  <c r="S98" i="154" s="1"/>
  <c r="U98" i="154" a="1"/>
  <c r="U98" i="154" s="1"/>
  <c r="Q95" i="152"/>
  <c r="R94" i="152"/>
  <c r="U94" i="152" s="1" a="1"/>
  <c r="U94" i="152" s="1"/>
  <c r="T94" i="152" a="1"/>
  <c r="T94" i="152" s="1"/>
  <c r="S94" i="152" a="1"/>
  <c r="S94" i="152" s="1"/>
  <c r="Q96" i="151"/>
  <c r="R95" i="151"/>
  <c r="T95" i="151" a="1"/>
  <c r="T95" i="151" s="1"/>
  <c r="S95" i="151" a="1"/>
  <c r="S95" i="151" s="1"/>
  <c r="U95" i="151" a="1"/>
  <c r="U95" i="151" s="1"/>
  <c r="Q97" i="150"/>
  <c r="T96" i="150" a="1"/>
  <c r="T96" i="150" s="1"/>
  <c r="R96" i="150"/>
  <c r="U96" i="150" a="1"/>
  <c r="U96" i="150" s="1"/>
  <c r="S96" i="150" a="1"/>
  <c r="S96" i="150" s="1"/>
  <c r="Q96" i="149"/>
  <c r="R95" i="149"/>
  <c r="U95" i="149" a="1"/>
  <c r="U95" i="149" s="1"/>
  <c r="S95" i="149" a="1"/>
  <c r="S95" i="149" s="1"/>
  <c r="T95" i="149" a="1"/>
  <c r="T95" i="149" s="1"/>
  <c r="Q97" i="148"/>
  <c r="T96" i="148" a="1"/>
  <c r="T96" i="148" s="1"/>
  <c r="U96" i="148" a="1"/>
  <c r="U96" i="148" s="1"/>
  <c r="R96" i="148"/>
  <c r="S96" i="148" a="1"/>
  <c r="S96" i="148" s="1"/>
  <c r="AM100" i="162" l="1"/>
  <c r="AL101" i="162"/>
  <c r="AP100" i="162" a="1"/>
  <c r="AP100" i="162" s="1"/>
  <c r="AN100" i="162" a="1"/>
  <c r="AN100" i="162" s="1"/>
  <c r="AO100" i="162" a="1"/>
  <c r="AO100" i="162" s="1"/>
  <c r="AP99" i="160" a="1"/>
  <c r="AP99" i="160" s="1"/>
  <c r="AM99" i="160"/>
  <c r="AO99" i="160" a="1"/>
  <c r="AO99" i="160" s="1"/>
  <c r="AL100" i="160"/>
  <c r="AN99" i="160" a="1"/>
  <c r="AN99" i="160" s="1"/>
  <c r="Q98" i="159"/>
  <c r="S97" i="159" a="1"/>
  <c r="S97" i="159" s="1"/>
  <c r="T97" i="159" a="1"/>
  <c r="T97" i="159" s="1"/>
  <c r="U97" i="159" a="1"/>
  <c r="U97" i="159" s="1"/>
  <c r="R97" i="159"/>
  <c r="Q98" i="157"/>
  <c r="R97" i="157"/>
  <c r="S97" i="157" a="1"/>
  <c r="S97" i="157" s="1"/>
  <c r="U97" i="157" a="1"/>
  <c r="U97" i="157" s="1"/>
  <c r="T97" i="157" a="1"/>
  <c r="T97" i="157" s="1"/>
  <c r="Q98" i="156"/>
  <c r="R97" i="156"/>
  <c r="T97" i="156" a="1"/>
  <c r="T97" i="156" s="1"/>
  <c r="U97" i="156" a="1"/>
  <c r="U97" i="156" s="1"/>
  <c r="S97" i="156" a="1"/>
  <c r="S97" i="156" s="1"/>
  <c r="Q97" i="155"/>
  <c r="R96" i="155"/>
  <c r="U96" i="155" s="1" a="1"/>
  <c r="U96" i="155" s="1"/>
  <c r="T96" i="155" a="1"/>
  <c r="T96" i="155" s="1"/>
  <c r="Q100" i="154"/>
  <c r="T99" i="154" a="1"/>
  <c r="T99" i="154" s="1"/>
  <c r="R99" i="154"/>
  <c r="S99" i="154" s="1" a="1"/>
  <c r="S99" i="154" s="1"/>
  <c r="U99" i="154" a="1"/>
  <c r="U99" i="154" s="1"/>
  <c r="Q96" i="152"/>
  <c r="R95" i="152"/>
  <c r="U95" i="152" s="1" a="1"/>
  <c r="U95" i="152" s="1"/>
  <c r="S95" i="152" a="1"/>
  <c r="S95" i="152" s="1"/>
  <c r="T95" i="152" a="1"/>
  <c r="T95" i="152" s="1"/>
  <c r="Q97" i="151"/>
  <c r="R96" i="151"/>
  <c r="S96" i="151" a="1"/>
  <c r="S96" i="151" s="1"/>
  <c r="T96" i="151" a="1"/>
  <c r="T96" i="151" s="1"/>
  <c r="U96" i="151" a="1"/>
  <c r="U96" i="151" s="1"/>
  <c r="Q98" i="150"/>
  <c r="R97" i="150"/>
  <c r="T97" i="150" a="1"/>
  <c r="T97" i="150" s="1"/>
  <c r="U97" i="150" a="1"/>
  <c r="U97" i="150" s="1"/>
  <c r="S97" i="150" a="1"/>
  <c r="S97" i="150" s="1"/>
  <c r="Q97" i="149"/>
  <c r="U96" i="149" a="1"/>
  <c r="U96" i="149" s="1"/>
  <c r="R96" i="149"/>
  <c r="S96" i="149" a="1"/>
  <c r="S96" i="149" s="1"/>
  <c r="T96" i="149" a="1"/>
  <c r="T96" i="149" s="1"/>
  <c r="Q98" i="148"/>
  <c r="T97" i="148" a="1"/>
  <c r="T97" i="148" s="1"/>
  <c r="U97" i="148" a="1"/>
  <c r="U97" i="148" s="1"/>
  <c r="R97" i="148"/>
  <c r="S97" i="148" s="1" a="1"/>
  <c r="S97" i="148" s="1"/>
  <c r="AP101" i="162" l="1" a="1"/>
  <c r="AP101" i="162" s="1"/>
  <c r="AL102" i="162"/>
  <c r="AM101" i="162"/>
  <c r="AN101" i="162" a="1"/>
  <c r="AN101" i="162" s="1"/>
  <c r="AO101" i="162" a="1"/>
  <c r="AO101" i="162" s="1"/>
  <c r="AP100" i="160" a="1"/>
  <c r="AP100" i="160" s="1"/>
  <c r="AL101" i="160"/>
  <c r="AM100" i="160"/>
  <c r="AN100" i="160" a="1"/>
  <c r="AN100" i="160" s="1"/>
  <c r="AO100" i="160" a="1"/>
  <c r="AO100" i="160" s="1"/>
  <c r="Q99" i="159"/>
  <c r="T98" i="159" a="1"/>
  <c r="T98" i="159" s="1"/>
  <c r="R98" i="159"/>
  <c r="U98" i="159" a="1"/>
  <c r="U98" i="159" s="1"/>
  <c r="S98" i="159" a="1"/>
  <c r="S98" i="159" s="1"/>
  <c r="Q99" i="157"/>
  <c r="S98" i="157" a="1"/>
  <c r="S98" i="157" s="1"/>
  <c r="R98" i="157"/>
  <c r="U98" i="157" a="1"/>
  <c r="U98" i="157" s="1"/>
  <c r="T98" i="157" a="1"/>
  <c r="T98" i="157" s="1"/>
  <c r="Q99" i="156"/>
  <c r="R98" i="156"/>
  <c r="T98" i="156" a="1"/>
  <c r="T98" i="156" s="1"/>
  <c r="U98" i="156" a="1"/>
  <c r="U98" i="156" s="1"/>
  <c r="S98" i="156" a="1"/>
  <c r="S98" i="156" s="1"/>
  <c r="Q98" i="155"/>
  <c r="R97" i="155"/>
  <c r="U97" i="155" a="1"/>
  <c r="U97" i="155" s="1"/>
  <c r="T97" i="155" a="1"/>
  <c r="T97" i="155" s="1"/>
  <c r="Q101" i="154"/>
  <c r="T100" i="154" a="1"/>
  <c r="T100" i="154" s="1"/>
  <c r="R100" i="154"/>
  <c r="S100" i="154" s="1" a="1"/>
  <c r="S100" i="154" s="1"/>
  <c r="U100" i="154" a="1"/>
  <c r="U100" i="154" s="1"/>
  <c r="Q97" i="152"/>
  <c r="R96" i="152"/>
  <c r="U96" i="152" s="1" a="1"/>
  <c r="U96" i="152" s="1"/>
  <c r="T96" i="152" a="1"/>
  <c r="T96" i="152" s="1"/>
  <c r="S96" i="152" a="1"/>
  <c r="S96" i="152" s="1"/>
  <c r="Q98" i="151"/>
  <c r="R97" i="151"/>
  <c r="S97" i="151" a="1"/>
  <c r="S97" i="151" s="1"/>
  <c r="T97" i="151" a="1"/>
  <c r="T97" i="151" s="1"/>
  <c r="U97" i="151" a="1"/>
  <c r="U97" i="151" s="1"/>
  <c r="Q99" i="150"/>
  <c r="T98" i="150" a="1"/>
  <c r="T98" i="150" s="1"/>
  <c r="U98" i="150" a="1"/>
  <c r="U98" i="150" s="1"/>
  <c r="S98" i="150" a="1"/>
  <c r="S98" i="150" s="1"/>
  <c r="R98" i="150"/>
  <c r="Q98" i="149"/>
  <c r="T97" i="149" a="1"/>
  <c r="T97" i="149" s="1"/>
  <c r="U97" i="149" a="1"/>
  <c r="U97" i="149" s="1"/>
  <c r="R97" i="149"/>
  <c r="S97" i="149" a="1"/>
  <c r="S97" i="149" s="1"/>
  <c r="Q99" i="148"/>
  <c r="R98" i="148"/>
  <c r="S98" i="148" a="1"/>
  <c r="S98" i="148" s="1"/>
  <c r="T98" i="148" a="1"/>
  <c r="T98" i="148" s="1"/>
  <c r="U98" i="148" a="1"/>
  <c r="U98" i="148" s="1"/>
  <c r="AO101" i="160" l="1" a="1"/>
  <c r="AO101" i="160" s="1"/>
  <c r="AM101" i="160"/>
  <c r="AN101" i="160" a="1"/>
  <c r="AN101" i="160" s="1"/>
  <c r="AP101" i="160" a="1"/>
  <c r="AP101" i="160" s="1"/>
  <c r="AL102" i="160"/>
  <c r="AM102" i="162"/>
  <c r="AP102" i="162" a="1"/>
  <c r="AP102" i="162" s="1"/>
  <c r="AL103" i="162"/>
  <c r="AO102" i="162" a="1"/>
  <c r="AO102" i="162" s="1"/>
  <c r="AN102" i="162" a="1"/>
  <c r="AN102" i="162" s="1"/>
  <c r="Q100" i="159"/>
  <c r="S99" i="159" a="1"/>
  <c r="S99" i="159" s="1"/>
  <c r="R99" i="159"/>
  <c r="U99" i="159" a="1"/>
  <c r="U99" i="159" s="1"/>
  <c r="T99" i="159" a="1"/>
  <c r="T99" i="159" s="1"/>
  <c r="Q100" i="157"/>
  <c r="R99" i="157"/>
  <c r="T99" i="157" a="1"/>
  <c r="T99" i="157" s="1"/>
  <c r="U99" i="157" a="1"/>
  <c r="U99" i="157" s="1"/>
  <c r="S99" i="157" a="1"/>
  <c r="S99" i="157" s="1"/>
  <c r="Q100" i="156"/>
  <c r="R99" i="156"/>
  <c r="T99" i="156" a="1"/>
  <c r="T99" i="156" s="1"/>
  <c r="U99" i="156" a="1"/>
  <c r="U99" i="156" s="1"/>
  <c r="S99" i="156" a="1"/>
  <c r="S99" i="156" s="1"/>
  <c r="Q99" i="155"/>
  <c r="R98" i="155"/>
  <c r="T98" i="155" a="1"/>
  <c r="T98" i="155" s="1"/>
  <c r="U98" i="155" a="1"/>
  <c r="U98" i="155" s="1"/>
  <c r="Q102" i="154"/>
  <c r="R101" i="154"/>
  <c r="T101" i="154" a="1"/>
  <c r="T101" i="154" s="1"/>
  <c r="S101" i="154" a="1"/>
  <c r="S101" i="154" s="1"/>
  <c r="U101" i="154" a="1"/>
  <c r="U101" i="154" s="1"/>
  <c r="Q98" i="152"/>
  <c r="T97" i="152" a="1"/>
  <c r="T97" i="152" s="1"/>
  <c r="S97" i="152" a="1"/>
  <c r="S97" i="152" s="1"/>
  <c r="R97" i="152"/>
  <c r="U97" i="152" s="1" a="1"/>
  <c r="U97" i="152" s="1"/>
  <c r="Q99" i="151"/>
  <c r="T98" i="151" a="1"/>
  <c r="T98" i="151" s="1"/>
  <c r="R98" i="151"/>
  <c r="S98" i="151" s="1" a="1"/>
  <c r="S98" i="151" s="1"/>
  <c r="U98" i="151" a="1"/>
  <c r="U98" i="151" s="1"/>
  <c r="Q100" i="150"/>
  <c r="R99" i="150"/>
  <c r="T99" i="150" a="1"/>
  <c r="T99" i="150" s="1"/>
  <c r="S99" i="150" a="1"/>
  <c r="S99" i="150" s="1"/>
  <c r="U99" i="150" a="1"/>
  <c r="U99" i="150" s="1"/>
  <c r="Q99" i="149"/>
  <c r="U98" i="149" a="1"/>
  <c r="U98" i="149" s="1"/>
  <c r="T98" i="149" a="1"/>
  <c r="T98" i="149" s="1"/>
  <c r="S98" i="149" a="1"/>
  <c r="S98" i="149" s="1"/>
  <c r="R98" i="149"/>
  <c r="Q100" i="148"/>
  <c r="R99" i="148"/>
  <c r="S99" i="148" s="1" a="1"/>
  <c r="S99" i="148" s="1"/>
  <c r="T99" i="148" a="1"/>
  <c r="T99" i="148" s="1"/>
  <c r="U99" i="148" a="1"/>
  <c r="U99" i="148" s="1"/>
  <c r="AP103" i="162" l="1" a="1"/>
  <c r="AP103" i="162" s="1"/>
  <c r="AL104" i="162"/>
  <c r="AO103" i="162" a="1"/>
  <c r="AO103" i="162" s="1"/>
  <c r="AM103" i="162"/>
  <c r="AN103" i="162" a="1"/>
  <c r="AN103" i="162" s="1"/>
  <c r="AP102" i="160" a="1"/>
  <c r="AP102" i="160" s="1"/>
  <c r="AL103" i="160"/>
  <c r="AO102" i="160" a="1"/>
  <c r="AO102" i="160" s="1"/>
  <c r="AN102" i="160" a="1"/>
  <c r="AN102" i="160" s="1"/>
  <c r="AM102" i="160"/>
  <c r="Q101" i="159"/>
  <c r="R100" i="159"/>
  <c r="T100" i="159" a="1"/>
  <c r="T100" i="159" s="1"/>
  <c r="U100" i="159" a="1"/>
  <c r="U100" i="159" s="1"/>
  <c r="S100" i="159" a="1"/>
  <c r="S100" i="159" s="1"/>
  <c r="Q101" i="157"/>
  <c r="S100" i="157" a="1"/>
  <c r="S100" i="157" s="1"/>
  <c r="U100" i="157" a="1"/>
  <c r="U100" i="157" s="1"/>
  <c r="R100" i="157"/>
  <c r="T100" i="157" a="1"/>
  <c r="T100" i="157" s="1"/>
  <c r="Q101" i="156"/>
  <c r="R100" i="156"/>
  <c r="T100" i="156" a="1"/>
  <c r="T100" i="156" s="1"/>
  <c r="U100" i="156" a="1"/>
  <c r="U100" i="156" s="1"/>
  <c r="S100" i="156" a="1"/>
  <c r="S100" i="156" s="1"/>
  <c r="Q100" i="155"/>
  <c r="T99" i="155" a="1"/>
  <c r="T99" i="155" s="1"/>
  <c r="U99" i="155" a="1"/>
  <c r="U99" i="155" s="1"/>
  <c r="R99" i="155"/>
  <c r="Q103" i="154"/>
  <c r="T102" i="154" a="1"/>
  <c r="T102" i="154" s="1"/>
  <c r="R102" i="154"/>
  <c r="S102" i="154" s="1" a="1"/>
  <c r="S102" i="154" s="1"/>
  <c r="U102" i="154" a="1"/>
  <c r="U102" i="154" s="1"/>
  <c r="Q99" i="152"/>
  <c r="S98" i="152" a="1"/>
  <c r="S98" i="152" s="1"/>
  <c r="R98" i="152"/>
  <c r="U98" i="152" s="1" a="1"/>
  <c r="U98" i="152" s="1"/>
  <c r="T98" i="152" a="1"/>
  <c r="T98" i="152" s="1"/>
  <c r="Q100" i="151"/>
  <c r="R99" i="151"/>
  <c r="T99" i="151" a="1"/>
  <c r="T99" i="151" s="1"/>
  <c r="S99" i="151" a="1"/>
  <c r="S99" i="151" s="1"/>
  <c r="U99" i="151" a="1"/>
  <c r="U99" i="151" s="1"/>
  <c r="Q101" i="150"/>
  <c r="U100" i="150" a="1"/>
  <c r="U100" i="150" s="1"/>
  <c r="S100" i="150" a="1"/>
  <c r="S100" i="150" s="1"/>
  <c r="R100" i="150"/>
  <c r="T100" i="150" a="1"/>
  <c r="T100" i="150" s="1"/>
  <c r="Q100" i="149"/>
  <c r="U99" i="149" a="1"/>
  <c r="U99" i="149" s="1"/>
  <c r="R99" i="149"/>
  <c r="T99" i="149" a="1"/>
  <c r="T99" i="149" s="1"/>
  <c r="S99" i="149" a="1"/>
  <c r="S99" i="149" s="1"/>
  <c r="Q101" i="148"/>
  <c r="U100" i="148" a="1"/>
  <c r="U100" i="148" s="1"/>
  <c r="T100" i="148" a="1"/>
  <c r="T100" i="148" s="1"/>
  <c r="R100" i="148"/>
  <c r="S100" i="148" s="1" a="1"/>
  <c r="S100" i="148" s="1"/>
  <c r="AN103" i="160" l="1" a="1"/>
  <c r="AN103" i="160" s="1"/>
  <c r="AP103" i="160" a="1"/>
  <c r="AP103" i="160" s="1"/>
  <c r="AM103" i="160"/>
  <c r="AL104" i="160"/>
  <c r="AO103" i="160" a="1"/>
  <c r="AO103" i="160" s="1"/>
  <c r="AP104" i="162" a="1"/>
  <c r="AP104" i="162" s="1"/>
  <c r="AL105" i="162"/>
  <c r="AN104" i="162" a="1"/>
  <c r="AN104" i="162" s="1"/>
  <c r="AM104" i="162"/>
  <c r="AO104" i="162" a="1"/>
  <c r="AO104" i="162" s="1"/>
  <c r="Q102" i="159"/>
  <c r="S101" i="159" a="1"/>
  <c r="S101" i="159" s="1"/>
  <c r="R101" i="159"/>
  <c r="U101" i="159" a="1"/>
  <c r="U101" i="159" s="1"/>
  <c r="T101" i="159" a="1"/>
  <c r="T101" i="159" s="1"/>
  <c r="Q102" i="157"/>
  <c r="S101" i="157" a="1"/>
  <c r="S101" i="157" s="1"/>
  <c r="R101" i="157"/>
  <c r="T101" i="157" a="1"/>
  <c r="T101" i="157" s="1"/>
  <c r="U101" i="157" a="1"/>
  <c r="U101" i="157" s="1"/>
  <c r="Q102" i="156"/>
  <c r="R101" i="156"/>
  <c r="U101" i="156" a="1"/>
  <c r="U101" i="156" s="1"/>
  <c r="S101" i="156" a="1"/>
  <c r="S101" i="156" s="1"/>
  <c r="T101" i="156" a="1"/>
  <c r="T101" i="156" s="1"/>
  <c r="Q101" i="155"/>
  <c r="T100" i="155" a="1"/>
  <c r="T100" i="155" s="1"/>
  <c r="R100" i="155"/>
  <c r="U100" i="155" a="1"/>
  <c r="U100" i="155" s="1"/>
  <c r="Q104" i="154"/>
  <c r="R103" i="154"/>
  <c r="T103" i="154" a="1"/>
  <c r="T103" i="154" s="1"/>
  <c r="S103" i="154" a="1"/>
  <c r="S103" i="154" s="1"/>
  <c r="U103" i="154" a="1"/>
  <c r="U103" i="154" s="1"/>
  <c r="Q100" i="152"/>
  <c r="T99" i="152" a="1"/>
  <c r="T99" i="152" s="1"/>
  <c r="S99" i="152" a="1"/>
  <c r="S99" i="152" s="1"/>
  <c r="U99" i="152" a="1"/>
  <c r="U99" i="152" s="1"/>
  <c r="R99" i="152"/>
  <c r="Q101" i="151"/>
  <c r="T100" i="151" a="1"/>
  <c r="T100" i="151" s="1"/>
  <c r="R100" i="151"/>
  <c r="S100" i="151" a="1"/>
  <c r="S100" i="151" s="1"/>
  <c r="U100" i="151" a="1"/>
  <c r="U100" i="151" s="1"/>
  <c r="Q102" i="150"/>
  <c r="T101" i="150" a="1"/>
  <c r="T101" i="150" s="1"/>
  <c r="U101" i="150" a="1"/>
  <c r="U101" i="150" s="1"/>
  <c r="S101" i="150" a="1"/>
  <c r="S101" i="150" s="1"/>
  <c r="R101" i="150"/>
  <c r="Q101" i="149"/>
  <c r="R100" i="149"/>
  <c r="S100" i="149" s="1" a="1"/>
  <c r="S100" i="149" s="1"/>
  <c r="T100" i="149" a="1"/>
  <c r="T100" i="149" s="1"/>
  <c r="U100" i="149" a="1"/>
  <c r="U100" i="149" s="1"/>
  <c r="Q102" i="148"/>
  <c r="U101" i="148" a="1"/>
  <c r="U101" i="148" s="1"/>
  <c r="R101" i="148"/>
  <c r="S101" i="148" s="1" a="1"/>
  <c r="S101" i="148" s="1"/>
  <c r="T101" i="148" a="1"/>
  <c r="T101" i="148" s="1"/>
  <c r="AM105" i="162" l="1"/>
  <c r="AL106" i="162"/>
  <c r="AN105" i="162" a="1"/>
  <c r="AN105" i="162" s="1"/>
  <c r="AO105" i="162" a="1"/>
  <c r="AO105" i="162" s="1"/>
  <c r="AP105" i="162" a="1"/>
  <c r="AP105" i="162" s="1"/>
  <c r="AO104" i="160" a="1"/>
  <c r="AO104" i="160" s="1"/>
  <c r="AM104" i="160"/>
  <c r="AN104" i="160" a="1"/>
  <c r="AN104" i="160" s="1"/>
  <c r="AP104" i="160" a="1"/>
  <c r="AP104" i="160" s="1"/>
  <c r="AL105" i="160"/>
  <c r="Q103" i="159"/>
  <c r="R102" i="159"/>
  <c r="T102" i="159" a="1"/>
  <c r="T102" i="159" s="1"/>
  <c r="S102" i="159" a="1"/>
  <c r="S102" i="159" s="1"/>
  <c r="U102" i="159" a="1"/>
  <c r="U102" i="159" s="1"/>
  <c r="Q103" i="157"/>
  <c r="U102" i="157" a="1"/>
  <c r="U102" i="157" s="1"/>
  <c r="R102" i="157"/>
  <c r="T102" i="157" a="1"/>
  <c r="T102" i="157" s="1"/>
  <c r="S102" i="157" a="1"/>
  <c r="S102" i="157" s="1"/>
  <c r="Q103" i="156"/>
  <c r="R102" i="156"/>
  <c r="U102" i="156" a="1"/>
  <c r="U102" i="156" s="1"/>
  <c r="T102" i="156" a="1"/>
  <c r="T102" i="156" s="1"/>
  <c r="S102" i="156" a="1"/>
  <c r="S102" i="156" s="1"/>
  <c r="Q102" i="155"/>
  <c r="T101" i="155" a="1"/>
  <c r="T101" i="155" s="1"/>
  <c r="R101" i="155"/>
  <c r="U101" i="155" a="1"/>
  <c r="U101" i="155" s="1"/>
  <c r="Q105" i="154"/>
  <c r="T104" i="154" a="1"/>
  <c r="T104" i="154" s="1"/>
  <c r="R104" i="154"/>
  <c r="S104" i="154" s="1" a="1"/>
  <c r="S104" i="154" s="1"/>
  <c r="U104" i="154" a="1"/>
  <c r="U104" i="154" s="1"/>
  <c r="Q101" i="152"/>
  <c r="T100" i="152" a="1"/>
  <c r="T100" i="152" s="1"/>
  <c r="S100" i="152" a="1"/>
  <c r="S100" i="152" s="1"/>
  <c r="R100" i="152"/>
  <c r="U100" i="152" s="1" a="1"/>
  <c r="U100" i="152" s="1"/>
  <c r="Q102" i="151"/>
  <c r="R101" i="151"/>
  <c r="S101" i="151" s="1" a="1"/>
  <c r="S101" i="151" s="1"/>
  <c r="T101" i="151" a="1"/>
  <c r="T101" i="151" s="1"/>
  <c r="U101" i="151" a="1"/>
  <c r="U101" i="151" s="1"/>
  <c r="Q103" i="150"/>
  <c r="R102" i="150"/>
  <c r="S102" i="150" s="1" a="1"/>
  <c r="S102" i="150" s="1"/>
  <c r="T102" i="150" a="1"/>
  <c r="T102" i="150" s="1"/>
  <c r="U102" i="150" a="1"/>
  <c r="U102" i="150" s="1"/>
  <c r="Q102" i="149"/>
  <c r="T101" i="149" a="1"/>
  <c r="T101" i="149" s="1"/>
  <c r="U101" i="149" a="1"/>
  <c r="U101" i="149" s="1"/>
  <c r="R101" i="149"/>
  <c r="S101" i="149" s="1" a="1"/>
  <c r="S101" i="149" s="1"/>
  <c r="Q103" i="148"/>
  <c r="R102" i="148"/>
  <c r="S102" i="148" s="1" a="1"/>
  <c r="S102" i="148" s="1"/>
  <c r="T102" i="148" a="1"/>
  <c r="T102" i="148" s="1"/>
  <c r="U102" i="148" a="1"/>
  <c r="U102" i="148" s="1"/>
  <c r="AO105" i="160" l="1" a="1"/>
  <c r="AO105" i="160" s="1"/>
  <c r="AN105" i="160" a="1"/>
  <c r="AN105" i="160" s="1"/>
  <c r="AM105" i="160"/>
  <c r="AP105" i="160" a="1"/>
  <c r="AP105" i="160" s="1"/>
  <c r="AL106" i="160"/>
  <c r="AP106" i="162" a="1"/>
  <c r="AP106" i="162" s="1"/>
  <c r="AL107" i="162"/>
  <c r="AM106" i="162"/>
  <c r="AN106" i="162" a="1"/>
  <c r="AN106" i="162" s="1"/>
  <c r="AO106" i="162" a="1"/>
  <c r="AO106" i="162" s="1"/>
  <c r="Q104" i="159"/>
  <c r="R103" i="159"/>
  <c r="T103" i="159" a="1"/>
  <c r="T103" i="159" s="1"/>
  <c r="U103" i="159" a="1"/>
  <c r="U103" i="159" s="1"/>
  <c r="S103" i="159" a="1"/>
  <c r="S103" i="159" s="1"/>
  <c r="Q104" i="157"/>
  <c r="R103" i="157"/>
  <c r="S103" i="157" a="1"/>
  <c r="S103" i="157" s="1"/>
  <c r="U103" i="157" a="1"/>
  <c r="U103" i="157" s="1"/>
  <c r="T103" i="157" a="1"/>
  <c r="T103" i="157" s="1"/>
  <c r="Q104" i="156"/>
  <c r="R103" i="156"/>
  <c r="S103" i="156" a="1"/>
  <c r="S103" i="156" s="1"/>
  <c r="U103" i="156" a="1"/>
  <c r="U103" i="156" s="1"/>
  <c r="T103" i="156" a="1"/>
  <c r="T103" i="156" s="1"/>
  <c r="Q103" i="155"/>
  <c r="T102" i="155" a="1"/>
  <c r="T102" i="155" s="1"/>
  <c r="R102" i="155"/>
  <c r="U102" i="155" a="1"/>
  <c r="U102" i="155" s="1"/>
  <c r="Q106" i="154"/>
  <c r="R105" i="154"/>
  <c r="S105" i="154" a="1"/>
  <c r="S105" i="154" s="1"/>
  <c r="T105" i="154" a="1"/>
  <c r="T105" i="154" s="1"/>
  <c r="U105" i="154" a="1"/>
  <c r="U105" i="154" s="1"/>
  <c r="Q102" i="152"/>
  <c r="R101" i="152"/>
  <c r="U101" i="152" a="1"/>
  <c r="U101" i="152" s="1"/>
  <c r="S101" i="152" a="1"/>
  <c r="S101" i="152" s="1"/>
  <c r="T101" i="152" a="1"/>
  <c r="T101" i="152" s="1"/>
  <c r="Q103" i="151"/>
  <c r="R102" i="151"/>
  <c r="S102" i="151" a="1"/>
  <c r="S102" i="151" s="1"/>
  <c r="T102" i="151" a="1"/>
  <c r="T102" i="151" s="1"/>
  <c r="U102" i="151" a="1"/>
  <c r="U102" i="151" s="1"/>
  <c r="Q104" i="150"/>
  <c r="T103" i="150" a="1"/>
  <c r="T103" i="150" s="1"/>
  <c r="R103" i="150"/>
  <c r="S103" i="150" a="1"/>
  <c r="S103" i="150" s="1"/>
  <c r="U103" i="150" a="1"/>
  <c r="U103" i="150" s="1"/>
  <c r="Q103" i="149"/>
  <c r="R102" i="149"/>
  <c r="S102" i="149" s="1" a="1"/>
  <c r="S102" i="149" s="1"/>
  <c r="U102" i="149" a="1"/>
  <c r="U102" i="149" s="1"/>
  <c r="T102" i="149" a="1"/>
  <c r="T102" i="149" s="1"/>
  <c r="Q104" i="148"/>
  <c r="T103" i="148" a="1"/>
  <c r="T103" i="148" s="1"/>
  <c r="U103" i="148" a="1"/>
  <c r="U103" i="148" s="1"/>
  <c r="R103" i="148"/>
  <c r="S103" i="148" a="1"/>
  <c r="S103" i="148" s="1"/>
  <c r="AP107" i="162" l="1" a="1"/>
  <c r="AP107" i="162" s="1"/>
  <c r="AM107" i="162"/>
  <c r="AN107" i="162" a="1"/>
  <c r="AN107" i="162" s="1"/>
  <c r="AL108" i="162"/>
  <c r="AO107" i="162" a="1"/>
  <c r="AO107" i="162" s="1"/>
  <c r="AM106" i="160"/>
  <c r="AN106" i="160" a="1"/>
  <c r="AN106" i="160" s="1"/>
  <c r="AL107" i="160"/>
  <c r="AP106" i="160" a="1"/>
  <c r="AP106" i="160" s="1"/>
  <c r="AO106" i="160" a="1"/>
  <c r="AO106" i="160" s="1"/>
  <c r="Q105" i="159"/>
  <c r="S104" i="159" a="1"/>
  <c r="S104" i="159" s="1"/>
  <c r="R104" i="159"/>
  <c r="U104" i="159" a="1"/>
  <c r="U104" i="159" s="1"/>
  <c r="T104" i="159" a="1"/>
  <c r="T104" i="159" s="1"/>
  <c r="Q105" i="157"/>
  <c r="U104" i="157" a="1"/>
  <c r="U104" i="157" s="1"/>
  <c r="S104" i="157" a="1"/>
  <c r="S104" i="157" s="1"/>
  <c r="T104" i="157" a="1"/>
  <c r="T104" i="157" s="1"/>
  <c r="R104" i="157"/>
  <c r="Q105" i="156"/>
  <c r="R104" i="156"/>
  <c r="S104" i="156" a="1"/>
  <c r="S104" i="156" s="1"/>
  <c r="U104" i="156" a="1"/>
  <c r="U104" i="156" s="1"/>
  <c r="T104" i="156" a="1"/>
  <c r="T104" i="156" s="1"/>
  <c r="Q104" i="155"/>
  <c r="R103" i="155"/>
  <c r="T103" i="155" a="1"/>
  <c r="T103" i="155" s="1"/>
  <c r="U103" i="155" a="1"/>
  <c r="U103" i="155" s="1"/>
  <c r="Q107" i="154"/>
  <c r="S106" i="154" a="1"/>
  <c r="S106" i="154" s="1"/>
  <c r="R106" i="154"/>
  <c r="T106" i="154" a="1"/>
  <c r="T106" i="154" s="1"/>
  <c r="U106" i="154" a="1"/>
  <c r="U106" i="154" s="1"/>
  <c r="Q103" i="152"/>
  <c r="T102" i="152" a="1"/>
  <c r="T102" i="152" s="1"/>
  <c r="R102" i="152"/>
  <c r="U102" i="152" s="1" a="1"/>
  <c r="U102" i="152" s="1"/>
  <c r="Q104" i="151"/>
  <c r="T103" i="151" a="1"/>
  <c r="T103" i="151" s="1"/>
  <c r="S103" i="151" a="1"/>
  <c r="S103" i="151" s="1"/>
  <c r="R103" i="151"/>
  <c r="U103" i="151" a="1"/>
  <c r="U103" i="151" s="1"/>
  <c r="Q105" i="150"/>
  <c r="U104" i="150" a="1"/>
  <c r="U104" i="150" s="1"/>
  <c r="T104" i="150" a="1"/>
  <c r="T104" i="150" s="1"/>
  <c r="R104" i="150"/>
  <c r="S104" i="150" s="1" a="1"/>
  <c r="S104" i="150" s="1"/>
  <c r="Q104" i="149"/>
  <c r="U103" i="149" a="1"/>
  <c r="U103" i="149" s="1"/>
  <c r="R103" i="149"/>
  <c r="S103" i="149" s="1" a="1"/>
  <c r="S103" i="149" s="1"/>
  <c r="T103" i="149" a="1"/>
  <c r="T103" i="149" s="1"/>
  <c r="Q105" i="148"/>
  <c r="T104" i="148" a="1"/>
  <c r="T104" i="148" s="1"/>
  <c r="U104" i="148" a="1"/>
  <c r="U104" i="148" s="1"/>
  <c r="R104" i="148"/>
  <c r="S104" i="148" a="1"/>
  <c r="S104" i="148" s="1"/>
  <c r="AL108" i="160" l="1"/>
  <c r="AO107" i="160" a="1"/>
  <c r="AO107" i="160" s="1"/>
  <c r="AM107" i="160"/>
  <c r="AP107" i="160" a="1"/>
  <c r="AP107" i="160" s="1"/>
  <c r="AN107" i="160" a="1"/>
  <c r="AN107" i="160" s="1"/>
  <c r="AP108" i="162" a="1"/>
  <c r="AP108" i="162" s="1"/>
  <c r="AN108" i="162" a="1"/>
  <c r="AN108" i="162" s="1"/>
  <c r="AL109" i="162"/>
  <c r="AM108" i="162"/>
  <c r="AO108" i="162" a="1"/>
  <c r="AO108" i="162" s="1"/>
  <c r="S102" i="152" a="1"/>
  <c r="S102" i="152" s="1"/>
  <c r="Q106" i="159"/>
  <c r="U105" i="159" a="1"/>
  <c r="U105" i="159" s="1"/>
  <c r="R105" i="159"/>
  <c r="S105" i="159" a="1"/>
  <c r="S105" i="159" s="1"/>
  <c r="T105" i="159" a="1"/>
  <c r="T105" i="159" s="1"/>
  <c r="Q106" i="157"/>
  <c r="T105" i="157" a="1"/>
  <c r="T105" i="157" s="1"/>
  <c r="S105" i="157" a="1"/>
  <c r="S105" i="157" s="1"/>
  <c r="U105" i="157" a="1"/>
  <c r="U105" i="157" s="1"/>
  <c r="R105" i="157"/>
  <c r="Q106" i="156"/>
  <c r="R105" i="156"/>
  <c r="T105" i="156" a="1"/>
  <c r="T105" i="156" s="1"/>
  <c r="U105" i="156" a="1"/>
  <c r="U105" i="156" s="1"/>
  <c r="S105" i="156" a="1"/>
  <c r="S105" i="156" s="1"/>
  <c r="Q105" i="155"/>
  <c r="T104" i="155" a="1"/>
  <c r="T104" i="155" s="1"/>
  <c r="U104" i="155" a="1"/>
  <c r="U104" i="155" s="1"/>
  <c r="R104" i="155"/>
  <c r="Q108" i="154"/>
  <c r="R107" i="154"/>
  <c r="S107" i="154" a="1"/>
  <c r="S107" i="154" s="1"/>
  <c r="T107" i="154" a="1"/>
  <c r="T107" i="154" s="1"/>
  <c r="U107" i="154" a="1"/>
  <c r="U107" i="154" s="1"/>
  <c r="Q104" i="152"/>
  <c r="T103" i="152" a="1"/>
  <c r="T103" i="152" s="1"/>
  <c r="U103" i="152" a="1"/>
  <c r="U103" i="152" s="1"/>
  <c r="R103" i="152"/>
  <c r="S103" i="152" s="1" a="1"/>
  <c r="S103" i="152" s="1"/>
  <c r="Q105" i="151"/>
  <c r="T104" i="151" a="1"/>
  <c r="T104" i="151" s="1"/>
  <c r="R104" i="151"/>
  <c r="S104" i="151" a="1"/>
  <c r="S104" i="151" s="1"/>
  <c r="U104" i="151" a="1"/>
  <c r="U104" i="151" s="1"/>
  <c r="Q106" i="150"/>
  <c r="R105" i="150"/>
  <c r="T105" i="150" a="1"/>
  <c r="T105" i="150" s="1"/>
  <c r="U105" i="150" a="1"/>
  <c r="U105" i="150" s="1"/>
  <c r="S105" i="150" a="1"/>
  <c r="S105" i="150" s="1"/>
  <c r="Q105" i="149"/>
  <c r="T104" i="149" a="1"/>
  <c r="T104" i="149" s="1"/>
  <c r="U104" i="149" a="1"/>
  <c r="U104" i="149" s="1"/>
  <c r="R104" i="149"/>
  <c r="S104" i="149" s="1" a="1"/>
  <c r="S104" i="149" s="1"/>
  <c r="Q106" i="148"/>
  <c r="U105" i="148" a="1"/>
  <c r="U105" i="148" s="1"/>
  <c r="R105" i="148"/>
  <c r="S105" i="148" a="1"/>
  <c r="S105" i="148" s="1"/>
  <c r="T105" i="148" a="1"/>
  <c r="T105" i="148" s="1"/>
  <c r="AP109" i="162" l="1" a="1"/>
  <c r="AP109" i="162" s="1"/>
  <c r="AL110" i="162"/>
  <c r="AM109" i="162"/>
  <c r="AN109" i="162" a="1"/>
  <c r="AN109" i="162" s="1"/>
  <c r="AO109" i="162" a="1"/>
  <c r="AO109" i="162" s="1"/>
  <c r="AM108" i="160"/>
  <c r="AP108" i="160" a="1"/>
  <c r="AP108" i="160" s="1"/>
  <c r="AL109" i="160"/>
  <c r="AN108" i="160" a="1"/>
  <c r="AN108" i="160" s="1"/>
  <c r="AO108" i="160" a="1"/>
  <c r="AO108" i="160" s="1"/>
  <c r="Q107" i="159"/>
  <c r="S106" i="159" a="1"/>
  <c r="S106" i="159" s="1"/>
  <c r="U106" i="159" a="1"/>
  <c r="U106" i="159" s="1"/>
  <c r="R106" i="159"/>
  <c r="T106" i="159" a="1"/>
  <c r="T106" i="159" s="1"/>
  <c r="Q107" i="157"/>
  <c r="U106" i="157" a="1"/>
  <c r="U106" i="157" s="1"/>
  <c r="R106" i="157"/>
  <c r="S106" i="157" a="1"/>
  <c r="S106" i="157" s="1"/>
  <c r="T106" i="157" a="1"/>
  <c r="T106" i="157" s="1"/>
  <c r="Q107" i="156"/>
  <c r="R106" i="156"/>
  <c r="S106" i="156" a="1"/>
  <c r="S106" i="156" s="1"/>
  <c r="U106" i="156" a="1"/>
  <c r="U106" i="156" s="1"/>
  <c r="T106" i="156" a="1"/>
  <c r="T106" i="156" s="1"/>
  <c r="Q106" i="155"/>
  <c r="U105" i="155" a="1"/>
  <c r="U105" i="155" s="1"/>
  <c r="R105" i="155"/>
  <c r="T105" i="155" a="1"/>
  <c r="T105" i="155" s="1"/>
  <c r="Q109" i="154"/>
  <c r="T108" i="154" a="1"/>
  <c r="T108" i="154" s="1"/>
  <c r="S108" i="154" a="1"/>
  <c r="S108" i="154" s="1"/>
  <c r="R108" i="154"/>
  <c r="U108" i="154" a="1"/>
  <c r="U108" i="154" s="1"/>
  <c r="Q105" i="152"/>
  <c r="S104" i="152" a="1"/>
  <c r="S104" i="152" s="1"/>
  <c r="T104" i="152" a="1"/>
  <c r="T104" i="152" s="1"/>
  <c r="R104" i="152"/>
  <c r="U104" i="152" s="1" a="1"/>
  <c r="U104" i="152" s="1"/>
  <c r="Q106" i="151"/>
  <c r="R105" i="151"/>
  <c r="T105" i="151" a="1"/>
  <c r="T105" i="151" s="1"/>
  <c r="S105" i="151" a="1"/>
  <c r="S105" i="151" s="1"/>
  <c r="U105" i="151" a="1"/>
  <c r="U105" i="151" s="1"/>
  <c r="Q107" i="150"/>
  <c r="R106" i="150"/>
  <c r="S106" i="150" s="1" a="1"/>
  <c r="S106" i="150" s="1"/>
  <c r="T106" i="150" a="1"/>
  <c r="T106" i="150" s="1"/>
  <c r="U106" i="150" a="1"/>
  <c r="U106" i="150" s="1"/>
  <c r="Q106" i="149"/>
  <c r="T105" i="149" a="1"/>
  <c r="T105" i="149" s="1"/>
  <c r="S105" i="149" a="1"/>
  <c r="S105" i="149" s="1"/>
  <c r="R105" i="149"/>
  <c r="U105" i="149" a="1"/>
  <c r="U105" i="149" s="1"/>
  <c r="Q107" i="148"/>
  <c r="U106" i="148" a="1"/>
  <c r="U106" i="148" s="1"/>
  <c r="T106" i="148" a="1"/>
  <c r="T106" i="148" s="1"/>
  <c r="R106" i="148"/>
  <c r="S106" i="148" s="1" a="1"/>
  <c r="S106" i="148" s="1"/>
  <c r="AN109" i="160" l="1" a="1"/>
  <c r="AN109" i="160" s="1"/>
  <c r="AL110" i="160"/>
  <c r="AP109" i="160" a="1"/>
  <c r="AP109" i="160" s="1"/>
  <c r="AO109" i="160" a="1"/>
  <c r="AO109" i="160" s="1"/>
  <c r="AM109" i="160"/>
  <c r="AP110" i="162" a="1"/>
  <c r="AP110" i="162" s="1"/>
  <c r="AM110" i="162"/>
  <c r="AN110" i="162" a="1"/>
  <c r="AN110" i="162" s="1"/>
  <c r="AL111" i="162"/>
  <c r="AO110" i="162" a="1"/>
  <c r="AO110" i="162" s="1"/>
  <c r="Q108" i="159"/>
  <c r="T107" i="159" a="1"/>
  <c r="T107" i="159" s="1"/>
  <c r="R107" i="159"/>
  <c r="S107" i="159" a="1"/>
  <c r="S107" i="159" s="1"/>
  <c r="U107" i="159" a="1"/>
  <c r="U107" i="159" s="1"/>
  <c r="Q108" i="157"/>
  <c r="T107" i="157" a="1"/>
  <c r="T107" i="157" s="1"/>
  <c r="U107" i="157" a="1"/>
  <c r="U107" i="157" s="1"/>
  <c r="R107" i="157"/>
  <c r="S107" i="157" a="1"/>
  <c r="S107" i="157" s="1"/>
  <c r="Q108" i="156"/>
  <c r="R107" i="156"/>
  <c r="U107" i="156" a="1"/>
  <c r="U107" i="156" s="1"/>
  <c r="S107" i="156" a="1"/>
  <c r="S107" i="156" s="1"/>
  <c r="T107" i="156" a="1"/>
  <c r="T107" i="156" s="1"/>
  <c r="Q107" i="155"/>
  <c r="R106" i="155"/>
  <c r="U106" i="155" a="1"/>
  <c r="U106" i="155" s="1"/>
  <c r="T106" i="155" a="1"/>
  <c r="T106" i="155" s="1"/>
  <c r="Q110" i="154"/>
  <c r="T109" i="154" a="1"/>
  <c r="T109" i="154" s="1"/>
  <c r="S109" i="154" a="1"/>
  <c r="S109" i="154" s="1"/>
  <c r="R109" i="154"/>
  <c r="U109" i="154" a="1"/>
  <c r="U109" i="154" s="1"/>
  <c r="Q106" i="152"/>
  <c r="T105" i="152" a="1"/>
  <c r="T105" i="152" s="1"/>
  <c r="R105" i="152"/>
  <c r="U105" i="152" s="1" a="1"/>
  <c r="U105" i="152" s="1"/>
  <c r="S105" i="152" a="1"/>
  <c r="S105" i="152" s="1"/>
  <c r="Q107" i="151"/>
  <c r="R106" i="151"/>
  <c r="S106" i="151" a="1"/>
  <c r="S106" i="151" s="1"/>
  <c r="T106" i="151" a="1"/>
  <c r="T106" i="151" s="1"/>
  <c r="U106" i="151" a="1"/>
  <c r="U106" i="151" s="1"/>
  <c r="Q108" i="150"/>
  <c r="R107" i="150"/>
  <c r="U107" i="150" a="1"/>
  <c r="U107" i="150" s="1"/>
  <c r="S107" i="150" a="1"/>
  <c r="S107" i="150" s="1"/>
  <c r="T107" i="150" a="1"/>
  <c r="T107" i="150" s="1"/>
  <c r="Q107" i="149"/>
  <c r="U106" i="149" a="1"/>
  <c r="U106" i="149" s="1"/>
  <c r="R106" i="149"/>
  <c r="S106" i="149" a="1"/>
  <c r="S106" i="149" s="1"/>
  <c r="T106" i="149" a="1"/>
  <c r="T106" i="149" s="1"/>
  <c r="Q108" i="148"/>
  <c r="T107" i="148" a="1"/>
  <c r="T107" i="148" s="1"/>
  <c r="R107" i="148"/>
  <c r="S107" i="148" s="1" a="1"/>
  <c r="S107" i="148" s="1"/>
  <c r="U107" i="148" a="1"/>
  <c r="U107" i="148" s="1"/>
  <c r="AM110" i="160" l="1"/>
  <c r="AP110" i="160" a="1"/>
  <c r="AP110" i="160" s="1"/>
  <c r="AL111" i="160"/>
  <c r="AN110" i="160" a="1"/>
  <c r="AN110" i="160" s="1"/>
  <c r="AO110" i="160" a="1"/>
  <c r="AO110" i="160" s="1"/>
  <c r="AL112" i="162"/>
  <c r="AP111" i="162" a="1"/>
  <c r="AP111" i="162" s="1"/>
  <c r="AO111" i="162" a="1"/>
  <c r="AO111" i="162" s="1"/>
  <c r="AM111" i="162"/>
  <c r="AN111" i="162" a="1"/>
  <c r="AN111" i="162" s="1"/>
  <c r="Q109" i="159"/>
  <c r="S108" i="159" a="1"/>
  <c r="S108" i="159" s="1"/>
  <c r="T108" i="159" a="1"/>
  <c r="T108" i="159" s="1"/>
  <c r="U108" i="159" a="1"/>
  <c r="U108" i="159" s="1"/>
  <c r="R108" i="159"/>
  <c r="Q109" i="157"/>
  <c r="T108" i="157" a="1"/>
  <c r="T108" i="157" s="1"/>
  <c r="S108" i="157" a="1"/>
  <c r="S108" i="157" s="1"/>
  <c r="R108" i="157"/>
  <c r="U108" i="157" a="1"/>
  <c r="U108" i="157" s="1"/>
  <c r="Q109" i="156"/>
  <c r="R108" i="156"/>
  <c r="U108" i="156" a="1"/>
  <c r="U108" i="156" s="1"/>
  <c r="T108" i="156" a="1"/>
  <c r="T108" i="156" s="1"/>
  <c r="S108" i="156" a="1"/>
  <c r="S108" i="156" s="1"/>
  <c r="Q108" i="155"/>
  <c r="U107" i="155" a="1"/>
  <c r="U107" i="155" s="1"/>
  <c r="R107" i="155"/>
  <c r="T107" i="155" a="1"/>
  <c r="T107" i="155" s="1"/>
  <c r="Q111" i="154"/>
  <c r="T110" i="154" a="1"/>
  <c r="T110" i="154" s="1"/>
  <c r="S110" i="154" a="1"/>
  <c r="S110" i="154" s="1"/>
  <c r="R110" i="154"/>
  <c r="U110" i="154" a="1"/>
  <c r="U110" i="154" s="1"/>
  <c r="Q107" i="152"/>
  <c r="T106" i="152" a="1"/>
  <c r="T106" i="152" s="1"/>
  <c r="R106" i="152"/>
  <c r="U106" i="152" s="1" a="1"/>
  <c r="U106" i="152" s="1"/>
  <c r="Q108" i="151"/>
  <c r="R107" i="151"/>
  <c r="T107" i="151" a="1"/>
  <c r="T107" i="151" s="1"/>
  <c r="S107" i="151" a="1"/>
  <c r="S107" i="151" s="1"/>
  <c r="U107" i="151" a="1"/>
  <c r="U107" i="151" s="1"/>
  <c r="Q109" i="150"/>
  <c r="U108" i="150" a="1"/>
  <c r="U108" i="150" s="1"/>
  <c r="T108" i="150" a="1"/>
  <c r="T108" i="150" s="1"/>
  <c r="S108" i="150" a="1"/>
  <c r="S108" i="150" s="1"/>
  <c r="R108" i="150"/>
  <c r="Q108" i="149"/>
  <c r="T107" i="149" a="1"/>
  <c r="T107" i="149" s="1"/>
  <c r="S107" i="149" a="1"/>
  <c r="S107" i="149" s="1"/>
  <c r="R107" i="149"/>
  <c r="U107" i="149" a="1"/>
  <c r="U107" i="149" s="1"/>
  <c r="Q109" i="148"/>
  <c r="R108" i="148"/>
  <c r="S108" i="148" s="1" a="1"/>
  <c r="S108" i="148" s="1"/>
  <c r="U108" i="148" a="1"/>
  <c r="U108" i="148" s="1"/>
  <c r="T108" i="148" a="1"/>
  <c r="T108" i="148" s="1"/>
  <c r="AM112" i="162" l="1"/>
  <c r="AP112" i="162" a="1"/>
  <c r="AP112" i="162" s="1"/>
  <c r="AL113" i="162"/>
  <c r="AN112" i="162" a="1"/>
  <c r="AN112" i="162" s="1"/>
  <c r="AO112" i="162" a="1"/>
  <c r="AO112" i="162" s="1"/>
  <c r="AP111" i="160" a="1"/>
  <c r="AP111" i="160" s="1"/>
  <c r="AO111" i="160" a="1"/>
  <c r="AO111" i="160" s="1"/>
  <c r="AL112" i="160"/>
  <c r="AM111" i="160"/>
  <c r="AN111" i="160" a="1"/>
  <c r="AN111" i="160" s="1"/>
  <c r="S106" i="152" a="1"/>
  <c r="S106" i="152" s="1"/>
  <c r="Q110" i="159"/>
  <c r="T109" i="159" a="1"/>
  <c r="T109" i="159" s="1"/>
  <c r="R109" i="159"/>
  <c r="S109" i="159" a="1"/>
  <c r="S109" i="159" s="1"/>
  <c r="U109" i="159" a="1"/>
  <c r="U109" i="159" s="1"/>
  <c r="Q110" i="157"/>
  <c r="S109" i="157" a="1"/>
  <c r="S109" i="157" s="1"/>
  <c r="U109" i="157" a="1"/>
  <c r="U109" i="157" s="1"/>
  <c r="T109" i="157" a="1"/>
  <c r="T109" i="157" s="1"/>
  <c r="R109" i="157"/>
  <c r="Q110" i="156"/>
  <c r="R109" i="156"/>
  <c r="U109" i="156" a="1"/>
  <c r="U109" i="156" s="1"/>
  <c r="S109" i="156" a="1"/>
  <c r="S109" i="156" s="1"/>
  <c r="T109" i="156" a="1"/>
  <c r="T109" i="156" s="1"/>
  <c r="Q109" i="155"/>
  <c r="U108" i="155" a="1"/>
  <c r="U108" i="155" s="1"/>
  <c r="T108" i="155" a="1"/>
  <c r="T108" i="155" s="1"/>
  <c r="R108" i="155"/>
  <c r="Q112" i="154"/>
  <c r="S111" i="154" a="1"/>
  <c r="S111" i="154" s="1"/>
  <c r="T111" i="154" a="1"/>
  <c r="T111" i="154" s="1"/>
  <c r="R111" i="154"/>
  <c r="U111" i="154" a="1"/>
  <c r="U111" i="154" s="1"/>
  <c r="Q108" i="152"/>
  <c r="S107" i="152" a="1"/>
  <c r="S107" i="152" s="1"/>
  <c r="R107" i="152"/>
  <c r="U107" i="152" s="1" a="1"/>
  <c r="U107" i="152" s="1"/>
  <c r="T107" i="152" a="1"/>
  <c r="T107" i="152" s="1"/>
  <c r="Q109" i="151"/>
  <c r="T108" i="151" a="1"/>
  <c r="T108" i="151" s="1"/>
  <c r="R108" i="151"/>
  <c r="S108" i="151" s="1" a="1"/>
  <c r="S108" i="151" s="1"/>
  <c r="U108" i="151" a="1"/>
  <c r="U108" i="151" s="1"/>
  <c r="Q110" i="150"/>
  <c r="S109" i="150" a="1"/>
  <c r="S109" i="150" s="1"/>
  <c r="R109" i="150"/>
  <c r="U109" i="150" a="1"/>
  <c r="U109" i="150" s="1"/>
  <c r="T109" i="150" a="1"/>
  <c r="T109" i="150" s="1"/>
  <c r="Q109" i="149"/>
  <c r="U108" i="149" a="1"/>
  <c r="U108" i="149" s="1"/>
  <c r="R108" i="149"/>
  <c r="T108" i="149" a="1"/>
  <c r="T108" i="149" s="1"/>
  <c r="S108" i="149" a="1"/>
  <c r="S108" i="149" s="1"/>
  <c r="Q110" i="148"/>
  <c r="U109" i="148" a="1"/>
  <c r="U109" i="148" s="1"/>
  <c r="R109" i="148"/>
  <c r="S109" i="148" a="1"/>
  <c r="S109" i="148" s="1"/>
  <c r="T109" i="148" a="1"/>
  <c r="T109" i="148" s="1"/>
  <c r="AP113" i="162" l="1" a="1"/>
  <c r="AP113" i="162" s="1"/>
  <c r="AL114" i="162"/>
  <c r="AM113" i="162"/>
  <c r="AN113" i="162" a="1"/>
  <c r="AN113" i="162" s="1"/>
  <c r="AO113" i="162" a="1"/>
  <c r="AO113" i="162" s="1"/>
  <c r="AO112" i="160" a="1"/>
  <c r="AO112" i="160" s="1"/>
  <c r="AN112" i="160" a="1"/>
  <c r="AN112" i="160" s="1"/>
  <c r="AL113" i="160"/>
  <c r="AM112" i="160"/>
  <c r="AP112" i="160" a="1"/>
  <c r="AP112" i="160" s="1"/>
  <c r="Q111" i="159"/>
  <c r="R110" i="159"/>
  <c r="T110" i="159" a="1"/>
  <c r="T110" i="159" s="1"/>
  <c r="U110" i="159" a="1"/>
  <c r="U110" i="159" s="1"/>
  <c r="S110" i="159" a="1"/>
  <c r="S110" i="159" s="1"/>
  <c r="Q111" i="157"/>
  <c r="R110" i="157"/>
  <c r="S110" i="157" a="1"/>
  <c r="S110" i="157" s="1"/>
  <c r="T110" i="157" a="1"/>
  <c r="T110" i="157" s="1"/>
  <c r="U110" i="157" a="1"/>
  <c r="U110" i="157" s="1"/>
  <c r="Q111" i="156"/>
  <c r="R110" i="156"/>
  <c r="T110" i="156" a="1"/>
  <c r="T110" i="156" s="1"/>
  <c r="U110" i="156" a="1"/>
  <c r="U110" i="156" s="1"/>
  <c r="S110" i="156" a="1"/>
  <c r="S110" i="156" s="1"/>
  <c r="Q110" i="155"/>
  <c r="U109" i="155" a="1"/>
  <c r="U109" i="155" s="1"/>
  <c r="R109" i="155"/>
  <c r="T109" i="155" a="1"/>
  <c r="T109" i="155" s="1"/>
  <c r="Q113" i="154"/>
  <c r="T112" i="154" a="1"/>
  <c r="T112" i="154" s="1"/>
  <c r="R112" i="154"/>
  <c r="S112" i="154" a="1"/>
  <c r="S112" i="154" s="1"/>
  <c r="U112" i="154" a="1"/>
  <c r="U112" i="154" s="1"/>
  <c r="Q109" i="152"/>
  <c r="U108" i="152" a="1"/>
  <c r="U108" i="152" s="1"/>
  <c r="T108" i="152" a="1"/>
  <c r="T108" i="152" s="1"/>
  <c r="S108" i="152" a="1"/>
  <c r="S108" i="152" s="1"/>
  <c r="R108" i="152"/>
  <c r="Q110" i="151"/>
  <c r="R109" i="151"/>
  <c r="T109" i="151" a="1"/>
  <c r="T109" i="151" s="1"/>
  <c r="S109" i="151" a="1"/>
  <c r="S109" i="151" s="1"/>
  <c r="U109" i="151" a="1"/>
  <c r="U109" i="151" s="1"/>
  <c r="Q111" i="150"/>
  <c r="T110" i="150" a="1"/>
  <c r="T110" i="150" s="1"/>
  <c r="S110" i="150" a="1"/>
  <c r="S110" i="150" s="1"/>
  <c r="R110" i="150"/>
  <c r="U110" i="150" a="1"/>
  <c r="U110" i="150" s="1"/>
  <c r="Q110" i="149"/>
  <c r="U109" i="149" a="1"/>
  <c r="U109" i="149" s="1"/>
  <c r="T109" i="149" a="1"/>
  <c r="T109" i="149" s="1"/>
  <c r="R109" i="149"/>
  <c r="S109" i="149" s="1" a="1"/>
  <c r="S109" i="149" s="1"/>
  <c r="Q111" i="148"/>
  <c r="R110" i="148"/>
  <c r="T110" i="148" a="1"/>
  <c r="T110" i="148" s="1"/>
  <c r="U110" i="148" a="1"/>
  <c r="U110" i="148" s="1"/>
  <c r="S110" i="148" a="1"/>
  <c r="S110" i="148" s="1"/>
  <c r="AM114" i="162" l="1"/>
  <c r="AO114" i="162" a="1"/>
  <c r="AO114" i="162" s="1"/>
  <c r="AP114" i="162" a="1"/>
  <c r="AP114" i="162" s="1"/>
  <c r="AL115" i="162"/>
  <c r="AN114" i="162" a="1"/>
  <c r="AN114" i="162" s="1"/>
  <c r="AN113" i="160" a="1"/>
  <c r="AN113" i="160" s="1"/>
  <c r="AM113" i="160"/>
  <c r="AO113" i="160" a="1"/>
  <c r="AO113" i="160" s="1"/>
  <c r="AP113" i="160" a="1"/>
  <c r="AP113" i="160" s="1"/>
  <c r="AL114" i="160"/>
  <c r="Q112" i="159"/>
  <c r="S111" i="159" a="1"/>
  <c r="S111" i="159" s="1"/>
  <c r="T111" i="159" a="1"/>
  <c r="T111" i="159" s="1"/>
  <c r="U111" i="159" a="1"/>
  <c r="U111" i="159" s="1"/>
  <c r="R111" i="159"/>
  <c r="Q112" i="157"/>
  <c r="U111" i="157" a="1"/>
  <c r="U111" i="157" s="1"/>
  <c r="R111" i="157"/>
  <c r="S111" i="157" a="1"/>
  <c r="S111" i="157" s="1"/>
  <c r="T111" i="157" a="1"/>
  <c r="T111" i="157" s="1"/>
  <c r="Q112" i="156"/>
  <c r="R111" i="156"/>
  <c r="S111" i="156" a="1"/>
  <c r="S111" i="156" s="1"/>
  <c r="U111" i="156" a="1"/>
  <c r="U111" i="156" s="1"/>
  <c r="T111" i="156" a="1"/>
  <c r="T111" i="156" s="1"/>
  <c r="Q111" i="155"/>
  <c r="T110" i="155" a="1"/>
  <c r="T110" i="155" s="1"/>
  <c r="R110" i="155"/>
  <c r="U110" i="155" a="1"/>
  <c r="U110" i="155" s="1"/>
  <c r="Q114" i="154"/>
  <c r="R113" i="154"/>
  <c r="S113" i="154" s="1" a="1"/>
  <c r="S113" i="154" s="1"/>
  <c r="T113" i="154" a="1"/>
  <c r="T113" i="154" s="1"/>
  <c r="Q110" i="152"/>
  <c r="T109" i="152" a="1"/>
  <c r="T109" i="152" s="1"/>
  <c r="R109" i="152"/>
  <c r="S109" i="152" s="1" a="1"/>
  <c r="S109" i="152" s="1"/>
  <c r="U109" i="152" a="1"/>
  <c r="U109" i="152" s="1"/>
  <c r="Q111" i="151"/>
  <c r="T110" i="151" a="1"/>
  <c r="T110" i="151" s="1"/>
  <c r="R110" i="151"/>
  <c r="S110" i="151" s="1" a="1"/>
  <c r="S110" i="151" s="1"/>
  <c r="U110" i="151" a="1"/>
  <c r="U110" i="151" s="1"/>
  <c r="Q112" i="150"/>
  <c r="S111" i="150" a="1"/>
  <c r="S111" i="150" s="1"/>
  <c r="U111" i="150" a="1"/>
  <c r="U111" i="150" s="1"/>
  <c r="R111" i="150"/>
  <c r="T111" i="150" a="1"/>
  <c r="T111" i="150" s="1"/>
  <c r="Q111" i="149"/>
  <c r="T110" i="149" a="1"/>
  <c r="T110" i="149" s="1"/>
  <c r="U110" i="149" a="1"/>
  <c r="U110" i="149" s="1"/>
  <c r="R110" i="149"/>
  <c r="S110" i="149" a="1"/>
  <c r="S110" i="149" s="1"/>
  <c r="Q112" i="148"/>
  <c r="U111" i="148" a="1"/>
  <c r="U111" i="148" s="1"/>
  <c r="R111" i="148"/>
  <c r="S111" i="148" a="1"/>
  <c r="S111" i="148" s="1"/>
  <c r="T111" i="148" a="1"/>
  <c r="T111" i="148" s="1"/>
  <c r="AP115" i="162" l="1" a="1"/>
  <c r="AP115" i="162" s="1"/>
  <c r="AN115" i="162" a="1"/>
  <c r="AN115" i="162" s="1"/>
  <c r="AL116" i="162"/>
  <c r="AM115" i="162"/>
  <c r="AO115" i="162" a="1"/>
  <c r="AO115" i="162" s="1"/>
  <c r="AP114" i="160" a="1"/>
  <c r="AP114" i="160" s="1"/>
  <c r="AL115" i="160"/>
  <c r="AM114" i="160"/>
  <c r="AN114" i="160" a="1"/>
  <c r="AN114" i="160" s="1"/>
  <c r="AO114" i="160" a="1"/>
  <c r="AO114" i="160" s="1"/>
  <c r="U113" i="154" a="1"/>
  <c r="U113" i="154" s="1"/>
  <c r="Q113" i="159"/>
  <c r="T112" i="159" a="1"/>
  <c r="T112" i="159" s="1"/>
  <c r="R112" i="159"/>
  <c r="U112" i="159" a="1"/>
  <c r="U112" i="159" s="1"/>
  <c r="S112" i="159" a="1"/>
  <c r="S112" i="159" s="1"/>
  <c r="Q113" i="157"/>
  <c r="U112" i="157" a="1"/>
  <c r="U112" i="157" s="1"/>
  <c r="S112" i="157" a="1"/>
  <c r="S112" i="157" s="1"/>
  <c r="R112" i="157"/>
  <c r="T112" i="157" a="1"/>
  <c r="T112" i="157" s="1"/>
  <c r="Q113" i="156"/>
  <c r="R112" i="156"/>
  <c r="T112" i="156" a="1"/>
  <c r="T112" i="156" s="1"/>
  <c r="S112" i="156" a="1"/>
  <c r="S112" i="156" s="1"/>
  <c r="U112" i="156" a="1"/>
  <c r="U112" i="156" s="1"/>
  <c r="Q112" i="155"/>
  <c r="U111" i="155" a="1"/>
  <c r="U111" i="155" s="1"/>
  <c r="R111" i="155"/>
  <c r="T111" i="155" a="1"/>
  <c r="T111" i="155" s="1"/>
  <c r="Q115" i="154"/>
  <c r="S114" i="154" a="1"/>
  <c r="S114" i="154" s="1"/>
  <c r="R114" i="154"/>
  <c r="T114" i="154" a="1"/>
  <c r="T114" i="154" s="1"/>
  <c r="U114" i="154" a="1"/>
  <c r="U114" i="154" s="1"/>
  <c r="Q111" i="152"/>
  <c r="S110" i="152" a="1"/>
  <c r="S110" i="152" s="1"/>
  <c r="R110" i="152"/>
  <c r="U110" i="152" s="1" a="1"/>
  <c r="U110" i="152" s="1"/>
  <c r="T110" i="152" a="1"/>
  <c r="T110" i="152" s="1"/>
  <c r="Q112" i="151"/>
  <c r="R111" i="151"/>
  <c r="T111" i="151" a="1"/>
  <c r="T111" i="151" s="1"/>
  <c r="S111" i="151" a="1"/>
  <c r="S111" i="151" s="1"/>
  <c r="U111" i="151" a="1"/>
  <c r="U111" i="151" s="1"/>
  <c r="Q113" i="150"/>
  <c r="U112" i="150" a="1"/>
  <c r="U112" i="150" s="1"/>
  <c r="S112" i="150" a="1"/>
  <c r="S112" i="150" s="1"/>
  <c r="R112" i="150"/>
  <c r="T112" i="150" a="1"/>
  <c r="T112" i="150" s="1"/>
  <c r="Q112" i="149"/>
  <c r="U111" i="149" a="1"/>
  <c r="U111" i="149" s="1"/>
  <c r="R111" i="149"/>
  <c r="S111" i="149" s="1" a="1"/>
  <c r="S111" i="149" s="1"/>
  <c r="T111" i="149" a="1"/>
  <c r="T111" i="149" s="1"/>
  <c r="Q113" i="148"/>
  <c r="U112" i="148" a="1"/>
  <c r="U112" i="148" s="1"/>
  <c r="T112" i="148" a="1"/>
  <c r="T112" i="148" s="1"/>
  <c r="R112" i="148"/>
  <c r="S112" i="148" a="1"/>
  <c r="S112" i="148" s="1"/>
  <c r="AP115" i="160" l="1" a="1"/>
  <c r="AP115" i="160" s="1"/>
  <c r="AM115" i="160"/>
  <c r="AO115" i="160" a="1"/>
  <c r="AO115" i="160" s="1"/>
  <c r="AL116" i="160"/>
  <c r="AN115" i="160" a="1"/>
  <c r="AN115" i="160" s="1"/>
  <c r="AP116" i="162" a="1"/>
  <c r="AP116" i="162" s="1"/>
  <c r="AL117" i="162"/>
  <c r="AO116" i="162" a="1"/>
  <c r="AO116" i="162" s="1"/>
  <c r="AM116" i="162"/>
  <c r="AN116" i="162" a="1"/>
  <c r="AN116" i="162" s="1"/>
  <c r="Q114" i="159"/>
  <c r="R113" i="159"/>
  <c r="U113" i="159" a="1"/>
  <c r="U113" i="159" s="1"/>
  <c r="T113" i="159" a="1"/>
  <c r="T113" i="159" s="1"/>
  <c r="S113" i="159" a="1"/>
  <c r="S113" i="159" s="1"/>
  <c r="Q114" i="157"/>
  <c r="U113" i="157" a="1"/>
  <c r="U113" i="157" s="1"/>
  <c r="R113" i="157"/>
  <c r="T113" i="157" a="1"/>
  <c r="T113" i="157" s="1"/>
  <c r="S113" i="157" a="1"/>
  <c r="S113" i="157" s="1"/>
  <c r="Q114" i="156"/>
  <c r="R113" i="156"/>
  <c r="T113" i="156" a="1"/>
  <c r="T113" i="156" s="1"/>
  <c r="S113" i="156" a="1"/>
  <c r="S113" i="156" s="1"/>
  <c r="U113" i="156" a="1"/>
  <c r="U113" i="156" s="1"/>
  <c r="Q113" i="155"/>
  <c r="R112" i="155"/>
  <c r="T112" i="155" a="1"/>
  <c r="T112" i="155" s="1"/>
  <c r="U112" i="155" a="1"/>
  <c r="U112" i="155" s="1"/>
  <c r="Q116" i="154"/>
  <c r="T115" i="154" a="1"/>
  <c r="T115" i="154" s="1"/>
  <c r="R115" i="154"/>
  <c r="S115" i="154" s="1" a="1"/>
  <c r="S115" i="154" s="1"/>
  <c r="U115" i="154" a="1"/>
  <c r="U115" i="154" s="1"/>
  <c r="Q112" i="152"/>
  <c r="R111" i="152"/>
  <c r="U111" i="152" s="1" a="1"/>
  <c r="U111" i="152" s="1"/>
  <c r="T111" i="152" a="1"/>
  <c r="T111" i="152" s="1"/>
  <c r="S111" i="152" a="1"/>
  <c r="S111" i="152" s="1"/>
  <c r="Q113" i="151"/>
  <c r="S112" i="151" a="1"/>
  <c r="S112" i="151" s="1"/>
  <c r="R112" i="151"/>
  <c r="T112" i="151" a="1"/>
  <c r="T112" i="151" s="1"/>
  <c r="U112" i="151" a="1"/>
  <c r="U112" i="151" s="1"/>
  <c r="Q114" i="150"/>
  <c r="T113" i="150" a="1"/>
  <c r="T113" i="150" s="1"/>
  <c r="R113" i="150"/>
  <c r="U113" i="150" a="1"/>
  <c r="U113" i="150" s="1"/>
  <c r="S113" i="150" a="1"/>
  <c r="S113" i="150" s="1"/>
  <c r="Q113" i="149"/>
  <c r="T112" i="149" a="1"/>
  <c r="T112" i="149" s="1"/>
  <c r="U112" i="149" a="1"/>
  <c r="U112" i="149" s="1"/>
  <c r="R112" i="149"/>
  <c r="S112" i="149" s="1" a="1"/>
  <c r="S112" i="149" s="1"/>
  <c r="Q114" i="148"/>
  <c r="R113" i="148"/>
  <c r="S113" i="148" a="1"/>
  <c r="S113" i="148" s="1"/>
  <c r="T113" i="148" a="1"/>
  <c r="T113" i="148" s="1"/>
  <c r="U113" i="148" a="1"/>
  <c r="U113" i="148" s="1"/>
  <c r="AM117" i="162" l="1"/>
  <c r="AN117" i="162" a="1"/>
  <c r="AN117" i="162" s="1"/>
  <c r="AL118" i="162"/>
  <c r="AO117" i="162" a="1"/>
  <c r="AO117" i="162" s="1"/>
  <c r="AP117" i="162" a="1"/>
  <c r="AP117" i="162" s="1"/>
  <c r="AM116" i="160"/>
  <c r="AN116" i="160" a="1"/>
  <c r="AN116" i="160" s="1"/>
  <c r="AO116" i="160" a="1"/>
  <c r="AO116" i="160" s="1"/>
  <c r="AL117" i="160"/>
  <c r="AP116" i="160" a="1"/>
  <c r="AP116" i="160" s="1"/>
  <c r="Q115" i="159"/>
  <c r="T114" i="159" a="1"/>
  <c r="T114" i="159" s="1"/>
  <c r="S114" i="159" a="1"/>
  <c r="S114" i="159" s="1"/>
  <c r="R114" i="159"/>
  <c r="U114" i="159" a="1"/>
  <c r="U114" i="159" s="1"/>
  <c r="Q115" i="157"/>
  <c r="R114" i="157"/>
  <c r="T114" i="157" a="1"/>
  <c r="T114" i="157" s="1"/>
  <c r="S114" i="157" a="1"/>
  <c r="S114" i="157" s="1"/>
  <c r="U114" i="157" a="1"/>
  <c r="U114" i="157" s="1"/>
  <c r="Q115" i="156"/>
  <c r="R114" i="156"/>
  <c r="S114" i="156" a="1"/>
  <c r="S114" i="156" s="1"/>
  <c r="U114" i="156" a="1"/>
  <c r="U114" i="156" s="1"/>
  <c r="T114" i="156" a="1"/>
  <c r="T114" i="156" s="1"/>
  <c r="Q114" i="155"/>
  <c r="U113" i="155" a="1"/>
  <c r="U113" i="155" s="1"/>
  <c r="R113" i="155"/>
  <c r="T113" i="155" a="1"/>
  <c r="T113" i="155" s="1"/>
  <c r="Q117" i="154"/>
  <c r="R116" i="154"/>
  <c r="S116" i="154" s="1" a="1"/>
  <c r="S116" i="154" s="1"/>
  <c r="T116" i="154" a="1"/>
  <c r="T116" i="154" s="1"/>
  <c r="U116" i="154" a="1"/>
  <c r="U116" i="154" s="1"/>
  <c r="Q113" i="152"/>
  <c r="R112" i="152"/>
  <c r="S112" i="152" a="1"/>
  <c r="S112" i="152" s="1"/>
  <c r="U112" i="152" a="1"/>
  <c r="U112" i="152" s="1"/>
  <c r="T112" i="152" a="1"/>
  <c r="T112" i="152" s="1"/>
  <c r="Q114" i="151"/>
  <c r="T113" i="151" a="1"/>
  <c r="T113" i="151" s="1"/>
  <c r="R113" i="151"/>
  <c r="S113" i="151" a="1"/>
  <c r="S113" i="151" s="1"/>
  <c r="U113" i="151" a="1"/>
  <c r="U113" i="151" s="1"/>
  <c r="Q115" i="150"/>
  <c r="S114" i="150" a="1"/>
  <c r="S114" i="150" s="1"/>
  <c r="T114" i="150" a="1"/>
  <c r="T114" i="150" s="1"/>
  <c r="R114" i="150"/>
  <c r="U114" i="150" a="1"/>
  <c r="U114" i="150" s="1"/>
  <c r="Q114" i="149"/>
  <c r="U113" i="149" a="1"/>
  <c r="U113" i="149" s="1"/>
  <c r="T113" i="149" a="1"/>
  <c r="T113" i="149" s="1"/>
  <c r="R113" i="149"/>
  <c r="S113" i="149" a="1"/>
  <c r="S113" i="149" s="1"/>
  <c r="Q115" i="148"/>
  <c r="R114" i="148"/>
  <c r="S114" i="148" s="1" a="1"/>
  <c r="S114" i="148" s="1"/>
  <c r="T114" i="148" a="1"/>
  <c r="T114" i="148" s="1"/>
  <c r="U114" i="148" a="1"/>
  <c r="U114" i="148" s="1"/>
  <c r="AM118" i="162" l="1"/>
  <c r="AP118" i="162" a="1"/>
  <c r="AP118" i="162" s="1"/>
  <c r="AL119" i="162"/>
  <c r="AO118" i="162" a="1"/>
  <c r="AO118" i="162" s="1"/>
  <c r="AN118" i="162" a="1"/>
  <c r="AN118" i="162" s="1"/>
  <c r="AO117" i="160" a="1"/>
  <c r="AO117" i="160" s="1"/>
  <c r="AM117" i="160"/>
  <c r="AL118" i="160"/>
  <c r="AN117" i="160" a="1"/>
  <c r="AN117" i="160" s="1"/>
  <c r="AP117" i="160" a="1"/>
  <c r="AP117" i="160" s="1"/>
  <c r="Q116" i="159"/>
  <c r="T115" i="159" a="1"/>
  <c r="T115" i="159" s="1"/>
  <c r="U115" i="159" a="1"/>
  <c r="U115" i="159" s="1"/>
  <c r="R115" i="159"/>
  <c r="S115" i="159" a="1"/>
  <c r="S115" i="159" s="1"/>
  <c r="Q116" i="157"/>
  <c r="U115" i="157" a="1"/>
  <c r="U115" i="157" s="1"/>
  <c r="R115" i="157"/>
  <c r="S115" i="157" a="1"/>
  <c r="S115" i="157" s="1"/>
  <c r="T115" i="157" a="1"/>
  <c r="T115" i="157" s="1"/>
  <c r="Q116" i="156"/>
  <c r="R115" i="156"/>
  <c r="T115" i="156" a="1"/>
  <c r="T115" i="156" s="1"/>
  <c r="S115" i="156" a="1"/>
  <c r="S115" i="156" s="1"/>
  <c r="U115" i="156" a="1"/>
  <c r="U115" i="156" s="1"/>
  <c r="Q115" i="155"/>
  <c r="T114" i="155" a="1"/>
  <c r="T114" i="155" s="1"/>
  <c r="U114" i="155" a="1"/>
  <c r="U114" i="155" s="1"/>
  <c r="R114" i="155"/>
  <c r="Q118" i="154"/>
  <c r="S117" i="154" a="1"/>
  <c r="S117" i="154" s="1"/>
  <c r="R117" i="154"/>
  <c r="T117" i="154" a="1"/>
  <c r="T117" i="154" s="1"/>
  <c r="U117" i="154" a="1"/>
  <c r="U117" i="154" s="1"/>
  <c r="Q114" i="152"/>
  <c r="T113" i="152" a="1"/>
  <c r="T113" i="152" s="1"/>
  <c r="R113" i="152"/>
  <c r="U113" i="152" s="1" a="1"/>
  <c r="U113" i="152" s="1"/>
  <c r="Q115" i="151"/>
  <c r="T114" i="151" a="1"/>
  <c r="T114" i="151" s="1"/>
  <c r="R114" i="151"/>
  <c r="S114" i="151" a="1"/>
  <c r="S114" i="151" s="1"/>
  <c r="U114" i="151" a="1"/>
  <c r="U114" i="151" s="1"/>
  <c r="Q116" i="150"/>
  <c r="T115" i="150" a="1"/>
  <c r="T115" i="150" s="1"/>
  <c r="R115" i="150"/>
  <c r="S115" i="150" a="1"/>
  <c r="S115" i="150" s="1"/>
  <c r="U115" i="150" a="1"/>
  <c r="U115" i="150" s="1"/>
  <c r="Q115" i="149"/>
  <c r="R114" i="149"/>
  <c r="S114" i="149" a="1"/>
  <c r="S114" i="149" s="1"/>
  <c r="T114" i="149" a="1"/>
  <c r="T114" i="149" s="1"/>
  <c r="U114" i="149" a="1"/>
  <c r="U114" i="149" s="1"/>
  <c r="Q116" i="148"/>
  <c r="U115" i="148" a="1"/>
  <c r="U115" i="148" s="1"/>
  <c r="R115" i="148"/>
  <c r="S115" i="148" a="1"/>
  <c r="S115" i="148" s="1"/>
  <c r="T115" i="148" a="1"/>
  <c r="T115" i="148" s="1"/>
  <c r="AP118" i="160" l="1" a="1"/>
  <c r="AP118" i="160" s="1"/>
  <c r="AL119" i="160"/>
  <c r="AM118" i="160"/>
  <c r="AO118" i="160" a="1"/>
  <c r="AO118" i="160" s="1"/>
  <c r="AN118" i="160" a="1"/>
  <c r="AN118" i="160" s="1"/>
  <c r="AM119" i="162"/>
  <c r="AN119" i="162" a="1"/>
  <c r="AN119" i="162" s="1"/>
  <c r="AL120" i="162"/>
  <c r="AP119" i="162" a="1"/>
  <c r="AP119" i="162" s="1"/>
  <c r="AO119" i="162" a="1"/>
  <c r="AO119" i="162" s="1"/>
  <c r="S113" i="152" a="1"/>
  <c r="S113" i="152" s="1"/>
  <c r="Q117" i="159"/>
  <c r="U116" i="159" a="1"/>
  <c r="U116" i="159" s="1"/>
  <c r="R116" i="159"/>
  <c r="S116" i="159" a="1"/>
  <c r="S116" i="159" s="1"/>
  <c r="T116" i="159" a="1"/>
  <c r="T116" i="159" s="1"/>
  <c r="Q117" i="157"/>
  <c r="T116" i="157" a="1"/>
  <c r="T116" i="157" s="1"/>
  <c r="U116" i="157" a="1"/>
  <c r="U116" i="157" s="1"/>
  <c r="R116" i="157"/>
  <c r="S116" i="157" a="1"/>
  <c r="S116" i="157" s="1"/>
  <c r="Q117" i="156"/>
  <c r="R116" i="156"/>
  <c r="T116" i="156" a="1"/>
  <c r="T116" i="156" s="1"/>
  <c r="S116" i="156" a="1"/>
  <c r="S116" i="156" s="1"/>
  <c r="U116" i="156" a="1"/>
  <c r="U116" i="156" s="1"/>
  <c r="Q116" i="155"/>
  <c r="U115" i="155" a="1"/>
  <c r="U115" i="155" s="1"/>
  <c r="T115" i="155" a="1"/>
  <c r="T115" i="155" s="1"/>
  <c r="R115" i="155"/>
  <c r="Q119" i="154"/>
  <c r="R118" i="154"/>
  <c r="T118" i="154" a="1"/>
  <c r="T118" i="154" s="1"/>
  <c r="S118" i="154" a="1"/>
  <c r="S118" i="154" s="1"/>
  <c r="U118" i="154" a="1"/>
  <c r="U118" i="154" s="1"/>
  <c r="Q115" i="152"/>
  <c r="T114" i="152" a="1"/>
  <c r="T114" i="152" s="1"/>
  <c r="R114" i="152"/>
  <c r="U114" i="152" s="1" a="1"/>
  <c r="U114" i="152" s="1"/>
  <c r="Q116" i="151"/>
  <c r="R115" i="151"/>
  <c r="S115" i="151" a="1"/>
  <c r="S115" i="151" s="1"/>
  <c r="T115" i="151" a="1"/>
  <c r="T115" i="151" s="1"/>
  <c r="U115" i="151" a="1"/>
  <c r="U115" i="151" s="1"/>
  <c r="Q117" i="150"/>
  <c r="T116" i="150" a="1"/>
  <c r="T116" i="150" s="1"/>
  <c r="R116" i="150"/>
  <c r="S116" i="150" s="1" a="1"/>
  <c r="S116" i="150" s="1"/>
  <c r="U116" i="150" a="1"/>
  <c r="U116" i="150" s="1"/>
  <c r="Q116" i="149"/>
  <c r="R115" i="149"/>
  <c r="T115" i="149" a="1"/>
  <c r="T115" i="149" s="1"/>
  <c r="S115" i="149" a="1"/>
  <c r="S115" i="149" s="1"/>
  <c r="U115" i="149" a="1"/>
  <c r="U115" i="149" s="1"/>
  <c r="Q117" i="148"/>
  <c r="U116" i="148" a="1"/>
  <c r="U116" i="148" s="1"/>
  <c r="T116" i="148" a="1"/>
  <c r="T116" i="148" s="1"/>
  <c r="R116" i="148"/>
  <c r="S116" i="148" s="1" a="1"/>
  <c r="S116" i="148" s="1"/>
  <c r="AP120" i="162" l="1" a="1"/>
  <c r="AP120" i="162" s="1"/>
  <c r="AL121" i="162"/>
  <c r="AM120" i="162"/>
  <c r="AO120" i="162" a="1"/>
  <c r="AO120" i="162" s="1"/>
  <c r="AN120" i="162" a="1"/>
  <c r="AN120" i="162" s="1"/>
  <c r="AM119" i="160"/>
  <c r="AL120" i="160"/>
  <c r="AN119" i="160" a="1"/>
  <c r="AN119" i="160" s="1"/>
  <c r="AO119" i="160" a="1"/>
  <c r="AO119" i="160" s="1"/>
  <c r="AP119" i="160" a="1"/>
  <c r="AP119" i="160" s="1"/>
  <c r="S114" i="152" a="1"/>
  <c r="S114" i="152" s="1"/>
  <c r="Q118" i="159"/>
  <c r="U117" i="159" a="1"/>
  <c r="U117" i="159" s="1"/>
  <c r="R117" i="159"/>
  <c r="T117" i="159" a="1"/>
  <c r="T117" i="159" s="1"/>
  <c r="S117" i="159" a="1"/>
  <c r="S117" i="159" s="1"/>
  <c r="Q118" i="157"/>
  <c r="U117" i="157" a="1"/>
  <c r="U117" i="157" s="1"/>
  <c r="R117" i="157"/>
  <c r="T117" i="157" a="1"/>
  <c r="T117" i="157" s="1"/>
  <c r="S117" i="157" a="1"/>
  <c r="S117" i="157" s="1"/>
  <c r="Q118" i="156"/>
  <c r="R117" i="156"/>
  <c r="S117" i="156" a="1"/>
  <c r="S117" i="156" s="1"/>
  <c r="T117" i="156" a="1"/>
  <c r="T117" i="156" s="1"/>
  <c r="U117" i="156" a="1"/>
  <c r="U117" i="156" s="1"/>
  <c r="Q117" i="155"/>
  <c r="T116" i="155" a="1"/>
  <c r="T116" i="155" s="1"/>
  <c r="U116" i="155" a="1"/>
  <c r="U116" i="155" s="1"/>
  <c r="R116" i="155"/>
  <c r="Q120" i="154"/>
  <c r="R119" i="154"/>
  <c r="S119" i="154" s="1" a="1"/>
  <c r="S119" i="154" s="1"/>
  <c r="T119" i="154" a="1"/>
  <c r="T119" i="154" s="1"/>
  <c r="U119" i="154" a="1"/>
  <c r="U119" i="154" s="1"/>
  <c r="Q116" i="152"/>
  <c r="T115" i="152" a="1"/>
  <c r="T115" i="152" s="1"/>
  <c r="R115" i="152"/>
  <c r="S115" i="152" s="1" a="1"/>
  <c r="S115" i="152" s="1"/>
  <c r="Q117" i="151"/>
  <c r="T116" i="151" a="1"/>
  <c r="T116" i="151" s="1"/>
  <c r="R116" i="151"/>
  <c r="S116" i="151" s="1" a="1"/>
  <c r="S116" i="151" s="1"/>
  <c r="U116" i="151" a="1"/>
  <c r="U116" i="151" s="1"/>
  <c r="Q118" i="150"/>
  <c r="U117" i="150" a="1"/>
  <c r="U117" i="150" s="1"/>
  <c r="R117" i="150"/>
  <c r="S117" i="150" s="1" a="1"/>
  <c r="S117" i="150" s="1"/>
  <c r="T117" i="150" a="1"/>
  <c r="T117" i="150" s="1"/>
  <c r="Q117" i="149"/>
  <c r="S116" i="149" a="1"/>
  <c r="S116" i="149" s="1"/>
  <c r="R116" i="149"/>
  <c r="U116" i="149" a="1"/>
  <c r="U116" i="149" s="1"/>
  <c r="T116" i="149" a="1"/>
  <c r="T116" i="149" s="1"/>
  <c r="Q118" i="148"/>
  <c r="R117" i="148"/>
  <c r="S117" i="148" s="1" a="1"/>
  <c r="S117" i="148" s="1"/>
  <c r="T117" i="148" a="1"/>
  <c r="T117" i="148" s="1"/>
  <c r="U117" i="148" a="1"/>
  <c r="U117" i="148" s="1"/>
  <c r="AM120" i="160" l="1"/>
  <c r="AN120" i="160" a="1"/>
  <c r="AN120" i="160" s="1"/>
  <c r="AP120" i="160" a="1"/>
  <c r="AP120" i="160" s="1"/>
  <c r="AO120" i="160" a="1"/>
  <c r="AO120" i="160" s="1"/>
  <c r="AL121" i="160"/>
  <c r="AP121" i="162" a="1"/>
  <c r="AP121" i="162" s="1"/>
  <c r="AL122" i="162"/>
  <c r="AM121" i="162"/>
  <c r="AN121" i="162" a="1"/>
  <c r="AN121" i="162" s="1"/>
  <c r="AO121" i="162" a="1"/>
  <c r="AO121" i="162" s="1"/>
  <c r="U115" i="152" a="1"/>
  <c r="U115" i="152" s="1"/>
  <c r="Q119" i="159"/>
  <c r="T118" i="159" a="1"/>
  <c r="T118" i="159" s="1"/>
  <c r="R118" i="159"/>
  <c r="S118" i="159" a="1"/>
  <c r="S118" i="159" s="1"/>
  <c r="U118" i="159" a="1"/>
  <c r="U118" i="159" s="1"/>
  <c r="Q119" i="157"/>
  <c r="T118" i="157" a="1"/>
  <c r="T118" i="157" s="1"/>
  <c r="S118" i="157" a="1"/>
  <c r="S118" i="157" s="1"/>
  <c r="U118" i="157" a="1"/>
  <c r="U118" i="157" s="1"/>
  <c r="R118" i="157"/>
  <c r="Q119" i="156"/>
  <c r="R118" i="156"/>
  <c r="S118" i="156" a="1"/>
  <c r="S118" i="156" s="1"/>
  <c r="T118" i="156" a="1"/>
  <c r="T118" i="156" s="1"/>
  <c r="U118" i="156" a="1"/>
  <c r="U118" i="156" s="1"/>
  <c r="Q118" i="155"/>
  <c r="R117" i="155"/>
  <c r="T117" i="155" a="1"/>
  <c r="T117" i="155" s="1"/>
  <c r="U117" i="155" a="1"/>
  <c r="U117" i="155" s="1"/>
  <c r="Q121" i="154"/>
  <c r="T120" i="154" a="1"/>
  <c r="T120" i="154" s="1"/>
  <c r="R120" i="154"/>
  <c r="S120" i="154" a="1"/>
  <c r="S120" i="154" s="1"/>
  <c r="U120" i="154" a="1"/>
  <c r="U120" i="154" s="1"/>
  <c r="Q117" i="152"/>
  <c r="R116" i="152"/>
  <c r="U116" i="152" a="1"/>
  <c r="U116" i="152" s="1"/>
  <c r="S116" i="152" a="1"/>
  <c r="S116" i="152" s="1"/>
  <c r="T116" i="152" a="1"/>
  <c r="T116" i="152" s="1"/>
  <c r="Q118" i="151"/>
  <c r="T117" i="151" a="1"/>
  <c r="T117" i="151" s="1"/>
  <c r="R117" i="151"/>
  <c r="S117" i="151" s="1" a="1"/>
  <c r="S117" i="151" s="1"/>
  <c r="U117" i="151" a="1"/>
  <c r="U117" i="151" s="1"/>
  <c r="Q119" i="150"/>
  <c r="R118" i="150"/>
  <c r="S118" i="150" a="1"/>
  <c r="S118" i="150" s="1"/>
  <c r="U118" i="150" a="1"/>
  <c r="U118" i="150" s="1"/>
  <c r="T118" i="150" a="1"/>
  <c r="T118" i="150" s="1"/>
  <c r="Q118" i="149"/>
  <c r="R117" i="149"/>
  <c r="U117" i="149" a="1"/>
  <c r="U117" i="149" s="1"/>
  <c r="S117" i="149" a="1"/>
  <c r="S117" i="149" s="1"/>
  <c r="T117" i="149" a="1"/>
  <c r="T117" i="149" s="1"/>
  <c r="Q119" i="148"/>
  <c r="T118" i="148" a="1"/>
  <c r="T118" i="148" s="1"/>
  <c r="U118" i="148" a="1"/>
  <c r="U118" i="148" s="1"/>
  <c r="R118" i="148"/>
  <c r="S118" i="148" s="1" a="1"/>
  <c r="S118" i="148" s="1"/>
  <c r="AP122" i="162" l="1" a="1"/>
  <c r="AP122" i="162" s="1"/>
  <c r="AO122" i="162" a="1"/>
  <c r="AO122" i="162" s="1"/>
  <c r="AM122" i="162"/>
  <c r="AN122" i="162" a="1"/>
  <c r="AN122" i="162" s="1"/>
  <c r="AL123" i="162"/>
  <c r="AO121" i="160" a="1"/>
  <c r="AO121" i="160" s="1"/>
  <c r="AM121" i="160"/>
  <c r="AN121" i="160" a="1"/>
  <c r="AN121" i="160" s="1"/>
  <c r="AP121" i="160" a="1"/>
  <c r="AP121" i="160" s="1"/>
  <c r="AL122" i="160"/>
  <c r="Q120" i="159"/>
  <c r="S119" i="159" a="1"/>
  <c r="S119" i="159" s="1"/>
  <c r="R119" i="159"/>
  <c r="U119" i="159" a="1"/>
  <c r="U119" i="159" s="1"/>
  <c r="T119" i="159" a="1"/>
  <c r="T119" i="159" s="1"/>
  <c r="Q120" i="157"/>
  <c r="U119" i="157" a="1"/>
  <c r="U119" i="157" s="1"/>
  <c r="R119" i="157"/>
  <c r="S119" i="157" a="1"/>
  <c r="S119" i="157" s="1"/>
  <c r="T119" i="157" a="1"/>
  <c r="T119" i="157" s="1"/>
  <c r="Q120" i="156"/>
  <c r="R119" i="156"/>
  <c r="U119" i="156" a="1"/>
  <c r="U119" i="156" s="1"/>
  <c r="S119" i="156" a="1"/>
  <c r="S119" i="156" s="1"/>
  <c r="T119" i="156" a="1"/>
  <c r="T119" i="156" s="1"/>
  <c r="Q119" i="155"/>
  <c r="T118" i="155" a="1"/>
  <c r="T118" i="155" s="1"/>
  <c r="R118" i="155"/>
  <c r="U118" i="155" a="1"/>
  <c r="U118" i="155" s="1"/>
  <c r="Q122" i="154"/>
  <c r="T121" i="154" a="1"/>
  <c r="T121" i="154" s="1"/>
  <c r="R121" i="154"/>
  <c r="S121" i="154" s="1" a="1"/>
  <c r="S121" i="154" s="1"/>
  <c r="U121" i="154" a="1"/>
  <c r="U121" i="154" s="1"/>
  <c r="Q118" i="152"/>
  <c r="T117" i="152" a="1"/>
  <c r="T117" i="152" s="1"/>
  <c r="U117" i="152" a="1"/>
  <c r="U117" i="152" s="1"/>
  <c r="R117" i="152"/>
  <c r="S117" i="152" s="1" a="1"/>
  <c r="S117" i="152" s="1"/>
  <c r="Q119" i="151"/>
  <c r="S118" i="151" a="1"/>
  <c r="S118" i="151" s="1"/>
  <c r="R118" i="151"/>
  <c r="T118" i="151" a="1"/>
  <c r="T118" i="151" s="1"/>
  <c r="U118" i="151" a="1"/>
  <c r="U118" i="151" s="1"/>
  <c r="Q120" i="150"/>
  <c r="R119" i="150"/>
  <c r="U119" i="150" a="1"/>
  <c r="U119" i="150" s="1"/>
  <c r="S119" i="150" a="1"/>
  <c r="S119" i="150" s="1"/>
  <c r="T119" i="150" a="1"/>
  <c r="T119" i="150" s="1"/>
  <c r="Q119" i="149"/>
  <c r="R118" i="149"/>
  <c r="S118" i="149" a="1"/>
  <c r="S118" i="149" s="1"/>
  <c r="U118" i="149" a="1"/>
  <c r="U118" i="149" s="1"/>
  <c r="T118" i="149" a="1"/>
  <c r="T118" i="149" s="1"/>
  <c r="Q120" i="148"/>
  <c r="R119" i="148"/>
  <c r="T119" i="148" a="1"/>
  <c r="T119" i="148" s="1"/>
  <c r="S119" i="148" a="1"/>
  <c r="S119" i="148" s="1"/>
  <c r="U119" i="148" a="1"/>
  <c r="U119" i="148" s="1"/>
  <c r="AP123" i="162" l="1" a="1"/>
  <c r="AP123" i="162" s="1"/>
  <c r="AM123" i="162"/>
  <c r="AN123" i="162" a="1"/>
  <c r="AN123" i="162" s="1"/>
  <c r="AL124" i="162"/>
  <c r="AO123" i="162" a="1"/>
  <c r="AO123" i="162" s="1"/>
  <c r="AM122" i="160"/>
  <c r="AN122" i="160" a="1"/>
  <c r="AN122" i="160" s="1"/>
  <c r="AL123" i="160"/>
  <c r="AO122" i="160" a="1"/>
  <c r="AO122" i="160" s="1"/>
  <c r="AP122" i="160" a="1"/>
  <c r="AP122" i="160" s="1"/>
  <c r="Q121" i="159"/>
  <c r="U120" i="159" a="1"/>
  <c r="U120" i="159" s="1"/>
  <c r="T120" i="159" a="1"/>
  <c r="T120" i="159" s="1"/>
  <c r="R120" i="159"/>
  <c r="S120" i="159" a="1"/>
  <c r="S120" i="159" s="1"/>
  <c r="Q121" i="157"/>
  <c r="S120" i="157" a="1"/>
  <c r="S120" i="157" s="1"/>
  <c r="U120" i="157" a="1"/>
  <c r="U120" i="157" s="1"/>
  <c r="R120" i="157"/>
  <c r="T120" i="157" a="1"/>
  <c r="T120" i="157" s="1"/>
  <c r="Q121" i="156"/>
  <c r="R120" i="156"/>
  <c r="T120" i="156" a="1"/>
  <c r="T120" i="156" s="1"/>
  <c r="S120" i="156" a="1"/>
  <c r="S120" i="156" s="1"/>
  <c r="U120" i="156" a="1"/>
  <c r="U120" i="156" s="1"/>
  <c r="Q120" i="155"/>
  <c r="U119" i="155" a="1"/>
  <c r="U119" i="155" s="1"/>
  <c r="R119" i="155"/>
  <c r="T119" i="155" a="1"/>
  <c r="T119" i="155" s="1"/>
  <c r="Q123" i="154"/>
  <c r="R122" i="154"/>
  <c r="S122" i="154" a="1"/>
  <c r="S122" i="154" s="1"/>
  <c r="T122" i="154" a="1"/>
  <c r="T122" i="154" s="1"/>
  <c r="U122" i="154" a="1"/>
  <c r="U122" i="154" s="1"/>
  <c r="Q119" i="152"/>
  <c r="R118" i="152"/>
  <c r="U118" i="152" s="1" a="1"/>
  <c r="U118" i="152" s="1"/>
  <c r="S118" i="152" a="1"/>
  <c r="S118" i="152" s="1"/>
  <c r="T118" i="152" a="1"/>
  <c r="T118" i="152" s="1"/>
  <c r="Q120" i="151"/>
  <c r="T119" i="151" a="1"/>
  <c r="T119" i="151" s="1"/>
  <c r="R119" i="151"/>
  <c r="S119" i="151" s="1" a="1"/>
  <c r="S119" i="151" s="1"/>
  <c r="U119" i="151" a="1"/>
  <c r="U119" i="151" s="1"/>
  <c r="Q121" i="150"/>
  <c r="R120" i="150"/>
  <c r="S120" i="150" s="1" a="1"/>
  <c r="S120" i="150" s="1"/>
  <c r="U120" i="150" a="1"/>
  <c r="U120" i="150" s="1"/>
  <c r="T120" i="150" a="1"/>
  <c r="T120" i="150" s="1"/>
  <c r="Q120" i="149"/>
  <c r="R119" i="149"/>
  <c r="S119" i="149" s="1" a="1"/>
  <c r="S119" i="149" s="1"/>
  <c r="U119" i="149" a="1"/>
  <c r="U119" i="149" s="1"/>
  <c r="T119" i="149" a="1"/>
  <c r="T119" i="149" s="1"/>
  <c r="Q121" i="148"/>
  <c r="T120" i="148" a="1"/>
  <c r="T120" i="148" s="1"/>
  <c r="U120" i="148" a="1"/>
  <c r="U120" i="148" s="1"/>
  <c r="R120" i="148"/>
  <c r="S120" i="148" s="1" a="1"/>
  <c r="S120" i="148" s="1"/>
  <c r="AP123" i="160" l="1" a="1"/>
  <c r="AP123" i="160" s="1"/>
  <c r="AM123" i="160"/>
  <c r="AO123" i="160" a="1"/>
  <c r="AO123" i="160" s="1"/>
  <c r="AN123" i="160" a="1"/>
  <c r="AN123" i="160" s="1"/>
  <c r="AL124" i="160"/>
  <c r="AM124" i="162"/>
  <c r="AP124" i="162" a="1"/>
  <c r="AP124" i="162" s="1"/>
  <c r="AL125" i="162"/>
  <c r="AO124" i="162" a="1"/>
  <c r="AO124" i="162" s="1"/>
  <c r="AN124" i="162" a="1"/>
  <c r="AN124" i="162" s="1"/>
  <c r="Q122" i="159"/>
  <c r="R121" i="159"/>
  <c r="S121" i="159" a="1"/>
  <c r="S121" i="159" s="1"/>
  <c r="U121" i="159" a="1"/>
  <c r="U121" i="159" s="1"/>
  <c r="T121" i="159" a="1"/>
  <c r="T121" i="159" s="1"/>
  <c r="Q122" i="157"/>
  <c r="U121" i="157" a="1"/>
  <c r="U121" i="157" s="1"/>
  <c r="R121" i="157"/>
  <c r="S121" i="157" a="1"/>
  <c r="S121" i="157" s="1"/>
  <c r="T121" i="157" a="1"/>
  <c r="T121" i="157" s="1"/>
  <c r="Q122" i="156"/>
  <c r="R121" i="156"/>
  <c r="T121" i="156" a="1"/>
  <c r="T121" i="156" s="1"/>
  <c r="U121" i="156" a="1"/>
  <c r="U121" i="156" s="1"/>
  <c r="S121" i="156" a="1"/>
  <c r="S121" i="156" s="1"/>
  <c r="Q121" i="155"/>
  <c r="R120" i="155"/>
  <c r="T120" i="155" a="1"/>
  <c r="T120" i="155" s="1"/>
  <c r="U120" i="155" a="1"/>
  <c r="U120" i="155" s="1"/>
  <c r="Q124" i="154"/>
  <c r="R123" i="154"/>
  <c r="S123" i="154" a="1"/>
  <c r="S123" i="154" s="1"/>
  <c r="T123" i="154" a="1"/>
  <c r="T123" i="154" s="1"/>
  <c r="U123" i="154" a="1"/>
  <c r="U123" i="154" s="1"/>
  <c r="Q120" i="152"/>
  <c r="T119" i="152" a="1"/>
  <c r="T119" i="152" s="1"/>
  <c r="R119" i="152"/>
  <c r="S119" i="152" s="1" a="1"/>
  <c r="S119" i="152" s="1"/>
  <c r="Q121" i="151"/>
  <c r="T120" i="151" a="1"/>
  <c r="T120" i="151" s="1"/>
  <c r="R120" i="151"/>
  <c r="S120" i="151" s="1" a="1"/>
  <c r="S120" i="151" s="1"/>
  <c r="U120" i="151" a="1"/>
  <c r="U120" i="151" s="1"/>
  <c r="Q122" i="150"/>
  <c r="U121" i="150" a="1"/>
  <c r="U121" i="150" s="1"/>
  <c r="T121" i="150" a="1"/>
  <c r="T121" i="150" s="1"/>
  <c r="R121" i="150"/>
  <c r="S121" i="150" s="1" a="1"/>
  <c r="S121" i="150" s="1"/>
  <c r="Q121" i="149"/>
  <c r="R120" i="149"/>
  <c r="S120" i="149" a="1"/>
  <c r="S120" i="149" s="1"/>
  <c r="T120" i="149" a="1"/>
  <c r="T120" i="149" s="1"/>
  <c r="U120" i="149" a="1"/>
  <c r="U120" i="149" s="1"/>
  <c r="Q122" i="148"/>
  <c r="U121" i="148" a="1"/>
  <c r="U121" i="148" s="1"/>
  <c r="R121" i="148"/>
  <c r="S121" i="148" a="1"/>
  <c r="S121" i="148" s="1"/>
  <c r="T121" i="148" a="1"/>
  <c r="T121" i="148" s="1"/>
  <c r="AP125" i="162" l="1" a="1"/>
  <c r="AP125" i="162" s="1"/>
  <c r="AN125" i="162" a="1"/>
  <c r="AN125" i="162" s="1"/>
  <c r="AL126" i="162"/>
  <c r="AM125" i="162"/>
  <c r="AO125" i="162" a="1"/>
  <c r="AO125" i="162" s="1"/>
  <c r="AP124" i="160" a="1"/>
  <c r="AP124" i="160" s="1"/>
  <c r="AM124" i="160"/>
  <c r="AN124" i="160" a="1"/>
  <c r="AN124" i="160" s="1"/>
  <c r="AO124" i="160" a="1"/>
  <c r="AO124" i="160" s="1"/>
  <c r="AL125" i="160"/>
  <c r="U119" i="152" a="1"/>
  <c r="U119" i="152" s="1"/>
  <c r="Q123" i="159"/>
  <c r="R122" i="159"/>
  <c r="T122" i="159" a="1"/>
  <c r="T122" i="159" s="1"/>
  <c r="U122" i="159" a="1"/>
  <c r="U122" i="159" s="1"/>
  <c r="S122" i="159" a="1"/>
  <c r="S122" i="159" s="1"/>
  <c r="Q123" i="157"/>
  <c r="R122" i="157"/>
  <c r="T122" i="157" a="1"/>
  <c r="T122" i="157" s="1"/>
  <c r="S122" i="157" a="1"/>
  <c r="S122" i="157" s="1"/>
  <c r="U122" i="157" a="1"/>
  <c r="U122" i="157" s="1"/>
  <c r="Q123" i="156"/>
  <c r="R122" i="156"/>
  <c r="S122" i="156" a="1"/>
  <c r="S122" i="156" s="1"/>
  <c r="T122" i="156" a="1"/>
  <c r="T122" i="156" s="1"/>
  <c r="U122" i="156" a="1"/>
  <c r="U122" i="156" s="1"/>
  <c r="Q122" i="155"/>
  <c r="R121" i="155"/>
  <c r="U121" i="155" a="1"/>
  <c r="U121" i="155" s="1"/>
  <c r="T121" i="155" a="1"/>
  <c r="T121" i="155" s="1"/>
  <c r="Q125" i="154"/>
  <c r="R124" i="154"/>
  <c r="T124" i="154" a="1"/>
  <c r="T124" i="154" s="1"/>
  <c r="S124" i="154" a="1"/>
  <c r="S124" i="154" s="1"/>
  <c r="U124" i="154" a="1"/>
  <c r="U124" i="154" s="1"/>
  <c r="Q121" i="152"/>
  <c r="R120" i="152"/>
  <c r="S120" i="152" s="1" a="1"/>
  <c r="S120" i="152" s="1"/>
  <c r="T120" i="152" a="1"/>
  <c r="T120" i="152" s="1"/>
  <c r="Q122" i="151"/>
  <c r="R121" i="151"/>
  <c r="S121" i="151" a="1"/>
  <c r="S121" i="151" s="1"/>
  <c r="T121" i="151" a="1"/>
  <c r="T121" i="151" s="1"/>
  <c r="U121" i="151" a="1"/>
  <c r="U121" i="151" s="1"/>
  <c r="Q123" i="150"/>
  <c r="T122" i="150" a="1"/>
  <c r="T122" i="150" s="1"/>
  <c r="U122" i="150" a="1"/>
  <c r="U122" i="150" s="1"/>
  <c r="R122" i="150"/>
  <c r="S122" i="150" s="1" a="1"/>
  <c r="S122" i="150" s="1"/>
  <c r="Q122" i="149"/>
  <c r="U121" i="149" a="1"/>
  <c r="U121" i="149" s="1"/>
  <c r="R121" i="149"/>
  <c r="S121" i="149" a="1"/>
  <c r="S121" i="149" s="1"/>
  <c r="T121" i="149" a="1"/>
  <c r="T121" i="149" s="1"/>
  <c r="Q123" i="148"/>
  <c r="T122" i="148" a="1"/>
  <c r="T122" i="148" s="1"/>
  <c r="R122" i="148"/>
  <c r="S122" i="148" a="1"/>
  <c r="S122" i="148" s="1"/>
  <c r="U122" i="148" a="1"/>
  <c r="U122" i="148" s="1"/>
  <c r="AM126" i="162" l="1"/>
  <c r="AL127" i="162"/>
  <c r="AP126" i="162" a="1"/>
  <c r="AP126" i="162" s="1"/>
  <c r="AN126" i="162" a="1"/>
  <c r="AN126" i="162" s="1"/>
  <c r="AO126" i="162" a="1"/>
  <c r="AO126" i="162" s="1"/>
  <c r="AM125" i="160"/>
  <c r="AN125" i="160" a="1"/>
  <c r="AN125" i="160" s="1"/>
  <c r="AL126" i="160"/>
  <c r="AP125" i="160" a="1"/>
  <c r="AP125" i="160" s="1"/>
  <c r="AO125" i="160" a="1"/>
  <c r="AO125" i="160" s="1"/>
  <c r="U120" i="152" a="1"/>
  <c r="U120" i="152" s="1"/>
  <c r="Q124" i="159"/>
  <c r="S123" i="159" a="1"/>
  <c r="S123" i="159" s="1"/>
  <c r="R123" i="159"/>
  <c r="U123" i="159" a="1"/>
  <c r="U123" i="159" s="1"/>
  <c r="T123" i="159" a="1"/>
  <c r="T123" i="159" s="1"/>
  <c r="Q124" i="157"/>
  <c r="R123" i="157"/>
  <c r="S123" i="157" a="1"/>
  <c r="S123" i="157" s="1"/>
  <c r="T123" i="157" a="1"/>
  <c r="T123" i="157" s="1"/>
  <c r="U123" i="157" a="1"/>
  <c r="U123" i="157" s="1"/>
  <c r="Q124" i="156"/>
  <c r="R123" i="156"/>
  <c r="S123" i="156" a="1"/>
  <c r="S123" i="156" s="1"/>
  <c r="T123" i="156" a="1"/>
  <c r="T123" i="156" s="1"/>
  <c r="U123" i="156" a="1"/>
  <c r="U123" i="156" s="1"/>
  <c r="Q123" i="155"/>
  <c r="R122" i="155"/>
  <c r="U122" i="155" a="1"/>
  <c r="U122" i="155" s="1"/>
  <c r="T122" i="155" a="1"/>
  <c r="T122" i="155" s="1"/>
  <c r="Q126" i="154"/>
  <c r="R125" i="154"/>
  <c r="T125" i="154" a="1"/>
  <c r="T125" i="154" s="1"/>
  <c r="S125" i="154" a="1"/>
  <c r="S125" i="154" s="1"/>
  <c r="U125" i="154" a="1"/>
  <c r="U125" i="154" s="1"/>
  <c r="Q122" i="152"/>
  <c r="T121" i="152" a="1"/>
  <c r="T121" i="152" s="1"/>
  <c r="R121" i="152"/>
  <c r="S121" i="152" s="1" a="1"/>
  <c r="S121" i="152" s="1"/>
  <c r="Q123" i="151"/>
  <c r="R122" i="151"/>
  <c r="S122" i="151" a="1"/>
  <c r="S122" i="151" s="1"/>
  <c r="T122" i="151" a="1"/>
  <c r="T122" i="151" s="1"/>
  <c r="U122" i="151" a="1"/>
  <c r="U122" i="151" s="1"/>
  <c r="Q124" i="150"/>
  <c r="T123" i="150" a="1"/>
  <c r="T123" i="150" s="1"/>
  <c r="U123" i="150" a="1"/>
  <c r="U123" i="150" s="1"/>
  <c r="R123" i="150"/>
  <c r="S123" i="150" s="1" a="1"/>
  <c r="S123" i="150" s="1"/>
  <c r="Q123" i="149"/>
  <c r="R122" i="149"/>
  <c r="T122" i="149" a="1"/>
  <c r="T122" i="149" s="1"/>
  <c r="U122" i="149" a="1"/>
  <c r="U122" i="149" s="1"/>
  <c r="S122" i="149" a="1"/>
  <c r="S122" i="149" s="1"/>
  <c r="Q124" i="148"/>
  <c r="R123" i="148"/>
  <c r="U123" i="148" a="1"/>
  <c r="U123" i="148" s="1"/>
  <c r="T123" i="148" a="1"/>
  <c r="T123" i="148" s="1"/>
  <c r="S123" i="148" a="1"/>
  <c r="S123" i="148" s="1"/>
  <c r="AP126" i="160" l="1" a="1"/>
  <c r="AP126" i="160" s="1"/>
  <c r="AL127" i="160"/>
  <c r="AO126" i="160" a="1"/>
  <c r="AO126" i="160" s="1"/>
  <c r="AM126" i="160"/>
  <c r="AN126" i="160" a="1"/>
  <c r="AN126" i="160" s="1"/>
  <c r="AP127" i="162" a="1"/>
  <c r="AP127" i="162" s="1"/>
  <c r="AM127" i="162"/>
  <c r="AL128" i="162"/>
  <c r="AO127" i="162" a="1"/>
  <c r="AO127" i="162" s="1"/>
  <c r="AN127" i="162" a="1"/>
  <c r="AN127" i="162" s="1"/>
  <c r="U121" i="152" a="1"/>
  <c r="U121" i="152" s="1"/>
  <c r="Q125" i="159"/>
  <c r="R124" i="159"/>
  <c r="U124" i="159" a="1"/>
  <c r="U124" i="159" s="1"/>
  <c r="S124" i="159" a="1"/>
  <c r="S124" i="159" s="1"/>
  <c r="T124" i="159" a="1"/>
  <c r="T124" i="159" s="1"/>
  <c r="Q125" i="157"/>
  <c r="S124" i="157" a="1"/>
  <c r="S124" i="157" s="1"/>
  <c r="T124" i="157" a="1"/>
  <c r="T124" i="157" s="1"/>
  <c r="R124" i="157"/>
  <c r="U124" i="157" a="1"/>
  <c r="U124" i="157" s="1"/>
  <c r="Q125" i="156"/>
  <c r="R124" i="156"/>
  <c r="S124" i="156" a="1"/>
  <c r="S124" i="156" s="1"/>
  <c r="U124" i="156" a="1"/>
  <c r="U124" i="156" s="1"/>
  <c r="T124" i="156" a="1"/>
  <c r="T124" i="156" s="1"/>
  <c r="Q124" i="155"/>
  <c r="R123" i="155"/>
  <c r="U123" i="155" a="1"/>
  <c r="U123" i="155" s="1"/>
  <c r="T123" i="155" a="1"/>
  <c r="T123" i="155" s="1"/>
  <c r="Q127" i="154"/>
  <c r="T126" i="154" a="1"/>
  <c r="T126" i="154" s="1"/>
  <c r="R126" i="154"/>
  <c r="S126" i="154" a="1"/>
  <c r="S126" i="154" s="1"/>
  <c r="U126" i="154" a="1"/>
  <c r="U126" i="154" s="1"/>
  <c r="Q123" i="152"/>
  <c r="S122" i="152" a="1"/>
  <c r="S122" i="152" s="1"/>
  <c r="R122" i="152"/>
  <c r="U122" i="152" s="1" a="1"/>
  <c r="U122" i="152" s="1"/>
  <c r="T122" i="152" a="1"/>
  <c r="T122" i="152" s="1"/>
  <c r="Q124" i="151"/>
  <c r="T123" i="151" a="1"/>
  <c r="T123" i="151" s="1"/>
  <c r="R123" i="151"/>
  <c r="S123" i="151" a="1"/>
  <c r="S123" i="151" s="1"/>
  <c r="U123" i="151" a="1"/>
  <c r="U123" i="151" s="1"/>
  <c r="Q125" i="150"/>
  <c r="U124" i="150" a="1"/>
  <c r="U124" i="150" s="1"/>
  <c r="S124" i="150" a="1"/>
  <c r="S124" i="150" s="1"/>
  <c r="R124" i="150"/>
  <c r="T124" i="150" a="1"/>
  <c r="T124" i="150" s="1"/>
  <c r="Q124" i="149"/>
  <c r="R123" i="149"/>
  <c r="T123" i="149" a="1"/>
  <c r="T123" i="149" s="1"/>
  <c r="U123" i="149" a="1"/>
  <c r="U123" i="149" s="1"/>
  <c r="S123" i="149" a="1"/>
  <c r="S123" i="149" s="1"/>
  <c r="Q125" i="148"/>
  <c r="T124" i="148" a="1"/>
  <c r="T124" i="148" s="1"/>
  <c r="U124" i="148" a="1"/>
  <c r="U124" i="148" s="1"/>
  <c r="R124" i="148"/>
  <c r="S124" i="148" a="1"/>
  <c r="S124" i="148" s="1"/>
  <c r="AM128" i="162" l="1"/>
  <c r="AP128" i="162" a="1"/>
  <c r="AP128" i="162" s="1"/>
  <c r="AL129" i="162"/>
  <c r="AO128" i="162" a="1"/>
  <c r="AO128" i="162" s="1"/>
  <c r="AN128" i="162" a="1"/>
  <c r="AN128" i="162" s="1"/>
  <c r="AM127" i="160"/>
  <c r="AN127" i="160" a="1"/>
  <c r="AN127" i="160" s="1"/>
  <c r="AP127" i="160" a="1"/>
  <c r="AP127" i="160" s="1"/>
  <c r="AL128" i="160"/>
  <c r="AO127" i="160" a="1"/>
  <c r="AO127" i="160" s="1"/>
  <c r="Q126" i="159"/>
  <c r="R125" i="159"/>
  <c r="U125" i="159" a="1"/>
  <c r="U125" i="159" s="1"/>
  <c r="T125" i="159" a="1"/>
  <c r="T125" i="159" s="1"/>
  <c r="S125" i="159" a="1"/>
  <c r="S125" i="159" s="1"/>
  <c r="Q126" i="157"/>
  <c r="R125" i="157"/>
  <c r="T125" i="157" a="1"/>
  <c r="T125" i="157" s="1"/>
  <c r="S125" i="157" a="1"/>
  <c r="S125" i="157" s="1"/>
  <c r="U125" i="157" a="1"/>
  <c r="U125" i="157" s="1"/>
  <c r="Q126" i="156"/>
  <c r="R125" i="156"/>
  <c r="S125" i="156" a="1"/>
  <c r="S125" i="156" s="1"/>
  <c r="T125" i="156" a="1"/>
  <c r="T125" i="156" s="1"/>
  <c r="U125" i="156" a="1"/>
  <c r="U125" i="156" s="1"/>
  <c r="Q125" i="155"/>
  <c r="T124" i="155" a="1"/>
  <c r="T124" i="155" s="1"/>
  <c r="U124" i="155" a="1"/>
  <c r="U124" i="155" s="1"/>
  <c r="R124" i="155"/>
  <c r="Q128" i="154"/>
  <c r="R127" i="154"/>
  <c r="T127" i="154" a="1"/>
  <c r="T127" i="154" s="1"/>
  <c r="S127" i="154" a="1"/>
  <c r="S127" i="154" s="1"/>
  <c r="U127" i="154" a="1"/>
  <c r="U127" i="154" s="1"/>
  <c r="Q124" i="152"/>
  <c r="T123" i="152" a="1"/>
  <c r="T123" i="152" s="1"/>
  <c r="R123" i="152"/>
  <c r="U123" i="152" s="1" a="1"/>
  <c r="U123" i="152" s="1"/>
  <c r="Q125" i="151"/>
  <c r="R124" i="151"/>
  <c r="S124" i="151" a="1"/>
  <c r="S124" i="151" s="1"/>
  <c r="T124" i="151" a="1"/>
  <c r="T124" i="151" s="1"/>
  <c r="U124" i="151" a="1"/>
  <c r="U124" i="151" s="1"/>
  <c r="Q126" i="150"/>
  <c r="T125" i="150" a="1"/>
  <c r="T125" i="150" s="1"/>
  <c r="R125" i="150"/>
  <c r="U125" i="150" a="1"/>
  <c r="U125" i="150" s="1"/>
  <c r="S125" i="150" a="1"/>
  <c r="S125" i="150" s="1"/>
  <c r="Q125" i="149"/>
  <c r="U124" i="149" a="1"/>
  <c r="U124" i="149" s="1"/>
  <c r="R124" i="149"/>
  <c r="S124" i="149" s="1" a="1"/>
  <c r="S124" i="149" s="1"/>
  <c r="T124" i="149" a="1"/>
  <c r="T124" i="149" s="1"/>
  <c r="Q126" i="148"/>
  <c r="U125" i="148" a="1"/>
  <c r="U125" i="148" s="1"/>
  <c r="T125" i="148" a="1"/>
  <c r="T125" i="148" s="1"/>
  <c r="R125" i="148"/>
  <c r="S125" i="148" s="1" a="1"/>
  <c r="S125" i="148" s="1"/>
  <c r="AP129" i="162" l="1" a="1"/>
  <c r="AP129" i="162" s="1"/>
  <c r="AO129" i="162" a="1"/>
  <c r="AO129" i="162" s="1"/>
  <c r="AL130" i="162"/>
  <c r="AM129" i="162"/>
  <c r="AN129" i="162" a="1"/>
  <c r="AN129" i="162" s="1"/>
  <c r="AP128" i="160" a="1"/>
  <c r="AP128" i="160" s="1"/>
  <c r="AL129" i="160"/>
  <c r="AM128" i="160"/>
  <c r="AN128" i="160" a="1"/>
  <c r="AN128" i="160" s="1"/>
  <c r="AO128" i="160" a="1"/>
  <c r="AO128" i="160" s="1"/>
  <c r="S123" i="152" a="1"/>
  <c r="S123" i="152" s="1"/>
  <c r="Q127" i="159"/>
  <c r="U126" i="159" a="1"/>
  <c r="U126" i="159" s="1"/>
  <c r="T126" i="159" a="1"/>
  <c r="T126" i="159" s="1"/>
  <c r="S126" i="159" a="1"/>
  <c r="S126" i="159" s="1"/>
  <c r="R126" i="159"/>
  <c r="Q127" i="157"/>
  <c r="U126" i="157" a="1"/>
  <c r="U126" i="157" s="1"/>
  <c r="S126" i="157" a="1"/>
  <c r="S126" i="157" s="1"/>
  <c r="T126" i="157" a="1"/>
  <c r="T126" i="157" s="1"/>
  <c r="R126" i="157"/>
  <c r="Q127" i="156"/>
  <c r="R126" i="156"/>
  <c r="U126" i="156" a="1"/>
  <c r="U126" i="156" s="1"/>
  <c r="S126" i="156" a="1"/>
  <c r="S126" i="156" s="1"/>
  <c r="T126" i="156" a="1"/>
  <c r="T126" i="156" s="1"/>
  <c r="Q126" i="155"/>
  <c r="R125" i="155"/>
  <c r="T125" i="155" a="1"/>
  <c r="T125" i="155" s="1"/>
  <c r="U125" i="155" a="1"/>
  <c r="U125" i="155" s="1"/>
  <c r="Q129" i="154"/>
  <c r="T128" i="154" a="1"/>
  <c r="T128" i="154" s="1"/>
  <c r="R128" i="154"/>
  <c r="S128" i="154" a="1"/>
  <c r="S128" i="154" s="1"/>
  <c r="U128" i="154" a="1"/>
  <c r="U128" i="154" s="1"/>
  <c r="Q125" i="152"/>
  <c r="T124" i="152" a="1"/>
  <c r="T124" i="152" s="1"/>
  <c r="R124" i="152"/>
  <c r="U124" i="152" s="1" a="1"/>
  <c r="U124" i="152" s="1"/>
  <c r="Q126" i="151"/>
  <c r="R125" i="151"/>
  <c r="S125" i="151" a="1"/>
  <c r="S125" i="151" s="1"/>
  <c r="T125" i="151" a="1"/>
  <c r="T125" i="151" s="1"/>
  <c r="U125" i="151" a="1"/>
  <c r="U125" i="151" s="1"/>
  <c r="Q127" i="150"/>
  <c r="T126" i="150" a="1"/>
  <c r="T126" i="150" s="1"/>
  <c r="R126" i="150"/>
  <c r="U126" i="150" a="1"/>
  <c r="U126" i="150" s="1"/>
  <c r="S126" i="150" a="1"/>
  <c r="S126" i="150" s="1"/>
  <c r="Q126" i="149"/>
  <c r="T125" i="149" a="1"/>
  <c r="T125" i="149" s="1"/>
  <c r="R125" i="149"/>
  <c r="S125" i="149" s="1" a="1"/>
  <c r="S125" i="149" s="1"/>
  <c r="U125" i="149" a="1"/>
  <c r="U125" i="149" s="1"/>
  <c r="Q127" i="148"/>
  <c r="T126" i="148" a="1"/>
  <c r="T126" i="148" s="1"/>
  <c r="R126" i="148"/>
  <c r="S126" i="148" s="1" a="1"/>
  <c r="S126" i="148" s="1"/>
  <c r="U126" i="148" a="1"/>
  <c r="U126" i="148" s="1"/>
  <c r="AM130" i="162" l="1"/>
  <c r="AO130" i="162" a="1"/>
  <c r="AO130" i="162" s="1"/>
  <c r="AP130" i="162" a="1"/>
  <c r="AP130" i="162" s="1"/>
  <c r="AL131" i="162"/>
  <c r="AN130" i="162" a="1"/>
  <c r="AN130" i="162" s="1"/>
  <c r="AM129" i="160"/>
  <c r="AN129" i="160" a="1"/>
  <c r="AN129" i="160" s="1"/>
  <c r="AP129" i="160" a="1"/>
  <c r="AP129" i="160" s="1"/>
  <c r="AL130" i="160"/>
  <c r="AO129" i="160" a="1"/>
  <c r="AO129" i="160" s="1"/>
  <c r="S124" i="152" a="1"/>
  <c r="S124" i="152" s="1"/>
  <c r="Q128" i="159"/>
  <c r="U127" i="159" a="1"/>
  <c r="U127" i="159" s="1"/>
  <c r="R127" i="159"/>
  <c r="T127" i="159" a="1"/>
  <c r="T127" i="159" s="1"/>
  <c r="S127" i="159" a="1"/>
  <c r="S127" i="159" s="1"/>
  <c r="Q128" i="157"/>
  <c r="R127" i="157"/>
  <c r="T127" i="157" a="1"/>
  <c r="T127" i="157" s="1"/>
  <c r="U127" i="157" a="1"/>
  <c r="U127" i="157" s="1"/>
  <c r="S127" i="157" a="1"/>
  <c r="S127" i="157" s="1"/>
  <c r="Q128" i="156"/>
  <c r="R127" i="156"/>
  <c r="S127" i="156" a="1"/>
  <c r="S127" i="156" s="1"/>
  <c r="T127" i="156" a="1"/>
  <c r="T127" i="156" s="1"/>
  <c r="U127" i="156" a="1"/>
  <c r="U127" i="156" s="1"/>
  <c r="Q127" i="155"/>
  <c r="T126" i="155" a="1"/>
  <c r="T126" i="155" s="1"/>
  <c r="U126" i="155" a="1"/>
  <c r="U126" i="155" s="1"/>
  <c r="R126" i="155"/>
  <c r="Q130" i="154"/>
  <c r="T129" i="154" a="1"/>
  <c r="T129" i="154" s="1"/>
  <c r="R129" i="154"/>
  <c r="S129" i="154" s="1" a="1"/>
  <c r="S129" i="154" s="1"/>
  <c r="U129" i="154" a="1"/>
  <c r="U129" i="154" s="1"/>
  <c r="Q126" i="152"/>
  <c r="T125" i="152" a="1"/>
  <c r="T125" i="152" s="1"/>
  <c r="R125" i="152"/>
  <c r="S125" i="152" s="1" a="1"/>
  <c r="S125" i="152" s="1"/>
  <c r="Q127" i="151"/>
  <c r="T126" i="151" a="1"/>
  <c r="T126" i="151" s="1"/>
  <c r="R126" i="151"/>
  <c r="S126" i="151" s="1" a="1"/>
  <c r="S126" i="151" s="1"/>
  <c r="U126" i="151" a="1"/>
  <c r="U126" i="151" s="1"/>
  <c r="Q128" i="150"/>
  <c r="U127" i="150" a="1"/>
  <c r="U127" i="150" s="1"/>
  <c r="T127" i="150" a="1"/>
  <c r="T127" i="150" s="1"/>
  <c r="R127" i="150"/>
  <c r="S127" i="150" s="1" a="1"/>
  <c r="S127" i="150" s="1"/>
  <c r="Q127" i="149"/>
  <c r="R126" i="149"/>
  <c r="S126" i="149" s="1" a="1"/>
  <c r="S126" i="149" s="1"/>
  <c r="T126" i="149" a="1"/>
  <c r="T126" i="149" s="1"/>
  <c r="U126" i="149" a="1"/>
  <c r="U126" i="149" s="1"/>
  <c r="Q128" i="148"/>
  <c r="R127" i="148"/>
  <c r="S127" i="148" s="1" a="1"/>
  <c r="S127" i="148" s="1"/>
  <c r="T127" i="148" a="1"/>
  <c r="T127" i="148" s="1"/>
  <c r="U127" i="148" a="1"/>
  <c r="U127" i="148" s="1"/>
  <c r="AP131" i="162" l="1" a="1"/>
  <c r="AP131" i="162" s="1"/>
  <c r="AM131" i="162"/>
  <c r="AN131" i="162" a="1"/>
  <c r="AN131" i="162" s="1"/>
  <c r="AL132" i="162"/>
  <c r="AO131" i="162" a="1"/>
  <c r="AO131" i="162" s="1"/>
  <c r="AP130" i="160" a="1"/>
  <c r="AP130" i="160" s="1"/>
  <c r="AL131" i="160"/>
  <c r="AO130" i="160" a="1"/>
  <c r="AO130" i="160" s="1"/>
  <c r="AM130" i="160"/>
  <c r="AN130" i="160" a="1"/>
  <c r="AN130" i="160" s="1"/>
  <c r="U125" i="152" a="1"/>
  <c r="U125" i="152" s="1"/>
  <c r="Q129" i="159"/>
  <c r="S128" i="159" a="1"/>
  <c r="S128" i="159" s="1"/>
  <c r="R128" i="159"/>
  <c r="U128" i="159" a="1"/>
  <c r="U128" i="159" s="1"/>
  <c r="T128" i="159" a="1"/>
  <c r="T128" i="159" s="1"/>
  <c r="Q129" i="157"/>
  <c r="S128" i="157" a="1"/>
  <c r="S128" i="157" s="1"/>
  <c r="R128" i="157"/>
  <c r="U128" i="157" a="1"/>
  <c r="U128" i="157" s="1"/>
  <c r="T128" i="157" a="1"/>
  <c r="T128" i="157" s="1"/>
  <c r="Q129" i="156"/>
  <c r="R128" i="156"/>
  <c r="S128" i="156" a="1"/>
  <c r="S128" i="156" s="1"/>
  <c r="U128" i="156" a="1"/>
  <c r="U128" i="156" s="1"/>
  <c r="T128" i="156" a="1"/>
  <c r="T128" i="156" s="1"/>
  <c r="Q128" i="155"/>
  <c r="U127" i="155" a="1"/>
  <c r="U127" i="155" s="1"/>
  <c r="R127" i="155"/>
  <c r="T127" i="155" a="1"/>
  <c r="T127" i="155" s="1"/>
  <c r="Q131" i="154"/>
  <c r="R130" i="154"/>
  <c r="T130" i="154" a="1"/>
  <c r="T130" i="154" s="1"/>
  <c r="S130" i="154" a="1"/>
  <c r="S130" i="154" s="1"/>
  <c r="U130" i="154" a="1"/>
  <c r="U130" i="154" s="1"/>
  <c r="Q127" i="152"/>
  <c r="S126" i="152" a="1"/>
  <c r="S126" i="152" s="1"/>
  <c r="T126" i="152" a="1"/>
  <c r="T126" i="152" s="1"/>
  <c r="R126" i="152"/>
  <c r="U126" i="152" a="1"/>
  <c r="U126" i="152" s="1"/>
  <c r="Q128" i="151"/>
  <c r="R127" i="151"/>
  <c r="T127" i="151" a="1"/>
  <c r="T127" i="151" s="1"/>
  <c r="S127" i="151" a="1"/>
  <c r="S127" i="151" s="1"/>
  <c r="U127" i="151" a="1"/>
  <c r="U127" i="151" s="1"/>
  <c r="Q129" i="150"/>
  <c r="R128" i="150"/>
  <c r="T128" i="150" a="1"/>
  <c r="T128" i="150" s="1"/>
  <c r="S128" i="150" a="1"/>
  <c r="S128" i="150" s="1"/>
  <c r="U128" i="150" a="1"/>
  <c r="U128" i="150" s="1"/>
  <c r="Q128" i="149"/>
  <c r="U127" i="149" a="1"/>
  <c r="U127" i="149" s="1"/>
  <c r="T127" i="149" a="1"/>
  <c r="T127" i="149" s="1"/>
  <c r="R127" i="149"/>
  <c r="S127" i="149" s="1" a="1"/>
  <c r="S127" i="149" s="1"/>
  <c r="Q129" i="148"/>
  <c r="U128" i="148" a="1"/>
  <c r="U128" i="148" s="1"/>
  <c r="T128" i="148" a="1"/>
  <c r="T128" i="148" s="1"/>
  <c r="R128" i="148"/>
  <c r="S128" i="148" a="1"/>
  <c r="S128" i="148" s="1"/>
  <c r="AM131" i="160" l="1"/>
  <c r="AN131" i="160" a="1"/>
  <c r="AN131" i="160" s="1"/>
  <c r="AP131" i="160" a="1"/>
  <c r="AP131" i="160" s="1"/>
  <c r="AL132" i="160"/>
  <c r="AO131" i="160" a="1"/>
  <c r="AO131" i="160" s="1"/>
  <c r="AM132" i="162"/>
  <c r="AL133" i="162"/>
  <c r="AO132" i="162" a="1"/>
  <c r="AO132" i="162" s="1"/>
  <c r="AP132" i="162" a="1"/>
  <c r="AP132" i="162" s="1"/>
  <c r="AN132" i="162" a="1"/>
  <c r="AN132" i="162" s="1"/>
  <c r="Q130" i="159"/>
  <c r="S129" i="159" a="1"/>
  <c r="S129" i="159" s="1"/>
  <c r="R129" i="159"/>
  <c r="U129" i="159" a="1"/>
  <c r="U129" i="159" s="1"/>
  <c r="T129" i="159" a="1"/>
  <c r="T129" i="159" s="1"/>
  <c r="Q130" i="157"/>
  <c r="S129" i="157" a="1"/>
  <c r="S129" i="157" s="1"/>
  <c r="U129" i="157" a="1"/>
  <c r="U129" i="157" s="1"/>
  <c r="T129" i="157" a="1"/>
  <c r="T129" i="157" s="1"/>
  <c r="R129" i="157"/>
  <c r="Q130" i="156"/>
  <c r="R129" i="156"/>
  <c r="S129" i="156" a="1"/>
  <c r="S129" i="156" s="1"/>
  <c r="T129" i="156" a="1"/>
  <c r="T129" i="156" s="1"/>
  <c r="U129" i="156" a="1"/>
  <c r="U129" i="156" s="1"/>
  <c r="Q129" i="155"/>
  <c r="T128" i="155" a="1"/>
  <c r="T128" i="155" s="1"/>
  <c r="R128" i="155"/>
  <c r="U128" i="155" a="1"/>
  <c r="U128" i="155" s="1"/>
  <c r="Q132" i="154"/>
  <c r="R131" i="154"/>
  <c r="S131" i="154" s="1" a="1"/>
  <c r="S131" i="154" s="1"/>
  <c r="T131" i="154" a="1"/>
  <c r="T131" i="154" s="1"/>
  <c r="U131" i="154" a="1"/>
  <c r="U131" i="154" s="1"/>
  <c r="Q128" i="152"/>
  <c r="R127" i="152"/>
  <c r="U127" i="152" s="1" a="1"/>
  <c r="U127" i="152" s="1"/>
  <c r="T127" i="152" a="1"/>
  <c r="T127" i="152" s="1"/>
  <c r="Q129" i="151"/>
  <c r="R128" i="151"/>
  <c r="S128" i="151" a="1"/>
  <c r="S128" i="151" s="1"/>
  <c r="T128" i="151" a="1"/>
  <c r="T128" i="151" s="1"/>
  <c r="U128" i="151" a="1"/>
  <c r="U128" i="151" s="1"/>
  <c r="Q130" i="150"/>
  <c r="S129" i="150" a="1"/>
  <c r="S129" i="150" s="1"/>
  <c r="T129" i="150" a="1"/>
  <c r="T129" i="150" s="1"/>
  <c r="R129" i="150"/>
  <c r="U129" i="150" a="1"/>
  <c r="U129" i="150" s="1"/>
  <c r="Q129" i="149"/>
  <c r="R128" i="149"/>
  <c r="S128" i="149" s="1" a="1"/>
  <c r="S128" i="149" s="1"/>
  <c r="T128" i="149" a="1"/>
  <c r="T128" i="149" s="1"/>
  <c r="U128" i="149" a="1"/>
  <c r="U128" i="149" s="1"/>
  <c r="Q130" i="148"/>
  <c r="R129" i="148"/>
  <c r="T129" i="148" a="1"/>
  <c r="T129" i="148" s="1"/>
  <c r="S129" i="148" a="1"/>
  <c r="S129" i="148" s="1"/>
  <c r="U129" i="148" a="1"/>
  <c r="U129" i="148" s="1"/>
  <c r="AM133" i="162" l="1"/>
  <c r="AL134" i="162"/>
  <c r="AO133" i="162" a="1"/>
  <c r="AO133" i="162" s="1"/>
  <c r="AP133" i="162" a="1"/>
  <c r="AP133" i="162" s="1"/>
  <c r="AN133" i="162" a="1"/>
  <c r="AN133" i="162" s="1"/>
  <c r="AP132" i="160" a="1"/>
  <c r="AP132" i="160" s="1"/>
  <c r="AO132" i="160" a="1"/>
  <c r="AO132" i="160" s="1"/>
  <c r="AM132" i="160"/>
  <c r="AN132" i="160" a="1"/>
  <c r="AN132" i="160" s="1"/>
  <c r="AL133" i="160"/>
  <c r="S127" i="152" a="1"/>
  <c r="S127" i="152" s="1"/>
  <c r="Q131" i="159"/>
  <c r="S130" i="159" a="1"/>
  <c r="S130" i="159" s="1"/>
  <c r="U130" i="159" a="1"/>
  <c r="U130" i="159" s="1"/>
  <c r="R130" i="159"/>
  <c r="T130" i="159" a="1"/>
  <c r="T130" i="159" s="1"/>
  <c r="Q131" i="157"/>
  <c r="T130" i="157" a="1"/>
  <c r="T130" i="157" s="1"/>
  <c r="U130" i="157" a="1"/>
  <c r="U130" i="157" s="1"/>
  <c r="R130" i="157"/>
  <c r="S130" i="157" a="1"/>
  <c r="S130" i="157" s="1"/>
  <c r="Q131" i="156"/>
  <c r="R130" i="156"/>
  <c r="U130" i="156" a="1"/>
  <c r="U130" i="156" s="1"/>
  <c r="S130" i="156" a="1"/>
  <c r="S130" i="156" s="1"/>
  <c r="T130" i="156" a="1"/>
  <c r="T130" i="156" s="1"/>
  <c r="Q130" i="155"/>
  <c r="T129" i="155" a="1"/>
  <c r="T129" i="155" s="1"/>
  <c r="U129" i="155" a="1"/>
  <c r="U129" i="155" s="1"/>
  <c r="R129" i="155"/>
  <c r="Q133" i="154"/>
  <c r="R132" i="154"/>
  <c r="S132" i="154" s="1" a="1"/>
  <c r="S132" i="154" s="1"/>
  <c r="T132" i="154" a="1"/>
  <c r="T132" i="154" s="1"/>
  <c r="U132" i="154" a="1"/>
  <c r="U132" i="154" s="1"/>
  <c r="Q129" i="152"/>
  <c r="S128" i="152" a="1"/>
  <c r="S128" i="152" s="1"/>
  <c r="R128" i="152"/>
  <c r="U128" i="152" a="1"/>
  <c r="U128" i="152" s="1"/>
  <c r="T128" i="152" a="1"/>
  <c r="T128" i="152" s="1"/>
  <c r="Q130" i="151"/>
  <c r="T129" i="151" a="1"/>
  <c r="T129" i="151" s="1"/>
  <c r="S129" i="151" a="1"/>
  <c r="S129" i="151" s="1"/>
  <c r="R129" i="151"/>
  <c r="U129" i="151" a="1"/>
  <c r="U129" i="151" s="1"/>
  <c r="Q131" i="150"/>
  <c r="T130" i="150" a="1"/>
  <c r="T130" i="150" s="1"/>
  <c r="U130" i="150" a="1"/>
  <c r="U130" i="150" s="1"/>
  <c r="S130" i="150" a="1"/>
  <c r="S130" i="150" s="1"/>
  <c r="R130" i="150"/>
  <c r="Q130" i="149"/>
  <c r="U129" i="149" a="1"/>
  <c r="U129" i="149" s="1"/>
  <c r="T129" i="149" a="1"/>
  <c r="T129" i="149" s="1"/>
  <c r="R129" i="149"/>
  <c r="S129" i="149" s="1" a="1"/>
  <c r="S129" i="149" s="1"/>
  <c r="Q131" i="148"/>
  <c r="T130" i="148" a="1"/>
  <c r="T130" i="148" s="1"/>
  <c r="R130" i="148"/>
  <c r="U130" i="148" a="1"/>
  <c r="U130" i="148" s="1"/>
  <c r="S130" i="148" a="1"/>
  <c r="S130" i="148" s="1"/>
  <c r="AO133" i="160" l="1" a="1"/>
  <c r="AO133" i="160" s="1"/>
  <c r="AM133" i="160"/>
  <c r="AL134" i="160"/>
  <c r="AN133" i="160" a="1"/>
  <c r="AN133" i="160" s="1"/>
  <c r="AP133" i="160" a="1"/>
  <c r="AP133" i="160" s="1"/>
  <c r="AP134" i="162" a="1"/>
  <c r="AP134" i="162" s="1"/>
  <c r="AL135" i="162"/>
  <c r="AM134" i="162"/>
  <c r="AO134" i="162" a="1"/>
  <c r="AO134" i="162" s="1"/>
  <c r="AN134" i="162" a="1"/>
  <c r="AN134" i="162" s="1"/>
  <c r="Q132" i="159"/>
  <c r="U131" i="159" a="1"/>
  <c r="U131" i="159" s="1"/>
  <c r="S131" i="159" a="1"/>
  <c r="S131" i="159" s="1"/>
  <c r="R131" i="159"/>
  <c r="T131" i="159" a="1"/>
  <c r="T131" i="159" s="1"/>
  <c r="Q132" i="157"/>
  <c r="S131" i="157" a="1"/>
  <c r="S131" i="157" s="1"/>
  <c r="U131" i="157" a="1"/>
  <c r="U131" i="157" s="1"/>
  <c r="R131" i="157"/>
  <c r="T131" i="157" a="1"/>
  <c r="T131" i="157" s="1"/>
  <c r="Q132" i="156"/>
  <c r="R131" i="156"/>
  <c r="U131" i="156" a="1"/>
  <c r="U131" i="156" s="1"/>
  <c r="S131" i="156" a="1"/>
  <c r="S131" i="156" s="1"/>
  <c r="T131" i="156" a="1"/>
  <c r="T131" i="156" s="1"/>
  <c r="Q131" i="155"/>
  <c r="U130" i="155" a="1"/>
  <c r="U130" i="155" s="1"/>
  <c r="R130" i="155"/>
  <c r="T130" i="155" a="1"/>
  <c r="T130" i="155" s="1"/>
  <c r="Q134" i="154"/>
  <c r="R133" i="154"/>
  <c r="S133" i="154" a="1"/>
  <c r="S133" i="154" s="1"/>
  <c r="T133" i="154" a="1"/>
  <c r="T133" i="154" s="1"/>
  <c r="U133" i="154" a="1"/>
  <c r="U133" i="154" s="1"/>
  <c r="Q130" i="152"/>
  <c r="R129" i="152"/>
  <c r="U129" i="152" s="1" a="1"/>
  <c r="U129" i="152" s="1"/>
  <c r="S129" i="152" a="1"/>
  <c r="S129" i="152" s="1"/>
  <c r="T129" i="152" a="1"/>
  <c r="T129" i="152" s="1"/>
  <c r="Q131" i="151"/>
  <c r="R130" i="151"/>
  <c r="T130" i="151" a="1"/>
  <c r="T130" i="151" s="1"/>
  <c r="S130" i="151" a="1"/>
  <c r="S130" i="151" s="1"/>
  <c r="U130" i="151" a="1"/>
  <c r="U130" i="151" s="1"/>
  <c r="Q132" i="150"/>
  <c r="U131" i="150" a="1"/>
  <c r="U131" i="150" s="1"/>
  <c r="T131" i="150" a="1"/>
  <c r="T131" i="150" s="1"/>
  <c r="R131" i="150"/>
  <c r="S131" i="150" s="1" a="1"/>
  <c r="S131" i="150" s="1"/>
  <c r="Q131" i="149"/>
  <c r="U130" i="149" a="1"/>
  <c r="U130" i="149" s="1"/>
  <c r="R130" i="149"/>
  <c r="S130" i="149" s="1" a="1"/>
  <c r="S130" i="149" s="1"/>
  <c r="T130" i="149" a="1"/>
  <c r="T130" i="149" s="1"/>
  <c r="Q132" i="148"/>
  <c r="T131" i="148" a="1"/>
  <c r="T131" i="148" s="1"/>
  <c r="R131" i="148"/>
  <c r="U131" i="148" a="1"/>
  <c r="U131" i="148" s="1"/>
  <c r="S131" i="148" a="1"/>
  <c r="S131" i="148" s="1"/>
  <c r="AM134" i="160" l="1"/>
  <c r="AN134" i="160" a="1"/>
  <c r="AN134" i="160" s="1"/>
  <c r="AL135" i="160"/>
  <c r="AO134" i="160" a="1"/>
  <c r="AO134" i="160" s="1"/>
  <c r="AP134" i="160" a="1"/>
  <c r="AP134" i="160" s="1"/>
  <c r="AL136" i="162"/>
  <c r="AM135" i="162"/>
  <c r="AN135" i="162" a="1"/>
  <c r="AN135" i="162" s="1"/>
  <c r="AP135" i="162" a="1"/>
  <c r="AP135" i="162" s="1"/>
  <c r="AO135" i="162" a="1"/>
  <c r="AO135" i="162" s="1"/>
  <c r="Q133" i="159"/>
  <c r="T132" i="159" a="1"/>
  <c r="T132" i="159" s="1"/>
  <c r="R132" i="159"/>
  <c r="U132" i="159" a="1"/>
  <c r="U132" i="159" s="1"/>
  <c r="S132" i="159" a="1"/>
  <c r="S132" i="159" s="1"/>
  <c r="Q133" i="157"/>
  <c r="R132" i="157"/>
  <c r="T132" i="157" a="1"/>
  <c r="T132" i="157" s="1"/>
  <c r="S132" i="157" a="1"/>
  <c r="S132" i="157" s="1"/>
  <c r="U132" i="157" a="1"/>
  <c r="U132" i="157" s="1"/>
  <c r="Q133" i="156"/>
  <c r="R132" i="156"/>
  <c r="U132" i="156" a="1"/>
  <c r="U132" i="156" s="1"/>
  <c r="S132" i="156" a="1"/>
  <c r="S132" i="156" s="1"/>
  <c r="T132" i="156" a="1"/>
  <c r="T132" i="156" s="1"/>
  <c r="Q132" i="155"/>
  <c r="T131" i="155" a="1"/>
  <c r="T131" i="155" s="1"/>
  <c r="R131" i="155"/>
  <c r="U131" i="155" a="1"/>
  <c r="U131" i="155" s="1"/>
  <c r="Q135" i="154"/>
  <c r="T134" i="154" a="1"/>
  <c r="T134" i="154" s="1"/>
  <c r="R134" i="154"/>
  <c r="S134" i="154" a="1"/>
  <c r="S134" i="154" s="1"/>
  <c r="U134" i="154" a="1"/>
  <c r="U134" i="154" s="1"/>
  <c r="Q131" i="152"/>
  <c r="R130" i="152"/>
  <c r="U130" i="152" s="1" a="1"/>
  <c r="U130" i="152" s="1"/>
  <c r="T130" i="152" a="1"/>
  <c r="T130" i="152" s="1"/>
  <c r="S130" i="152" a="1"/>
  <c r="S130" i="152" s="1"/>
  <c r="Q132" i="151"/>
  <c r="R131" i="151"/>
  <c r="S131" i="151" s="1" a="1"/>
  <c r="S131" i="151" s="1"/>
  <c r="T131" i="151" a="1"/>
  <c r="T131" i="151" s="1"/>
  <c r="U131" i="151" a="1"/>
  <c r="U131" i="151" s="1"/>
  <c r="Q133" i="150"/>
  <c r="U132" i="150" a="1"/>
  <c r="U132" i="150" s="1"/>
  <c r="T132" i="150" a="1"/>
  <c r="T132" i="150" s="1"/>
  <c r="R132" i="150"/>
  <c r="S132" i="150" s="1" a="1"/>
  <c r="S132" i="150" s="1"/>
  <c r="Q132" i="149"/>
  <c r="R131" i="149"/>
  <c r="S131" i="149" s="1" a="1"/>
  <c r="S131" i="149" s="1"/>
  <c r="T131" i="149" a="1"/>
  <c r="T131" i="149" s="1"/>
  <c r="U131" i="149" a="1"/>
  <c r="U131" i="149" s="1"/>
  <c r="Q133" i="148"/>
  <c r="T132" i="148" a="1"/>
  <c r="T132" i="148" s="1"/>
  <c r="R132" i="148"/>
  <c r="S132" i="148" s="1" a="1"/>
  <c r="S132" i="148" s="1"/>
  <c r="U132" i="148" a="1"/>
  <c r="U132" i="148" s="1"/>
  <c r="AM136" i="162" l="1"/>
  <c r="AO136" i="162" a="1"/>
  <c r="AO136" i="162" s="1"/>
  <c r="AP136" i="162" a="1"/>
  <c r="AP136" i="162" s="1"/>
  <c r="AL137" i="162"/>
  <c r="AN136" i="162" a="1"/>
  <c r="AN136" i="162" s="1"/>
  <c r="AN135" i="160" a="1"/>
  <c r="AN135" i="160" s="1"/>
  <c r="AO135" i="160" a="1"/>
  <c r="AO135" i="160" s="1"/>
  <c r="AM135" i="160"/>
  <c r="AL136" i="160"/>
  <c r="AP135" i="160" a="1"/>
  <c r="AP135" i="160" s="1"/>
  <c r="Q134" i="159"/>
  <c r="S133" i="159" a="1"/>
  <c r="S133" i="159" s="1"/>
  <c r="U133" i="159" a="1"/>
  <c r="U133" i="159" s="1"/>
  <c r="T133" i="159" a="1"/>
  <c r="T133" i="159" s="1"/>
  <c r="R133" i="159"/>
  <c r="Q134" i="157"/>
  <c r="S133" i="157" a="1"/>
  <c r="S133" i="157" s="1"/>
  <c r="R133" i="157"/>
  <c r="U133" i="157" a="1"/>
  <c r="U133" i="157" s="1"/>
  <c r="T133" i="157" a="1"/>
  <c r="T133" i="157" s="1"/>
  <c r="Q134" i="156"/>
  <c r="R133" i="156"/>
  <c r="U133" i="156" a="1"/>
  <c r="U133" i="156" s="1"/>
  <c r="T133" i="156" a="1"/>
  <c r="T133" i="156" s="1"/>
  <c r="S133" i="156" a="1"/>
  <c r="S133" i="156" s="1"/>
  <c r="Q133" i="155"/>
  <c r="T132" i="155" a="1"/>
  <c r="T132" i="155" s="1"/>
  <c r="R132" i="155"/>
  <c r="U132" i="155" a="1"/>
  <c r="U132" i="155" s="1"/>
  <c r="Q136" i="154"/>
  <c r="T135" i="154" a="1"/>
  <c r="T135" i="154" s="1"/>
  <c r="R135" i="154"/>
  <c r="S135" i="154" s="1" a="1"/>
  <c r="S135" i="154" s="1"/>
  <c r="U135" i="154" a="1"/>
  <c r="U135" i="154" s="1"/>
  <c r="Q132" i="152"/>
  <c r="R131" i="152"/>
  <c r="S131" i="152" a="1"/>
  <c r="S131" i="152" s="1"/>
  <c r="U131" i="152" a="1"/>
  <c r="U131" i="152" s="1"/>
  <c r="T131" i="152" a="1"/>
  <c r="T131" i="152" s="1"/>
  <c r="Q133" i="151"/>
  <c r="R132" i="151"/>
  <c r="T132" i="151" a="1"/>
  <c r="T132" i="151" s="1"/>
  <c r="S132" i="151" a="1"/>
  <c r="S132" i="151" s="1"/>
  <c r="U132" i="151" a="1"/>
  <c r="U132" i="151" s="1"/>
  <c r="Q134" i="150"/>
  <c r="T133" i="150" a="1"/>
  <c r="T133" i="150" s="1"/>
  <c r="S133" i="150" a="1"/>
  <c r="S133" i="150" s="1"/>
  <c r="R133" i="150"/>
  <c r="U133" i="150" a="1"/>
  <c r="U133" i="150" s="1"/>
  <c r="Q133" i="149"/>
  <c r="T132" i="149" a="1"/>
  <c r="T132" i="149" s="1"/>
  <c r="U132" i="149" a="1"/>
  <c r="U132" i="149" s="1"/>
  <c r="R132" i="149"/>
  <c r="S132" i="149" s="1" a="1"/>
  <c r="S132" i="149" s="1"/>
  <c r="Q134" i="148"/>
  <c r="U133" i="148" a="1"/>
  <c r="U133" i="148" s="1"/>
  <c r="R133" i="148"/>
  <c r="S133" i="148" s="1" a="1"/>
  <c r="S133" i="148" s="1"/>
  <c r="T133" i="148" a="1"/>
  <c r="T133" i="148" s="1"/>
  <c r="AM137" i="162" l="1"/>
  <c r="AO137" i="162" a="1"/>
  <c r="AO137" i="162" s="1"/>
  <c r="AP137" i="162" a="1"/>
  <c r="AP137" i="162" s="1"/>
  <c r="AL138" i="162"/>
  <c r="AN137" i="162" a="1"/>
  <c r="AN137" i="162" s="1"/>
  <c r="AP136" i="160" a="1"/>
  <c r="AP136" i="160" s="1"/>
  <c r="AO136" i="160" a="1"/>
  <c r="AO136" i="160" s="1"/>
  <c r="AN136" i="160" a="1"/>
  <c r="AN136" i="160" s="1"/>
  <c r="AM136" i="160"/>
  <c r="AL137" i="160"/>
  <c r="Q135" i="159"/>
  <c r="T134" i="159" a="1"/>
  <c r="T134" i="159" s="1"/>
  <c r="R134" i="159"/>
  <c r="U134" i="159" a="1"/>
  <c r="U134" i="159" s="1"/>
  <c r="S134" i="159" a="1"/>
  <c r="S134" i="159" s="1"/>
  <c r="Q135" i="157"/>
  <c r="R134" i="157"/>
  <c r="S134" i="157" a="1"/>
  <c r="S134" i="157" s="1"/>
  <c r="T134" i="157" a="1"/>
  <c r="T134" i="157" s="1"/>
  <c r="U134" i="157" a="1"/>
  <c r="U134" i="157" s="1"/>
  <c r="Q135" i="156"/>
  <c r="R134" i="156"/>
  <c r="U134" i="156" a="1"/>
  <c r="U134" i="156" s="1"/>
  <c r="S134" i="156" a="1"/>
  <c r="S134" i="156" s="1"/>
  <c r="T134" i="156" a="1"/>
  <c r="T134" i="156" s="1"/>
  <c r="Q134" i="155"/>
  <c r="U133" i="155" a="1"/>
  <c r="U133" i="155" s="1"/>
  <c r="T133" i="155" a="1"/>
  <c r="T133" i="155" s="1"/>
  <c r="R133" i="155"/>
  <c r="Q137" i="154"/>
  <c r="T136" i="154" a="1"/>
  <c r="T136" i="154" s="1"/>
  <c r="S136" i="154" a="1"/>
  <c r="S136" i="154" s="1"/>
  <c r="R136" i="154"/>
  <c r="U136" i="154" a="1"/>
  <c r="U136" i="154" s="1"/>
  <c r="Q133" i="152"/>
  <c r="R132" i="152"/>
  <c r="S132" i="152" a="1"/>
  <c r="S132" i="152" s="1"/>
  <c r="T132" i="152" a="1"/>
  <c r="T132" i="152" s="1"/>
  <c r="U132" i="152" a="1"/>
  <c r="U132" i="152" s="1"/>
  <c r="Q134" i="151"/>
  <c r="T133" i="151" a="1"/>
  <c r="T133" i="151" s="1"/>
  <c r="R133" i="151"/>
  <c r="S133" i="151" s="1" a="1"/>
  <c r="S133" i="151" s="1"/>
  <c r="U133" i="151" a="1"/>
  <c r="U133" i="151" s="1"/>
  <c r="Q135" i="150"/>
  <c r="U134" i="150" a="1"/>
  <c r="U134" i="150" s="1"/>
  <c r="T134" i="150" a="1"/>
  <c r="T134" i="150" s="1"/>
  <c r="R134" i="150"/>
  <c r="S134" i="150" a="1"/>
  <c r="S134" i="150" s="1"/>
  <c r="Q134" i="149"/>
  <c r="T133" i="149" a="1"/>
  <c r="T133" i="149" s="1"/>
  <c r="R133" i="149"/>
  <c r="U133" i="149" a="1"/>
  <c r="U133" i="149" s="1"/>
  <c r="S133" i="149" a="1"/>
  <c r="S133" i="149" s="1"/>
  <c r="Q135" i="148"/>
  <c r="U134" i="148" a="1"/>
  <c r="U134" i="148" s="1"/>
  <c r="T134" i="148" a="1"/>
  <c r="T134" i="148" s="1"/>
  <c r="R134" i="148"/>
  <c r="S134" i="148" s="1" a="1"/>
  <c r="S134" i="148" s="1"/>
  <c r="AM138" i="162" l="1"/>
  <c r="AL139" i="162"/>
  <c r="AP138" i="162" a="1"/>
  <c r="AP138" i="162" s="1"/>
  <c r="AO138" i="162" a="1"/>
  <c r="AO138" i="162" s="1"/>
  <c r="AN138" i="162" a="1"/>
  <c r="AN138" i="162" s="1"/>
  <c r="AP137" i="160" a="1"/>
  <c r="AP137" i="160" s="1"/>
  <c r="AM137" i="160"/>
  <c r="AO137" i="160" a="1"/>
  <c r="AO137" i="160" s="1"/>
  <c r="AL138" i="160"/>
  <c r="AN137" i="160" a="1"/>
  <c r="AN137" i="160" s="1"/>
  <c r="Q136" i="159"/>
  <c r="R135" i="159"/>
  <c r="S135" i="159" a="1"/>
  <c r="S135" i="159" s="1"/>
  <c r="U135" i="159" a="1"/>
  <c r="U135" i="159" s="1"/>
  <c r="T135" i="159" a="1"/>
  <c r="T135" i="159" s="1"/>
  <c r="Q136" i="157"/>
  <c r="R135" i="157"/>
  <c r="S135" i="157" a="1"/>
  <c r="S135" i="157" s="1"/>
  <c r="U135" i="157" a="1"/>
  <c r="U135" i="157" s="1"/>
  <c r="T135" i="157" a="1"/>
  <c r="T135" i="157" s="1"/>
  <c r="Q136" i="156"/>
  <c r="R135" i="156"/>
  <c r="S135" i="156" a="1"/>
  <c r="S135" i="156" s="1"/>
  <c r="T135" i="156" a="1"/>
  <c r="T135" i="156" s="1"/>
  <c r="U135" i="156" a="1"/>
  <c r="U135" i="156" s="1"/>
  <c r="Q135" i="155"/>
  <c r="T134" i="155" a="1"/>
  <c r="T134" i="155" s="1"/>
  <c r="R134" i="155"/>
  <c r="U134" i="155" a="1"/>
  <c r="U134" i="155" s="1"/>
  <c r="Q138" i="154"/>
  <c r="T137" i="154" a="1"/>
  <c r="T137" i="154" s="1"/>
  <c r="R137" i="154"/>
  <c r="S137" i="154" s="1" a="1"/>
  <c r="S137" i="154" s="1"/>
  <c r="U137" i="154" a="1"/>
  <c r="U137" i="154" s="1"/>
  <c r="Q134" i="152"/>
  <c r="R133" i="152"/>
  <c r="S133" i="152" s="1" a="1"/>
  <c r="S133" i="152" s="1"/>
  <c r="T133" i="152" a="1"/>
  <c r="T133" i="152" s="1"/>
  <c r="Q135" i="151"/>
  <c r="S134" i="151" a="1"/>
  <c r="S134" i="151" s="1"/>
  <c r="R134" i="151"/>
  <c r="T134" i="151" a="1"/>
  <c r="T134" i="151" s="1"/>
  <c r="U134" i="151" a="1"/>
  <c r="U134" i="151" s="1"/>
  <c r="Q136" i="150"/>
  <c r="U135" i="150" a="1"/>
  <c r="U135" i="150" s="1"/>
  <c r="S135" i="150" a="1"/>
  <c r="S135" i="150" s="1"/>
  <c r="T135" i="150" a="1"/>
  <c r="T135" i="150" s="1"/>
  <c r="R135" i="150"/>
  <c r="Q135" i="149"/>
  <c r="T134" i="149" a="1"/>
  <c r="T134" i="149" s="1"/>
  <c r="R134" i="149"/>
  <c r="S134" i="149" s="1" a="1"/>
  <c r="S134" i="149" s="1"/>
  <c r="U134" i="149" a="1"/>
  <c r="U134" i="149" s="1"/>
  <c r="Q136" i="148"/>
  <c r="S135" i="148" a="1"/>
  <c r="S135" i="148" s="1"/>
  <c r="U135" i="148" a="1"/>
  <c r="U135" i="148" s="1"/>
  <c r="R135" i="148"/>
  <c r="T135" i="148" a="1"/>
  <c r="T135" i="148" s="1"/>
  <c r="AM139" i="162" l="1"/>
  <c r="AP139" i="162" a="1"/>
  <c r="AP139" i="162" s="1"/>
  <c r="AL140" i="162"/>
  <c r="AN139" i="162" a="1"/>
  <c r="AN139" i="162" s="1"/>
  <c r="AO139" i="162" a="1"/>
  <c r="AO139" i="162" s="1"/>
  <c r="AP138" i="160" a="1"/>
  <c r="AP138" i="160" s="1"/>
  <c r="AM138" i="160"/>
  <c r="AO138" i="160" a="1"/>
  <c r="AO138" i="160" s="1"/>
  <c r="AL139" i="160"/>
  <c r="AN138" i="160" a="1"/>
  <c r="AN138" i="160" s="1"/>
  <c r="U133" i="152" a="1"/>
  <c r="U133" i="152" s="1"/>
  <c r="Q137" i="159"/>
  <c r="R136" i="159"/>
  <c r="U136" i="159" a="1"/>
  <c r="U136" i="159" s="1"/>
  <c r="S136" i="159" a="1"/>
  <c r="S136" i="159" s="1"/>
  <c r="T136" i="159" a="1"/>
  <c r="T136" i="159" s="1"/>
  <c r="Q137" i="157"/>
  <c r="T136" i="157" a="1"/>
  <c r="T136" i="157" s="1"/>
  <c r="S136" i="157" a="1"/>
  <c r="S136" i="157" s="1"/>
  <c r="R136" i="157"/>
  <c r="U136" i="157" s="1" a="1"/>
  <c r="U136" i="157" s="1"/>
  <c r="Q137" i="156"/>
  <c r="R136" i="156"/>
  <c r="U136" i="156" s="1" a="1"/>
  <c r="U136" i="156" s="1"/>
  <c r="S136" i="156" a="1"/>
  <c r="S136" i="156" s="1"/>
  <c r="T136" i="156" a="1"/>
  <c r="T136" i="156" s="1"/>
  <c r="Q136" i="155"/>
  <c r="R135" i="155"/>
  <c r="U135" i="155" a="1"/>
  <c r="U135" i="155" s="1"/>
  <c r="T135" i="155" a="1"/>
  <c r="T135" i="155" s="1"/>
  <c r="Q139" i="154"/>
  <c r="R138" i="154"/>
  <c r="S138" i="154" s="1" a="1"/>
  <c r="S138" i="154" s="1"/>
  <c r="T138" i="154" a="1"/>
  <c r="T138" i="154" s="1"/>
  <c r="U138" i="154" a="1"/>
  <c r="U138" i="154" s="1"/>
  <c r="Q135" i="152"/>
  <c r="T134" i="152" a="1"/>
  <c r="T134" i="152" s="1"/>
  <c r="R134" i="152"/>
  <c r="U134" i="152" a="1"/>
  <c r="U134" i="152" s="1"/>
  <c r="S134" i="152" a="1"/>
  <c r="S134" i="152" s="1"/>
  <c r="Q136" i="151"/>
  <c r="R135" i="151"/>
  <c r="T135" i="151" a="1"/>
  <c r="T135" i="151" s="1"/>
  <c r="S135" i="151" a="1"/>
  <c r="S135" i="151" s="1"/>
  <c r="U135" i="151" a="1"/>
  <c r="U135" i="151" s="1"/>
  <c r="Q137" i="150"/>
  <c r="U136" i="150" a="1"/>
  <c r="U136" i="150" s="1"/>
  <c r="S136" i="150" a="1"/>
  <c r="S136" i="150" s="1"/>
  <c r="R136" i="150"/>
  <c r="T136" i="150" a="1"/>
  <c r="T136" i="150" s="1"/>
  <c r="Q136" i="149"/>
  <c r="T135" i="149" a="1"/>
  <c r="T135" i="149" s="1"/>
  <c r="R135" i="149"/>
  <c r="U135" i="149" a="1"/>
  <c r="U135" i="149" s="1"/>
  <c r="S135" i="149" a="1"/>
  <c r="S135" i="149" s="1"/>
  <c r="Q137" i="148"/>
  <c r="R136" i="148"/>
  <c r="T136" i="148" a="1"/>
  <c r="T136" i="148" s="1"/>
  <c r="S136" i="148" a="1"/>
  <c r="S136" i="148" s="1"/>
  <c r="U136" i="148" a="1"/>
  <c r="U136" i="148" s="1"/>
  <c r="AM140" i="162" l="1"/>
  <c r="AP140" i="162" a="1"/>
  <c r="AP140" i="162" s="1"/>
  <c r="AL141" i="162"/>
  <c r="AO140" i="162" a="1"/>
  <c r="AO140" i="162" s="1"/>
  <c r="AN140" i="162" a="1"/>
  <c r="AN140" i="162" s="1"/>
  <c r="AP139" i="160" a="1"/>
  <c r="AP139" i="160" s="1"/>
  <c r="AM139" i="160"/>
  <c r="AN139" i="160" a="1"/>
  <c r="AN139" i="160" s="1"/>
  <c r="AO139" i="160" a="1"/>
  <c r="AO139" i="160" s="1"/>
  <c r="AL140" i="160"/>
  <c r="Q138" i="159"/>
  <c r="R137" i="159"/>
  <c r="S137" i="159" a="1"/>
  <c r="S137" i="159" s="1"/>
  <c r="U137" i="159" a="1"/>
  <c r="U137" i="159" s="1"/>
  <c r="T137" i="159" a="1"/>
  <c r="T137" i="159" s="1"/>
  <c r="Q138" i="157"/>
  <c r="R137" i="157"/>
  <c r="T137" i="157" a="1"/>
  <c r="T137" i="157" s="1"/>
  <c r="S137" i="157" a="1"/>
  <c r="S137" i="157" s="1"/>
  <c r="U137" i="157" a="1"/>
  <c r="U137" i="157" s="1"/>
  <c r="Q138" i="156"/>
  <c r="R137" i="156"/>
  <c r="U137" i="156" s="1" a="1"/>
  <c r="U137" i="156" s="1"/>
  <c r="T137" i="156" a="1"/>
  <c r="T137" i="156" s="1"/>
  <c r="S137" i="156" a="1"/>
  <c r="S137" i="156" s="1"/>
  <c r="Q137" i="155"/>
  <c r="R136" i="155"/>
  <c r="T136" i="155" a="1"/>
  <c r="T136" i="155" s="1"/>
  <c r="U136" i="155" a="1"/>
  <c r="U136" i="155" s="1"/>
  <c r="Q140" i="154"/>
  <c r="R139" i="154"/>
  <c r="S139" i="154" s="1" a="1"/>
  <c r="S139" i="154" s="1"/>
  <c r="T139" i="154" a="1"/>
  <c r="T139" i="154" s="1"/>
  <c r="U139" i="154" a="1"/>
  <c r="U139" i="154" s="1"/>
  <c r="Q136" i="152"/>
  <c r="U135" i="152" a="1"/>
  <c r="U135" i="152" s="1"/>
  <c r="R135" i="152"/>
  <c r="S135" i="152" s="1" a="1"/>
  <c r="S135" i="152" s="1"/>
  <c r="T135" i="152" a="1"/>
  <c r="T135" i="152" s="1"/>
  <c r="Q137" i="151"/>
  <c r="T136" i="151" a="1"/>
  <c r="T136" i="151" s="1"/>
  <c r="S136" i="151" a="1"/>
  <c r="S136" i="151" s="1"/>
  <c r="R136" i="151"/>
  <c r="U136" i="151" a="1"/>
  <c r="U136" i="151" s="1"/>
  <c r="Q138" i="150"/>
  <c r="T137" i="150" a="1"/>
  <c r="T137" i="150" s="1"/>
  <c r="U137" i="150" a="1"/>
  <c r="U137" i="150" s="1"/>
  <c r="R137" i="150"/>
  <c r="S137" i="150" a="1"/>
  <c r="S137" i="150" s="1"/>
  <c r="Q137" i="149"/>
  <c r="R136" i="149"/>
  <c r="S136" i="149" s="1" a="1"/>
  <c r="S136" i="149" s="1"/>
  <c r="T136" i="149" a="1"/>
  <c r="T136" i="149" s="1"/>
  <c r="U136" i="149" a="1"/>
  <c r="U136" i="149" s="1"/>
  <c r="Q138" i="148"/>
  <c r="T137" i="148" a="1"/>
  <c r="T137" i="148" s="1"/>
  <c r="U137" i="148" a="1"/>
  <c r="U137" i="148" s="1"/>
  <c r="R137" i="148"/>
  <c r="S137" i="148" s="1" a="1"/>
  <c r="S137" i="148" s="1"/>
  <c r="AM141" i="162" l="1"/>
  <c r="AL142" i="162"/>
  <c r="AO141" i="162" a="1"/>
  <c r="AO141" i="162" s="1"/>
  <c r="AP141" i="162" a="1"/>
  <c r="AP141" i="162" s="1"/>
  <c r="AN141" i="162" a="1"/>
  <c r="AN141" i="162" s="1"/>
  <c r="AP140" i="160" a="1"/>
  <c r="AP140" i="160" s="1"/>
  <c r="AO140" i="160" a="1"/>
  <c r="AO140" i="160" s="1"/>
  <c r="AM140" i="160"/>
  <c r="AN140" i="160" a="1"/>
  <c r="AN140" i="160" s="1"/>
  <c r="AL141" i="160"/>
  <c r="Q139" i="159"/>
  <c r="R138" i="159"/>
  <c r="S138" i="159" a="1"/>
  <c r="S138" i="159" s="1"/>
  <c r="U138" i="159" a="1"/>
  <c r="U138" i="159" s="1"/>
  <c r="T138" i="159" a="1"/>
  <c r="T138" i="159" s="1"/>
  <c r="Q139" i="157"/>
  <c r="T138" i="157" a="1"/>
  <c r="T138" i="157" s="1"/>
  <c r="S138" i="157" a="1"/>
  <c r="S138" i="157" s="1"/>
  <c r="R138" i="157"/>
  <c r="U138" i="157" s="1" a="1"/>
  <c r="U138" i="157" s="1"/>
  <c r="Q139" i="156"/>
  <c r="R138" i="156"/>
  <c r="U138" i="156" a="1"/>
  <c r="U138" i="156" s="1"/>
  <c r="T138" i="156" a="1"/>
  <c r="T138" i="156" s="1"/>
  <c r="S138" i="156" a="1"/>
  <c r="S138" i="156" s="1"/>
  <c r="Q138" i="155"/>
  <c r="U137" i="155" a="1"/>
  <c r="U137" i="155" s="1"/>
  <c r="T137" i="155" a="1"/>
  <c r="T137" i="155" s="1"/>
  <c r="R137" i="155"/>
  <c r="Q141" i="154"/>
  <c r="S140" i="154" a="1"/>
  <c r="S140" i="154" s="1"/>
  <c r="R140" i="154"/>
  <c r="T140" i="154" a="1"/>
  <c r="T140" i="154" s="1"/>
  <c r="U140" i="154" a="1"/>
  <c r="U140" i="154" s="1"/>
  <c r="Q137" i="152"/>
  <c r="R136" i="152"/>
  <c r="S136" i="152" a="1"/>
  <c r="S136" i="152" s="1"/>
  <c r="T136" i="152" a="1"/>
  <c r="T136" i="152" s="1"/>
  <c r="U136" i="152" a="1"/>
  <c r="U136" i="152" s="1"/>
  <c r="Q138" i="151"/>
  <c r="R137" i="151"/>
  <c r="S137" i="151" a="1"/>
  <c r="S137" i="151" s="1"/>
  <c r="T137" i="151" a="1"/>
  <c r="T137" i="151" s="1"/>
  <c r="U137" i="151" a="1"/>
  <c r="U137" i="151" s="1"/>
  <c r="Q139" i="150"/>
  <c r="U138" i="150" a="1"/>
  <c r="U138" i="150" s="1"/>
  <c r="T138" i="150" a="1"/>
  <c r="T138" i="150" s="1"/>
  <c r="S138" i="150" a="1"/>
  <c r="S138" i="150" s="1"/>
  <c r="R138" i="150"/>
  <c r="Q138" i="149"/>
  <c r="T137" i="149" a="1"/>
  <c r="T137" i="149" s="1"/>
  <c r="R137" i="149"/>
  <c r="S137" i="149" s="1" a="1"/>
  <c r="S137" i="149" s="1"/>
  <c r="U137" i="149" a="1"/>
  <c r="U137" i="149" s="1"/>
  <c r="Q139" i="148"/>
  <c r="U138" i="148" a="1"/>
  <c r="U138" i="148" s="1"/>
  <c r="T138" i="148" a="1"/>
  <c r="T138" i="148" s="1"/>
  <c r="R138" i="148"/>
  <c r="S138" i="148" s="1" a="1"/>
  <c r="S138" i="148" s="1"/>
  <c r="AP141" i="160" l="1" a="1"/>
  <c r="AP141" i="160" s="1"/>
  <c r="AM141" i="160"/>
  <c r="AO141" i="160" a="1"/>
  <c r="AO141" i="160" s="1"/>
  <c r="AN141" i="160" a="1"/>
  <c r="AN141" i="160" s="1"/>
  <c r="AL142" i="160"/>
  <c r="AM142" i="162"/>
  <c r="AL143" i="162"/>
  <c r="AO142" i="162" a="1"/>
  <c r="AO142" i="162" s="1"/>
  <c r="AP142" i="162" a="1"/>
  <c r="AP142" i="162" s="1"/>
  <c r="AN142" i="162" a="1"/>
  <c r="AN142" i="162" s="1"/>
  <c r="Q140" i="159"/>
  <c r="S139" i="159" a="1"/>
  <c r="S139" i="159" s="1"/>
  <c r="U139" i="159" a="1"/>
  <c r="U139" i="159" s="1"/>
  <c r="R139" i="159"/>
  <c r="T139" i="159" a="1"/>
  <c r="T139" i="159" s="1"/>
  <c r="Q140" i="157"/>
  <c r="R139" i="157"/>
  <c r="T139" i="157" a="1"/>
  <c r="T139" i="157" s="1"/>
  <c r="U139" i="157" a="1"/>
  <c r="U139" i="157" s="1"/>
  <c r="S139" i="157" a="1"/>
  <c r="S139" i="157" s="1"/>
  <c r="Q140" i="156"/>
  <c r="R139" i="156"/>
  <c r="T139" i="156" a="1"/>
  <c r="T139" i="156" s="1"/>
  <c r="S139" i="156" a="1"/>
  <c r="S139" i="156" s="1"/>
  <c r="U139" i="156" a="1"/>
  <c r="U139" i="156" s="1"/>
  <c r="Q139" i="155"/>
  <c r="T138" i="155" a="1"/>
  <c r="T138" i="155" s="1"/>
  <c r="U138" i="155" a="1"/>
  <c r="U138" i="155" s="1"/>
  <c r="R138" i="155"/>
  <c r="Q142" i="154"/>
  <c r="R141" i="154"/>
  <c r="S141" i="154" s="1" a="1"/>
  <c r="S141" i="154" s="1"/>
  <c r="T141" i="154" a="1"/>
  <c r="T141" i="154" s="1"/>
  <c r="U141" i="154" a="1"/>
  <c r="U141" i="154" s="1"/>
  <c r="Q138" i="152"/>
  <c r="U137" i="152" a="1"/>
  <c r="U137" i="152" s="1"/>
  <c r="R137" i="152"/>
  <c r="S137" i="152" s="1" a="1"/>
  <c r="S137" i="152" s="1"/>
  <c r="T137" i="152" a="1"/>
  <c r="T137" i="152" s="1"/>
  <c r="Q139" i="151"/>
  <c r="R138" i="151"/>
  <c r="S138" i="151" a="1"/>
  <c r="S138" i="151" s="1"/>
  <c r="T138" i="151" a="1"/>
  <c r="T138" i="151" s="1"/>
  <c r="U138" i="151" a="1"/>
  <c r="U138" i="151" s="1"/>
  <c r="Q140" i="150"/>
  <c r="U139" i="150" a="1"/>
  <c r="U139" i="150" s="1"/>
  <c r="R139" i="150"/>
  <c r="S139" i="150" s="1" a="1"/>
  <c r="S139" i="150" s="1"/>
  <c r="T139" i="150" a="1"/>
  <c r="T139" i="150" s="1"/>
  <c r="Q139" i="149"/>
  <c r="R138" i="149"/>
  <c r="S138" i="149" s="1" a="1"/>
  <c r="S138" i="149" s="1"/>
  <c r="U138" i="149" a="1"/>
  <c r="U138" i="149" s="1"/>
  <c r="T138" i="149" a="1"/>
  <c r="T138" i="149" s="1"/>
  <c r="Q140" i="148"/>
  <c r="R139" i="148"/>
  <c r="S139" i="148" s="1" a="1"/>
  <c r="S139" i="148" s="1"/>
  <c r="T139" i="148" a="1"/>
  <c r="T139" i="148" s="1"/>
  <c r="U139" i="148" a="1"/>
  <c r="U139" i="148" s="1"/>
  <c r="AN143" i="162" l="1" a="1"/>
  <c r="AN143" i="162" s="1"/>
  <c r="AO143" i="162" a="1"/>
  <c r="AO143" i="162" s="1"/>
  <c r="AM143" i="162"/>
  <c r="AL144" i="162"/>
  <c r="AP143" i="162" a="1"/>
  <c r="AP143" i="162" s="1"/>
  <c r="AP142" i="160" a="1"/>
  <c r="AP142" i="160" s="1"/>
  <c r="AL143" i="160"/>
  <c r="AM142" i="160"/>
  <c r="AO142" i="160" a="1"/>
  <c r="AO142" i="160" s="1"/>
  <c r="AN142" i="160" a="1"/>
  <c r="AN142" i="160" s="1"/>
  <c r="Q141" i="159"/>
  <c r="R140" i="159"/>
  <c r="S140" i="159" a="1"/>
  <c r="S140" i="159" s="1"/>
  <c r="U140" i="159" a="1"/>
  <c r="U140" i="159" s="1"/>
  <c r="T140" i="159" a="1"/>
  <c r="T140" i="159" s="1"/>
  <c r="Q141" i="157"/>
  <c r="T140" i="157" a="1"/>
  <c r="T140" i="157" s="1"/>
  <c r="S140" i="157" a="1"/>
  <c r="S140" i="157" s="1"/>
  <c r="R140" i="157"/>
  <c r="U140" i="157" s="1" a="1"/>
  <c r="U140" i="157" s="1"/>
  <c r="Q141" i="156"/>
  <c r="R140" i="156"/>
  <c r="U140" i="156" s="1" a="1"/>
  <c r="U140" i="156" s="1"/>
  <c r="S140" i="156" a="1"/>
  <c r="S140" i="156" s="1"/>
  <c r="T140" i="156" a="1"/>
  <c r="T140" i="156" s="1"/>
  <c r="Q140" i="155"/>
  <c r="U139" i="155" a="1"/>
  <c r="U139" i="155" s="1"/>
  <c r="T139" i="155" a="1"/>
  <c r="T139" i="155" s="1"/>
  <c r="R139" i="155"/>
  <c r="Q143" i="154"/>
  <c r="R142" i="154"/>
  <c r="S142" i="154" s="1" a="1"/>
  <c r="S142" i="154" s="1"/>
  <c r="T142" i="154" a="1"/>
  <c r="T142" i="154" s="1"/>
  <c r="Q139" i="152"/>
  <c r="R138" i="152"/>
  <c r="S138" i="152" s="1" a="1"/>
  <c r="S138" i="152" s="1"/>
  <c r="U138" i="152" a="1"/>
  <c r="U138" i="152" s="1"/>
  <c r="T138" i="152" a="1"/>
  <c r="T138" i="152" s="1"/>
  <c r="Q140" i="151"/>
  <c r="R139" i="151"/>
  <c r="S139" i="151" s="1" a="1"/>
  <c r="S139" i="151" s="1"/>
  <c r="T139" i="151" a="1"/>
  <c r="T139" i="151" s="1"/>
  <c r="U139" i="151" a="1"/>
  <c r="U139" i="151" s="1"/>
  <c r="Q141" i="150"/>
  <c r="S140" i="150" a="1"/>
  <c r="S140" i="150" s="1"/>
  <c r="T140" i="150" a="1"/>
  <c r="T140" i="150" s="1"/>
  <c r="R140" i="150"/>
  <c r="U140" i="150" a="1"/>
  <c r="U140" i="150" s="1"/>
  <c r="Q140" i="149"/>
  <c r="U139" i="149" a="1"/>
  <c r="U139" i="149" s="1"/>
  <c r="R139" i="149"/>
  <c r="S139" i="149" s="1" a="1"/>
  <c r="S139" i="149" s="1"/>
  <c r="T139" i="149" a="1"/>
  <c r="T139" i="149" s="1"/>
  <c r="Q141" i="148"/>
  <c r="S140" i="148" a="1"/>
  <c r="S140" i="148" s="1"/>
  <c r="R140" i="148"/>
  <c r="T140" i="148" a="1"/>
  <c r="T140" i="148" s="1"/>
  <c r="U140" i="148" a="1"/>
  <c r="U140" i="148" s="1"/>
  <c r="AL145" i="162" l="1"/>
  <c r="AP144" i="162" a="1"/>
  <c r="AP144" i="162" s="1"/>
  <c r="AM144" i="162"/>
  <c r="AN144" i="162" a="1"/>
  <c r="AN144" i="162" s="1"/>
  <c r="AO144" i="162" a="1"/>
  <c r="AO144" i="162" s="1"/>
  <c r="AO143" i="160" a="1"/>
  <c r="AO143" i="160" s="1"/>
  <c r="AM143" i="160"/>
  <c r="AN143" i="160" a="1"/>
  <c r="AN143" i="160" s="1"/>
  <c r="AP143" i="160" a="1"/>
  <c r="AP143" i="160" s="1"/>
  <c r="AL144" i="160"/>
  <c r="U142" i="154" a="1"/>
  <c r="U142" i="154" s="1"/>
  <c r="Q142" i="159"/>
  <c r="U141" i="159" a="1"/>
  <c r="U141" i="159" s="1"/>
  <c r="R141" i="159"/>
  <c r="T141" i="159" a="1"/>
  <c r="T141" i="159" s="1"/>
  <c r="S141" i="159" a="1"/>
  <c r="S141" i="159" s="1"/>
  <c r="Q142" i="157"/>
  <c r="T141" i="157" a="1"/>
  <c r="T141" i="157" s="1"/>
  <c r="S141" i="157" a="1"/>
  <c r="S141" i="157" s="1"/>
  <c r="R141" i="157"/>
  <c r="U141" i="157" s="1" a="1"/>
  <c r="U141" i="157" s="1"/>
  <c r="Q142" i="156"/>
  <c r="R141" i="156"/>
  <c r="U141" i="156" s="1" a="1"/>
  <c r="U141" i="156" s="1"/>
  <c r="S141" i="156" a="1"/>
  <c r="S141" i="156" s="1"/>
  <c r="T141" i="156" a="1"/>
  <c r="T141" i="156" s="1"/>
  <c r="Q141" i="155"/>
  <c r="T140" i="155" a="1"/>
  <c r="T140" i="155" s="1"/>
  <c r="U140" i="155" a="1"/>
  <c r="U140" i="155" s="1"/>
  <c r="R140" i="155"/>
  <c r="Q144" i="154"/>
  <c r="R143" i="154"/>
  <c r="T143" i="154" a="1"/>
  <c r="T143" i="154" s="1"/>
  <c r="S143" i="154" a="1"/>
  <c r="S143" i="154" s="1"/>
  <c r="U143" i="154" a="1"/>
  <c r="U143" i="154" s="1"/>
  <c r="Q140" i="152"/>
  <c r="R139" i="152"/>
  <c r="U139" i="152" a="1"/>
  <c r="U139" i="152" s="1"/>
  <c r="S139" i="152" a="1"/>
  <c r="S139" i="152" s="1"/>
  <c r="T139" i="152" a="1"/>
  <c r="T139" i="152" s="1"/>
  <c r="Q141" i="151"/>
  <c r="S140" i="151" a="1"/>
  <c r="S140" i="151" s="1"/>
  <c r="R140" i="151"/>
  <c r="T140" i="151" a="1"/>
  <c r="T140" i="151" s="1"/>
  <c r="U140" i="151" a="1"/>
  <c r="U140" i="151" s="1"/>
  <c r="Q142" i="150"/>
  <c r="R141" i="150"/>
  <c r="S141" i="150" a="1"/>
  <c r="S141" i="150" s="1"/>
  <c r="T141" i="150" a="1"/>
  <c r="T141" i="150" s="1"/>
  <c r="U141" i="150" a="1"/>
  <c r="U141" i="150" s="1"/>
  <c r="Q141" i="149"/>
  <c r="R140" i="149"/>
  <c r="U140" i="149" a="1"/>
  <c r="U140" i="149" s="1"/>
  <c r="S140" i="149" a="1"/>
  <c r="S140" i="149" s="1"/>
  <c r="T140" i="149" a="1"/>
  <c r="T140" i="149" s="1"/>
  <c r="Q142" i="148"/>
  <c r="R141" i="148"/>
  <c r="S141" i="148" s="1" a="1"/>
  <c r="S141" i="148" s="1"/>
  <c r="U141" i="148" a="1"/>
  <c r="U141" i="148" s="1"/>
  <c r="T141" i="148" a="1"/>
  <c r="T141" i="148" s="1"/>
  <c r="AM144" i="160" l="1"/>
  <c r="AN144" i="160" a="1"/>
  <c r="AN144" i="160" s="1"/>
  <c r="AO144" i="160" a="1"/>
  <c r="AO144" i="160" s="1"/>
  <c r="AP144" i="160" a="1"/>
  <c r="AP144" i="160" s="1"/>
  <c r="AL145" i="160"/>
  <c r="AM145" i="162"/>
  <c r="AN145" i="162" a="1"/>
  <c r="AN145" i="162" s="1"/>
  <c r="AP145" i="162" a="1"/>
  <c r="AP145" i="162" s="1"/>
  <c r="AO145" i="162" a="1"/>
  <c r="AO145" i="162" s="1"/>
  <c r="AL146" i="162"/>
  <c r="Q143" i="159"/>
  <c r="S142" i="159" a="1"/>
  <c r="S142" i="159" s="1"/>
  <c r="U142" i="159" a="1"/>
  <c r="U142" i="159" s="1"/>
  <c r="R142" i="159"/>
  <c r="T142" i="159" a="1"/>
  <c r="T142" i="159" s="1"/>
  <c r="Q143" i="157"/>
  <c r="T142" i="157" a="1"/>
  <c r="T142" i="157" s="1"/>
  <c r="S142" i="157" a="1"/>
  <c r="S142" i="157" s="1"/>
  <c r="U142" i="157" a="1"/>
  <c r="U142" i="157" s="1"/>
  <c r="R142" i="157"/>
  <c r="Q143" i="156"/>
  <c r="R142" i="156"/>
  <c r="U142" i="156" s="1" a="1"/>
  <c r="U142" i="156" s="1"/>
  <c r="T142" i="156" a="1"/>
  <c r="T142" i="156" s="1"/>
  <c r="S142" i="156" a="1"/>
  <c r="S142" i="156" s="1"/>
  <c r="Q142" i="155"/>
  <c r="R141" i="155"/>
  <c r="U141" i="155" a="1"/>
  <c r="U141" i="155" s="1"/>
  <c r="T141" i="155" a="1"/>
  <c r="T141" i="155" s="1"/>
  <c r="Q145" i="154"/>
  <c r="R144" i="154"/>
  <c r="T144" i="154" a="1"/>
  <c r="T144" i="154" s="1"/>
  <c r="S144" i="154" a="1"/>
  <c r="S144" i="154" s="1"/>
  <c r="U144" i="154" a="1"/>
  <c r="U144" i="154" s="1"/>
  <c r="Q141" i="152"/>
  <c r="R140" i="152"/>
  <c r="S140" i="152" a="1"/>
  <c r="S140" i="152" s="1"/>
  <c r="U140" i="152" a="1"/>
  <c r="U140" i="152" s="1"/>
  <c r="T140" i="152" a="1"/>
  <c r="T140" i="152" s="1"/>
  <c r="Q142" i="151"/>
  <c r="R141" i="151"/>
  <c r="S141" i="151" a="1"/>
  <c r="S141" i="151" s="1"/>
  <c r="T141" i="151" a="1"/>
  <c r="T141" i="151" s="1"/>
  <c r="U141" i="151" a="1"/>
  <c r="U141" i="151" s="1"/>
  <c r="Q143" i="150"/>
  <c r="U142" i="150" a="1"/>
  <c r="U142" i="150" s="1"/>
  <c r="T142" i="150" a="1"/>
  <c r="T142" i="150" s="1"/>
  <c r="R142" i="150"/>
  <c r="S142" i="150" a="1"/>
  <c r="S142" i="150" s="1"/>
  <c r="Q142" i="149"/>
  <c r="U141" i="149" a="1"/>
  <c r="U141" i="149" s="1"/>
  <c r="T141" i="149" a="1"/>
  <c r="T141" i="149" s="1"/>
  <c r="R141" i="149"/>
  <c r="S141" i="149" a="1"/>
  <c r="S141" i="149" s="1"/>
  <c r="Q143" i="148"/>
  <c r="S142" i="148" a="1"/>
  <c r="S142" i="148" s="1"/>
  <c r="R142" i="148"/>
  <c r="U142" i="148" a="1"/>
  <c r="U142" i="148" s="1"/>
  <c r="T142" i="148" a="1"/>
  <c r="T142" i="148" s="1"/>
  <c r="AO145" i="160" l="1" a="1"/>
  <c r="AO145" i="160" s="1"/>
  <c r="AN145" i="160" a="1"/>
  <c r="AN145" i="160" s="1"/>
  <c r="AM145" i="160"/>
  <c r="AL146" i="160"/>
  <c r="AP145" i="160" a="1"/>
  <c r="AP145" i="160" s="1"/>
  <c r="AO146" i="162" a="1"/>
  <c r="AO146" i="162" s="1"/>
  <c r="AL147" i="162"/>
  <c r="AP146" i="162" a="1"/>
  <c r="AP146" i="162" s="1"/>
  <c r="AM146" i="162"/>
  <c r="AN146" i="162" a="1"/>
  <c r="AN146" i="162" s="1"/>
  <c r="Q144" i="159"/>
  <c r="R143" i="159"/>
  <c r="U143" i="159" a="1"/>
  <c r="U143" i="159" s="1"/>
  <c r="S143" i="159" a="1"/>
  <c r="S143" i="159" s="1"/>
  <c r="T143" i="159" a="1"/>
  <c r="T143" i="159" s="1"/>
  <c r="Q144" i="157"/>
  <c r="T143" i="157" a="1"/>
  <c r="T143" i="157" s="1"/>
  <c r="R143" i="157"/>
  <c r="S143" i="157" s="1" a="1"/>
  <c r="S143" i="157" s="1"/>
  <c r="Q144" i="156"/>
  <c r="R143" i="156"/>
  <c r="S143" i="156" s="1" a="1"/>
  <c r="S143" i="156" s="1"/>
  <c r="U143" i="156" a="1"/>
  <c r="U143" i="156" s="1"/>
  <c r="T143" i="156" a="1"/>
  <c r="T143" i="156" s="1"/>
  <c r="Q143" i="155"/>
  <c r="T142" i="155" a="1"/>
  <c r="T142" i="155" s="1"/>
  <c r="R142" i="155"/>
  <c r="U142" i="155" a="1"/>
  <c r="U142" i="155" s="1"/>
  <c r="Q146" i="154"/>
  <c r="S145" i="154" a="1"/>
  <c r="S145" i="154" s="1"/>
  <c r="T145" i="154" a="1"/>
  <c r="T145" i="154" s="1"/>
  <c r="R145" i="154"/>
  <c r="U145" i="154" a="1"/>
  <c r="U145" i="154" s="1"/>
  <c r="Q142" i="152"/>
  <c r="U141" i="152" a="1"/>
  <c r="U141" i="152" s="1"/>
  <c r="T141" i="152" a="1"/>
  <c r="T141" i="152" s="1"/>
  <c r="R141" i="152"/>
  <c r="S141" i="152" s="1" a="1"/>
  <c r="S141" i="152" s="1"/>
  <c r="Q143" i="151"/>
  <c r="T142" i="151" a="1"/>
  <c r="T142" i="151" s="1"/>
  <c r="R142" i="151"/>
  <c r="S142" i="151" a="1"/>
  <c r="S142" i="151" s="1"/>
  <c r="U142" i="151" a="1"/>
  <c r="U142" i="151" s="1"/>
  <c r="Q144" i="150"/>
  <c r="S143" i="150" a="1"/>
  <c r="S143" i="150" s="1"/>
  <c r="R143" i="150"/>
  <c r="T143" i="150" a="1"/>
  <c r="T143" i="150" s="1"/>
  <c r="U143" i="150" a="1"/>
  <c r="U143" i="150" s="1"/>
  <c r="Q143" i="149"/>
  <c r="U142" i="149" a="1"/>
  <c r="U142" i="149" s="1"/>
  <c r="T142" i="149" a="1"/>
  <c r="T142" i="149" s="1"/>
  <c r="R142" i="149"/>
  <c r="S142" i="149" a="1"/>
  <c r="S142" i="149" s="1"/>
  <c r="Q144" i="148"/>
  <c r="T143" i="148" a="1"/>
  <c r="T143" i="148" s="1"/>
  <c r="U143" i="148" a="1"/>
  <c r="U143" i="148" s="1"/>
  <c r="R143" i="148"/>
  <c r="S143" i="148" s="1" a="1"/>
  <c r="S143" i="148" s="1"/>
  <c r="AL148" i="162" l="1"/>
  <c r="AP147" i="162" a="1"/>
  <c r="AP147" i="162" s="1"/>
  <c r="AN147" i="162" a="1"/>
  <c r="AN147" i="162" s="1"/>
  <c r="AO147" i="162" a="1"/>
  <c r="AO147" i="162" s="1"/>
  <c r="AM147" i="162"/>
  <c r="AP146" i="160" a="1"/>
  <c r="AP146" i="160" s="1"/>
  <c r="AO146" i="160" a="1"/>
  <c r="AO146" i="160" s="1"/>
  <c r="AN146" i="160" a="1"/>
  <c r="AN146" i="160" s="1"/>
  <c r="AM146" i="160"/>
  <c r="AL147" i="160"/>
  <c r="Q145" i="159"/>
  <c r="R144" i="159"/>
  <c r="T144" i="159" a="1"/>
  <c r="T144" i="159" s="1"/>
  <c r="U144" i="159" a="1"/>
  <c r="U144" i="159" s="1"/>
  <c r="S144" i="159" a="1"/>
  <c r="S144" i="159" s="1"/>
  <c r="U143" i="157" a="1"/>
  <c r="U143" i="157" s="1"/>
  <c r="Q145" i="157"/>
  <c r="T144" i="157" a="1"/>
  <c r="T144" i="157" s="1"/>
  <c r="S144" i="157" a="1"/>
  <c r="S144" i="157" s="1"/>
  <c r="R144" i="157"/>
  <c r="U144" i="157" s="1" a="1"/>
  <c r="U144" i="157" s="1"/>
  <c r="Q145" i="156"/>
  <c r="R144" i="156"/>
  <c r="U144" i="156" s="1" a="1"/>
  <c r="U144" i="156" s="1"/>
  <c r="T144" i="156" a="1"/>
  <c r="T144" i="156" s="1"/>
  <c r="Q144" i="155"/>
  <c r="R143" i="155"/>
  <c r="U143" i="155" a="1"/>
  <c r="U143" i="155" s="1"/>
  <c r="T143" i="155" a="1"/>
  <c r="T143" i="155" s="1"/>
  <c r="Q147" i="154"/>
  <c r="T146" i="154" a="1"/>
  <c r="T146" i="154" s="1"/>
  <c r="S146" i="154" a="1"/>
  <c r="S146" i="154" s="1"/>
  <c r="R146" i="154"/>
  <c r="U146" i="154" a="1"/>
  <c r="U146" i="154" s="1"/>
  <c r="Q143" i="152"/>
  <c r="S142" i="152" a="1"/>
  <c r="S142" i="152" s="1"/>
  <c r="T142" i="152" a="1"/>
  <c r="T142" i="152" s="1"/>
  <c r="U142" i="152" a="1"/>
  <c r="U142" i="152" s="1"/>
  <c r="R142" i="152"/>
  <c r="Q144" i="151"/>
  <c r="T143" i="151" a="1"/>
  <c r="T143" i="151" s="1"/>
  <c r="R143" i="151"/>
  <c r="S143" i="151" s="1" a="1"/>
  <c r="S143" i="151" s="1"/>
  <c r="U143" i="151" a="1"/>
  <c r="U143" i="151" s="1"/>
  <c r="Q145" i="150"/>
  <c r="R144" i="150"/>
  <c r="S144" i="150" s="1" a="1"/>
  <c r="S144" i="150" s="1"/>
  <c r="T144" i="150" a="1"/>
  <c r="T144" i="150" s="1"/>
  <c r="U144" i="150" a="1"/>
  <c r="U144" i="150" s="1"/>
  <c r="Q144" i="149"/>
  <c r="R143" i="149"/>
  <c r="S143" i="149" a="1"/>
  <c r="S143" i="149" s="1"/>
  <c r="U143" i="149" a="1"/>
  <c r="U143" i="149" s="1"/>
  <c r="T143" i="149" a="1"/>
  <c r="T143" i="149" s="1"/>
  <c r="Q145" i="148"/>
  <c r="R144" i="148"/>
  <c r="S144" i="148" s="1" a="1"/>
  <c r="S144" i="148" s="1"/>
  <c r="T144" i="148" a="1"/>
  <c r="T144" i="148" s="1"/>
  <c r="U144" i="148" a="1"/>
  <c r="U144" i="148" s="1"/>
  <c r="AM147" i="160" l="1"/>
  <c r="AN147" i="160" a="1"/>
  <c r="AN147" i="160" s="1"/>
  <c r="AL148" i="160"/>
  <c r="AP147" i="160" a="1"/>
  <c r="AP147" i="160" s="1"/>
  <c r="AO147" i="160" a="1"/>
  <c r="AO147" i="160" s="1"/>
  <c r="AM148" i="162"/>
  <c r="AP148" i="162" a="1"/>
  <c r="AP148" i="162" s="1"/>
  <c r="AL149" i="162"/>
  <c r="AN148" i="162" a="1"/>
  <c r="AN148" i="162" s="1"/>
  <c r="AO148" i="162" a="1"/>
  <c r="AO148" i="162" s="1"/>
  <c r="S144" i="156" a="1"/>
  <c r="S144" i="156" s="1"/>
  <c r="Q146" i="159"/>
  <c r="T145" i="159" a="1"/>
  <c r="T145" i="159" s="1"/>
  <c r="U145" i="159" a="1"/>
  <c r="U145" i="159" s="1"/>
  <c r="R145" i="159"/>
  <c r="S145" i="159" a="1"/>
  <c r="S145" i="159" s="1"/>
  <c r="Q146" i="157"/>
  <c r="T145" i="157" a="1"/>
  <c r="T145" i="157" s="1"/>
  <c r="R145" i="157"/>
  <c r="U145" i="157" s="1" a="1"/>
  <c r="U145" i="157" s="1"/>
  <c r="S145" i="157" a="1"/>
  <c r="S145" i="157" s="1"/>
  <c r="Q146" i="156"/>
  <c r="R145" i="156"/>
  <c r="S145" i="156" s="1" a="1"/>
  <c r="S145" i="156" s="1"/>
  <c r="T145" i="156" a="1"/>
  <c r="T145" i="156" s="1"/>
  <c r="Q145" i="155"/>
  <c r="R144" i="155"/>
  <c r="T144" i="155" a="1"/>
  <c r="T144" i="155" s="1"/>
  <c r="U144" i="155" a="1"/>
  <c r="U144" i="155" s="1"/>
  <c r="Q148" i="154"/>
  <c r="R147" i="154"/>
  <c r="S147" i="154" s="1" a="1"/>
  <c r="S147" i="154" s="1"/>
  <c r="T147" i="154" a="1"/>
  <c r="T147" i="154" s="1"/>
  <c r="U147" i="154" a="1"/>
  <c r="U147" i="154" s="1"/>
  <c r="Q144" i="152"/>
  <c r="U143" i="152" a="1"/>
  <c r="U143" i="152" s="1"/>
  <c r="R143" i="152"/>
  <c r="T143" i="152" a="1"/>
  <c r="T143" i="152" s="1"/>
  <c r="S143" i="152" a="1"/>
  <c r="S143" i="152" s="1"/>
  <c r="Q145" i="151"/>
  <c r="R144" i="151"/>
  <c r="T144" i="151" a="1"/>
  <c r="T144" i="151" s="1"/>
  <c r="S144" i="151" a="1"/>
  <c r="S144" i="151" s="1"/>
  <c r="U144" i="151" a="1"/>
  <c r="U144" i="151" s="1"/>
  <c r="Q146" i="150"/>
  <c r="T145" i="150" a="1"/>
  <c r="T145" i="150" s="1"/>
  <c r="S145" i="150" a="1"/>
  <c r="S145" i="150" s="1"/>
  <c r="U145" i="150" a="1"/>
  <c r="U145" i="150" s="1"/>
  <c r="R145" i="150"/>
  <c r="Q145" i="149"/>
  <c r="U144" i="149" a="1"/>
  <c r="U144" i="149" s="1"/>
  <c r="T144" i="149" a="1"/>
  <c r="T144" i="149" s="1"/>
  <c r="R144" i="149"/>
  <c r="S144" i="149" s="1" a="1"/>
  <c r="S144" i="149" s="1"/>
  <c r="Q146" i="148"/>
  <c r="R145" i="148"/>
  <c r="S145" i="148" s="1" a="1"/>
  <c r="S145" i="148" s="1"/>
  <c r="U145" i="148" a="1"/>
  <c r="U145" i="148" s="1"/>
  <c r="T145" i="148" a="1"/>
  <c r="T145" i="148" s="1"/>
  <c r="AO148" i="160" l="1" a="1"/>
  <c r="AO148" i="160" s="1"/>
  <c r="AL149" i="160"/>
  <c r="AN148" i="160" a="1"/>
  <c r="AN148" i="160" s="1"/>
  <c r="AM148" i="160"/>
  <c r="AP148" i="160" a="1"/>
  <c r="AP148" i="160" s="1"/>
  <c r="AN149" i="162" a="1"/>
  <c r="AN149" i="162" s="1"/>
  <c r="AP149" i="162" a="1"/>
  <c r="AP149" i="162" s="1"/>
  <c r="AM149" i="162"/>
  <c r="AL150" i="162"/>
  <c r="AO149" i="162" a="1"/>
  <c r="AO149" i="162" s="1"/>
  <c r="U145" i="156" a="1"/>
  <c r="U145" i="156" s="1"/>
  <c r="Q147" i="159"/>
  <c r="R146" i="159"/>
  <c r="U146" i="159" a="1"/>
  <c r="U146" i="159" s="1"/>
  <c r="T146" i="159" a="1"/>
  <c r="T146" i="159" s="1"/>
  <c r="S146" i="159" a="1"/>
  <c r="S146" i="159" s="1"/>
  <c r="Q147" i="157"/>
  <c r="S146" i="157" a="1"/>
  <c r="S146" i="157" s="1"/>
  <c r="R146" i="157"/>
  <c r="T146" i="157" a="1"/>
  <c r="T146" i="157" s="1"/>
  <c r="U146" i="157" a="1"/>
  <c r="U146" i="157" s="1"/>
  <c r="Q147" i="156"/>
  <c r="R146" i="156"/>
  <c r="T146" i="156" a="1"/>
  <c r="T146" i="156" s="1"/>
  <c r="S146" i="156" a="1"/>
  <c r="S146" i="156" s="1"/>
  <c r="U146" i="156" a="1"/>
  <c r="U146" i="156" s="1"/>
  <c r="Q146" i="155"/>
  <c r="T145" i="155" a="1"/>
  <c r="T145" i="155" s="1"/>
  <c r="R145" i="155"/>
  <c r="U145" i="155" a="1"/>
  <c r="U145" i="155" s="1"/>
  <c r="Q149" i="154"/>
  <c r="T148" i="154" a="1"/>
  <c r="T148" i="154" s="1"/>
  <c r="R148" i="154"/>
  <c r="S148" i="154" a="1"/>
  <c r="S148" i="154" s="1"/>
  <c r="U148" i="154" a="1"/>
  <c r="U148" i="154" s="1"/>
  <c r="Q145" i="152"/>
  <c r="U144" i="152" a="1"/>
  <c r="U144" i="152" s="1"/>
  <c r="R144" i="152"/>
  <c r="S144" i="152" a="1"/>
  <c r="S144" i="152" s="1"/>
  <c r="T144" i="152" a="1"/>
  <c r="T144" i="152" s="1"/>
  <c r="Q146" i="151"/>
  <c r="T145" i="151" a="1"/>
  <c r="T145" i="151" s="1"/>
  <c r="S145" i="151" a="1"/>
  <c r="S145" i="151" s="1"/>
  <c r="R145" i="151"/>
  <c r="U145" i="151" a="1"/>
  <c r="U145" i="151" s="1"/>
  <c r="Q147" i="150"/>
  <c r="R146" i="150"/>
  <c r="U146" i="150" a="1"/>
  <c r="U146" i="150" s="1"/>
  <c r="T146" i="150" a="1"/>
  <c r="T146" i="150" s="1"/>
  <c r="S146" i="150" a="1"/>
  <c r="S146" i="150" s="1"/>
  <c r="Q146" i="149"/>
  <c r="T145" i="149" a="1"/>
  <c r="T145" i="149" s="1"/>
  <c r="S145" i="149" a="1"/>
  <c r="S145" i="149" s="1"/>
  <c r="R145" i="149"/>
  <c r="U145" i="149" a="1"/>
  <c r="U145" i="149" s="1"/>
  <c r="Q147" i="148"/>
  <c r="U146" i="148" a="1"/>
  <c r="U146" i="148" s="1"/>
  <c r="R146" i="148"/>
  <c r="T146" i="148" a="1"/>
  <c r="T146" i="148" s="1"/>
  <c r="S146" i="148" a="1"/>
  <c r="S146" i="148" s="1"/>
  <c r="AL150" i="160" l="1"/>
  <c r="AP149" i="160" a="1"/>
  <c r="AP149" i="160" s="1"/>
  <c r="AM149" i="160"/>
  <c r="AN149" i="160" a="1"/>
  <c r="AN149" i="160" s="1"/>
  <c r="AO149" i="160" a="1"/>
  <c r="AO149" i="160" s="1"/>
  <c r="AP150" i="162" a="1"/>
  <c r="AP150" i="162" s="1"/>
  <c r="AM150" i="162"/>
  <c r="AL151" i="162"/>
  <c r="AO150" i="162" a="1"/>
  <c r="AO150" i="162" s="1"/>
  <c r="AN150" i="162" a="1"/>
  <c r="AN150" i="162" s="1"/>
  <c r="Q148" i="159"/>
  <c r="R147" i="159"/>
  <c r="U147" i="159" a="1"/>
  <c r="U147" i="159" s="1"/>
  <c r="T147" i="159" a="1"/>
  <c r="T147" i="159" s="1"/>
  <c r="S147" i="159" a="1"/>
  <c r="S147" i="159" s="1"/>
  <c r="Q148" i="157"/>
  <c r="T147" i="157" a="1"/>
  <c r="T147" i="157" s="1"/>
  <c r="S147" i="157" a="1"/>
  <c r="S147" i="157" s="1"/>
  <c r="R147" i="157"/>
  <c r="U147" i="157" s="1" a="1"/>
  <c r="U147" i="157" s="1"/>
  <c r="Q148" i="156"/>
  <c r="R147" i="156"/>
  <c r="S147" i="156" a="1"/>
  <c r="S147" i="156" s="1"/>
  <c r="T147" i="156" a="1"/>
  <c r="T147" i="156" s="1"/>
  <c r="U147" i="156" a="1"/>
  <c r="U147" i="156" s="1"/>
  <c r="Q147" i="155"/>
  <c r="R146" i="155"/>
  <c r="T146" i="155" a="1"/>
  <c r="T146" i="155" s="1"/>
  <c r="U146" i="155" a="1"/>
  <c r="U146" i="155" s="1"/>
  <c r="Q150" i="154"/>
  <c r="S149" i="154" a="1"/>
  <c r="S149" i="154" s="1"/>
  <c r="T149" i="154" a="1"/>
  <c r="T149" i="154" s="1"/>
  <c r="R149" i="154"/>
  <c r="U149" i="154" a="1"/>
  <c r="U149" i="154" s="1"/>
  <c r="Q146" i="152"/>
  <c r="U145" i="152" a="1"/>
  <c r="U145" i="152" s="1"/>
  <c r="T145" i="152" a="1"/>
  <c r="T145" i="152" s="1"/>
  <c r="R145" i="152"/>
  <c r="S145" i="152" s="1" a="1"/>
  <c r="S145" i="152" s="1"/>
  <c r="Q147" i="151"/>
  <c r="R146" i="151"/>
  <c r="S146" i="151" a="1"/>
  <c r="S146" i="151" s="1"/>
  <c r="T146" i="151" a="1"/>
  <c r="T146" i="151" s="1"/>
  <c r="U146" i="151" a="1"/>
  <c r="U146" i="151" s="1"/>
  <c r="Q148" i="150"/>
  <c r="T147" i="150" a="1"/>
  <c r="T147" i="150" s="1"/>
  <c r="R147" i="150"/>
  <c r="S147" i="150" s="1" a="1"/>
  <c r="S147" i="150" s="1"/>
  <c r="U147" i="150" a="1"/>
  <c r="U147" i="150" s="1"/>
  <c r="Q147" i="149"/>
  <c r="T146" i="149" a="1"/>
  <c r="T146" i="149" s="1"/>
  <c r="U146" i="149" a="1"/>
  <c r="U146" i="149" s="1"/>
  <c r="S146" i="149" a="1"/>
  <c r="S146" i="149" s="1"/>
  <c r="R146" i="149"/>
  <c r="Q148" i="148"/>
  <c r="R147" i="148"/>
  <c r="T147" i="148" a="1"/>
  <c r="T147" i="148" s="1"/>
  <c r="U147" i="148" a="1"/>
  <c r="U147" i="148" s="1"/>
  <c r="S147" i="148" a="1"/>
  <c r="S147" i="148" s="1"/>
  <c r="AM151" i="162" l="1"/>
  <c r="AL152" i="162"/>
  <c r="AP151" i="162" a="1"/>
  <c r="AP151" i="162" s="1"/>
  <c r="AO151" i="162" a="1"/>
  <c r="AO151" i="162" s="1"/>
  <c r="AN151" i="162" a="1"/>
  <c r="AN151" i="162" s="1"/>
  <c r="AN150" i="160" a="1"/>
  <c r="AN150" i="160" s="1"/>
  <c r="AL151" i="160"/>
  <c r="AM150" i="160"/>
  <c r="AO150" i="160" a="1"/>
  <c r="AO150" i="160" s="1"/>
  <c r="AP150" i="160" a="1"/>
  <c r="AP150" i="160" s="1"/>
  <c r="Q149" i="159"/>
  <c r="T148" i="159" a="1"/>
  <c r="T148" i="159" s="1"/>
  <c r="S148" i="159" a="1"/>
  <c r="S148" i="159" s="1"/>
  <c r="R148" i="159"/>
  <c r="U148" i="159" a="1"/>
  <c r="U148" i="159" s="1"/>
  <c r="Q149" i="157"/>
  <c r="U148" i="157" a="1"/>
  <c r="U148" i="157" s="1"/>
  <c r="R148" i="157"/>
  <c r="S148" i="157" s="1" a="1"/>
  <c r="S148" i="157" s="1"/>
  <c r="T148" i="157" a="1"/>
  <c r="T148" i="157" s="1"/>
  <c r="Q149" i="156"/>
  <c r="R148" i="156"/>
  <c r="S148" i="156" s="1" a="1"/>
  <c r="S148" i="156" s="1"/>
  <c r="T148" i="156" a="1"/>
  <c r="T148" i="156" s="1"/>
  <c r="Q148" i="155"/>
  <c r="R147" i="155"/>
  <c r="U147" i="155" a="1"/>
  <c r="U147" i="155" s="1"/>
  <c r="T147" i="155" a="1"/>
  <c r="T147" i="155" s="1"/>
  <c r="Q151" i="154"/>
  <c r="R150" i="154"/>
  <c r="S150" i="154" s="1" a="1"/>
  <c r="S150" i="154" s="1"/>
  <c r="T150" i="154" a="1"/>
  <c r="T150" i="154" s="1"/>
  <c r="U150" i="154" a="1"/>
  <c r="U150" i="154" s="1"/>
  <c r="Q147" i="152"/>
  <c r="R146" i="152"/>
  <c r="S146" i="152" s="1" a="1"/>
  <c r="S146" i="152" s="1"/>
  <c r="U146" i="152" a="1"/>
  <c r="U146" i="152" s="1"/>
  <c r="T146" i="152" a="1"/>
  <c r="T146" i="152" s="1"/>
  <c r="Q148" i="151"/>
  <c r="T147" i="151" a="1"/>
  <c r="T147" i="151" s="1"/>
  <c r="R147" i="151"/>
  <c r="S147" i="151" s="1" a="1"/>
  <c r="S147" i="151" s="1"/>
  <c r="U147" i="151" a="1"/>
  <c r="U147" i="151" s="1"/>
  <c r="Q149" i="150"/>
  <c r="T148" i="150" a="1"/>
  <c r="T148" i="150" s="1"/>
  <c r="R148" i="150"/>
  <c r="S148" i="150" s="1" a="1"/>
  <c r="S148" i="150" s="1"/>
  <c r="U148" i="150" a="1"/>
  <c r="U148" i="150" s="1"/>
  <c r="Q148" i="149"/>
  <c r="R147" i="149"/>
  <c r="U147" i="149" a="1"/>
  <c r="U147" i="149" s="1"/>
  <c r="T147" i="149" a="1"/>
  <c r="T147" i="149" s="1"/>
  <c r="S147" i="149" a="1"/>
  <c r="S147" i="149" s="1"/>
  <c r="Q149" i="148"/>
  <c r="R148" i="148"/>
  <c r="S148" i="148" s="1" a="1"/>
  <c r="S148" i="148" s="1"/>
  <c r="U148" i="148" a="1"/>
  <c r="U148" i="148" s="1"/>
  <c r="T148" i="148" a="1"/>
  <c r="T148" i="148" s="1"/>
  <c r="AL152" i="160" l="1"/>
  <c r="AP151" i="160" a="1"/>
  <c r="AP151" i="160" s="1"/>
  <c r="AM151" i="160"/>
  <c r="AO151" i="160" a="1"/>
  <c r="AO151" i="160" s="1"/>
  <c r="AN151" i="160" a="1"/>
  <c r="AN151" i="160" s="1"/>
  <c r="AL153" i="162"/>
  <c r="AM152" i="162"/>
  <c r="AN152" i="162" a="1"/>
  <c r="AN152" i="162" s="1"/>
  <c r="AP152" i="162" a="1"/>
  <c r="AP152" i="162" s="1"/>
  <c r="AO152" i="162" a="1"/>
  <c r="AO152" i="162" s="1"/>
  <c r="U148" i="156" a="1"/>
  <c r="U148" i="156" s="1"/>
  <c r="Q150" i="159"/>
  <c r="R149" i="159"/>
  <c r="U149" i="159" a="1"/>
  <c r="U149" i="159" s="1"/>
  <c r="T149" i="159" a="1"/>
  <c r="T149" i="159" s="1"/>
  <c r="S149" i="159" a="1"/>
  <c r="S149" i="159" s="1"/>
  <c r="Q150" i="157"/>
  <c r="T149" i="157" a="1"/>
  <c r="T149" i="157" s="1"/>
  <c r="U149" i="157" a="1"/>
  <c r="U149" i="157" s="1"/>
  <c r="R149" i="157"/>
  <c r="S149" i="157" s="1" a="1"/>
  <c r="S149" i="157" s="1"/>
  <c r="Q150" i="156"/>
  <c r="R149" i="156"/>
  <c r="U149" i="156" a="1"/>
  <c r="U149" i="156" s="1"/>
  <c r="S149" i="156" a="1"/>
  <c r="S149" i="156" s="1"/>
  <c r="T149" i="156" a="1"/>
  <c r="T149" i="156" s="1"/>
  <c r="Q149" i="155"/>
  <c r="T148" i="155" a="1"/>
  <c r="T148" i="155" s="1"/>
  <c r="U148" i="155" a="1"/>
  <c r="U148" i="155" s="1"/>
  <c r="R148" i="155"/>
  <c r="Q152" i="154"/>
  <c r="S151" i="154" a="1"/>
  <c r="S151" i="154" s="1"/>
  <c r="R151" i="154"/>
  <c r="T151" i="154" a="1"/>
  <c r="T151" i="154" s="1"/>
  <c r="U151" i="154" a="1"/>
  <c r="U151" i="154" s="1"/>
  <c r="Q148" i="152"/>
  <c r="R147" i="152"/>
  <c r="U147" i="152" a="1"/>
  <c r="U147" i="152" s="1"/>
  <c r="S147" i="152" a="1"/>
  <c r="S147" i="152" s="1"/>
  <c r="T147" i="152" a="1"/>
  <c r="T147" i="152" s="1"/>
  <c r="Q149" i="151"/>
  <c r="T148" i="151" a="1"/>
  <c r="T148" i="151" s="1"/>
  <c r="R148" i="151"/>
  <c r="S148" i="151" a="1"/>
  <c r="S148" i="151" s="1"/>
  <c r="U148" i="151" a="1"/>
  <c r="U148" i="151" s="1"/>
  <c r="Q150" i="150"/>
  <c r="R149" i="150"/>
  <c r="T149" i="150" a="1"/>
  <c r="T149" i="150" s="1"/>
  <c r="U149" i="150" a="1"/>
  <c r="U149" i="150" s="1"/>
  <c r="S149" i="150" a="1"/>
  <c r="S149" i="150" s="1"/>
  <c r="Q149" i="149"/>
  <c r="R148" i="149"/>
  <c r="U148" i="149" a="1"/>
  <c r="U148" i="149" s="1"/>
  <c r="T148" i="149" a="1"/>
  <c r="T148" i="149" s="1"/>
  <c r="S148" i="149" a="1"/>
  <c r="S148" i="149" s="1"/>
  <c r="Q150" i="148"/>
  <c r="R149" i="148"/>
  <c r="S149" i="148" a="1"/>
  <c r="S149" i="148" s="1"/>
  <c r="T149" i="148" a="1"/>
  <c r="T149" i="148" s="1"/>
  <c r="U149" i="148" a="1"/>
  <c r="U149" i="148" s="1"/>
  <c r="AM153" i="162" l="1"/>
  <c r="AL154" i="162"/>
  <c r="AN153" i="162" a="1"/>
  <c r="AN153" i="162" s="1"/>
  <c r="AP153" i="162" a="1"/>
  <c r="AP153" i="162" s="1"/>
  <c r="AO153" i="162" a="1"/>
  <c r="AO153" i="162" s="1"/>
  <c r="AM152" i="160"/>
  <c r="AP152" i="160" a="1"/>
  <c r="AP152" i="160" s="1"/>
  <c r="AO152" i="160" a="1"/>
  <c r="AO152" i="160" s="1"/>
  <c r="AN152" i="160" a="1"/>
  <c r="AN152" i="160" s="1"/>
  <c r="AL153" i="160"/>
  <c r="Q151" i="159"/>
  <c r="S150" i="159" a="1"/>
  <c r="S150" i="159" s="1"/>
  <c r="R150" i="159"/>
  <c r="U150" i="159" a="1"/>
  <c r="U150" i="159" s="1"/>
  <c r="T150" i="159" a="1"/>
  <c r="T150" i="159" s="1"/>
  <c r="Q151" i="157"/>
  <c r="R150" i="157"/>
  <c r="S150" i="157" a="1"/>
  <c r="S150" i="157" s="1"/>
  <c r="T150" i="157" a="1"/>
  <c r="T150" i="157" s="1"/>
  <c r="U150" i="157" a="1"/>
  <c r="U150" i="157" s="1"/>
  <c r="Q151" i="156"/>
  <c r="R150" i="156"/>
  <c r="U150" i="156" s="1" a="1"/>
  <c r="U150" i="156" s="1"/>
  <c r="T150" i="156" a="1"/>
  <c r="T150" i="156" s="1"/>
  <c r="Q150" i="155"/>
  <c r="U149" i="155" a="1"/>
  <c r="U149" i="155" s="1"/>
  <c r="T149" i="155" a="1"/>
  <c r="T149" i="155" s="1"/>
  <c r="R149" i="155"/>
  <c r="Q153" i="154"/>
  <c r="R152" i="154"/>
  <c r="S152" i="154" s="1" a="1"/>
  <c r="S152" i="154" s="1"/>
  <c r="T152" i="154" a="1"/>
  <c r="T152" i="154" s="1"/>
  <c r="U152" i="154" a="1"/>
  <c r="U152" i="154" s="1"/>
  <c r="Q149" i="152"/>
  <c r="U148" i="152" a="1"/>
  <c r="U148" i="152" s="1"/>
  <c r="S148" i="152" a="1"/>
  <c r="S148" i="152" s="1"/>
  <c r="R148" i="152"/>
  <c r="T148" i="152" a="1"/>
  <c r="T148" i="152" s="1"/>
  <c r="Q150" i="151"/>
  <c r="R149" i="151"/>
  <c r="T149" i="151" a="1"/>
  <c r="T149" i="151" s="1"/>
  <c r="S149" i="151" a="1"/>
  <c r="S149" i="151" s="1"/>
  <c r="U149" i="151" a="1"/>
  <c r="U149" i="151" s="1"/>
  <c r="Q151" i="150"/>
  <c r="T150" i="150" a="1"/>
  <c r="T150" i="150" s="1"/>
  <c r="U150" i="150" a="1"/>
  <c r="U150" i="150" s="1"/>
  <c r="R150" i="150"/>
  <c r="S150" i="150" s="1" a="1"/>
  <c r="S150" i="150" s="1"/>
  <c r="Q150" i="149"/>
  <c r="R149" i="149"/>
  <c r="S149" i="149" s="1" a="1"/>
  <c r="S149" i="149" s="1"/>
  <c r="U149" i="149" a="1"/>
  <c r="U149" i="149" s="1"/>
  <c r="T149" i="149" a="1"/>
  <c r="T149" i="149" s="1"/>
  <c r="Q151" i="148"/>
  <c r="U150" i="148" a="1"/>
  <c r="U150" i="148" s="1"/>
  <c r="R150" i="148"/>
  <c r="T150" i="148" a="1"/>
  <c r="T150" i="148" s="1"/>
  <c r="S150" i="148" a="1"/>
  <c r="S150" i="148" s="1"/>
  <c r="AO153" i="160" l="1" a="1"/>
  <c r="AO153" i="160" s="1"/>
  <c r="AM153" i="160"/>
  <c r="AL154" i="160"/>
  <c r="AN153" i="160" a="1"/>
  <c r="AN153" i="160" s="1"/>
  <c r="AP153" i="160" a="1"/>
  <c r="AP153" i="160" s="1"/>
  <c r="AN154" i="162" a="1"/>
  <c r="AN154" i="162" s="1"/>
  <c r="AM154" i="162"/>
  <c r="AL155" i="162"/>
  <c r="AO154" i="162" a="1"/>
  <c r="AO154" i="162" s="1"/>
  <c r="AP154" i="162" a="1"/>
  <c r="AP154" i="162" s="1"/>
  <c r="S150" i="156" a="1"/>
  <c r="S150" i="156" s="1"/>
  <c r="Q152" i="159"/>
  <c r="T151" i="159" a="1"/>
  <c r="T151" i="159" s="1"/>
  <c r="R151" i="159"/>
  <c r="S151" i="159" a="1"/>
  <c r="S151" i="159" s="1"/>
  <c r="U151" i="159" a="1"/>
  <c r="U151" i="159" s="1"/>
  <c r="Q152" i="157"/>
  <c r="S151" i="157" a="1"/>
  <c r="S151" i="157" s="1"/>
  <c r="U151" i="157" a="1"/>
  <c r="U151" i="157" s="1"/>
  <c r="R151" i="157"/>
  <c r="T151" i="157" a="1"/>
  <c r="T151" i="157" s="1"/>
  <c r="Q152" i="156"/>
  <c r="R151" i="156"/>
  <c r="T151" i="156" a="1"/>
  <c r="T151" i="156" s="1"/>
  <c r="S151" i="156" a="1"/>
  <c r="S151" i="156" s="1"/>
  <c r="U151" i="156" a="1"/>
  <c r="U151" i="156" s="1"/>
  <c r="Q151" i="155"/>
  <c r="U150" i="155" a="1"/>
  <c r="U150" i="155" s="1"/>
  <c r="T150" i="155" a="1"/>
  <c r="T150" i="155" s="1"/>
  <c r="R150" i="155"/>
  <c r="Q154" i="154"/>
  <c r="T153" i="154" a="1"/>
  <c r="T153" i="154" s="1"/>
  <c r="S153" i="154" a="1"/>
  <c r="S153" i="154" s="1"/>
  <c r="R153" i="154"/>
  <c r="U153" i="154" a="1"/>
  <c r="U153" i="154" s="1"/>
  <c r="Q150" i="152"/>
  <c r="R149" i="152"/>
  <c r="S149" i="152" s="1" a="1"/>
  <c r="S149" i="152" s="1"/>
  <c r="U149" i="152" a="1"/>
  <c r="U149" i="152" s="1"/>
  <c r="T149" i="152" a="1"/>
  <c r="T149" i="152" s="1"/>
  <c r="Q151" i="151"/>
  <c r="S150" i="151" a="1"/>
  <c r="S150" i="151" s="1"/>
  <c r="R150" i="151"/>
  <c r="T150" i="151" a="1"/>
  <c r="T150" i="151" s="1"/>
  <c r="U150" i="151" a="1"/>
  <c r="U150" i="151" s="1"/>
  <c r="Q152" i="150"/>
  <c r="R151" i="150"/>
  <c r="T151" i="150" a="1"/>
  <c r="T151" i="150" s="1"/>
  <c r="U151" i="150" a="1"/>
  <c r="U151" i="150" s="1"/>
  <c r="S151" i="150" a="1"/>
  <c r="S151" i="150" s="1"/>
  <c r="Q151" i="149"/>
  <c r="T150" i="149" a="1"/>
  <c r="T150" i="149" s="1"/>
  <c r="R150" i="149"/>
  <c r="S150" i="149" s="1" a="1"/>
  <c r="S150" i="149" s="1"/>
  <c r="U150" i="149" a="1"/>
  <c r="U150" i="149" s="1"/>
  <c r="Q152" i="148"/>
  <c r="U151" i="148" a="1"/>
  <c r="U151" i="148" s="1"/>
  <c r="T151" i="148" a="1"/>
  <c r="T151" i="148" s="1"/>
  <c r="R151" i="148"/>
  <c r="S151" i="148" a="1"/>
  <c r="S151" i="148" s="1"/>
  <c r="AL156" i="162" l="1"/>
  <c r="AO155" i="162" a="1"/>
  <c r="AO155" i="162" s="1"/>
  <c r="AM155" i="162"/>
  <c r="AN155" i="162" a="1"/>
  <c r="AN155" i="162" s="1"/>
  <c r="AP155" i="162" a="1"/>
  <c r="AP155" i="162" s="1"/>
  <c r="AM154" i="160"/>
  <c r="AN154" i="160" a="1"/>
  <c r="AN154" i="160" s="1"/>
  <c r="AO154" i="160" a="1"/>
  <c r="AO154" i="160" s="1"/>
  <c r="AL155" i="160"/>
  <c r="AP154" i="160" a="1"/>
  <c r="AP154" i="160" s="1"/>
  <c r="Q153" i="159"/>
  <c r="R152" i="159"/>
  <c r="U152" i="159" a="1"/>
  <c r="U152" i="159" s="1"/>
  <c r="S152" i="159" a="1"/>
  <c r="S152" i="159" s="1"/>
  <c r="T152" i="159" a="1"/>
  <c r="T152" i="159" s="1"/>
  <c r="Q153" i="157"/>
  <c r="R152" i="157"/>
  <c r="S152" i="157" a="1"/>
  <c r="S152" i="157" s="1"/>
  <c r="U152" i="157" a="1"/>
  <c r="U152" i="157" s="1"/>
  <c r="T152" i="157" a="1"/>
  <c r="T152" i="157" s="1"/>
  <c r="Q153" i="156"/>
  <c r="R152" i="156"/>
  <c r="U152" i="156" s="1" a="1"/>
  <c r="U152" i="156" s="1"/>
  <c r="T152" i="156" a="1"/>
  <c r="T152" i="156" s="1"/>
  <c r="S152" i="156" a="1"/>
  <c r="S152" i="156" s="1"/>
  <c r="Q152" i="155"/>
  <c r="R151" i="155"/>
  <c r="U151" i="155" a="1"/>
  <c r="U151" i="155" s="1"/>
  <c r="T151" i="155" a="1"/>
  <c r="T151" i="155" s="1"/>
  <c r="Q155" i="154"/>
  <c r="R154" i="154"/>
  <c r="S154" i="154" s="1" a="1"/>
  <c r="S154" i="154" s="1"/>
  <c r="T154" i="154" a="1"/>
  <c r="T154" i="154" s="1"/>
  <c r="U154" i="154" a="1"/>
  <c r="U154" i="154" s="1"/>
  <c r="Q151" i="152"/>
  <c r="U150" i="152" a="1"/>
  <c r="U150" i="152" s="1"/>
  <c r="R150" i="152"/>
  <c r="S150" i="152" s="1" a="1"/>
  <c r="S150" i="152" s="1"/>
  <c r="T150" i="152" a="1"/>
  <c r="T150" i="152" s="1"/>
  <c r="Q152" i="151"/>
  <c r="T151" i="151" a="1"/>
  <c r="T151" i="151" s="1"/>
  <c r="S151" i="151" a="1"/>
  <c r="S151" i="151" s="1"/>
  <c r="R151" i="151"/>
  <c r="U151" i="151" a="1"/>
  <c r="U151" i="151" s="1"/>
  <c r="Q153" i="150"/>
  <c r="S152" i="150" a="1"/>
  <c r="S152" i="150" s="1"/>
  <c r="T152" i="150" a="1"/>
  <c r="T152" i="150" s="1"/>
  <c r="R152" i="150"/>
  <c r="U152" i="150" a="1"/>
  <c r="U152" i="150" s="1"/>
  <c r="Q152" i="149"/>
  <c r="T151" i="149" a="1"/>
  <c r="T151" i="149" s="1"/>
  <c r="R151" i="149"/>
  <c r="U151" i="149" a="1"/>
  <c r="U151" i="149" s="1"/>
  <c r="S151" i="149" a="1"/>
  <c r="S151" i="149" s="1"/>
  <c r="Q153" i="148"/>
  <c r="U152" i="148" a="1"/>
  <c r="U152" i="148" s="1"/>
  <c r="R152" i="148"/>
  <c r="T152" i="148" a="1"/>
  <c r="T152" i="148" s="1"/>
  <c r="S152" i="148" a="1"/>
  <c r="S152" i="148" s="1"/>
  <c r="AL156" i="160" l="1"/>
  <c r="AP155" i="160" a="1"/>
  <c r="AP155" i="160" s="1"/>
  <c r="AM155" i="160"/>
  <c r="AO155" i="160" a="1"/>
  <c r="AO155" i="160" s="1"/>
  <c r="AN155" i="160" a="1"/>
  <c r="AN155" i="160" s="1"/>
  <c r="AN156" i="162" a="1"/>
  <c r="AN156" i="162" s="1"/>
  <c r="AL157" i="162"/>
  <c r="AP156" i="162" a="1"/>
  <c r="AP156" i="162" s="1"/>
  <c r="AM156" i="162"/>
  <c r="AO156" i="162" a="1"/>
  <c r="AO156" i="162" s="1"/>
  <c r="Q154" i="159"/>
  <c r="R153" i="159"/>
  <c r="S153" i="159" a="1"/>
  <c r="S153" i="159" s="1"/>
  <c r="T153" i="159" a="1"/>
  <c r="T153" i="159" s="1"/>
  <c r="U153" i="159" a="1"/>
  <c r="U153" i="159" s="1"/>
  <c r="Q154" i="157"/>
  <c r="T153" i="157" a="1"/>
  <c r="T153" i="157" s="1"/>
  <c r="U153" i="157" a="1"/>
  <c r="U153" i="157" s="1"/>
  <c r="R153" i="157"/>
  <c r="S153" i="157" a="1"/>
  <c r="S153" i="157" s="1"/>
  <c r="Q154" i="156"/>
  <c r="R153" i="156"/>
  <c r="S153" i="156" a="1"/>
  <c r="S153" i="156" s="1"/>
  <c r="U153" i="156" a="1"/>
  <c r="U153" i="156" s="1"/>
  <c r="T153" i="156" a="1"/>
  <c r="T153" i="156" s="1"/>
  <c r="Q153" i="155"/>
  <c r="R152" i="155"/>
  <c r="T152" i="155" a="1"/>
  <c r="T152" i="155" s="1"/>
  <c r="U152" i="155" a="1"/>
  <c r="U152" i="155" s="1"/>
  <c r="Q156" i="154"/>
  <c r="R155" i="154"/>
  <c r="S155" i="154" a="1"/>
  <c r="S155" i="154" s="1"/>
  <c r="T155" i="154" a="1"/>
  <c r="T155" i="154" s="1"/>
  <c r="U155" i="154" a="1"/>
  <c r="U155" i="154" s="1"/>
  <c r="Q152" i="152"/>
  <c r="R151" i="152"/>
  <c r="S151" i="152" a="1"/>
  <c r="S151" i="152" s="1"/>
  <c r="U151" i="152" a="1"/>
  <c r="U151" i="152" s="1"/>
  <c r="T151" i="152" a="1"/>
  <c r="T151" i="152" s="1"/>
  <c r="Q153" i="151"/>
  <c r="R152" i="151"/>
  <c r="S152" i="151" a="1"/>
  <c r="S152" i="151" s="1"/>
  <c r="T152" i="151" a="1"/>
  <c r="T152" i="151" s="1"/>
  <c r="U152" i="151" a="1"/>
  <c r="U152" i="151" s="1"/>
  <c r="Q154" i="150"/>
  <c r="T153" i="150" a="1"/>
  <c r="T153" i="150" s="1"/>
  <c r="R153" i="150"/>
  <c r="S153" i="150" s="1" a="1"/>
  <c r="S153" i="150" s="1"/>
  <c r="U153" i="150" a="1"/>
  <c r="U153" i="150" s="1"/>
  <c r="Q153" i="149"/>
  <c r="U152" i="149" a="1"/>
  <c r="U152" i="149" s="1"/>
  <c r="R152" i="149"/>
  <c r="T152" i="149" a="1"/>
  <c r="T152" i="149" s="1"/>
  <c r="S152" i="149" a="1"/>
  <c r="S152" i="149" s="1"/>
  <c r="Q154" i="148"/>
  <c r="R153" i="148"/>
  <c r="T153" i="148" a="1"/>
  <c r="T153" i="148" s="1"/>
  <c r="S153" i="148" a="1"/>
  <c r="S153" i="148" s="1"/>
  <c r="U153" i="148" a="1"/>
  <c r="U153" i="148" s="1"/>
  <c r="AP157" i="162" l="1" a="1"/>
  <c r="AP157" i="162" s="1"/>
  <c r="AL158" i="162"/>
  <c r="AM157" i="162"/>
  <c r="AN157" i="162" a="1"/>
  <c r="AN157" i="162" s="1"/>
  <c r="AO157" i="162" a="1"/>
  <c r="AO157" i="162" s="1"/>
  <c r="AM156" i="160"/>
  <c r="AP156" i="160" a="1"/>
  <c r="AP156" i="160" s="1"/>
  <c r="AL157" i="160"/>
  <c r="AO156" i="160" a="1"/>
  <c r="AO156" i="160" s="1"/>
  <c r="AN156" i="160" a="1"/>
  <c r="AN156" i="160" s="1"/>
  <c r="Q155" i="159"/>
  <c r="R154" i="159"/>
  <c r="T154" i="159" a="1"/>
  <c r="T154" i="159" s="1"/>
  <c r="U154" i="159" a="1"/>
  <c r="U154" i="159" s="1"/>
  <c r="S154" i="159" a="1"/>
  <c r="S154" i="159" s="1"/>
  <c r="Q155" i="157"/>
  <c r="R154" i="157"/>
  <c r="U154" i="157" s="1" a="1"/>
  <c r="U154" i="157" s="1"/>
  <c r="T154" i="157" a="1"/>
  <c r="T154" i="157" s="1"/>
  <c r="S154" i="157" a="1"/>
  <c r="S154" i="157" s="1"/>
  <c r="Q155" i="156"/>
  <c r="R154" i="156"/>
  <c r="U154" i="156" s="1" a="1"/>
  <c r="U154" i="156" s="1"/>
  <c r="S154" i="156" a="1"/>
  <c r="S154" i="156" s="1"/>
  <c r="T154" i="156" a="1"/>
  <c r="T154" i="156" s="1"/>
  <c r="Q154" i="155"/>
  <c r="U153" i="155" a="1"/>
  <c r="U153" i="155" s="1"/>
  <c r="R153" i="155"/>
  <c r="T153" i="155" a="1"/>
  <c r="T153" i="155" s="1"/>
  <c r="Q157" i="154"/>
  <c r="T156" i="154" a="1"/>
  <c r="T156" i="154" s="1"/>
  <c r="S156" i="154" a="1"/>
  <c r="S156" i="154" s="1"/>
  <c r="R156" i="154"/>
  <c r="U156" i="154" a="1"/>
  <c r="U156" i="154" s="1"/>
  <c r="Q153" i="152"/>
  <c r="T152" i="152" a="1"/>
  <c r="T152" i="152" s="1"/>
  <c r="U152" i="152" a="1"/>
  <c r="U152" i="152" s="1"/>
  <c r="R152" i="152"/>
  <c r="S152" i="152" s="1" a="1"/>
  <c r="S152" i="152" s="1"/>
  <c r="Q154" i="151"/>
  <c r="S153" i="151" a="1"/>
  <c r="S153" i="151" s="1"/>
  <c r="T153" i="151" a="1"/>
  <c r="T153" i="151" s="1"/>
  <c r="R153" i="151"/>
  <c r="U153" i="151" a="1"/>
  <c r="U153" i="151" s="1"/>
  <c r="Q155" i="150"/>
  <c r="S154" i="150" a="1"/>
  <c r="S154" i="150" s="1"/>
  <c r="R154" i="150"/>
  <c r="U154" i="150" a="1"/>
  <c r="U154" i="150" s="1"/>
  <c r="T154" i="150" a="1"/>
  <c r="T154" i="150" s="1"/>
  <c r="Q154" i="149"/>
  <c r="R153" i="149"/>
  <c r="U153" i="149" a="1"/>
  <c r="U153" i="149" s="1"/>
  <c r="T153" i="149" a="1"/>
  <c r="T153" i="149" s="1"/>
  <c r="S153" i="149" a="1"/>
  <c r="S153" i="149" s="1"/>
  <c r="Q155" i="148"/>
  <c r="R154" i="148"/>
  <c r="S154" i="148" s="1" a="1"/>
  <c r="S154" i="148" s="1"/>
  <c r="T154" i="148" a="1"/>
  <c r="T154" i="148" s="1"/>
  <c r="U154" i="148" a="1"/>
  <c r="U154" i="148" s="1"/>
  <c r="AP157" i="160" l="1" a="1"/>
  <c r="AP157" i="160" s="1"/>
  <c r="AL158" i="160"/>
  <c r="AO157" i="160" a="1"/>
  <c r="AO157" i="160" s="1"/>
  <c r="AN157" i="160" a="1"/>
  <c r="AN157" i="160" s="1"/>
  <c r="AM157" i="160"/>
  <c r="AN158" i="162" a="1"/>
  <c r="AN158" i="162" s="1"/>
  <c r="AP158" i="162" a="1"/>
  <c r="AP158" i="162" s="1"/>
  <c r="AM158" i="162"/>
  <c r="AL159" i="162"/>
  <c r="AO158" i="162" a="1"/>
  <c r="AO158" i="162" s="1"/>
  <c r="Q156" i="159"/>
  <c r="U155" i="159" a="1"/>
  <c r="U155" i="159" s="1"/>
  <c r="R155" i="159"/>
  <c r="T155" i="159" s="1" a="1"/>
  <c r="T155" i="159" s="1"/>
  <c r="S155" i="159" a="1"/>
  <c r="S155" i="159" s="1"/>
  <c r="Q156" i="157"/>
  <c r="U155" i="157" a="1"/>
  <c r="U155" i="157" s="1"/>
  <c r="T155" i="157" a="1"/>
  <c r="T155" i="157" s="1"/>
  <c r="R155" i="157"/>
  <c r="S155" i="157" a="1"/>
  <c r="S155" i="157" s="1"/>
  <c r="Q156" i="156"/>
  <c r="R155" i="156"/>
  <c r="S155" i="156" s="1" a="1"/>
  <c r="S155" i="156" s="1"/>
  <c r="T155" i="156" a="1"/>
  <c r="T155" i="156" s="1"/>
  <c r="Q155" i="155"/>
  <c r="T154" i="155" a="1"/>
  <c r="T154" i="155" s="1"/>
  <c r="R154" i="155"/>
  <c r="U154" i="155" a="1"/>
  <c r="U154" i="155" s="1"/>
  <c r="Q158" i="154"/>
  <c r="R157" i="154"/>
  <c r="T157" i="154" a="1"/>
  <c r="T157" i="154" s="1"/>
  <c r="S157" i="154" a="1"/>
  <c r="S157" i="154" s="1"/>
  <c r="U157" i="154" a="1"/>
  <c r="U157" i="154" s="1"/>
  <c r="Q154" i="152"/>
  <c r="R153" i="152"/>
  <c r="U153" i="152" a="1"/>
  <c r="U153" i="152" s="1"/>
  <c r="S153" i="152" a="1"/>
  <c r="S153" i="152" s="1"/>
  <c r="T153" i="152" a="1"/>
  <c r="T153" i="152" s="1"/>
  <c r="Q155" i="151"/>
  <c r="R154" i="151"/>
  <c r="T154" i="151" a="1"/>
  <c r="T154" i="151" s="1"/>
  <c r="S154" i="151" a="1"/>
  <c r="S154" i="151" s="1"/>
  <c r="U154" i="151" a="1"/>
  <c r="U154" i="151" s="1"/>
  <c r="Q156" i="150"/>
  <c r="T155" i="150" a="1"/>
  <c r="T155" i="150" s="1"/>
  <c r="U155" i="150" a="1"/>
  <c r="U155" i="150" s="1"/>
  <c r="S155" i="150" a="1"/>
  <c r="S155" i="150" s="1"/>
  <c r="R155" i="150"/>
  <c r="Q155" i="149"/>
  <c r="U154" i="149" a="1"/>
  <c r="U154" i="149" s="1"/>
  <c r="S154" i="149" a="1"/>
  <c r="S154" i="149" s="1"/>
  <c r="T154" i="149" a="1"/>
  <c r="T154" i="149" s="1"/>
  <c r="R154" i="149"/>
  <c r="Q156" i="148"/>
  <c r="R155" i="148"/>
  <c r="T155" i="148" a="1"/>
  <c r="T155" i="148" s="1"/>
  <c r="U155" i="148" a="1"/>
  <c r="U155" i="148" s="1"/>
  <c r="S155" i="148" a="1"/>
  <c r="S155" i="148" s="1"/>
  <c r="AM158" i="160" l="1"/>
  <c r="AP158" i="160" a="1"/>
  <c r="AP158" i="160" s="1"/>
  <c r="AL159" i="160"/>
  <c r="AN158" i="160" a="1"/>
  <c r="AN158" i="160" s="1"/>
  <c r="AO158" i="160" a="1"/>
  <c r="AO158" i="160" s="1"/>
  <c r="AN159" i="162" a="1"/>
  <c r="AN159" i="162" s="1"/>
  <c r="AO159" i="162" a="1"/>
  <c r="AO159" i="162" s="1"/>
  <c r="AM159" i="162"/>
  <c r="AP159" i="162" a="1"/>
  <c r="AP159" i="162" s="1"/>
  <c r="AL160" i="162"/>
  <c r="U155" i="156" a="1"/>
  <c r="U155" i="156" s="1"/>
  <c r="Q157" i="159"/>
  <c r="U156" i="159" a="1"/>
  <c r="U156" i="159" s="1"/>
  <c r="R156" i="159"/>
  <c r="T156" i="159" s="1" a="1"/>
  <c r="T156" i="159" s="1"/>
  <c r="S156" i="159" a="1"/>
  <c r="S156" i="159" s="1"/>
  <c r="Q157" i="157"/>
  <c r="R156" i="157"/>
  <c r="T156" i="157" a="1"/>
  <c r="T156" i="157" s="1"/>
  <c r="U156" i="157" a="1"/>
  <c r="U156" i="157" s="1"/>
  <c r="S156" i="157" a="1"/>
  <c r="S156" i="157" s="1"/>
  <c r="Q157" i="156"/>
  <c r="R156" i="156"/>
  <c r="U156" i="156" a="1"/>
  <c r="U156" i="156" s="1"/>
  <c r="S156" i="156" a="1"/>
  <c r="S156" i="156" s="1"/>
  <c r="T156" i="156" a="1"/>
  <c r="T156" i="156" s="1"/>
  <c r="Q156" i="155"/>
  <c r="R155" i="155"/>
  <c r="T155" i="155" a="1"/>
  <c r="T155" i="155" s="1"/>
  <c r="U155" i="155" a="1"/>
  <c r="U155" i="155" s="1"/>
  <c r="Q159" i="154"/>
  <c r="T158" i="154" a="1"/>
  <c r="T158" i="154" s="1"/>
  <c r="S158" i="154" a="1"/>
  <c r="S158" i="154" s="1"/>
  <c r="R158" i="154"/>
  <c r="U158" i="154" a="1"/>
  <c r="U158" i="154" s="1"/>
  <c r="Q155" i="152"/>
  <c r="R154" i="152"/>
  <c r="T154" i="152" a="1"/>
  <c r="T154" i="152" s="1"/>
  <c r="U154" i="152" a="1"/>
  <c r="U154" i="152" s="1"/>
  <c r="S154" i="152" a="1"/>
  <c r="S154" i="152" s="1"/>
  <c r="Q156" i="151"/>
  <c r="R155" i="151"/>
  <c r="S155" i="151" a="1"/>
  <c r="S155" i="151" s="1"/>
  <c r="T155" i="151" a="1"/>
  <c r="T155" i="151" s="1"/>
  <c r="U155" i="151" a="1"/>
  <c r="U155" i="151" s="1"/>
  <c r="Q157" i="150"/>
  <c r="T156" i="150" a="1"/>
  <c r="T156" i="150" s="1"/>
  <c r="R156" i="150"/>
  <c r="S156" i="150" s="1" a="1"/>
  <c r="S156" i="150" s="1"/>
  <c r="U156" i="150" a="1"/>
  <c r="U156" i="150" s="1"/>
  <c r="Q156" i="149"/>
  <c r="R155" i="149"/>
  <c r="S155" i="149" a="1"/>
  <c r="S155" i="149" s="1"/>
  <c r="U155" i="149" a="1"/>
  <c r="U155" i="149" s="1"/>
  <c r="T155" i="149" a="1"/>
  <c r="T155" i="149" s="1"/>
  <c r="Q157" i="148"/>
  <c r="T156" i="148" a="1"/>
  <c r="T156" i="148" s="1"/>
  <c r="S156" i="148" a="1"/>
  <c r="S156" i="148" s="1"/>
  <c r="R156" i="148"/>
  <c r="U156" i="148" a="1"/>
  <c r="U156" i="148" s="1"/>
  <c r="AN159" i="160" l="1" a="1"/>
  <c r="AN159" i="160" s="1"/>
  <c r="AO159" i="160" a="1"/>
  <c r="AO159" i="160" s="1"/>
  <c r="AL160" i="160"/>
  <c r="AP159" i="160" a="1"/>
  <c r="AP159" i="160" s="1"/>
  <c r="AM159" i="160"/>
  <c r="AO160" i="162" a="1"/>
  <c r="AO160" i="162" s="1"/>
  <c r="AP160" i="162" a="1"/>
  <c r="AP160" i="162" s="1"/>
  <c r="AM160" i="162"/>
  <c r="AN160" i="162" a="1"/>
  <c r="AN160" i="162" s="1"/>
  <c r="AL161" i="162"/>
  <c r="Q158" i="159"/>
  <c r="U157" i="159" a="1"/>
  <c r="U157" i="159" s="1"/>
  <c r="R157" i="159"/>
  <c r="T157" i="159" s="1" a="1"/>
  <c r="T157" i="159" s="1"/>
  <c r="S157" i="159" a="1"/>
  <c r="S157" i="159" s="1"/>
  <c r="Q158" i="157"/>
  <c r="T157" i="157" a="1"/>
  <c r="T157" i="157" s="1"/>
  <c r="R157" i="157"/>
  <c r="S157" i="157" s="1" a="1"/>
  <c r="S157" i="157" s="1"/>
  <c r="U157" i="157" a="1"/>
  <c r="U157" i="157" s="1"/>
  <c r="Q158" i="156"/>
  <c r="R157" i="156"/>
  <c r="S157" i="156" s="1" a="1"/>
  <c r="S157" i="156" s="1"/>
  <c r="T157" i="156" a="1"/>
  <c r="T157" i="156" s="1"/>
  <c r="U157" i="156" a="1"/>
  <c r="U157" i="156" s="1"/>
  <c r="Q157" i="155"/>
  <c r="R156" i="155"/>
  <c r="T156" i="155" a="1"/>
  <c r="T156" i="155" s="1"/>
  <c r="U156" i="155" a="1"/>
  <c r="U156" i="155" s="1"/>
  <c r="Q160" i="154"/>
  <c r="S159" i="154" a="1"/>
  <c r="S159" i="154" s="1"/>
  <c r="R159" i="154"/>
  <c r="T159" i="154" a="1"/>
  <c r="T159" i="154" s="1"/>
  <c r="U159" i="154" a="1"/>
  <c r="U159" i="154" s="1"/>
  <c r="Q156" i="152"/>
  <c r="U155" i="152" a="1"/>
  <c r="U155" i="152" s="1"/>
  <c r="S155" i="152" a="1"/>
  <c r="S155" i="152" s="1"/>
  <c r="R155" i="152"/>
  <c r="T155" i="152" a="1"/>
  <c r="T155" i="152" s="1"/>
  <c r="Q157" i="151"/>
  <c r="R156" i="151"/>
  <c r="T156" i="151" a="1"/>
  <c r="T156" i="151" s="1"/>
  <c r="S156" i="151" a="1"/>
  <c r="S156" i="151" s="1"/>
  <c r="U156" i="151" a="1"/>
  <c r="U156" i="151" s="1"/>
  <c r="Q158" i="150"/>
  <c r="S157" i="150" a="1"/>
  <c r="S157" i="150" s="1"/>
  <c r="T157" i="150" a="1"/>
  <c r="T157" i="150" s="1"/>
  <c r="R157" i="150"/>
  <c r="U157" i="150" a="1"/>
  <c r="U157" i="150" s="1"/>
  <c r="Q157" i="149"/>
  <c r="T156" i="149" a="1"/>
  <c r="T156" i="149" s="1"/>
  <c r="R156" i="149"/>
  <c r="S156" i="149" s="1" a="1"/>
  <c r="S156" i="149" s="1"/>
  <c r="U156" i="149" a="1"/>
  <c r="U156" i="149" s="1"/>
  <c r="Q158" i="148"/>
  <c r="R157" i="148"/>
  <c r="S157" i="148" s="1" a="1"/>
  <c r="S157" i="148" s="1"/>
  <c r="U157" i="148" a="1"/>
  <c r="U157" i="148" s="1"/>
  <c r="T157" i="148" a="1"/>
  <c r="T157" i="148" s="1"/>
  <c r="AO160" i="160" l="1" a="1"/>
  <c r="AO160" i="160" s="1"/>
  <c r="AN160" i="160" a="1"/>
  <c r="AN160" i="160" s="1"/>
  <c r="AP160" i="160" a="1"/>
  <c r="AP160" i="160" s="1"/>
  <c r="AM160" i="160"/>
  <c r="AL161" i="160"/>
  <c r="AN161" i="162" a="1"/>
  <c r="AN161" i="162" s="1"/>
  <c r="AP161" i="162" a="1"/>
  <c r="AP161" i="162" s="1"/>
  <c r="AL162" i="162"/>
  <c r="AM161" i="162"/>
  <c r="AO161" i="162" a="1"/>
  <c r="AO161" i="162" s="1"/>
  <c r="Q159" i="159"/>
  <c r="S158" i="159" a="1"/>
  <c r="S158" i="159" s="1"/>
  <c r="U158" i="159" a="1"/>
  <c r="U158" i="159" s="1"/>
  <c r="T158" i="159" a="1"/>
  <c r="T158" i="159" s="1"/>
  <c r="R158" i="159"/>
  <c r="Q159" i="157"/>
  <c r="R158" i="157"/>
  <c r="U158" i="157" a="1"/>
  <c r="U158" i="157" s="1"/>
  <c r="S158" i="157" a="1"/>
  <c r="S158" i="157" s="1"/>
  <c r="T158" i="157" a="1"/>
  <c r="T158" i="157" s="1"/>
  <c r="Q159" i="156"/>
  <c r="R158" i="156"/>
  <c r="U158" i="156" s="1" a="1"/>
  <c r="U158" i="156" s="1"/>
  <c r="T158" i="156" a="1"/>
  <c r="T158" i="156" s="1"/>
  <c r="S158" i="156" a="1"/>
  <c r="S158" i="156" s="1"/>
  <c r="Q158" i="155"/>
  <c r="R157" i="155"/>
  <c r="T157" i="155" a="1"/>
  <c r="T157" i="155" s="1"/>
  <c r="U157" i="155" a="1"/>
  <c r="U157" i="155" s="1"/>
  <c r="Q161" i="154"/>
  <c r="R160" i="154"/>
  <c r="S160" i="154" s="1" a="1"/>
  <c r="S160" i="154" s="1"/>
  <c r="T160" i="154" a="1"/>
  <c r="T160" i="154" s="1"/>
  <c r="U160" i="154" a="1"/>
  <c r="U160" i="154" s="1"/>
  <c r="Q157" i="152"/>
  <c r="U156" i="152" a="1"/>
  <c r="U156" i="152" s="1"/>
  <c r="R156" i="152"/>
  <c r="T156" i="152" a="1"/>
  <c r="T156" i="152" s="1"/>
  <c r="S156" i="152" a="1"/>
  <c r="S156" i="152" s="1"/>
  <c r="Q158" i="151"/>
  <c r="R157" i="151"/>
  <c r="S157" i="151" a="1"/>
  <c r="S157" i="151" s="1"/>
  <c r="T157" i="151" a="1"/>
  <c r="T157" i="151" s="1"/>
  <c r="U157" i="151" a="1"/>
  <c r="U157" i="151" s="1"/>
  <c r="Q159" i="150"/>
  <c r="T158" i="150" a="1"/>
  <c r="T158" i="150" s="1"/>
  <c r="R158" i="150"/>
  <c r="U158" i="150" a="1"/>
  <c r="U158" i="150" s="1"/>
  <c r="S158" i="150" a="1"/>
  <c r="S158" i="150" s="1"/>
  <c r="Q158" i="149"/>
  <c r="U157" i="149" a="1"/>
  <c r="U157" i="149" s="1"/>
  <c r="S157" i="149" a="1"/>
  <c r="S157" i="149" s="1"/>
  <c r="T157" i="149" a="1"/>
  <c r="T157" i="149" s="1"/>
  <c r="R157" i="149"/>
  <c r="Q159" i="148"/>
  <c r="U158" i="148" a="1"/>
  <c r="U158" i="148" s="1"/>
  <c r="T158" i="148" a="1"/>
  <c r="T158" i="148" s="1"/>
  <c r="R158" i="148"/>
  <c r="S158" i="148" s="1" a="1"/>
  <c r="S158" i="148" s="1"/>
  <c r="AO162" i="162" l="1" a="1"/>
  <c r="AO162" i="162" s="1"/>
  <c r="AP162" i="162" a="1"/>
  <c r="AP162" i="162" s="1"/>
  <c r="AM162" i="162"/>
  <c r="AL163" i="162"/>
  <c r="AN162" i="162" a="1"/>
  <c r="AN162" i="162" s="1"/>
  <c r="AO161" i="160" a="1"/>
  <c r="AO161" i="160" s="1"/>
  <c r="AM161" i="160"/>
  <c r="AP161" i="160" a="1"/>
  <c r="AP161" i="160" s="1"/>
  <c r="AN161" i="160" a="1"/>
  <c r="AN161" i="160" s="1"/>
  <c r="AL162" i="160"/>
  <c r="Q160" i="159"/>
  <c r="R159" i="159"/>
  <c r="U159" i="159" a="1"/>
  <c r="U159" i="159" s="1"/>
  <c r="T159" i="159" a="1"/>
  <c r="T159" i="159" s="1"/>
  <c r="S159" i="159" a="1"/>
  <c r="S159" i="159" s="1"/>
  <c r="Q160" i="157"/>
  <c r="T159" i="157" a="1"/>
  <c r="T159" i="157" s="1"/>
  <c r="S159" i="157" a="1"/>
  <c r="S159" i="157" s="1"/>
  <c r="R159" i="157"/>
  <c r="U159" i="157" s="1" a="1"/>
  <c r="U159" i="157" s="1"/>
  <c r="Q160" i="156"/>
  <c r="R159" i="156"/>
  <c r="S159" i="156" s="1" a="1"/>
  <c r="S159" i="156" s="1"/>
  <c r="T159" i="156" a="1"/>
  <c r="T159" i="156" s="1"/>
  <c r="Q159" i="155"/>
  <c r="U158" i="155" a="1"/>
  <c r="U158" i="155" s="1"/>
  <c r="R158" i="155"/>
  <c r="T158" i="155" a="1"/>
  <c r="T158" i="155" s="1"/>
  <c r="Q162" i="154"/>
  <c r="R161" i="154"/>
  <c r="S161" i="154" s="1" a="1"/>
  <c r="S161" i="154" s="1"/>
  <c r="T161" i="154" a="1"/>
  <c r="T161" i="154" s="1"/>
  <c r="U161" i="154" a="1"/>
  <c r="U161" i="154" s="1"/>
  <c r="Q158" i="152"/>
  <c r="U157" i="152" a="1"/>
  <c r="U157" i="152" s="1"/>
  <c r="S157" i="152" a="1"/>
  <c r="S157" i="152" s="1"/>
  <c r="R157" i="152"/>
  <c r="T157" i="152" a="1"/>
  <c r="T157" i="152" s="1"/>
  <c r="Q159" i="151"/>
  <c r="T158" i="151" a="1"/>
  <c r="T158" i="151" s="1"/>
  <c r="R158" i="151"/>
  <c r="S158" i="151" a="1"/>
  <c r="S158" i="151" s="1"/>
  <c r="U158" i="151" a="1"/>
  <c r="U158" i="151" s="1"/>
  <c r="Q160" i="150"/>
  <c r="R159" i="150"/>
  <c r="S159" i="150" a="1"/>
  <c r="S159" i="150" s="1"/>
  <c r="U159" i="150" a="1"/>
  <c r="U159" i="150" s="1"/>
  <c r="T159" i="150" a="1"/>
  <c r="T159" i="150" s="1"/>
  <c r="Q159" i="149"/>
  <c r="T158" i="149" a="1"/>
  <c r="T158" i="149" s="1"/>
  <c r="U158" i="149" a="1"/>
  <c r="U158" i="149" s="1"/>
  <c r="S158" i="149" a="1"/>
  <c r="S158" i="149" s="1"/>
  <c r="R158" i="149"/>
  <c r="Q160" i="148"/>
  <c r="T159" i="148" a="1"/>
  <c r="T159" i="148" s="1"/>
  <c r="R159" i="148"/>
  <c r="U159" i="148" a="1"/>
  <c r="U159" i="148" s="1"/>
  <c r="S159" i="148" a="1"/>
  <c r="S159" i="148" s="1"/>
  <c r="AM163" i="162" l="1"/>
  <c r="AP163" i="162" a="1"/>
  <c r="AP163" i="162" s="1"/>
  <c r="AL164" i="162"/>
  <c r="AO163" i="162" a="1"/>
  <c r="AO163" i="162" s="1"/>
  <c r="AN163" i="162" a="1"/>
  <c r="AN163" i="162" s="1"/>
  <c r="AP162" i="160" a="1"/>
  <c r="AP162" i="160" s="1"/>
  <c r="AL163" i="160"/>
  <c r="AM162" i="160"/>
  <c r="AO162" i="160" a="1"/>
  <c r="AO162" i="160" s="1"/>
  <c r="AN162" i="160" a="1"/>
  <c r="AN162" i="160" s="1"/>
  <c r="U159" i="156" a="1"/>
  <c r="U159" i="156" s="1"/>
  <c r="Q161" i="159"/>
  <c r="S160" i="159" a="1"/>
  <c r="S160" i="159" s="1"/>
  <c r="U160" i="159" a="1"/>
  <c r="U160" i="159" s="1"/>
  <c r="R160" i="159"/>
  <c r="T160" i="159" s="1" a="1"/>
  <c r="T160" i="159" s="1"/>
  <c r="Q161" i="157"/>
  <c r="R160" i="157"/>
  <c r="U160" i="157" s="1" a="1"/>
  <c r="U160" i="157" s="1"/>
  <c r="T160" i="157" a="1"/>
  <c r="T160" i="157" s="1"/>
  <c r="S160" i="157" a="1"/>
  <c r="S160" i="157" s="1"/>
  <c r="Q161" i="156"/>
  <c r="R160" i="156"/>
  <c r="S160" i="156" s="1" a="1"/>
  <c r="S160" i="156" s="1"/>
  <c r="T160" i="156" a="1"/>
  <c r="T160" i="156" s="1"/>
  <c r="Q160" i="155"/>
  <c r="R159" i="155"/>
  <c r="U159" i="155" a="1"/>
  <c r="U159" i="155" s="1"/>
  <c r="T159" i="155" a="1"/>
  <c r="T159" i="155" s="1"/>
  <c r="Q163" i="154"/>
  <c r="S162" i="154" a="1"/>
  <c r="S162" i="154" s="1"/>
  <c r="T162" i="154" a="1"/>
  <c r="T162" i="154" s="1"/>
  <c r="R162" i="154"/>
  <c r="U162" i="154" a="1"/>
  <c r="U162" i="154" s="1"/>
  <c r="Q159" i="152"/>
  <c r="S158" i="152" a="1"/>
  <c r="S158" i="152" s="1"/>
  <c r="R158" i="152"/>
  <c r="T158" i="152" a="1"/>
  <c r="T158" i="152" s="1"/>
  <c r="U158" i="152" a="1"/>
  <c r="U158" i="152" s="1"/>
  <c r="Q160" i="151"/>
  <c r="R159" i="151"/>
  <c r="S159" i="151" a="1"/>
  <c r="S159" i="151" s="1"/>
  <c r="T159" i="151" a="1"/>
  <c r="T159" i="151" s="1"/>
  <c r="U159" i="151" a="1"/>
  <c r="U159" i="151" s="1"/>
  <c r="Q161" i="150"/>
  <c r="R160" i="150"/>
  <c r="S160" i="150" s="1" a="1"/>
  <c r="S160" i="150" s="1"/>
  <c r="T160" i="150" a="1"/>
  <c r="T160" i="150" s="1"/>
  <c r="U160" i="150" a="1"/>
  <c r="U160" i="150" s="1"/>
  <c r="Q160" i="149"/>
  <c r="R159" i="149"/>
  <c r="U159" i="149" a="1"/>
  <c r="U159" i="149" s="1"/>
  <c r="S159" i="149" a="1"/>
  <c r="S159" i="149" s="1"/>
  <c r="T159" i="149" a="1"/>
  <c r="T159" i="149" s="1"/>
  <c r="Q161" i="148"/>
  <c r="S160" i="148" a="1"/>
  <c r="S160" i="148" s="1"/>
  <c r="T160" i="148" a="1"/>
  <c r="T160" i="148" s="1"/>
  <c r="R160" i="148"/>
  <c r="U160" i="148" a="1"/>
  <c r="U160" i="148" s="1"/>
  <c r="AM163" i="160" l="1"/>
  <c r="AL164" i="160"/>
  <c r="AP163" i="160" a="1"/>
  <c r="AP163" i="160" s="1"/>
  <c r="AN163" i="160" a="1"/>
  <c r="AN163" i="160" s="1"/>
  <c r="AO163" i="160" a="1"/>
  <c r="AO163" i="160" s="1"/>
  <c r="AM164" i="162"/>
  <c r="AL165" i="162"/>
  <c r="AN164" i="162" a="1"/>
  <c r="AN164" i="162" s="1"/>
  <c r="AO164" i="162" a="1"/>
  <c r="AO164" i="162" s="1"/>
  <c r="AP164" i="162" a="1"/>
  <c r="AP164" i="162" s="1"/>
  <c r="U160" i="156" a="1"/>
  <c r="U160" i="156" s="1"/>
  <c r="Q162" i="159"/>
  <c r="U161" i="159" a="1"/>
  <c r="U161" i="159" s="1"/>
  <c r="T161" i="159" a="1"/>
  <c r="T161" i="159" s="1"/>
  <c r="R161" i="159"/>
  <c r="S161" i="159" a="1"/>
  <c r="S161" i="159" s="1"/>
  <c r="Q162" i="157"/>
  <c r="T161" i="157" a="1"/>
  <c r="T161" i="157" s="1"/>
  <c r="U161" i="157" a="1"/>
  <c r="U161" i="157" s="1"/>
  <c r="R161" i="157"/>
  <c r="S161" i="157" a="1"/>
  <c r="S161" i="157" s="1"/>
  <c r="Q162" i="156"/>
  <c r="R161" i="156"/>
  <c r="S161" i="156" a="1"/>
  <c r="S161" i="156" s="1"/>
  <c r="U161" i="156" a="1"/>
  <c r="U161" i="156" s="1"/>
  <c r="T161" i="156" a="1"/>
  <c r="T161" i="156" s="1"/>
  <c r="Q161" i="155"/>
  <c r="T160" i="155" a="1"/>
  <c r="T160" i="155" s="1"/>
  <c r="R160" i="155"/>
  <c r="U160" i="155" a="1"/>
  <c r="U160" i="155" s="1"/>
  <c r="Q164" i="154"/>
  <c r="T163" i="154" a="1"/>
  <c r="T163" i="154" s="1"/>
  <c r="R163" i="154"/>
  <c r="S163" i="154" a="1"/>
  <c r="S163" i="154" s="1"/>
  <c r="U163" i="154" a="1"/>
  <c r="U163" i="154" s="1"/>
  <c r="Q160" i="152"/>
  <c r="T159" i="152" a="1"/>
  <c r="T159" i="152" s="1"/>
  <c r="S159" i="152" a="1"/>
  <c r="S159" i="152" s="1"/>
  <c r="U159" i="152" a="1"/>
  <c r="U159" i="152" s="1"/>
  <c r="R159" i="152"/>
  <c r="Q161" i="151"/>
  <c r="T160" i="151" a="1"/>
  <c r="T160" i="151" s="1"/>
  <c r="R160" i="151"/>
  <c r="S160" i="151" a="1"/>
  <c r="S160" i="151" s="1"/>
  <c r="U160" i="151" a="1"/>
  <c r="U160" i="151" s="1"/>
  <c r="Q162" i="150"/>
  <c r="R161" i="150"/>
  <c r="U161" i="150" a="1"/>
  <c r="U161" i="150" s="1"/>
  <c r="S161" i="150" a="1"/>
  <c r="S161" i="150" s="1"/>
  <c r="T161" i="150" a="1"/>
  <c r="T161" i="150" s="1"/>
  <c r="Q161" i="149"/>
  <c r="T160" i="149" a="1"/>
  <c r="T160" i="149" s="1"/>
  <c r="U160" i="149" a="1"/>
  <c r="U160" i="149" s="1"/>
  <c r="S160" i="149" a="1"/>
  <c r="S160" i="149" s="1"/>
  <c r="R160" i="149"/>
  <c r="Q162" i="148"/>
  <c r="R161" i="148"/>
  <c r="T161" i="148" a="1"/>
  <c r="T161" i="148" s="1"/>
  <c r="U161" i="148" a="1"/>
  <c r="U161" i="148" s="1"/>
  <c r="S161" i="148" a="1"/>
  <c r="S161" i="148" s="1"/>
  <c r="AM165" i="162" l="1"/>
  <c r="AP165" i="162" a="1"/>
  <c r="AP165" i="162" s="1"/>
  <c r="AN165" i="162" a="1"/>
  <c r="AN165" i="162" s="1"/>
  <c r="AL166" i="162"/>
  <c r="AO165" i="162" a="1"/>
  <c r="AO165" i="162" s="1"/>
  <c r="AM164" i="160"/>
  <c r="AN164" i="160" a="1"/>
  <c r="AN164" i="160" s="1"/>
  <c r="AL165" i="160"/>
  <c r="AO164" i="160" a="1"/>
  <c r="AO164" i="160" s="1"/>
  <c r="AP164" i="160" a="1"/>
  <c r="AP164" i="160" s="1"/>
  <c r="Q163" i="159"/>
  <c r="U162" i="159" a="1"/>
  <c r="U162" i="159" s="1"/>
  <c r="R162" i="159"/>
  <c r="T162" i="159" s="1" a="1"/>
  <c r="T162" i="159" s="1"/>
  <c r="S162" i="159" a="1"/>
  <c r="S162" i="159" s="1"/>
  <c r="Q163" i="157"/>
  <c r="T162" i="157" a="1"/>
  <c r="T162" i="157" s="1"/>
  <c r="U162" i="157" a="1"/>
  <c r="U162" i="157" s="1"/>
  <c r="R162" i="157"/>
  <c r="S162" i="157" a="1"/>
  <c r="S162" i="157" s="1"/>
  <c r="Q163" i="156"/>
  <c r="R162" i="156"/>
  <c r="U162" i="156" s="1" a="1"/>
  <c r="U162" i="156" s="1"/>
  <c r="T162" i="156" a="1"/>
  <c r="T162" i="156" s="1"/>
  <c r="Q162" i="155"/>
  <c r="R161" i="155"/>
  <c r="U161" i="155" a="1"/>
  <c r="U161" i="155" s="1"/>
  <c r="T161" i="155" a="1"/>
  <c r="T161" i="155" s="1"/>
  <c r="Q165" i="154"/>
  <c r="S164" i="154" a="1"/>
  <c r="S164" i="154" s="1"/>
  <c r="R164" i="154"/>
  <c r="T164" i="154" a="1"/>
  <c r="T164" i="154" s="1"/>
  <c r="U164" i="154" a="1"/>
  <c r="U164" i="154" s="1"/>
  <c r="Q161" i="152"/>
  <c r="T160" i="152" a="1"/>
  <c r="T160" i="152" s="1"/>
  <c r="R160" i="152"/>
  <c r="U160" i="152" a="1"/>
  <c r="U160" i="152" s="1"/>
  <c r="S160" i="152" a="1"/>
  <c r="S160" i="152" s="1"/>
  <c r="Q162" i="151"/>
  <c r="T161" i="151" a="1"/>
  <c r="T161" i="151" s="1"/>
  <c r="R161" i="151"/>
  <c r="S161" i="151" a="1"/>
  <c r="S161" i="151" s="1"/>
  <c r="U161" i="151" a="1"/>
  <c r="U161" i="151" s="1"/>
  <c r="Q163" i="150"/>
  <c r="U162" i="150" a="1"/>
  <c r="U162" i="150" s="1"/>
  <c r="R162" i="150"/>
  <c r="S162" i="150" a="1"/>
  <c r="S162" i="150" s="1"/>
  <c r="T162" i="150" a="1"/>
  <c r="T162" i="150" s="1"/>
  <c r="Q162" i="149"/>
  <c r="S161" i="149" a="1"/>
  <c r="S161" i="149" s="1"/>
  <c r="R161" i="149"/>
  <c r="U161" i="149" a="1"/>
  <c r="U161" i="149" s="1"/>
  <c r="T161" i="149" a="1"/>
  <c r="T161" i="149" s="1"/>
  <c r="Q163" i="148"/>
  <c r="T162" i="148" a="1"/>
  <c r="T162" i="148" s="1"/>
  <c r="U162" i="148" a="1"/>
  <c r="U162" i="148" s="1"/>
  <c r="R162" i="148"/>
  <c r="S162" i="148" a="1"/>
  <c r="S162" i="148" s="1"/>
  <c r="AL166" i="160" l="1"/>
  <c r="AN165" i="160" a="1"/>
  <c r="AN165" i="160" s="1"/>
  <c r="AO165" i="160" a="1"/>
  <c r="AO165" i="160" s="1"/>
  <c r="AM165" i="160"/>
  <c r="AP165" i="160" a="1"/>
  <c r="AP165" i="160" s="1"/>
  <c r="AN166" i="162" a="1"/>
  <c r="AN166" i="162" s="1"/>
  <c r="AO166" i="162" a="1"/>
  <c r="AO166" i="162" s="1"/>
  <c r="AM166" i="162"/>
  <c r="AL167" i="162"/>
  <c r="AP166" i="162" a="1"/>
  <c r="AP166" i="162" s="1"/>
  <c r="S162" i="156" a="1"/>
  <c r="S162" i="156" s="1"/>
  <c r="Q164" i="159"/>
  <c r="S163" i="159" a="1"/>
  <c r="S163" i="159" s="1"/>
  <c r="R163" i="159"/>
  <c r="T163" i="159" s="1" a="1"/>
  <c r="T163" i="159" s="1"/>
  <c r="U163" i="159" a="1"/>
  <c r="U163" i="159" s="1"/>
  <c r="Q164" i="157"/>
  <c r="T163" i="157" a="1"/>
  <c r="T163" i="157" s="1"/>
  <c r="U163" i="157" a="1"/>
  <c r="U163" i="157" s="1"/>
  <c r="R163" i="157"/>
  <c r="S163" i="157" a="1"/>
  <c r="S163" i="157" s="1"/>
  <c r="Q164" i="156"/>
  <c r="R163" i="156"/>
  <c r="T163" i="156" a="1"/>
  <c r="T163" i="156" s="1"/>
  <c r="U163" i="156" a="1"/>
  <c r="U163" i="156" s="1"/>
  <c r="S163" i="156" a="1"/>
  <c r="S163" i="156" s="1"/>
  <c r="Q163" i="155"/>
  <c r="R162" i="155"/>
  <c r="T162" i="155" a="1"/>
  <c r="T162" i="155" s="1"/>
  <c r="U162" i="155" a="1"/>
  <c r="U162" i="155" s="1"/>
  <c r="Q166" i="154"/>
  <c r="T165" i="154" a="1"/>
  <c r="T165" i="154" s="1"/>
  <c r="R165" i="154"/>
  <c r="S165" i="154" a="1"/>
  <c r="S165" i="154" s="1"/>
  <c r="U165" i="154" a="1"/>
  <c r="U165" i="154" s="1"/>
  <c r="Q162" i="152"/>
  <c r="U161" i="152" a="1"/>
  <c r="U161" i="152" s="1"/>
  <c r="R161" i="152"/>
  <c r="T161" i="152" a="1"/>
  <c r="T161" i="152" s="1"/>
  <c r="S161" i="152" a="1"/>
  <c r="S161" i="152" s="1"/>
  <c r="Q163" i="151"/>
  <c r="T162" i="151" a="1"/>
  <c r="T162" i="151" s="1"/>
  <c r="S162" i="151" a="1"/>
  <c r="S162" i="151" s="1"/>
  <c r="R162" i="151"/>
  <c r="U162" i="151" a="1"/>
  <c r="U162" i="151" s="1"/>
  <c r="Q164" i="150"/>
  <c r="U163" i="150" a="1"/>
  <c r="U163" i="150" s="1"/>
  <c r="T163" i="150" a="1"/>
  <c r="T163" i="150" s="1"/>
  <c r="R163" i="150"/>
  <c r="S163" i="150" s="1" a="1"/>
  <c r="S163" i="150" s="1"/>
  <c r="Q163" i="149"/>
  <c r="U162" i="149" a="1"/>
  <c r="U162" i="149" s="1"/>
  <c r="S162" i="149" a="1"/>
  <c r="S162" i="149" s="1"/>
  <c r="R162" i="149"/>
  <c r="T162" i="149" a="1"/>
  <c r="T162" i="149" s="1"/>
  <c r="Q164" i="148"/>
  <c r="U163" i="148" a="1"/>
  <c r="U163" i="148" s="1"/>
  <c r="R163" i="148"/>
  <c r="S163" i="148" s="1" a="1"/>
  <c r="S163" i="148" s="1"/>
  <c r="T163" i="148" a="1"/>
  <c r="T163" i="148" s="1"/>
  <c r="AO167" i="162" l="1" a="1"/>
  <c r="AO167" i="162" s="1"/>
  <c r="AP167" i="162" a="1"/>
  <c r="AP167" i="162" s="1"/>
  <c r="AN167" i="162" a="1"/>
  <c r="AN167" i="162" s="1"/>
  <c r="AL168" i="162"/>
  <c r="AM167" i="162"/>
  <c r="AN166" i="160" a="1"/>
  <c r="AN166" i="160" s="1"/>
  <c r="AO166" i="160" a="1"/>
  <c r="AO166" i="160" s="1"/>
  <c r="AM166" i="160"/>
  <c r="AP166" i="160" a="1"/>
  <c r="AP166" i="160" s="1"/>
  <c r="AL167" i="160"/>
  <c r="Q165" i="159"/>
  <c r="S164" i="159" a="1"/>
  <c r="S164" i="159" s="1"/>
  <c r="U164" i="159" a="1"/>
  <c r="U164" i="159" s="1"/>
  <c r="R164" i="159"/>
  <c r="T164" i="159" s="1" a="1"/>
  <c r="T164" i="159" s="1"/>
  <c r="Q165" i="157"/>
  <c r="S164" i="157" a="1"/>
  <c r="S164" i="157" s="1"/>
  <c r="R164" i="157"/>
  <c r="U164" i="157" s="1" a="1"/>
  <c r="U164" i="157" s="1"/>
  <c r="T164" i="157" a="1"/>
  <c r="T164" i="157" s="1"/>
  <c r="Q165" i="156"/>
  <c r="R164" i="156"/>
  <c r="U164" i="156" s="1" a="1"/>
  <c r="U164" i="156" s="1"/>
  <c r="S164" i="156" a="1"/>
  <c r="S164" i="156" s="1"/>
  <c r="T164" i="156" a="1"/>
  <c r="T164" i="156" s="1"/>
  <c r="Q164" i="155"/>
  <c r="T163" i="155" a="1"/>
  <c r="T163" i="155" s="1"/>
  <c r="U163" i="155" a="1"/>
  <c r="U163" i="155" s="1"/>
  <c r="R163" i="155"/>
  <c r="Q167" i="154"/>
  <c r="T166" i="154" a="1"/>
  <c r="T166" i="154" s="1"/>
  <c r="S166" i="154" a="1"/>
  <c r="S166" i="154" s="1"/>
  <c r="R166" i="154"/>
  <c r="U166" i="154" a="1"/>
  <c r="U166" i="154" s="1"/>
  <c r="Q163" i="152"/>
  <c r="T162" i="152" a="1"/>
  <c r="T162" i="152" s="1"/>
  <c r="S162" i="152" a="1"/>
  <c r="S162" i="152" s="1"/>
  <c r="U162" i="152" a="1"/>
  <c r="U162" i="152" s="1"/>
  <c r="R162" i="152"/>
  <c r="Q164" i="151"/>
  <c r="S163" i="151" a="1"/>
  <c r="S163" i="151" s="1"/>
  <c r="T163" i="151" a="1"/>
  <c r="T163" i="151" s="1"/>
  <c r="R163" i="151"/>
  <c r="U163" i="151" a="1"/>
  <c r="U163" i="151" s="1"/>
  <c r="Q165" i="150"/>
  <c r="U164" i="150" a="1"/>
  <c r="U164" i="150" s="1"/>
  <c r="T164" i="150" a="1"/>
  <c r="T164" i="150" s="1"/>
  <c r="R164" i="150"/>
  <c r="S164" i="150" s="1" a="1"/>
  <c r="S164" i="150" s="1"/>
  <c r="Q164" i="149"/>
  <c r="U163" i="149" a="1"/>
  <c r="U163" i="149" s="1"/>
  <c r="T163" i="149" a="1"/>
  <c r="T163" i="149" s="1"/>
  <c r="R163" i="149"/>
  <c r="S163" i="149" a="1"/>
  <c r="S163" i="149" s="1"/>
  <c r="Q165" i="148"/>
  <c r="T164" i="148" a="1"/>
  <c r="T164" i="148" s="1"/>
  <c r="S164" i="148" a="1"/>
  <c r="S164" i="148" s="1"/>
  <c r="U164" i="148" a="1"/>
  <c r="U164" i="148" s="1"/>
  <c r="R164" i="148"/>
  <c r="AO167" i="160" l="1" a="1"/>
  <c r="AO167" i="160" s="1"/>
  <c r="AL168" i="160"/>
  <c r="AN167" i="160" a="1"/>
  <c r="AN167" i="160" s="1"/>
  <c r="AP167" i="160" a="1"/>
  <c r="AP167" i="160" s="1"/>
  <c r="AM167" i="160"/>
  <c r="AM168" i="162"/>
  <c r="AP168" i="162" a="1"/>
  <c r="AP168" i="162" s="1"/>
  <c r="AO168" i="162" a="1"/>
  <c r="AO168" i="162" s="1"/>
  <c r="AL169" i="162"/>
  <c r="AN168" i="162" a="1"/>
  <c r="AN168" i="162" s="1"/>
  <c r="Q166" i="159"/>
  <c r="R165" i="159"/>
  <c r="T165" i="159" s="1" a="1"/>
  <c r="T165" i="159" s="1"/>
  <c r="S165" i="159" a="1"/>
  <c r="S165" i="159" s="1"/>
  <c r="U165" i="159" a="1"/>
  <c r="U165" i="159" s="1"/>
  <c r="Q166" i="157"/>
  <c r="T165" i="157" a="1"/>
  <c r="T165" i="157" s="1"/>
  <c r="S165" i="157" a="1"/>
  <c r="S165" i="157" s="1"/>
  <c r="R165" i="157"/>
  <c r="U165" i="157" a="1"/>
  <c r="U165" i="157" s="1"/>
  <c r="Q166" i="156"/>
  <c r="R165" i="156"/>
  <c r="S165" i="156" s="1" a="1"/>
  <c r="S165" i="156" s="1"/>
  <c r="T165" i="156" a="1"/>
  <c r="T165" i="156" s="1"/>
  <c r="U165" i="156" a="1"/>
  <c r="U165" i="156" s="1"/>
  <c r="Q165" i="155"/>
  <c r="T164" i="155" a="1"/>
  <c r="T164" i="155" s="1"/>
  <c r="U164" i="155" a="1"/>
  <c r="U164" i="155" s="1"/>
  <c r="R164" i="155"/>
  <c r="Q168" i="154"/>
  <c r="R167" i="154"/>
  <c r="T167" i="154" a="1"/>
  <c r="T167" i="154" s="1"/>
  <c r="S167" i="154" a="1"/>
  <c r="S167" i="154" s="1"/>
  <c r="U167" i="154" a="1"/>
  <c r="U167" i="154" s="1"/>
  <c r="Q164" i="152"/>
  <c r="S163" i="152" a="1"/>
  <c r="S163" i="152" s="1"/>
  <c r="R163" i="152"/>
  <c r="T163" i="152" a="1"/>
  <c r="T163" i="152" s="1"/>
  <c r="U163" i="152" a="1"/>
  <c r="U163" i="152" s="1"/>
  <c r="Q165" i="151"/>
  <c r="S164" i="151" a="1"/>
  <c r="S164" i="151" s="1"/>
  <c r="T164" i="151" a="1"/>
  <c r="T164" i="151" s="1"/>
  <c r="R164" i="151"/>
  <c r="U164" i="151" a="1"/>
  <c r="U164" i="151" s="1"/>
  <c r="Q166" i="150"/>
  <c r="U165" i="150" a="1"/>
  <c r="U165" i="150" s="1"/>
  <c r="R165" i="150"/>
  <c r="T165" i="150" a="1"/>
  <c r="T165" i="150" s="1"/>
  <c r="S165" i="150" a="1"/>
  <c r="S165" i="150" s="1"/>
  <c r="Q165" i="149"/>
  <c r="S164" i="149" a="1"/>
  <c r="S164" i="149" s="1"/>
  <c r="R164" i="149"/>
  <c r="U164" i="149" a="1"/>
  <c r="U164" i="149" s="1"/>
  <c r="T164" i="149" a="1"/>
  <c r="T164" i="149" s="1"/>
  <c r="Q166" i="148"/>
  <c r="U165" i="148" a="1"/>
  <c r="U165" i="148" s="1"/>
  <c r="T165" i="148" a="1"/>
  <c r="T165" i="148" s="1"/>
  <c r="R165" i="148"/>
  <c r="S165" i="148" s="1" a="1"/>
  <c r="S165" i="148" s="1"/>
  <c r="AL169" i="160" l="1"/>
  <c r="AP168" i="160" a="1"/>
  <c r="AP168" i="160" s="1"/>
  <c r="AM168" i="160"/>
  <c r="AN168" i="160" a="1"/>
  <c r="AN168" i="160" s="1"/>
  <c r="AO168" i="160" a="1"/>
  <c r="AO168" i="160" s="1"/>
  <c r="AN169" i="162" a="1"/>
  <c r="AN169" i="162" s="1"/>
  <c r="AO169" i="162" a="1"/>
  <c r="AO169" i="162" s="1"/>
  <c r="AM169" i="162"/>
  <c r="AP169" i="162" a="1"/>
  <c r="AP169" i="162" s="1"/>
  <c r="AL170" i="162"/>
  <c r="Q167" i="159"/>
  <c r="U166" i="159" a="1"/>
  <c r="U166" i="159" s="1"/>
  <c r="R166" i="159"/>
  <c r="T166" i="159" s="1" a="1"/>
  <c r="T166" i="159" s="1"/>
  <c r="S166" i="159" a="1"/>
  <c r="S166" i="159" s="1"/>
  <c r="Q167" i="157"/>
  <c r="T166" i="157" a="1"/>
  <c r="T166" i="157" s="1"/>
  <c r="U166" i="157" a="1"/>
  <c r="U166" i="157" s="1"/>
  <c r="R166" i="157"/>
  <c r="S166" i="157" s="1" a="1"/>
  <c r="S166" i="157" s="1"/>
  <c r="Q167" i="156"/>
  <c r="R166" i="156"/>
  <c r="S166" i="156" s="1" a="1"/>
  <c r="S166" i="156" s="1"/>
  <c r="T166" i="156" a="1"/>
  <c r="T166" i="156" s="1"/>
  <c r="Q166" i="155"/>
  <c r="T165" i="155" a="1"/>
  <c r="T165" i="155" s="1"/>
  <c r="U165" i="155" a="1"/>
  <c r="U165" i="155" s="1"/>
  <c r="R165" i="155"/>
  <c r="Q169" i="154"/>
  <c r="R168" i="154"/>
  <c r="T168" i="154" a="1"/>
  <c r="T168" i="154" s="1"/>
  <c r="S168" i="154" a="1"/>
  <c r="S168" i="154" s="1"/>
  <c r="U168" i="154" a="1"/>
  <c r="U168" i="154" s="1"/>
  <c r="Q165" i="152"/>
  <c r="R164" i="152"/>
  <c r="T164" i="152" a="1"/>
  <c r="T164" i="152" s="1"/>
  <c r="U164" i="152" a="1"/>
  <c r="U164" i="152" s="1"/>
  <c r="S164" i="152" a="1"/>
  <c r="S164" i="152" s="1"/>
  <c r="Q166" i="151"/>
  <c r="T165" i="151" a="1"/>
  <c r="T165" i="151" s="1"/>
  <c r="R165" i="151"/>
  <c r="S165" i="151" a="1"/>
  <c r="S165" i="151" s="1"/>
  <c r="U165" i="151" a="1"/>
  <c r="U165" i="151" s="1"/>
  <c r="Q167" i="150"/>
  <c r="R166" i="150"/>
  <c r="S166" i="150" s="1" a="1"/>
  <c r="S166" i="150" s="1"/>
  <c r="U166" i="150" a="1"/>
  <c r="U166" i="150" s="1"/>
  <c r="T166" i="150" a="1"/>
  <c r="T166" i="150" s="1"/>
  <c r="Q166" i="149"/>
  <c r="T165" i="149" a="1"/>
  <c r="T165" i="149" s="1"/>
  <c r="S165" i="149" a="1"/>
  <c r="S165" i="149" s="1"/>
  <c r="R165" i="149"/>
  <c r="U165" i="149" a="1"/>
  <c r="U165" i="149" s="1"/>
  <c r="Q167" i="148"/>
  <c r="R166" i="148"/>
  <c r="S166" i="148" s="1" a="1"/>
  <c r="S166" i="148" s="1"/>
  <c r="T166" i="148" a="1"/>
  <c r="T166" i="148" s="1"/>
  <c r="U166" i="148" a="1"/>
  <c r="U166" i="148" s="1"/>
  <c r="AL171" i="162" l="1"/>
  <c r="AO170" i="162" a="1"/>
  <c r="AO170" i="162" s="1"/>
  <c r="AM170" i="162"/>
  <c r="AN170" i="162" a="1"/>
  <c r="AN170" i="162" s="1"/>
  <c r="AP170" i="162" a="1"/>
  <c r="AP170" i="162" s="1"/>
  <c r="AN169" i="160" a="1"/>
  <c r="AN169" i="160" s="1"/>
  <c r="AM169" i="160"/>
  <c r="AP169" i="160" a="1"/>
  <c r="AP169" i="160" s="1"/>
  <c r="AO169" i="160" a="1"/>
  <c r="AO169" i="160" s="1"/>
  <c r="AL170" i="160"/>
  <c r="U166" i="156" a="1"/>
  <c r="U166" i="156" s="1"/>
  <c r="Q168" i="159"/>
  <c r="U167" i="159" a="1"/>
  <c r="U167" i="159" s="1"/>
  <c r="R167" i="159"/>
  <c r="T167" i="159" s="1" a="1"/>
  <c r="T167" i="159" s="1"/>
  <c r="S167" i="159" a="1"/>
  <c r="S167" i="159" s="1"/>
  <c r="Q168" i="157"/>
  <c r="U167" i="157" a="1"/>
  <c r="U167" i="157" s="1"/>
  <c r="R167" i="157"/>
  <c r="T167" i="157" a="1"/>
  <c r="T167" i="157" s="1"/>
  <c r="S167" i="157" a="1"/>
  <c r="S167" i="157" s="1"/>
  <c r="Q168" i="156"/>
  <c r="R167" i="156"/>
  <c r="T167" i="156" a="1"/>
  <c r="T167" i="156" s="1"/>
  <c r="U167" i="156" a="1"/>
  <c r="U167" i="156" s="1"/>
  <c r="S167" i="156" a="1"/>
  <c r="S167" i="156" s="1"/>
  <c r="Q167" i="155"/>
  <c r="R166" i="155"/>
  <c r="U166" i="155" a="1"/>
  <c r="U166" i="155" s="1"/>
  <c r="T166" i="155" a="1"/>
  <c r="T166" i="155" s="1"/>
  <c r="Q170" i="154"/>
  <c r="S169" i="154" a="1"/>
  <c r="S169" i="154" s="1"/>
  <c r="R169" i="154"/>
  <c r="T169" i="154" a="1"/>
  <c r="T169" i="154" s="1"/>
  <c r="U169" i="154" a="1"/>
  <c r="U169" i="154" s="1"/>
  <c r="Q166" i="152"/>
  <c r="S165" i="152" a="1"/>
  <c r="S165" i="152" s="1"/>
  <c r="U165" i="152" a="1"/>
  <c r="U165" i="152" s="1"/>
  <c r="R165" i="152"/>
  <c r="T165" i="152" a="1"/>
  <c r="T165" i="152" s="1"/>
  <c r="Q167" i="151"/>
  <c r="S166" i="151" a="1"/>
  <c r="S166" i="151" s="1"/>
  <c r="T166" i="151" a="1"/>
  <c r="T166" i="151" s="1"/>
  <c r="R166" i="151"/>
  <c r="U166" i="151" a="1"/>
  <c r="U166" i="151" s="1"/>
  <c r="Q168" i="150"/>
  <c r="T167" i="150" a="1"/>
  <c r="T167" i="150" s="1"/>
  <c r="R167" i="150"/>
  <c r="S167" i="150" s="1" a="1"/>
  <c r="S167" i="150" s="1"/>
  <c r="U167" i="150" a="1"/>
  <c r="U167" i="150" s="1"/>
  <c r="Q167" i="149"/>
  <c r="R166" i="149"/>
  <c r="T166" i="149" a="1"/>
  <c r="T166" i="149" s="1"/>
  <c r="S166" i="149" a="1"/>
  <c r="S166" i="149" s="1"/>
  <c r="U166" i="149" a="1"/>
  <c r="U166" i="149" s="1"/>
  <c r="Q168" i="148"/>
  <c r="R167" i="148"/>
  <c r="S167" i="148" s="1" a="1"/>
  <c r="S167" i="148" s="1"/>
  <c r="T167" i="148" a="1"/>
  <c r="T167" i="148" s="1"/>
  <c r="U167" i="148" a="1"/>
  <c r="U167" i="148" s="1"/>
  <c r="AL171" i="160" l="1"/>
  <c r="AP170" i="160" a="1"/>
  <c r="AP170" i="160" s="1"/>
  <c r="AM170" i="160"/>
  <c r="AO170" i="160" a="1"/>
  <c r="AO170" i="160" s="1"/>
  <c r="AN170" i="160" a="1"/>
  <c r="AN170" i="160" s="1"/>
  <c r="AN171" i="162" a="1"/>
  <c r="AN171" i="162" s="1"/>
  <c r="AM171" i="162"/>
  <c r="AL172" i="162"/>
  <c r="AO171" i="162" a="1"/>
  <c r="AO171" i="162" s="1"/>
  <c r="AP171" i="162" a="1"/>
  <c r="AP171" i="162" s="1"/>
  <c r="Q169" i="159"/>
  <c r="T168" i="159" a="1"/>
  <c r="T168" i="159" s="1"/>
  <c r="R168" i="159"/>
  <c r="U168" i="159" a="1"/>
  <c r="U168" i="159" s="1"/>
  <c r="S168" i="159" a="1"/>
  <c r="S168" i="159" s="1"/>
  <c r="Q169" i="157"/>
  <c r="U168" i="157" a="1"/>
  <c r="U168" i="157" s="1"/>
  <c r="R168" i="157"/>
  <c r="S168" i="157" s="1" a="1"/>
  <c r="S168" i="157" s="1"/>
  <c r="T168" i="157" a="1"/>
  <c r="T168" i="157" s="1"/>
  <c r="Q169" i="156"/>
  <c r="R168" i="156"/>
  <c r="U168" i="156" a="1"/>
  <c r="U168" i="156" s="1"/>
  <c r="T168" i="156" a="1"/>
  <c r="T168" i="156" s="1"/>
  <c r="S168" i="156" a="1"/>
  <c r="S168" i="156" s="1"/>
  <c r="Q168" i="155"/>
  <c r="R167" i="155"/>
  <c r="U167" i="155" a="1"/>
  <c r="U167" i="155" s="1"/>
  <c r="T167" i="155" a="1"/>
  <c r="T167" i="155" s="1"/>
  <c r="Q171" i="154"/>
  <c r="R170" i="154"/>
  <c r="T170" i="154" a="1"/>
  <c r="T170" i="154" s="1"/>
  <c r="S170" i="154" a="1"/>
  <c r="S170" i="154" s="1"/>
  <c r="U170" i="154" a="1"/>
  <c r="U170" i="154" s="1"/>
  <c r="Q167" i="152"/>
  <c r="U166" i="152" a="1"/>
  <c r="U166" i="152" s="1"/>
  <c r="T166" i="152" a="1"/>
  <c r="T166" i="152" s="1"/>
  <c r="S166" i="152" a="1"/>
  <c r="S166" i="152" s="1"/>
  <c r="R166" i="152"/>
  <c r="Q168" i="151"/>
  <c r="R167" i="151"/>
  <c r="S167" i="151" a="1"/>
  <c r="S167" i="151" s="1"/>
  <c r="T167" i="151" a="1"/>
  <c r="T167" i="151" s="1"/>
  <c r="U167" i="151" a="1"/>
  <c r="U167" i="151" s="1"/>
  <c r="Q169" i="150"/>
  <c r="R168" i="150"/>
  <c r="T168" i="150" a="1"/>
  <c r="T168" i="150" s="1"/>
  <c r="S168" i="150" a="1"/>
  <c r="S168" i="150" s="1"/>
  <c r="U168" i="150" a="1"/>
  <c r="U168" i="150" s="1"/>
  <c r="Q168" i="149"/>
  <c r="S167" i="149" a="1"/>
  <c r="S167" i="149" s="1"/>
  <c r="R167" i="149"/>
  <c r="T167" i="149" a="1"/>
  <c r="T167" i="149" s="1"/>
  <c r="U167" i="149" a="1"/>
  <c r="U167" i="149" s="1"/>
  <c r="Q169" i="148"/>
  <c r="U168" i="148" a="1"/>
  <c r="U168" i="148" s="1"/>
  <c r="T168" i="148" a="1"/>
  <c r="T168" i="148" s="1"/>
  <c r="R168" i="148"/>
  <c r="S168" i="148" s="1" a="1"/>
  <c r="S168" i="148" s="1"/>
  <c r="AL173" i="162" l="1"/>
  <c r="AN172" i="162" a="1"/>
  <c r="AN172" i="162" s="1"/>
  <c r="AM172" i="162"/>
  <c r="AO172" i="162" a="1"/>
  <c r="AO172" i="162" s="1"/>
  <c r="AP172" i="162" a="1"/>
  <c r="AP172" i="162" s="1"/>
  <c r="AM171" i="160"/>
  <c r="AP171" i="160" a="1"/>
  <c r="AP171" i="160" s="1"/>
  <c r="AL172" i="160"/>
  <c r="AO171" i="160" a="1"/>
  <c r="AO171" i="160" s="1"/>
  <c r="AN171" i="160" a="1"/>
  <c r="AN171" i="160" s="1"/>
  <c r="Q170" i="159"/>
  <c r="S169" i="159" a="1"/>
  <c r="S169" i="159" s="1"/>
  <c r="U169" i="159" a="1"/>
  <c r="U169" i="159" s="1"/>
  <c r="R169" i="159"/>
  <c r="T169" i="159" s="1" a="1"/>
  <c r="T169" i="159" s="1"/>
  <c r="Q170" i="157"/>
  <c r="T169" i="157" a="1"/>
  <c r="T169" i="157" s="1"/>
  <c r="R169" i="157"/>
  <c r="U169" i="157" s="1" a="1"/>
  <c r="U169" i="157" s="1"/>
  <c r="S169" i="157" a="1"/>
  <c r="S169" i="157" s="1"/>
  <c r="Q170" i="156"/>
  <c r="R169" i="156"/>
  <c r="U169" i="156" s="1" a="1"/>
  <c r="U169" i="156" s="1"/>
  <c r="S169" i="156" a="1"/>
  <c r="S169" i="156" s="1"/>
  <c r="T169" i="156" a="1"/>
  <c r="T169" i="156" s="1"/>
  <c r="Q169" i="155"/>
  <c r="R168" i="155"/>
  <c r="T168" i="155" a="1"/>
  <c r="T168" i="155" s="1"/>
  <c r="U168" i="155" a="1"/>
  <c r="U168" i="155" s="1"/>
  <c r="Q172" i="154"/>
  <c r="T171" i="154" a="1"/>
  <c r="T171" i="154" s="1"/>
  <c r="R171" i="154"/>
  <c r="S171" i="154" a="1"/>
  <c r="S171" i="154" s="1"/>
  <c r="U171" i="154" a="1"/>
  <c r="U171" i="154" s="1"/>
  <c r="Q168" i="152"/>
  <c r="T167" i="152" a="1"/>
  <c r="T167" i="152" s="1"/>
  <c r="S167" i="152" a="1"/>
  <c r="S167" i="152" s="1"/>
  <c r="R167" i="152"/>
  <c r="U167" i="152" a="1"/>
  <c r="U167" i="152" s="1"/>
  <c r="Q169" i="151"/>
  <c r="T168" i="151" a="1"/>
  <c r="T168" i="151" s="1"/>
  <c r="S168" i="151" a="1"/>
  <c r="S168" i="151" s="1"/>
  <c r="R168" i="151"/>
  <c r="U168" i="151" a="1"/>
  <c r="U168" i="151" s="1"/>
  <c r="Q170" i="150"/>
  <c r="S169" i="150" a="1"/>
  <c r="S169" i="150" s="1"/>
  <c r="R169" i="150"/>
  <c r="T169" i="150" a="1"/>
  <c r="T169" i="150" s="1"/>
  <c r="U169" i="150" a="1"/>
  <c r="U169" i="150" s="1"/>
  <c r="Q169" i="149"/>
  <c r="T168" i="149" a="1"/>
  <c r="T168" i="149" s="1"/>
  <c r="R168" i="149"/>
  <c r="S168" i="149" a="1"/>
  <c r="S168" i="149" s="1"/>
  <c r="U168" i="149" a="1"/>
  <c r="U168" i="149" s="1"/>
  <c r="Q170" i="148"/>
  <c r="T169" i="148" a="1"/>
  <c r="T169" i="148" s="1"/>
  <c r="R169" i="148"/>
  <c r="U169" i="148" a="1"/>
  <c r="U169" i="148" s="1"/>
  <c r="S169" i="148" a="1"/>
  <c r="S169" i="148" s="1"/>
  <c r="AO172" i="160" l="1" a="1"/>
  <c r="AO172" i="160" s="1"/>
  <c r="AM172" i="160"/>
  <c r="AP172" i="160" a="1"/>
  <c r="AP172" i="160" s="1"/>
  <c r="AL173" i="160"/>
  <c r="AN172" i="160" a="1"/>
  <c r="AN172" i="160" s="1"/>
  <c r="AP173" i="162" a="1"/>
  <c r="AP173" i="162" s="1"/>
  <c r="AM173" i="162"/>
  <c r="AN173" i="162" a="1"/>
  <c r="AN173" i="162" s="1"/>
  <c r="AL174" i="162"/>
  <c r="AO173" i="162" a="1"/>
  <c r="AO173" i="162" s="1"/>
  <c r="Q171" i="159"/>
  <c r="S170" i="159" a="1"/>
  <c r="S170" i="159" s="1"/>
  <c r="R170" i="159"/>
  <c r="T170" i="159" s="1" a="1"/>
  <c r="T170" i="159" s="1"/>
  <c r="U170" i="159" a="1"/>
  <c r="U170" i="159" s="1"/>
  <c r="Q171" i="157"/>
  <c r="R170" i="157"/>
  <c r="U170" i="157" a="1"/>
  <c r="U170" i="157" s="1"/>
  <c r="S170" i="157" a="1"/>
  <c r="S170" i="157" s="1"/>
  <c r="T170" i="157" a="1"/>
  <c r="T170" i="157" s="1"/>
  <c r="Q171" i="156"/>
  <c r="R170" i="156"/>
  <c r="U170" i="156" s="1" a="1"/>
  <c r="U170" i="156" s="1"/>
  <c r="S170" i="156" a="1"/>
  <c r="S170" i="156" s="1"/>
  <c r="T170" i="156" a="1"/>
  <c r="T170" i="156" s="1"/>
  <c r="Q170" i="155"/>
  <c r="R169" i="155"/>
  <c r="T169" i="155" a="1"/>
  <c r="T169" i="155" s="1"/>
  <c r="U169" i="155" a="1"/>
  <c r="U169" i="155" s="1"/>
  <c r="Q173" i="154"/>
  <c r="T172" i="154" a="1"/>
  <c r="T172" i="154" s="1"/>
  <c r="R172" i="154"/>
  <c r="S172" i="154" a="1"/>
  <c r="S172" i="154" s="1"/>
  <c r="U172" i="154" a="1"/>
  <c r="U172" i="154" s="1"/>
  <c r="Q169" i="152"/>
  <c r="T168" i="152" a="1"/>
  <c r="T168" i="152" s="1"/>
  <c r="R168" i="152"/>
  <c r="S168" i="152" a="1"/>
  <c r="S168" i="152" s="1"/>
  <c r="U168" i="152" a="1"/>
  <c r="U168" i="152" s="1"/>
  <c r="Q170" i="151"/>
  <c r="S169" i="151" a="1"/>
  <c r="S169" i="151" s="1"/>
  <c r="T169" i="151" a="1"/>
  <c r="T169" i="151" s="1"/>
  <c r="R169" i="151"/>
  <c r="U169" i="151" a="1"/>
  <c r="U169" i="151" s="1"/>
  <c r="Q171" i="150"/>
  <c r="R170" i="150"/>
  <c r="S170" i="150" a="1"/>
  <c r="S170" i="150" s="1"/>
  <c r="U170" i="150" a="1"/>
  <c r="U170" i="150" s="1"/>
  <c r="T170" i="150" a="1"/>
  <c r="T170" i="150" s="1"/>
  <c r="Q170" i="149"/>
  <c r="U169" i="149" a="1"/>
  <c r="U169" i="149" s="1"/>
  <c r="R169" i="149"/>
  <c r="S169" i="149" a="1"/>
  <c r="S169" i="149" s="1"/>
  <c r="T169" i="149" a="1"/>
  <c r="T169" i="149" s="1"/>
  <c r="Q171" i="148"/>
  <c r="T170" i="148" a="1"/>
  <c r="T170" i="148" s="1"/>
  <c r="U170" i="148" a="1"/>
  <c r="U170" i="148" s="1"/>
  <c r="S170" i="148" a="1"/>
  <c r="S170" i="148" s="1"/>
  <c r="R170" i="148"/>
  <c r="AP173" i="160" l="1" a="1"/>
  <c r="AP173" i="160" s="1"/>
  <c r="AO173" i="160" a="1"/>
  <c r="AO173" i="160" s="1"/>
  <c r="AN173" i="160" a="1"/>
  <c r="AN173" i="160" s="1"/>
  <c r="AL174" i="160"/>
  <c r="AM173" i="160"/>
  <c r="AM174" i="162"/>
  <c r="AP174" i="162" a="1"/>
  <c r="AP174" i="162" s="1"/>
  <c r="AO174" i="162" a="1"/>
  <c r="AO174" i="162" s="1"/>
  <c r="AN174" i="162" a="1"/>
  <c r="AN174" i="162" s="1"/>
  <c r="AL175" i="162"/>
  <c r="Q172" i="159"/>
  <c r="S171" i="159" a="1"/>
  <c r="S171" i="159" s="1"/>
  <c r="U171" i="159" a="1"/>
  <c r="U171" i="159" s="1"/>
  <c r="R171" i="159"/>
  <c r="T171" i="159" s="1" a="1"/>
  <c r="T171" i="159" s="1"/>
  <c r="Q172" i="157"/>
  <c r="R171" i="157"/>
  <c r="T171" i="157" a="1"/>
  <c r="T171" i="157" s="1"/>
  <c r="S171" i="157" a="1"/>
  <c r="S171" i="157" s="1"/>
  <c r="U171" i="157" a="1"/>
  <c r="U171" i="157" s="1"/>
  <c r="Q172" i="156"/>
  <c r="R171" i="156"/>
  <c r="S171" i="156" s="1" a="1"/>
  <c r="S171" i="156" s="1"/>
  <c r="U171" i="156" a="1"/>
  <c r="U171" i="156" s="1"/>
  <c r="T171" i="156" a="1"/>
  <c r="T171" i="156" s="1"/>
  <c r="Q171" i="155"/>
  <c r="R170" i="155"/>
  <c r="T170" i="155" a="1"/>
  <c r="T170" i="155" s="1"/>
  <c r="U170" i="155" a="1"/>
  <c r="U170" i="155" s="1"/>
  <c r="Q174" i="154"/>
  <c r="R173" i="154"/>
  <c r="T173" i="154" a="1"/>
  <c r="T173" i="154" s="1"/>
  <c r="S173" i="154" a="1"/>
  <c r="S173" i="154" s="1"/>
  <c r="U173" i="154" a="1"/>
  <c r="U173" i="154" s="1"/>
  <c r="Q170" i="152"/>
  <c r="R169" i="152"/>
  <c r="S169" i="152" a="1"/>
  <c r="S169" i="152" s="1"/>
  <c r="T169" i="152" a="1"/>
  <c r="T169" i="152" s="1"/>
  <c r="U169" i="152" a="1"/>
  <c r="U169" i="152" s="1"/>
  <c r="Q171" i="151"/>
  <c r="S170" i="151" a="1"/>
  <c r="S170" i="151" s="1"/>
  <c r="T170" i="151" a="1"/>
  <c r="T170" i="151" s="1"/>
  <c r="R170" i="151"/>
  <c r="U170" i="151" a="1"/>
  <c r="U170" i="151" s="1"/>
  <c r="Q172" i="150"/>
  <c r="T171" i="150" a="1"/>
  <c r="T171" i="150" s="1"/>
  <c r="U171" i="150" a="1"/>
  <c r="U171" i="150" s="1"/>
  <c r="S171" i="150" a="1"/>
  <c r="S171" i="150" s="1"/>
  <c r="R171" i="150"/>
  <c r="Q171" i="149"/>
  <c r="R170" i="149"/>
  <c r="U170" i="149" a="1"/>
  <c r="U170" i="149" s="1"/>
  <c r="S170" i="149" a="1"/>
  <c r="S170" i="149" s="1"/>
  <c r="T170" i="149" a="1"/>
  <c r="T170" i="149" s="1"/>
  <c r="Q172" i="148"/>
  <c r="S171" i="148" a="1"/>
  <c r="S171" i="148" s="1"/>
  <c r="T171" i="148" a="1"/>
  <c r="T171" i="148" s="1"/>
  <c r="R171" i="148"/>
  <c r="U171" i="148" a="1"/>
  <c r="U171" i="148" s="1"/>
  <c r="AM174" i="160" l="1"/>
  <c r="AN174" i="160" a="1"/>
  <c r="AN174" i="160" s="1"/>
  <c r="AL175" i="160"/>
  <c r="AO174" i="160" a="1"/>
  <c r="AO174" i="160" s="1"/>
  <c r="AP174" i="160" a="1"/>
  <c r="AP174" i="160" s="1"/>
  <c r="AM175" i="162"/>
  <c r="AO175" i="162" a="1"/>
  <c r="AO175" i="162" s="1"/>
  <c r="AP175" i="162" a="1"/>
  <c r="AP175" i="162" s="1"/>
  <c r="AL176" i="162"/>
  <c r="AN175" i="162" a="1"/>
  <c r="AN175" i="162" s="1"/>
  <c r="Q173" i="159"/>
  <c r="U172" i="159" a="1"/>
  <c r="U172" i="159" s="1"/>
  <c r="S172" i="159" a="1"/>
  <c r="S172" i="159" s="1"/>
  <c r="R172" i="159"/>
  <c r="T172" i="159" s="1" a="1"/>
  <c r="T172" i="159" s="1"/>
  <c r="Q173" i="157"/>
  <c r="R172" i="157"/>
  <c r="T172" i="157" a="1"/>
  <c r="T172" i="157" s="1"/>
  <c r="U172" i="157" a="1"/>
  <c r="U172" i="157" s="1"/>
  <c r="S172" i="157" a="1"/>
  <c r="S172" i="157" s="1"/>
  <c r="Q173" i="156"/>
  <c r="R172" i="156"/>
  <c r="S172" i="156" a="1"/>
  <c r="S172" i="156" s="1"/>
  <c r="U172" i="156" a="1"/>
  <c r="U172" i="156" s="1"/>
  <c r="T172" i="156" a="1"/>
  <c r="T172" i="156" s="1"/>
  <c r="Q172" i="155"/>
  <c r="R171" i="155"/>
  <c r="T171" i="155" a="1"/>
  <c r="T171" i="155" s="1"/>
  <c r="U171" i="155" a="1"/>
  <c r="U171" i="155" s="1"/>
  <c r="Q175" i="154"/>
  <c r="S174" i="154" a="1"/>
  <c r="S174" i="154" s="1"/>
  <c r="T174" i="154" a="1"/>
  <c r="T174" i="154" s="1"/>
  <c r="R174" i="154"/>
  <c r="U174" i="154" a="1"/>
  <c r="U174" i="154" s="1"/>
  <c r="Q171" i="152"/>
  <c r="T170" i="152" a="1"/>
  <c r="T170" i="152" s="1"/>
  <c r="U170" i="152" a="1"/>
  <c r="U170" i="152" s="1"/>
  <c r="R170" i="152"/>
  <c r="S170" i="152" a="1"/>
  <c r="S170" i="152" s="1"/>
  <c r="Q172" i="151"/>
  <c r="S171" i="151" a="1"/>
  <c r="S171" i="151" s="1"/>
  <c r="R171" i="151"/>
  <c r="T171" i="151" a="1"/>
  <c r="T171" i="151" s="1"/>
  <c r="U171" i="151" a="1"/>
  <c r="U171" i="151" s="1"/>
  <c r="Q173" i="150"/>
  <c r="R172" i="150"/>
  <c r="U172" i="150" a="1"/>
  <c r="U172" i="150" s="1"/>
  <c r="T172" i="150" a="1"/>
  <c r="T172" i="150" s="1"/>
  <c r="S172" i="150" a="1"/>
  <c r="S172" i="150" s="1"/>
  <c r="Q172" i="149"/>
  <c r="U171" i="149" a="1"/>
  <c r="U171" i="149" s="1"/>
  <c r="R171" i="149"/>
  <c r="T171" i="149" a="1"/>
  <c r="T171" i="149" s="1"/>
  <c r="S171" i="149" a="1"/>
  <c r="S171" i="149" s="1"/>
  <c r="Q173" i="148"/>
  <c r="T172" i="148" a="1"/>
  <c r="T172" i="148" s="1"/>
  <c r="S172" i="148" a="1"/>
  <c r="S172" i="148" s="1"/>
  <c r="U172" i="148" a="1"/>
  <c r="U172" i="148" s="1"/>
  <c r="R172" i="148"/>
  <c r="AP175" i="160" l="1" a="1"/>
  <c r="AP175" i="160" s="1"/>
  <c r="AO175" i="160" a="1"/>
  <c r="AO175" i="160" s="1"/>
  <c r="AL176" i="160"/>
  <c r="AM175" i="160"/>
  <c r="AN175" i="160" a="1"/>
  <c r="AN175" i="160" s="1"/>
  <c r="AL177" i="162"/>
  <c r="AM176" i="162"/>
  <c r="AN176" i="162" a="1"/>
  <c r="AN176" i="162" s="1"/>
  <c r="AP176" i="162" a="1"/>
  <c r="AP176" i="162" s="1"/>
  <c r="AO176" i="162" a="1"/>
  <c r="AO176" i="162" s="1"/>
  <c r="Q174" i="159"/>
  <c r="R173" i="159"/>
  <c r="T173" i="159" s="1" a="1"/>
  <c r="T173" i="159" s="1"/>
  <c r="S173" i="159" a="1"/>
  <c r="S173" i="159" s="1"/>
  <c r="U173" i="159" a="1"/>
  <c r="U173" i="159" s="1"/>
  <c r="Q174" i="157"/>
  <c r="U173" i="157" a="1"/>
  <c r="U173" i="157" s="1"/>
  <c r="R173" i="157"/>
  <c r="S173" i="157" a="1"/>
  <c r="S173" i="157" s="1"/>
  <c r="T173" i="157" a="1"/>
  <c r="T173" i="157" s="1"/>
  <c r="Q174" i="156"/>
  <c r="R173" i="156"/>
  <c r="U173" i="156" s="1" a="1"/>
  <c r="U173" i="156" s="1"/>
  <c r="S173" i="156" a="1"/>
  <c r="S173" i="156" s="1"/>
  <c r="T173" i="156" a="1"/>
  <c r="T173" i="156" s="1"/>
  <c r="Q173" i="155"/>
  <c r="R172" i="155"/>
  <c r="U172" i="155" a="1"/>
  <c r="U172" i="155" s="1"/>
  <c r="T172" i="155" a="1"/>
  <c r="T172" i="155" s="1"/>
  <c r="Q176" i="154"/>
  <c r="S175" i="154" a="1"/>
  <c r="S175" i="154" s="1"/>
  <c r="T175" i="154" a="1"/>
  <c r="T175" i="154" s="1"/>
  <c r="R175" i="154"/>
  <c r="U175" i="154" a="1"/>
  <c r="U175" i="154" s="1"/>
  <c r="Q172" i="152"/>
  <c r="U171" i="152" a="1"/>
  <c r="U171" i="152" s="1"/>
  <c r="R171" i="152"/>
  <c r="S171" i="152" a="1"/>
  <c r="S171" i="152" s="1"/>
  <c r="T171" i="152" a="1"/>
  <c r="T171" i="152" s="1"/>
  <c r="Q173" i="151"/>
  <c r="S172" i="151" a="1"/>
  <c r="S172" i="151" s="1"/>
  <c r="R172" i="151"/>
  <c r="T172" i="151" a="1"/>
  <c r="T172" i="151" s="1"/>
  <c r="U172" i="151" a="1"/>
  <c r="U172" i="151" s="1"/>
  <c r="Q174" i="150"/>
  <c r="T173" i="150" a="1"/>
  <c r="T173" i="150" s="1"/>
  <c r="R173" i="150"/>
  <c r="U173" i="150" a="1"/>
  <c r="U173" i="150" s="1"/>
  <c r="S173" i="150" a="1"/>
  <c r="S173" i="150" s="1"/>
  <c r="Q173" i="149"/>
  <c r="T172" i="149" a="1"/>
  <c r="T172" i="149" s="1"/>
  <c r="R172" i="149"/>
  <c r="U172" i="149" a="1"/>
  <c r="U172" i="149" s="1"/>
  <c r="S172" i="149" a="1"/>
  <c r="S172" i="149" s="1"/>
  <c r="Q174" i="148"/>
  <c r="S173" i="148" a="1"/>
  <c r="S173" i="148" s="1"/>
  <c r="U173" i="148" a="1"/>
  <c r="U173" i="148" s="1"/>
  <c r="R173" i="148"/>
  <c r="T173" i="148" a="1"/>
  <c r="T173" i="148" s="1"/>
  <c r="AO176" i="160" l="1" a="1"/>
  <c r="AO176" i="160" s="1"/>
  <c r="AM176" i="160"/>
  <c r="AN176" i="160" a="1"/>
  <c r="AN176" i="160" s="1"/>
  <c r="AP176" i="160" a="1"/>
  <c r="AP176" i="160" s="1"/>
  <c r="AL177" i="160"/>
  <c r="AL178" i="162"/>
  <c r="AM177" i="162"/>
  <c r="AN177" i="162" a="1"/>
  <c r="AN177" i="162" s="1"/>
  <c r="AO177" i="162" a="1"/>
  <c r="AO177" i="162" s="1"/>
  <c r="AP177" i="162" a="1"/>
  <c r="AP177" i="162" s="1"/>
  <c r="Q175" i="159"/>
  <c r="U174" i="159" a="1"/>
  <c r="U174" i="159" s="1"/>
  <c r="R174" i="159"/>
  <c r="T174" i="159" a="1"/>
  <c r="T174" i="159" s="1"/>
  <c r="S174" i="159" a="1"/>
  <c r="S174" i="159" s="1"/>
  <c r="Q175" i="157"/>
  <c r="R174" i="157"/>
  <c r="S174" i="157" a="1"/>
  <c r="S174" i="157" s="1"/>
  <c r="U174" i="157" a="1"/>
  <c r="U174" i="157" s="1"/>
  <c r="T174" i="157" a="1"/>
  <c r="T174" i="157" s="1"/>
  <c r="Q175" i="156"/>
  <c r="R174" i="156"/>
  <c r="U174" i="156" s="1" a="1"/>
  <c r="U174" i="156" s="1"/>
  <c r="T174" i="156" a="1"/>
  <c r="T174" i="156" s="1"/>
  <c r="S174" i="156" a="1"/>
  <c r="S174" i="156" s="1"/>
  <c r="Q174" i="155"/>
  <c r="T173" i="155" a="1"/>
  <c r="T173" i="155" s="1"/>
  <c r="R173" i="155"/>
  <c r="U173" i="155" a="1"/>
  <c r="U173" i="155" s="1"/>
  <c r="Q177" i="154"/>
  <c r="R176" i="154"/>
  <c r="T176" i="154" a="1"/>
  <c r="T176" i="154" s="1"/>
  <c r="S176" i="154" a="1"/>
  <c r="S176" i="154" s="1"/>
  <c r="U176" i="154" a="1"/>
  <c r="U176" i="154" s="1"/>
  <c r="Q173" i="152"/>
  <c r="R172" i="152"/>
  <c r="T172" i="152" a="1"/>
  <c r="T172" i="152" s="1"/>
  <c r="S172" i="152" a="1"/>
  <c r="S172" i="152" s="1"/>
  <c r="U172" i="152" a="1"/>
  <c r="U172" i="152" s="1"/>
  <c r="Q174" i="151"/>
  <c r="R173" i="151"/>
  <c r="T173" i="151" a="1"/>
  <c r="T173" i="151" s="1"/>
  <c r="S173" i="151" a="1"/>
  <c r="S173" i="151" s="1"/>
  <c r="U173" i="151" a="1"/>
  <c r="U173" i="151" s="1"/>
  <c r="Q175" i="150"/>
  <c r="U174" i="150" a="1"/>
  <c r="U174" i="150" s="1"/>
  <c r="T174" i="150" a="1"/>
  <c r="T174" i="150" s="1"/>
  <c r="R174" i="150"/>
  <c r="S174" i="150" a="1"/>
  <c r="S174" i="150" s="1"/>
  <c r="Q174" i="149"/>
  <c r="U173" i="149" a="1"/>
  <c r="U173" i="149" s="1"/>
  <c r="S173" i="149" a="1"/>
  <c r="S173" i="149" s="1"/>
  <c r="R173" i="149"/>
  <c r="T173" i="149" a="1"/>
  <c r="T173" i="149" s="1"/>
  <c r="Q175" i="148"/>
  <c r="R174" i="148"/>
  <c r="S174" i="148" a="1"/>
  <c r="S174" i="148" s="1"/>
  <c r="U174" i="148" a="1"/>
  <c r="U174" i="148" s="1"/>
  <c r="T174" i="148" a="1"/>
  <c r="T174" i="148" s="1"/>
  <c r="AM178" i="162" l="1"/>
  <c r="AP178" i="162" a="1"/>
  <c r="AP178" i="162" s="1"/>
  <c r="AL179" i="162"/>
  <c r="AN178" i="162" a="1"/>
  <c r="AN178" i="162" s="1"/>
  <c r="AO178" i="162" a="1"/>
  <c r="AO178" i="162" s="1"/>
  <c r="AP177" i="160" a="1"/>
  <c r="AP177" i="160" s="1"/>
  <c r="AO177" i="160" a="1"/>
  <c r="AO177" i="160" s="1"/>
  <c r="AM177" i="160"/>
  <c r="AL178" i="160"/>
  <c r="AN177" i="160" a="1"/>
  <c r="AN177" i="160" s="1"/>
  <c r="Q176" i="159"/>
  <c r="U175" i="159" a="1"/>
  <c r="U175" i="159" s="1"/>
  <c r="R175" i="159"/>
  <c r="T175" i="159" s="1" a="1"/>
  <c r="T175" i="159" s="1"/>
  <c r="S175" i="159" a="1"/>
  <c r="S175" i="159" s="1"/>
  <c r="Q176" i="157"/>
  <c r="U175" i="157" a="1"/>
  <c r="U175" i="157" s="1"/>
  <c r="T175" i="157" a="1"/>
  <c r="T175" i="157" s="1"/>
  <c r="R175" i="157"/>
  <c r="S175" i="157" a="1"/>
  <c r="S175" i="157" s="1"/>
  <c r="Q176" i="156"/>
  <c r="R175" i="156"/>
  <c r="S175" i="156" s="1" a="1"/>
  <c r="S175" i="156" s="1"/>
  <c r="T175" i="156" a="1"/>
  <c r="T175" i="156" s="1"/>
  <c r="Q175" i="155"/>
  <c r="R174" i="155"/>
  <c r="U174" i="155" s="1" a="1"/>
  <c r="U174" i="155" s="1"/>
  <c r="T174" i="155" a="1"/>
  <c r="T174" i="155" s="1"/>
  <c r="Q178" i="154"/>
  <c r="R177" i="154"/>
  <c r="T177" i="154" a="1"/>
  <c r="T177" i="154" s="1"/>
  <c r="S177" i="154" a="1"/>
  <c r="S177" i="154" s="1"/>
  <c r="U177" i="154" a="1"/>
  <c r="U177" i="154" s="1"/>
  <c r="Q174" i="152"/>
  <c r="R173" i="152"/>
  <c r="S173" i="152" a="1"/>
  <c r="S173" i="152" s="1"/>
  <c r="T173" i="152" a="1"/>
  <c r="T173" i="152" s="1"/>
  <c r="U173" i="152" a="1"/>
  <c r="U173" i="152" s="1"/>
  <c r="Q175" i="151"/>
  <c r="S174" i="151" a="1"/>
  <c r="S174" i="151" s="1"/>
  <c r="T174" i="151" a="1"/>
  <c r="T174" i="151" s="1"/>
  <c r="R174" i="151"/>
  <c r="U174" i="151" a="1"/>
  <c r="U174" i="151" s="1"/>
  <c r="Q176" i="150"/>
  <c r="T175" i="150" a="1"/>
  <c r="T175" i="150" s="1"/>
  <c r="U175" i="150" a="1"/>
  <c r="U175" i="150" s="1"/>
  <c r="R175" i="150"/>
  <c r="S175" i="150" a="1"/>
  <c r="S175" i="150" s="1"/>
  <c r="Q175" i="149"/>
  <c r="R174" i="149"/>
  <c r="U174" i="149" a="1"/>
  <c r="U174" i="149" s="1"/>
  <c r="T174" i="149" a="1"/>
  <c r="T174" i="149" s="1"/>
  <c r="S174" i="149" a="1"/>
  <c r="S174" i="149" s="1"/>
  <c r="Q176" i="148"/>
  <c r="R175" i="148"/>
  <c r="T175" i="148" a="1"/>
  <c r="T175" i="148" s="1"/>
  <c r="U175" i="148" a="1"/>
  <c r="U175" i="148" s="1"/>
  <c r="S175" i="148" a="1"/>
  <c r="S175" i="148" s="1"/>
  <c r="AN179" i="162" l="1" a="1"/>
  <c r="AN179" i="162" s="1"/>
  <c r="AO179" i="162" a="1"/>
  <c r="AO179" i="162" s="1"/>
  <c r="AM179" i="162"/>
  <c r="AP179" i="162" a="1"/>
  <c r="AP179" i="162" s="1"/>
  <c r="AL180" i="162"/>
  <c r="AP178" i="160" a="1"/>
  <c r="AP178" i="160" s="1"/>
  <c r="AL179" i="160"/>
  <c r="AO178" i="160" a="1"/>
  <c r="AO178" i="160" s="1"/>
  <c r="AM178" i="160"/>
  <c r="AN178" i="160" a="1"/>
  <c r="AN178" i="160" s="1"/>
  <c r="U175" i="156" a="1"/>
  <c r="U175" i="156" s="1"/>
  <c r="Q177" i="159"/>
  <c r="T176" i="159" a="1"/>
  <c r="T176" i="159" s="1"/>
  <c r="R176" i="159"/>
  <c r="U176" i="159" a="1"/>
  <c r="U176" i="159" s="1"/>
  <c r="S176" i="159" a="1"/>
  <c r="S176" i="159" s="1"/>
  <c r="Q177" i="157"/>
  <c r="T176" i="157" a="1"/>
  <c r="T176" i="157" s="1"/>
  <c r="R176" i="157"/>
  <c r="U176" i="157" s="1" a="1"/>
  <c r="U176" i="157" s="1"/>
  <c r="S176" i="157" a="1"/>
  <c r="S176" i="157" s="1"/>
  <c r="Q177" i="156"/>
  <c r="R176" i="156"/>
  <c r="U176" i="156" s="1" a="1"/>
  <c r="U176" i="156" s="1"/>
  <c r="T176" i="156" a="1"/>
  <c r="T176" i="156" s="1"/>
  <c r="S176" i="156" a="1"/>
  <c r="S176" i="156" s="1"/>
  <c r="Q176" i="155"/>
  <c r="T175" i="155" a="1"/>
  <c r="T175" i="155" s="1"/>
  <c r="R175" i="155"/>
  <c r="U175" i="155" a="1"/>
  <c r="U175" i="155" s="1"/>
  <c r="Q179" i="154"/>
  <c r="R178" i="154"/>
  <c r="T178" i="154" a="1"/>
  <c r="T178" i="154" s="1"/>
  <c r="S178" i="154" a="1"/>
  <c r="S178" i="154" s="1"/>
  <c r="U178" i="154" a="1"/>
  <c r="U178" i="154" s="1"/>
  <c r="Q175" i="152"/>
  <c r="T174" i="152" a="1"/>
  <c r="T174" i="152" s="1"/>
  <c r="U174" i="152" a="1"/>
  <c r="U174" i="152" s="1"/>
  <c r="S174" i="152" a="1"/>
  <c r="S174" i="152" s="1"/>
  <c r="R174" i="152"/>
  <c r="Q176" i="151"/>
  <c r="R175" i="151"/>
  <c r="S175" i="151" a="1"/>
  <c r="S175" i="151" s="1"/>
  <c r="T175" i="151" a="1"/>
  <c r="T175" i="151" s="1"/>
  <c r="U175" i="151" a="1"/>
  <c r="U175" i="151" s="1"/>
  <c r="Q177" i="150"/>
  <c r="T176" i="150" a="1"/>
  <c r="T176" i="150" s="1"/>
  <c r="S176" i="150" a="1"/>
  <c r="S176" i="150" s="1"/>
  <c r="R176" i="150"/>
  <c r="U176" i="150" a="1"/>
  <c r="U176" i="150" s="1"/>
  <c r="Q176" i="149"/>
  <c r="S175" i="149" a="1"/>
  <c r="S175" i="149" s="1"/>
  <c r="R175" i="149"/>
  <c r="U175" i="149" a="1"/>
  <c r="U175" i="149" s="1"/>
  <c r="T175" i="149" a="1"/>
  <c r="T175" i="149" s="1"/>
  <c r="Q177" i="148"/>
  <c r="T176" i="148" a="1"/>
  <c r="T176" i="148" s="1"/>
  <c r="U176" i="148" a="1"/>
  <c r="U176" i="148" s="1"/>
  <c r="R176" i="148"/>
  <c r="S176" i="148" a="1"/>
  <c r="S176" i="148" s="1"/>
  <c r="AO180" i="162" l="1" a="1"/>
  <c r="AO180" i="162" s="1"/>
  <c r="AL181" i="162"/>
  <c r="AM180" i="162"/>
  <c r="AN180" i="162" a="1"/>
  <c r="AN180" i="162" s="1"/>
  <c r="AP180" i="162" a="1"/>
  <c r="AP180" i="162" s="1"/>
  <c r="AM179" i="160"/>
  <c r="AP179" i="160" a="1"/>
  <c r="AP179" i="160" s="1"/>
  <c r="AL180" i="160"/>
  <c r="AO179" i="160" a="1"/>
  <c r="AO179" i="160" s="1"/>
  <c r="AN179" i="160" a="1"/>
  <c r="AN179" i="160" s="1"/>
  <c r="Q178" i="159"/>
  <c r="U177" i="159" a="1"/>
  <c r="U177" i="159" s="1"/>
  <c r="R177" i="159"/>
  <c r="T177" i="159" a="1"/>
  <c r="T177" i="159" s="1"/>
  <c r="S177" i="159" a="1"/>
  <c r="S177" i="159" s="1"/>
  <c r="Q178" i="157"/>
  <c r="R177" i="157"/>
  <c r="U177" i="157" a="1"/>
  <c r="U177" i="157" s="1"/>
  <c r="S177" i="157" a="1"/>
  <c r="S177" i="157" s="1"/>
  <c r="T177" i="157" a="1"/>
  <c r="T177" i="157" s="1"/>
  <c r="Q178" i="156"/>
  <c r="R177" i="156"/>
  <c r="U177" i="156" s="1" a="1"/>
  <c r="U177" i="156" s="1"/>
  <c r="T177" i="156" a="1"/>
  <c r="T177" i="156" s="1"/>
  <c r="Q177" i="155"/>
  <c r="U176" i="155" a="1"/>
  <c r="U176" i="155" s="1"/>
  <c r="T176" i="155" a="1"/>
  <c r="T176" i="155" s="1"/>
  <c r="R176" i="155"/>
  <c r="Q180" i="154"/>
  <c r="R179" i="154"/>
  <c r="T179" i="154" a="1"/>
  <c r="T179" i="154" s="1"/>
  <c r="S179" i="154" a="1"/>
  <c r="S179" i="154" s="1"/>
  <c r="U179" i="154" a="1"/>
  <c r="U179" i="154" s="1"/>
  <c r="Q176" i="152"/>
  <c r="S175" i="152" a="1"/>
  <c r="S175" i="152" s="1"/>
  <c r="R175" i="152"/>
  <c r="T175" i="152" a="1"/>
  <c r="T175" i="152" s="1"/>
  <c r="U175" i="152" a="1"/>
  <c r="U175" i="152" s="1"/>
  <c r="Q177" i="151"/>
  <c r="S176" i="151" a="1"/>
  <c r="S176" i="151" s="1"/>
  <c r="R176" i="151"/>
  <c r="T176" i="151" a="1"/>
  <c r="T176" i="151" s="1"/>
  <c r="U176" i="151" a="1"/>
  <c r="U176" i="151" s="1"/>
  <c r="Q178" i="150"/>
  <c r="R177" i="150"/>
  <c r="S177" i="150" s="1" a="1"/>
  <c r="S177" i="150" s="1"/>
  <c r="U177" i="150" a="1"/>
  <c r="U177" i="150" s="1"/>
  <c r="T177" i="150" a="1"/>
  <c r="T177" i="150" s="1"/>
  <c r="Q177" i="149"/>
  <c r="S176" i="149" a="1"/>
  <c r="S176" i="149" s="1"/>
  <c r="R176" i="149"/>
  <c r="U176" i="149" a="1"/>
  <c r="U176" i="149" s="1"/>
  <c r="T176" i="149" a="1"/>
  <c r="T176" i="149" s="1"/>
  <c r="Q178" i="148"/>
  <c r="S177" i="148" a="1"/>
  <c r="S177" i="148" s="1"/>
  <c r="R177" i="148"/>
  <c r="T177" i="148" a="1"/>
  <c r="T177" i="148" s="1"/>
  <c r="U177" i="148" a="1"/>
  <c r="U177" i="148" s="1"/>
  <c r="AN180" i="160" l="1" a="1"/>
  <c r="AN180" i="160" s="1"/>
  <c r="AO180" i="160" a="1"/>
  <c r="AO180" i="160" s="1"/>
  <c r="AL181" i="160"/>
  <c r="AP180" i="160" a="1"/>
  <c r="AP180" i="160" s="1"/>
  <c r="AM180" i="160"/>
  <c r="AP181" i="162" a="1"/>
  <c r="AP181" i="162" s="1"/>
  <c r="AL182" i="162"/>
  <c r="AN181" i="162" a="1"/>
  <c r="AN181" i="162" s="1"/>
  <c r="AM181" i="162"/>
  <c r="AO181" i="162" a="1"/>
  <c r="AO181" i="162" s="1"/>
  <c r="S177" i="156" a="1"/>
  <c r="S177" i="156" s="1"/>
  <c r="Q179" i="159"/>
  <c r="U178" i="159" a="1"/>
  <c r="U178" i="159" s="1"/>
  <c r="R178" i="159"/>
  <c r="T178" i="159" s="1" a="1"/>
  <c r="T178" i="159" s="1"/>
  <c r="S178" i="159" a="1"/>
  <c r="S178" i="159" s="1"/>
  <c r="Q179" i="157"/>
  <c r="R178" i="157"/>
  <c r="U178" i="157" s="1" a="1"/>
  <c r="U178" i="157" s="1"/>
  <c r="S178" i="157" a="1"/>
  <c r="S178" i="157" s="1"/>
  <c r="T178" i="157" a="1"/>
  <c r="T178" i="157" s="1"/>
  <c r="Q179" i="156"/>
  <c r="R178" i="156"/>
  <c r="S178" i="156" a="1"/>
  <c r="S178" i="156" s="1"/>
  <c r="U178" i="156" a="1"/>
  <c r="U178" i="156" s="1"/>
  <c r="T178" i="156" a="1"/>
  <c r="T178" i="156" s="1"/>
  <c r="Q178" i="155"/>
  <c r="T177" i="155" a="1"/>
  <c r="T177" i="155" s="1"/>
  <c r="R177" i="155"/>
  <c r="U177" i="155" a="1"/>
  <c r="U177" i="155" s="1"/>
  <c r="Q181" i="154"/>
  <c r="R180" i="154"/>
  <c r="S180" i="154" a="1"/>
  <c r="S180" i="154" s="1"/>
  <c r="T180" i="154" a="1"/>
  <c r="T180" i="154" s="1"/>
  <c r="U180" i="154" a="1"/>
  <c r="U180" i="154" s="1"/>
  <c r="Q177" i="152"/>
  <c r="T176" i="152" a="1"/>
  <c r="T176" i="152" s="1"/>
  <c r="R176" i="152"/>
  <c r="U176" i="152" a="1"/>
  <c r="U176" i="152" s="1"/>
  <c r="S176" i="152" a="1"/>
  <c r="S176" i="152" s="1"/>
  <c r="Q178" i="151"/>
  <c r="R177" i="151"/>
  <c r="S177" i="151" a="1"/>
  <c r="S177" i="151" s="1"/>
  <c r="T177" i="151" a="1"/>
  <c r="T177" i="151" s="1"/>
  <c r="U177" i="151" a="1"/>
  <c r="U177" i="151" s="1"/>
  <c r="Q179" i="150"/>
  <c r="R178" i="150"/>
  <c r="U178" i="150" a="1"/>
  <c r="U178" i="150" s="1"/>
  <c r="S178" i="150" a="1"/>
  <c r="S178" i="150" s="1"/>
  <c r="T178" i="150" a="1"/>
  <c r="T178" i="150" s="1"/>
  <c r="Q178" i="149"/>
  <c r="U177" i="149" a="1"/>
  <c r="U177" i="149" s="1"/>
  <c r="S177" i="149" a="1"/>
  <c r="S177" i="149" s="1"/>
  <c r="R177" i="149"/>
  <c r="T177" i="149" a="1"/>
  <c r="T177" i="149" s="1"/>
  <c r="Q179" i="148"/>
  <c r="U178" i="148" a="1"/>
  <c r="U178" i="148" s="1"/>
  <c r="R178" i="148"/>
  <c r="T178" i="148" a="1"/>
  <c r="T178" i="148" s="1"/>
  <c r="S178" i="148" a="1"/>
  <c r="S178" i="148" s="1"/>
  <c r="AP182" i="162" l="1" a="1"/>
  <c r="AP182" i="162" s="1"/>
  <c r="AL183" i="162"/>
  <c r="AO182" i="162" a="1"/>
  <c r="AO182" i="162" s="1"/>
  <c r="AM182" i="162"/>
  <c r="AN182" i="162" a="1"/>
  <c r="AN182" i="162" s="1"/>
  <c r="AO181" i="160" a="1"/>
  <c r="AO181" i="160" s="1"/>
  <c r="AN181" i="160" a="1"/>
  <c r="AN181" i="160" s="1"/>
  <c r="AL182" i="160"/>
  <c r="AM181" i="160"/>
  <c r="AP181" i="160" a="1"/>
  <c r="AP181" i="160" s="1"/>
  <c r="Q180" i="159"/>
  <c r="U179" i="159" a="1"/>
  <c r="U179" i="159" s="1"/>
  <c r="S179" i="159" a="1"/>
  <c r="S179" i="159" s="1"/>
  <c r="R179" i="159"/>
  <c r="T179" i="159" s="1" a="1"/>
  <c r="T179" i="159" s="1"/>
  <c r="Q180" i="157"/>
  <c r="R179" i="157"/>
  <c r="T179" i="157" a="1"/>
  <c r="T179" i="157" s="1"/>
  <c r="U179" i="157" a="1"/>
  <c r="U179" i="157" s="1"/>
  <c r="S179" i="157" a="1"/>
  <c r="S179" i="157" s="1"/>
  <c r="Q180" i="156"/>
  <c r="R179" i="156"/>
  <c r="S179" i="156" s="1" a="1"/>
  <c r="S179" i="156" s="1"/>
  <c r="T179" i="156" a="1"/>
  <c r="T179" i="156" s="1"/>
  <c r="U179" i="156" a="1"/>
  <c r="U179" i="156" s="1"/>
  <c r="Q179" i="155"/>
  <c r="R178" i="155"/>
  <c r="U178" i="155" a="1"/>
  <c r="U178" i="155" s="1"/>
  <c r="T178" i="155" a="1"/>
  <c r="T178" i="155" s="1"/>
  <c r="Q182" i="154"/>
  <c r="T181" i="154" a="1"/>
  <c r="T181" i="154" s="1"/>
  <c r="R181" i="154"/>
  <c r="S181" i="154" a="1"/>
  <c r="S181" i="154" s="1"/>
  <c r="U181" i="154" a="1"/>
  <c r="U181" i="154" s="1"/>
  <c r="Q178" i="152"/>
  <c r="U177" i="152" a="1"/>
  <c r="U177" i="152" s="1"/>
  <c r="T177" i="152" a="1"/>
  <c r="T177" i="152" s="1"/>
  <c r="R177" i="152"/>
  <c r="S177" i="152" a="1"/>
  <c r="S177" i="152" s="1"/>
  <c r="Q179" i="151"/>
  <c r="R178" i="151"/>
  <c r="S178" i="151" a="1"/>
  <c r="S178" i="151" s="1"/>
  <c r="T178" i="151" a="1"/>
  <c r="T178" i="151" s="1"/>
  <c r="U178" i="151" a="1"/>
  <c r="U178" i="151" s="1"/>
  <c r="Q180" i="150"/>
  <c r="S179" i="150" a="1"/>
  <c r="S179" i="150" s="1"/>
  <c r="U179" i="150" a="1"/>
  <c r="U179" i="150" s="1"/>
  <c r="T179" i="150" a="1"/>
  <c r="T179" i="150" s="1"/>
  <c r="R179" i="150"/>
  <c r="Q179" i="149"/>
  <c r="U178" i="149" a="1"/>
  <c r="U178" i="149" s="1"/>
  <c r="R178" i="149"/>
  <c r="T178" i="149" a="1"/>
  <c r="T178" i="149" s="1"/>
  <c r="S178" i="149" a="1"/>
  <c r="S178" i="149" s="1"/>
  <c r="Q180" i="148"/>
  <c r="R179" i="148"/>
  <c r="S179" i="148" a="1"/>
  <c r="S179" i="148" s="1"/>
  <c r="T179" i="148" a="1"/>
  <c r="T179" i="148" s="1"/>
  <c r="U179" i="148" a="1"/>
  <c r="U179" i="148" s="1"/>
  <c r="AN183" i="162" l="1" a="1"/>
  <c r="AN183" i="162" s="1"/>
  <c r="AM183" i="162"/>
  <c r="AO183" i="162" a="1"/>
  <c r="AO183" i="162" s="1"/>
  <c r="AL184" i="162"/>
  <c r="AP183" i="162" a="1"/>
  <c r="AP183" i="162" s="1"/>
  <c r="AP182" i="160" a="1"/>
  <c r="AP182" i="160" s="1"/>
  <c r="AL183" i="160"/>
  <c r="AO182" i="160" a="1"/>
  <c r="AO182" i="160" s="1"/>
  <c r="AN182" i="160" a="1"/>
  <c r="AN182" i="160" s="1"/>
  <c r="AM182" i="160"/>
  <c r="Q181" i="159"/>
  <c r="S180" i="159" a="1"/>
  <c r="S180" i="159" s="1"/>
  <c r="U180" i="159" a="1"/>
  <c r="U180" i="159" s="1"/>
  <c r="R180" i="159"/>
  <c r="T180" i="159" s="1" a="1"/>
  <c r="T180" i="159" s="1"/>
  <c r="Q181" i="157"/>
  <c r="T180" i="157" a="1"/>
  <c r="T180" i="157" s="1"/>
  <c r="U180" i="157" a="1"/>
  <c r="U180" i="157" s="1"/>
  <c r="R180" i="157"/>
  <c r="S180" i="157" s="1" a="1"/>
  <c r="S180" i="157" s="1"/>
  <c r="Q181" i="156"/>
  <c r="R180" i="156"/>
  <c r="U180" i="156" s="1" a="1"/>
  <c r="U180" i="156" s="1"/>
  <c r="S180" i="156" a="1"/>
  <c r="S180" i="156" s="1"/>
  <c r="T180" i="156" a="1"/>
  <c r="T180" i="156" s="1"/>
  <c r="Q180" i="155"/>
  <c r="R179" i="155"/>
  <c r="U179" i="155" a="1"/>
  <c r="U179" i="155" s="1"/>
  <c r="T179" i="155" a="1"/>
  <c r="T179" i="155" s="1"/>
  <c r="Q183" i="154"/>
  <c r="S182" i="154" a="1"/>
  <c r="S182" i="154" s="1"/>
  <c r="T182" i="154" a="1"/>
  <c r="T182" i="154" s="1"/>
  <c r="R182" i="154"/>
  <c r="U182" i="154" a="1"/>
  <c r="U182" i="154" s="1"/>
  <c r="Q179" i="152"/>
  <c r="R178" i="152"/>
  <c r="T178" i="152" a="1"/>
  <c r="T178" i="152" s="1"/>
  <c r="S178" i="152" a="1"/>
  <c r="S178" i="152" s="1"/>
  <c r="U178" i="152" a="1"/>
  <c r="U178" i="152" s="1"/>
  <c r="Q180" i="151"/>
  <c r="S179" i="151" a="1"/>
  <c r="S179" i="151" s="1"/>
  <c r="R179" i="151"/>
  <c r="T179" i="151" a="1"/>
  <c r="T179" i="151" s="1"/>
  <c r="U179" i="151" a="1"/>
  <c r="U179" i="151" s="1"/>
  <c r="Q181" i="150"/>
  <c r="T180" i="150" a="1"/>
  <c r="T180" i="150" s="1"/>
  <c r="U180" i="150" a="1"/>
  <c r="U180" i="150" s="1"/>
  <c r="R180" i="150"/>
  <c r="S180" i="150" s="1" a="1"/>
  <c r="S180" i="150" s="1"/>
  <c r="Q180" i="149"/>
  <c r="S179" i="149" a="1"/>
  <c r="S179" i="149" s="1"/>
  <c r="R179" i="149"/>
  <c r="T179" i="149" a="1"/>
  <c r="T179" i="149" s="1"/>
  <c r="U179" i="149" a="1"/>
  <c r="U179" i="149" s="1"/>
  <c r="Q181" i="148"/>
  <c r="S180" i="148" a="1"/>
  <c r="S180" i="148" s="1"/>
  <c r="T180" i="148" a="1"/>
  <c r="T180" i="148" s="1"/>
  <c r="U180" i="148" a="1"/>
  <c r="U180" i="148" s="1"/>
  <c r="R180" i="148"/>
  <c r="AO184" i="162" l="1" a="1"/>
  <c r="AO184" i="162" s="1"/>
  <c r="AL185" i="162"/>
  <c r="AP184" i="162" a="1"/>
  <c r="AP184" i="162" s="1"/>
  <c r="AN184" i="162" a="1"/>
  <c r="AN184" i="162" s="1"/>
  <c r="AM184" i="162"/>
  <c r="AM183" i="160"/>
  <c r="AP183" i="160" a="1"/>
  <c r="AP183" i="160" s="1"/>
  <c r="AL184" i="160"/>
  <c r="AN183" i="160" a="1"/>
  <c r="AN183" i="160" s="1"/>
  <c r="AO183" i="160" a="1"/>
  <c r="AO183" i="160" s="1"/>
  <c r="Q182" i="159"/>
  <c r="R181" i="159"/>
  <c r="T181" i="159" s="1" a="1"/>
  <c r="T181" i="159" s="1"/>
  <c r="S181" i="159" a="1"/>
  <c r="S181" i="159" s="1"/>
  <c r="U181" i="159" a="1"/>
  <c r="U181" i="159" s="1"/>
  <c r="Q182" i="157"/>
  <c r="R181" i="157"/>
  <c r="U181" i="157" s="1" a="1"/>
  <c r="U181" i="157" s="1"/>
  <c r="S181" i="157" a="1"/>
  <c r="S181" i="157" s="1"/>
  <c r="T181" i="157" a="1"/>
  <c r="T181" i="157" s="1"/>
  <c r="Q182" i="156"/>
  <c r="R181" i="156"/>
  <c r="U181" i="156" s="1" a="1"/>
  <c r="U181" i="156" s="1"/>
  <c r="T181" i="156" a="1"/>
  <c r="T181" i="156" s="1"/>
  <c r="S181" i="156" a="1"/>
  <c r="S181" i="156" s="1"/>
  <c r="Q181" i="155"/>
  <c r="U180" i="155" a="1"/>
  <c r="U180" i="155" s="1"/>
  <c r="R180" i="155"/>
  <c r="T180" i="155" a="1"/>
  <c r="T180" i="155" s="1"/>
  <c r="Q184" i="154"/>
  <c r="T183" i="154" a="1"/>
  <c r="T183" i="154" s="1"/>
  <c r="S183" i="154" a="1"/>
  <c r="S183" i="154" s="1"/>
  <c r="R183" i="154"/>
  <c r="U183" i="154" a="1"/>
  <c r="U183" i="154" s="1"/>
  <c r="Q180" i="152"/>
  <c r="T179" i="152" a="1"/>
  <c r="T179" i="152" s="1"/>
  <c r="R179" i="152"/>
  <c r="S179" i="152" a="1"/>
  <c r="S179" i="152" s="1"/>
  <c r="U179" i="152" a="1"/>
  <c r="U179" i="152" s="1"/>
  <c r="Q181" i="151"/>
  <c r="R180" i="151"/>
  <c r="T180" i="151" a="1"/>
  <c r="T180" i="151" s="1"/>
  <c r="S180" i="151" a="1"/>
  <c r="S180" i="151" s="1"/>
  <c r="U180" i="151" a="1"/>
  <c r="U180" i="151" s="1"/>
  <c r="Q182" i="150"/>
  <c r="U181" i="150" a="1"/>
  <c r="U181" i="150" s="1"/>
  <c r="R181" i="150"/>
  <c r="S181" i="150" a="1"/>
  <c r="S181" i="150" s="1"/>
  <c r="T181" i="150" a="1"/>
  <c r="T181" i="150" s="1"/>
  <c r="Q181" i="149"/>
  <c r="U180" i="149" a="1"/>
  <c r="U180" i="149" s="1"/>
  <c r="S180" i="149" a="1"/>
  <c r="S180" i="149" s="1"/>
  <c r="R180" i="149"/>
  <c r="T180" i="149" a="1"/>
  <c r="T180" i="149" s="1"/>
  <c r="Q182" i="148"/>
  <c r="R181" i="148"/>
  <c r="T181" i="148" a="1"/>
  <c r="T181" i="148" s="1"/>
  <c r="U181" i="148" a="1"/>
  <c r="U181" i="148" s="1"/>
  <c r="S181" i="148" a="1"/>
  <c r="S181" i="148" s="1"/>
  <c r="AN184" i="160" l="1" a="1"/>
  <c r="AN184" i="160" s="1"/>
  <c r="AO184" i="160" a="1"/>
  <c r="AO184" i="160" s="1"/>
  <c r="AL185" i="160"/>
  <c r="AP184" i="160" a="1"/>
  <c r="AP184" i="160" s="1"/>
  <c r="AM184" i="160"/>
  <c r="AP185" i="162" a="1"/>
  <c r="AP185" i="162" s="1"/>
  <c r="AM185" i="162"/>
  <c r="AL186" i="162"/>
  <c r="AO185" i="162" a="1"/>
  <c r="AO185" i="162" s="1"/>
  <c r="AN185" i="162" a="1"/>
  <c r="AN185" i="162" s="1"/>
  <c r="Q183" i="159"/>
  <c r="U182" i="159" a="1"/>
  <c r="U182" i="159" s="1"/>
  <c r="R182" i="159"/>
  <c r="T182" i="159" s="1" a="1"/>
  <c r="T182" i="159" s="1"/>
  <c r="S182" i="159" a="1"/>
  <c r="S182" i="159" s="1"/>
  <c r="Q183" i="157"/>
  <c r="R182" i="157"/>
  <c r="S182" i="157" a="1"/>
  <c r="S182" i="157" s="1"/>
  <c r="T182" i="157" a="1"/>
  <c r="T182" i="157" s="1"/>
  <c r="U182" i="157" a="1"/>
  <c r="U182" i="157" s="1"/>
  <c r="Q183" i="156"/>
  <c r="R182" i="156"/>
  <c r="U182" i="156" s="1" a="1"/>
  <c r="U182" i="156" s="1"/>
  <c r="S182" i="156" a="1"/>
  <c r="S182" i="156" s="1"/>
  <c r="T182" i="156" a="1"/>
  <c r="T182" i="156" s="1"/>
  <c r="Q182" i="155"/>
  <c r="U181" i="155" a="1"/>
  <c r="U181" i="155" s="1"/>
  <c r="R181" i="155"/>
  <c r="T181" i="155" a="1"/>
  <c r="T181" i="155" s="1"/>
  <c r="Q185" i="154"/>
  <c r="R184" i="154"/>
  <c r="T184" i="154" a="1"/>
  <c r="T184" i="154" s="1"/>
  <c r="S184" i="154" a="1"/>
  <c r="S184" i="154" s="1"/>
  <c r="U184" i="154" a="1"/>
  <c r="U184" i="154" s="1"/>
  <c r="Q181" i="152"/>
  <c r="S180" i="152" a="1"/>
  <c r="S180" i="152" s="1"/>
  <c r="U180" i="152" a="1"/>
  <c r="U180" i="152" s="1"/>
  <c r="T180" i="152" a="1"/>
  <c r="T180" i="152" s="1"/>
  <c r="R180" i="152"/>
  <c r="Q182" i="151"/>
  <c r="R181" i="151"/>
  <c r="S181" i="151" s="1" a="1"/>
  <c r="S181" i="151" s="1"/>
  <c r="T181" i="151" a="1"/>
  <c r="T181" i="151" s="1"/>
  <c r="U181" i="151" a="1"/>
  <c r="U181" i="151" s="1"/>
  <c r="Q183" i="150"/>
  <c r="S182" i="150" a="1"/>
  <c r="S182" i="150" s="1"/>
  <c r="T182" i="150" a="1"/>
  <c r="T182" i="150" s="1"/>
  <c r="U182" i="150" a="1"/>
  <c r="U182" i="150" s="1"/>
  <c r="R182" i="150"/>
  <c r="Q182" i="149"/>
  <c r="R181" i="149"/>
  <c r="T181" i="149" a="1"/>
  <c r="T181" i="149" s="1"/>
  <c r="S181" i="149" a="1"/>
  <c r="S181" i="149" s="1"/>
  <c r="U181" i="149" a="1"/>
  <c r="U181" i="149" s="1"/>
  <c r="Q183" i="148"/>
  <c r="U182" i="148" a="1"/>
  <c r="U182" i="148" s="1"/>
  <c r="R182" i="148"/>
  <c r="S182" i="148" a="1"/>
  <c r="S182" i="148" s="1"/>
  <c r="T182" i="148" a="1"/>
  <c r="T182" i="148" s="1"/>
  <c r="AO186" i="162" l="1" a="1"/>
  <c r="AO186" i="162" s="1"/>
  <c r="AP186" i="162" a="1"/>
  <c r="AP186" i="162" s="1"/>
  <c r="AM186" i="162"/>
  <c r="AN186" i="162" a="1"/>
  <c r="AN186" i="162" s="1"/>
  <c r="AL187" i="162"/>
  <c r="AO185" i="160" a="1"/>
  <c r="AO185" i="160" s="1"/>
  <c r="AN185" i="160" a="1"/>
  <c r="AN185" i="160" s="1"/>
  <c r="AL186" i="160"/>
  <c r="AM185" i="160"/>
  <c r="AP185" i="160" a="1"/>
  <c r="AP185" i="160" s="1"/>
  <c r="Q184" i="159"/>
  <c r="U183" i="159" a="1"/>
  <c r="U183" i="159" s="1"/>
  <c r="R183" i="159"/>
  <c r="T183" i="159" s="1" a="1"/>
  <c r="T183" i="159" s="1"/>
  <c r="S183" i="159" a="1"/>
  <c r="S183" i="159" s="1"/>
  <c r="Q184" i="157"/>
  <c r="U183" i="157" a="1"/>
  <c r="U183" i="157" s="1"/>
  <c r="R183" i="157"/>
  <c r="S183" i="157" s="1" a="1"/>
  <c r="S183" i="157" s="1"/>
  <c r="T183" i="157" a="1"/>
  <c r="T183" i="157" s="1"/>
  <c r="Q184" i="156"/>
  <c r="R183" i="156"/>
  <c r="U183" i="156" s="1" a="1"/>
  <c r="U183" i="156" s="1"/>
  <c r="T183" i="156" a="1"/>
  <c r="T183" i="156" s="1"/>
  <c r="S183" i="156" a="1"/>
  <c r="S183" i="156" s="1"/>
  <c r="Q183" i="155"/>
  <c r="T182" i="155" a="1"/>
  <c r="T182" i="155" s="1"/>
  <c r="R182" i="155"/>
  <c r="U182" i="155" s="1" a="1"/>
  <c r="U182" i="155" s="1"/>
  <c r="Q186" i="154"/>
  <c r="T185" i="154" a="1"/>
  <c r="T185" i="154" s="1"/>
  <c r="R185" i="154"/>
  <c r="S185" i="154" a="1"/>
  <c r="S185" i="154" s="1"/>
  <c r="U185" i="154" a="1"/>
  <c r="U185" i="154" s="1"/>
  <c r="Q182" i="152"/>
  <c r="R181" i="152"/>
  <c r="T181" i="152" a="1"/>
  <c r="T181" i="152" s="1"/>
  <c r="U181" i="152" a="1"/>
  <c r="U181" i="152" s="1"/>
  <c r="S181" i="152" a="1"/>
  <c r="S181" i="152" s="1"/>
  <c r="Q183" i="151"/>
  <c r="S182" i="151" a="1"/>
  <c r="S182" i="151" s="1"/>
  <c r="R182" i="151"/>
  <c r="T182" i="151" a="1"/>
  <c r="T182" i="151" s="1"/>
  <c r="U182" i="151" a="1"/>
  <c r="U182" i="151" s="1"/>
  <c r="Q184" i="150"/>
  <c r="U183" i="150" a="1"/>
  <c r="U183" i="150" s="1"/>
  <c r="T183" i="150" a="1"/>
  <c r="T183" i="150" s="1"/>
  <c r="R183" i="150"/>
  <c r="S183" i="150" a="1"/>
  <c r="S183" i="150" s="1"/>
  <c r="Q183" i="149"/>
  <c r="U182" i="149" a="1"/>
  <c r="U182" i="149" s="1"/>
  <c r="S182" i="149" a="1"/>
  <c r="S182" i="149" s="1"/>
  <c r="T182" i="149" a="1"/>
  <c r="T182" i="149" s="1"/>
  <c r="R182" i="149"/>
  <c r="Q184" i="148"/>
  <c r="U183" i="148" a="1"/>
  <c r="U183" i="148" s="1"/>
  <c r="R183" i="148"/>
  <c r="T183" i="148" a="1"/>
  <c r="T183" i="148" s="1"/>
  <c r="S183" i="148" a="1"/>
  <c r="S183" i="148" s="1"/>
  <c r="AN186" i="160" l="1" a="1"/>
  <c r="AN186" i="160" s="1"/>
  <c r="AO186" i="160" a="1"/>
  <c r="AO186" i="160" s="1"/>
  <c r="AP186" i="160" a="1"/>
  <c r="AP186" i="160" s="1"/>
  <c r="AL187" i="160"/>
  <c r="AM186" i="160"/>
  <c r="AN187" i="162" a="1"/>
  <c r="AN187" i="162" s="1"/>
  <c r="AL188" i="162"/>
  <c r="AM187" i="162"/>
  <c r="AP187" i="162" a="1"/>
  <c r="AP187" i="162" s="1"/>
  <c r="AO187" i="162" a="1"/>
  <c r="AO187" i="162" s="1"/>
  <c r="Q185" i="159"/>
  <c r="U184" i="159" a="1"/>
  <c r="U184" i="159" s="1"/>
  <c r="R184" i="159"/>
  <c r="T184" i="159" s="1" a="1"/>
  <c r="T184" i="159" s="1"/>
  <c r="S184" i="159" a="1"/>
  <c r="S184" i="159" s="1"/>
  <c r="Q185" i="157"/>
  <c r="T184" i="157" a="1"/>
  <c r="T184" i="157" s="1"/>
  <c r="R184" i="157"/>
  <c r="U184" i="157" a="1"/>
  <c r="U184" i="157" s="1"/>
  <c r="S184" i="157" a="1"/>
  <c r="S184" i="157" s="1"/>
  <c r="Q185" i="156"/>
  <c r="R184" i="156"/>
  <c r="S184" i="156" s="1" a="1"/>
  <c r="S184" i="156" s="1"/>
  <c r="T184" i="156" a="1"/>
  <c r="T184" i="156" s="1"/>
  <c r="U184" i="156" a="1"/>
  <c r="U184" i="156" s="1"/>
  <c r="Q184" i="155"/>
  <c r="R183" i="155"/>
  <c r="U183" i="155" a="1"/>
  <c r="U183" i="155" s="1"/>
  <c r="T183" i="155" a="1"/>
  <c r="T183" i="155" s="1"/>
  <c r="Q187" i="154"/>
  <c r="T186" i="154" a="1"/>
  <c r="T186" i="154" s="1"/>
  <c r="S186" i="154" a="1"/>
  <c r="S186" i="154" s="1"/>
  <c r="R186" i="154"/>
  <c r="U186" i="154" a="1"/>
  <c r="U186" i="154" s="1"/>
  <c r="Q183" i="152"/>
  <c r="S182" i="152" a="1"/>
  <c r="S182" i="152" s="1"/>
  <c r="U182" i="152" a="1"/>
  <c r="U182" i="152" s="1"/>
  <c r="R182" i="152"/>
  <c r="T182" i="152" a="1"/>
  <c r="T182" i="152" s="1"/>
  <c r="Q184" i="151"/>
  <c r="R183" i="151"/>
  <c r="T183" i="151" a="1"/>
  <c r="T183" i="151" s="1"/>
  <c r="S183" i="151" a="1"/>
  <c r="S183" i="151" s="1"/>
  <c r="U183" i="151" a="1"/>
  <c r="U183" i="151" s="1"/>
  <c r="Q185" i="150"/>
  <c r="U184" i="150" a="1"/>
  <c r="U184" i="150" s="1"/>
  <c r="R184" i="150"/>
  <c r="S184" i="150" s="1" a="1"/>
  <c r="S184" i="150" s="1"/>
  <c r="T184" i="150" a="1"/>
  <c r="T184" i="150" s="1"/>
  <c r="Q184" i="149"/>
  <c r="T183" i="149" a="1"/>
  <c r="T183" i="149" s="1"/>
  <c r="S183" i="149" a="1"/>
  <c r="S183" i="149" s="1"/>
  <c r="R183" i="149"/>
  <c r="U183" i="149" a="1"/>
  <c r="U183" i="149" s="1"/>
  <c r="Q185" i="148"/>
  <c r="S184" i="148" a="1"/>
  <c r="S184" i="148" s="1"/>
  <c r="U184" i="148" a="1"/>
  <c r="U184" i="148" s="1"/>
  <c r="T184" i="148" a="1"/>
  <c r="T184" i="148" s="1"/>
  <c r="R184" i="148"/>
  <c r="AM187" i="160" l="1"/>
  <c r="AL188" i="160"/>
  <c r="AN187" i="160" a="1"/>
  <c r="AN187" i="160" s="1"/>
  <c r="AO187" i="160" a="1"/>
  <c r="AO187" i="160" s="1"/>
  <c r="AP187" i="160" a="1"/>
  <c r="AP187" i="160" s="1"/>
  <c r="AP188" i="162" a="1"/>
  <c r="AP188" i="162" s="1"/>
  <c r="AO188" i="162" a="1"/>
  <c r="AO188" i="162" s="1"/>
  <c r="AN188" i="162" a="1"/>
  <c r="AN188" i="162" s="1"/>
  <c r="AL189" i="162"/>
  <c r="AM188" i="162"/>
  <c r="Q186" i="159"/>
  <c r="R185" i="159"/>
  <c r="S185" i="159" a="1"/>
  <c r="S185" i="159" s="1"/>
  <c r="U185" i="159" a="1"/>
  <c r="U185" i="159" s="1"/>
  <c r="T185" i="159" a="1"/>
  <c r="T185" i="159" s="1"/>
  <c r="Q186" i="157"/>
  <c r="S185" i="157" a="1"/>
  <c r="S185" i="157" s="1"/>
  <c r="R185" i="157"/>
  <c r="T185" i="157" a="1"/>
  <c r="T185" i="157" s="1"/>
  <c r="U185" i="157" a="1"/>
  <c r="U185" i="157" s="1"/>
  <c r="Q186" i="156"/>
  <c r="R185" i="156"/>
  <c r="T185" i="156" a="1"/>
  <c r="T185" i="156" s="1"/>
  <c r="S185" i="156" a="1"/>
  <c r="S185" i="156" s="1"/>
  <c r="U185" i="156" a="1"/>
  <c r="U185" i="156" s="1"/>
  <c r="Q185" i="155"/>
  <c r="R184" i="155"/>
  <c r="U184" i="155" a="1"/>
  <c r="U184" i="155" s="1"/>
  <c r="T184" i="155" a="1"/>
  <c r="T184" i="155" s="1"/>
  <c r="Q188" i="154"/>
  <c r="S187" i="154" a="1"/>
  <c r="S187" i="154" s="1"/>
  <c r="T187" i="154" a="1"/>
  <c r="T187" i="154" s="1"/>
  <c r="R187" i="154"/>
  <c r="U187" i="154" a="1"/>
  <c r="U187" i="154" s="1"/>
  <c r="Q184" i="152"/>
  <c r="R183" i="152"/>
  <c r="T183" i="152" a="1"/>
  <c r="T183" i="152" s="1"/>
  <c r="U183" i="152" a="1"/>
  <c r="U183" i="152" s="1"/>
  <c r="S183" i="152" a="1"/>
  <c r="S183" i="152" s="1"/>
  <c r="Q185" i="151"/>
  <c r="T184" i="151" a="1"/>
  <c r="T184" i="151" s="1"/>
  <c r="S184" i="151" a="1"/>
  <c r="S184" i="151" s="1"/>
  <c r="R184" i="151"/>
  <c r="U184" i="151" a="1"/>
  <c r="U184" i="151" s="1"/>
  <c r="Q186" i="150"/>
  <c r="R185" i="150"/>
  <c r="S185" i="150" s="1" a="1"/>
  <c r="S185" i="150" s="1"/>
  <c r="T185" i="150" a="1"/>
  <c r="T185" i="150" s="1"/>
  <c r="U185" i="150" a="1"/>
  <c r="U185" i="150" s="1"/>
  <c r="Q185" i="149"/>
  <c r="S184" i="149" a="1"/>
  <c r="S184" i="149" s="1"/>
  <c r="R184" i="149"/>
  <c r="U184" i="149" a="1"/>
  <c r="U184" i="149" s="1"/>
  <c r="T184" i="149" a="1"/>
  <c r="T184" i="149" s="1"/>
  <c r="Q186" i="148"/>
  <c r="T185" i="148" a="1"/>
  <c r="T185" i="148" s="1"/>
  <c r="U185" i="148" a="1"/>
  <c r="U185" i="148" s="1"/>
  <c r="S185" i="148" a="1"/>
  <c r="S185" i="148" s="1"/>
  <c r="R185" i="148"/>
  <c r="AM188" i="160" l="1"/>
  <c r="AL189" i="160"/>
  <c r="AN188" i="160" a="1"/>
  <c r="AN188" i="160" s="1"/>
  <c r="AO188" i="160" a="1"/>
  <c r="AO188" i="160" s="1"/>
  <c r="AP188" i="160" a="1"/>
  <c r="AP188" i="160" s="1"/>
  <c r="AP189" i="162" a="1"/>
  <c r="AP189" i="162" s="1"/>
  <c r="AO189" i="162" a="1"/>
  <c r="AO189" i="162" s="1"/>
  <c r="AN189" i="162" a="1"/>
  <c r="AN189" i="162" s="1"/>
  <c r="AL190" i="162"/>
  <c r="AM189" i="162"/>
  <c r="Q187" i="159"/>
  <c r="U186" i="159" a="1"/>
  <c r="U186" i="159" s="1"/>
  <c r="R186" i="159"/>
  <c r="T186" i="159" a="1"/>
  <c r="T186" i="159" s="1"/>
  <c r="S186" i="159" a="1"/>
  <c r="S186" i="159" s="1"/>
  <c r="Q187" i="157"/>
  <c r="R186" i="157"/>
  <c r="T186" i="157" a="1"/>
  <c r="T186" i="157" s="1"/>
  <c r="U186" i="157" a="1"/>
  <c r="U186" i="157" s="1"/>
  <c r="S186" i="157" a="1"/>
  <c r="S186" i="157" s="1"/>
  <c r="Q187" i="156"/>
  <c r="R186" i="156"/>
  <c r="U186" i="156" s="1" a="1"/>
  <c r="U186" i="156" s="1"/>
  <c r="T186" i="156" a="1"/>
  <c r="T186" i="156" s="1"/>
  <c r="S186" i="156" a="1"/>
  <c r="S186" i="156" s="1"/>
  <c r="Q186" i="155"/>
  <c r="T185" i="155" a="1"/>
  <c r="T185" i="155" s="1"/>
  <c r="R185" i="155"/>
  <c r="U185" i="155" a="1"/>
  <c r="U185" i="155" s="1"/>
  <c r="Q189" i="154"/>
  <c r="S188" i="154" a="1"/>
  <c r="S188" i="154" s="1"/>
  <c r="R188" i="154"/>
  <c r="T188" i="154" a="1"/>
  <c r="T188" i="154" s="1"/>
  <c r="U188" i="154" a="1"/>
  <c r="U188" i="154" s="1"/>
  <c r="Q185" i="152"/>
  <c r="U184" i="152" a="1"/>
  <c r="U184" i="152" s="1"/>
  <c r="S184" i="152" a="1"/>
  <c r="S184" i="152" s="1"/>
  <c r="T184" i="152" a="1"/>
  <c r="T184" i="152" s="1"/>
  <c r="R184" i="152"/>
  <c r="Q186" i="151"/>
  <c r="T185" i="151" a="1"/>
  <c r="T185" i="151" s="1"/>
  <c r="R185" i="151"/>
  <c r="S185" i="151" s="1" a="1"/>
  <c r="S185" i="151" s="1"/>
  <c r="U185" i="151" a="1"/>
  <c r="U185" i="151" s="1"/>
  <c r="Q187" i="150"/>
  <c r="U186" i="150" a="1"/>
  <c r="U186" i="150" s="1"/>
  <c r="T186" i="150" a="1"/>
  <c r="T186" i="150" s="1"/>
  <c r="R186" i="150"/>
  <c r="S186" i="150" s="1" a="1"/>
  <c r="S186" i="150" s="1"/>
  <c r="Q186" i="149"/>
  <c r="U185" i="149" a="1"/>
  <c r="U185" i="149" s="1"/>
  <c r="S185" i="149" a="1"/>
  <c r="S185" i="149" s="1"/>
  <c r="T185" i="149" a="1"/>
  <c r="T185" i="149" s="1"/>
  <c r="R185" i="149"/>
  <c r="Q187" i="148"/>
  <c r="T186" i="148" a="1"/>
  <c r="T186" i="148" s="1"/>
  <c r="S186" i="148" a="1"/>
  <c r="S186" i="148" s="1"/>
  <c r="U186" i="148" a="1"/>
  <c r="U186" i="148" s="1"/>
  <c r="R186" i="148"/>
  <c r="AN189" i="160" l="1" a="1"/>
  <c r="AN189" i="160" s="1"/>
  <c r="AL190" i="160"/>
  <c r="AM189" i="160"/>
  <c r="AO189" i="160" a="1"/>
  <c r="AO189" i="160" s="1"/>
  <c r="AP189" i="160" a="1"/>
  <c r="AP189" i="160" s="1"/>
  <c r="AO190" i="162" a="1"/>
  <c r="AO190" i="162" s="1"/>
  <c r="AM190" i="162"/>
  <c r="AL191" i="162"/>
  <c r="AN190" i="162" a="1"/>
  <c r="AN190" i="162" s="1"/>
  <c r="AP190" i="162" a="1"/>
  <c r="AP190" i="162" s="1"/>
  <c r="Q188" i="159"/>
  <c r="R187" i="159"/>
  <c r="T187" i="159" s="1" a="1"/>
  <c r="T187" i="159" s="1"/>
  <c r="U187" i="159" a="1"/>
  <c r="U187" i="159" s="1"/>
  <c r="S187" i="159" a="1"/>
  <c r="S187" i="159" s="1"/>
  <c r="Q188" i="157"/>
  <c r="R187" i="157"/>
  <c r="S187" i="157" s="1" a="1"/>
  <c r="S187" i="157" s="1"/>
  <c r="T187" i="157" a="1"/>
  <c r="T187" i="157" s="1"/>
  <c r="Q188" i="156"/>
  <c r="R187" i="156"/>
  <c r="S187" i="156" a="1"/>
  <c r="S187" i="156" s="1"/>
  <c r="U187" i="156" a="1"/>
  <c r="U187" i="156" s="1"/>
  <c r="T187" i="156" a="1"/>
  <c r="T187" i="156" s="1"/>
  <c r="Q187" i="155"/>
  <c r="T186" i="155" a="1"/>
  <c r="T186" i="155" s="1"/>
  <c r="U186" i="155" a="1"/>
  <c r="U186" i="155" s="1"/>
  <c r="R186" i="155"/>
  <c r="Q190" i="154"/>
  <c r="R189" i="154"/>
  <c r="T189" i="154" a="1"/>
  <c r="T189" i="154" s="1"/>
  <c r="S189" i="154" a="1"/>
  <c r="S189" i="154" s="1"/>
  <c r="U189" i="154" a="1"/>
  <c r="U189" i="154" s="1"/>
  <c r="Q186" i="152"/>
  <c r="R185" i="152"/>
  <c r="T185" i="152" a="1"/>
  <c r="T185" i="152" s="1"/>
  <c r="U185" i="152" a="1"/>
  <c r="U185" i="152" s="1"/>
  <c r="S185" i="152" a="1"/>
  <c r="S185" i="152" s="1"/>
  <c r="Q187" i="151"/>
  <c r="S186" i="151" a="1"/>
  <c r="S186" i="151" s="1"/>
  <c r="R186" i="151"/>
  <c r="T186" i="151" a="1"/>
  <c r="T186" i="151" s="1"/>
  <c r="U186" i="151" a="1"/>
  <c r="U186" i="151" s="1"/>
  <c r="Q188" i="150"/>
  <c r="T187" i="150" a="1"/>
  <c r="T187" i="150" s="1"/>
  <c r="R187" i="150"/>
  <c r="S187" i="150" a="1"/>
  <c r="S187" i="150" s="1"/>
  <c r="U187" i="150" a="1"/>
  <c r="U187" i="150" s="1"/>
  <c r="Q187" i="149"/>
  <c r="S186" i="149" a="1"/>
  <c r="S186" i="149" s="1"/>
  <c r="R186" i="149"/>
  <c r="T186" i="149" a="1"/>
  <c r="T186" i="149" s="1"/>
  <c r="U186" i="149" a="1"/>
  <c r="U186" i="149" s="1"/>
  <c r="Q188" i="148"/>
  <c r="U187" i="148" a="1"/>
  <c r="U187" i="148" s="1"/>
  <c r="R187" i="148"/>
  <c r="T187" i="148" a="1"/>
  <c r="T187" i="148" s="1"/>
  <c r="S187" i="148" a="1"/>
  <c r="S187" i="148" s="1"/>
  <c r="AP190" i="160" l="1" a="1"/>
  <c r="AP190" i="160" s="1"/>
  <c r="AM190" i="160"/>
  <c r="AL191" i="160"/>
  <c r="AO190" i="160" a="1"/>
  <c r="AO190" i="160" s="1"/>
  <c r="AN190" i="160" a="1"/>
  <c r="AN190" i="160" s="1"/>
  <c r="AN191" i="162" a="1"/>
  <c r="AN191" i="162" s="1"/>
  <c r="AL192" i="162"/>
  <c r="AO191" i="162" a="1"/>
  <c r="AO191" i="162" s="1"/>
  <c r="AM191" i="162"/>
  <c r="AP191" i="162" a="1"/>
  <c r="AP191" i="162" s="1"/>
  <c r="Q189" i="159"/>
  <c r="S188" i="159" a="1"/>
  <c r="S188" i="159" s="1"/>
  <c r="R188" i="159"/>
  <c r="T188" i="159" s="1" a="1"/>
  <c r="T188" i="159" s="1"/>
  <c r="U188" i="159" a="1"/>
  <c r="U188" i="159" s="1"/>
  <c r="U187" i="157" a="1"/>
  <c r="U187" i="157" s="1"/>
  <c r="Q189" i="157"/>
  <c r="S188" i="157" a="1"/>
  <c r="S188" i="157" s="1"/>
  <c r="R188" i="157"/>
  <c r="U188" i="157" s="1" a="1"/>
  <c r="U188" i="157" s="1"/>
  <c r="Q189" i="156"/>
  <c r="R188" i="156"/>
  <c r="U188" i="156" s="1" a="1"/>
  <c r="U188" i="156" s="1"/>
  <c r="T188" i="156" a="1"/>
  <c r="T188" i="156" s="1"/>
  <c r="S188" i="156" a="1"/>
  <c r="S188" i="156" s="1"/>
  <c r="Q188" i="155"/>
  <c r="U187" i="155" a="1"/>
  <c r="U187" i="155" s="1"/>
  <c r="T187" i="155" a="1"/>
  <c r="T187" i="155" s="1"/>
  <c r="R187" i="155"/>
  <c r="Q191" i="154"/>
  <c r="R190" i="154"/>
  <c r="S190" i="154" a="1"/>
  <c r="S190" i="154" s="1"/>
  <c r="T190" i="154" a="1"/>
  <c r="T190" i="154" s="1"/>
  <c r="U190" i="154" a="1"/>
  <c r="U190" i="154" s="1"/>
  <c r="Q187" i="152"/>
  <c r="S186" i="152" a="1"/>
  <c r="S186" i="152" s="1"/>
  <c r="T186" i="152" a="1"/>
  <c r="T186" i="152" s="1"/>
  <c r="R186" i="152"/>
  <c r="U186" i="152" a="1"/>
  <c r="U186" i="152" s="1"/>
  <c r="Q188" i="151"/>
  <c r="T187" i="151" a="1"/>
  <c r="T187" i="151" s="1"/>
  <c r="R187" i="151"/>
  <c r="S187" i="151" s="1" a="1"/>
  <c r="S187" i="151" s="1"/>
  <c r="U187" i="151" a="1"/>
  <c r="U187" i="151" s="1"/>
  <c r="Q189" i="150"/>
  <c r="S188" i="150" a="1"/>
  <c r="S188" i="150" s="1"/>
  <c r="T188" i="150" a="1"/>
  <c r="T188" i="150" s="1"/>
  <c r="U188" i="150" a="1"/>
  <c r="U188" i="150" s="1"/>
  <c r="R188" i="150"/>
  <c r="Q188" i="149"/>
  <c r="R187" i="149"/>
  <c r="S187" i="149" a="1"/>
  <c r="S187" i="149" s="1"/>
  <c r="U187" i="149" a="1"/>
  <c r="U187" i="149" s="1"/>
  <c r="T187" i="149" a="1"/>
  <c r="T187" i="149" s="1"/>
  <c r="Q189" i="148"/>
  <c r="U188" i="148" a="1"/>
  <c r="U188" i="148" s="1"/>
  <c r="R188" i="148"/>
  <c r="S188" i="148" a="1"/>
  <c r="S188" i="148" s="1"/>
  <c r="T188" i="148" a="1"/>
  <c r="T188" i="148" s="1"/>
  <c r="AO191" i="160" l="1" a="1"/>
  <c r="AO191" i="160" s="1"/>
  <c r="AP191" i="160" a="1"/>
  <c r="AP191" i="160" s="1"/>
  <c r="AL192" i="160"/>
  <c r="AM191" i="160"/>
  <c r="AN191" i="160" a="1"/>
  <c r="AN191" i="160" s="1"/>
  <c r="AN192" i="162" a="1"/>
  <c r="AN192" i="162" s="1"/>
  <c r="AL193" i="162"/>
  <c r="AP192" i="162" a="1"/>
  <c r="AP192" i="162" s="1"/>
  <c r="AO192" i="162" a="1"/>
  <c r="AO192" i="162" s="1"/>
  <c r="AM192" i="162"/>
  <c r="T188" i="157" a="1"/>
  <c r="T188" i="157" s="1"/>
  <c r="Q190" i="159"/>
  <c r="S189" i="159" a="1"/>
  <c r="S189" i="159" s="1"/>
  <c r="U189" i="159" a="1"/>
  <c r="U189" i="159" s="1"/>
  <c r="R189" i="159"/>
  <c r="T189" i="159" a="1"/>
  <c r="T189" i="159" s="1"/>
  <c r="Q190" i="157"/>
  <c r="S189" i="157" a="1"/>
  <c r="S189" i="157" s="1"/>
  <c r="R189" i="157"/>
  <c r="T189" i="157" a="1"/>
  <c r="T189" i="157" s="1"/>
  <c r="U189" i="157" a="1"/>
  <c r="U189" i="157" s="1"/>
  <c r="Q190" i="156"/>
  <c r="R189" i="156"/>
  <c r="S189" i="156" s="1" a="1"/>
  <c r="S189" i="156" s="1"/>
  <c r="T189" i="156" a="1"/>
  <c r="T189" i="156" s="1"/>
  <c r="U189" i="156" a="1"/>
  <c r="U189" i="156" s="1"/>
  <c r="Q189" i="155"/>
  <c r="T188" i="155" a="1"/>
  <c r="T188" i="155" s="1"/>
  <c r="R188" i="155"/>
  <c r="U188" i="155" s="1" a="1"/>
  <c r="U188" i="155" s="1"/>
  <c r="Q192" i="154"/>
  <c r="R191" i="154"/>
  <c r="S191" i="154" a="1"/>
  <c r="S191" i="154" s="1"/>
  <c r="T191" i="154" a="1"/>
  <c r="T191" i="154" s="1"/>
  <c r="U191" i="154" a="1"/>
  <c r="U191" i="154" s="1"/>
  <c r="Q188" i="152"/>
  <c r="T187" i="152" a="1"/>
  <c r="T187" i="152" s="1"/>
  <c r="S187" i="152" a="1"/>
  <c r="S187" i="152" s="1"/>
  <c r="U187" i="152" a="1"/>
  <c r="U187" i="152" s="1"/>
  <c r="R187" i="152"/>
  <c r="Q189" i="151"/>
  <c r="R188" i="151"/>
  <c r="T188" i="151" a="1"/>
  <c r="T188" i="151" s="1"/>
  <c r="S188" i="151" a="1"/>
  <c r="S188" i="151" s="1"/>
  <c r="U188" i="151" a="1"/>
  <c r="U188" i="151" s="1"/>
  <c r="Q190" i="150"/>
  <c r="U189" i="150" a="1"/>
  <c r="U189" i="150" s="1"/>
  <c r="T189" i="150" a="1"/>
  <c r="T189" i="150" s="1"/>
  <c r="R189" i="150"/>
  <c r="S189" i="150" s="1" a="1"/>
  <c r="S189" i="150" s="1"/>
  <c r="Q189" i="149"/>
  <c r="T188" i="149" a="1"/>
  <c r="T188" i="149" s="1"/>
  <c r="U188" i="149" a="1"/>
  <c r="U188" i="149" s="1"/>
  <c r="R188" i="149"/>
  <c r="S188" i="149" a="1"/>
  <c r="S188" i="149" s="1"/>
  <c r="Q190" i="148"/>
  <c r="T189" i="148" a="1"/>
  <c r="T189" i="148" s="1"/>
  <c r="U189" i="148" a="1"/>
  <c r="U189" i="148" s="1"/>
  <c r="S189" i="148" a="1"/>
  <c r="S189" i="148" s="1"/>
  <c r="R189" i="148"/>
  <c r="AN192" i="160" l="1" a="1"/>
  <c r="AN192" i="160" s="1"/>
  <c r="AL193" i="160"/>
  <c r="AO192" i="160" a="1"/>
  <c r="AO192" i="160" s="1"/>
  <c r="AM192" i="160"/>
  <c r="AP192" i="160" a="1"/>
  <c r="AP192" i="160" s="1"/>
  <c r="AM193" i="162"/>
  <c r="AP193" i="162" a="1"/>
  <c r="AP193" i="162" s="1"/>
  <c r="AN193" i="162" a="1"/>
  <c r="AN193" i="162" s="1"/>
  <c r="AO193" i="162" a="1"/>
  <c r="AO193" i="162" s="1"/>
  <c r="AL194" i="162"/>
  <c r="Q191" i="159"/>
  <c r="R190" i="159"/>
  <c r="T190" i="159" s="1" a="1"/>
  <c r="T190" i="159" s="1"/>
  <c r="S190" i="159" a="1"/>
  <c r="S190" i="159" s="1"/>
  <c r="U190" i="159" a="1"/>
  <c r="U190" i="159" s="1"/>
  <c r="Q191" i="157"/>
  <c r="R190" i="157"/>
  <c r="T190" i="157" s="1" a="1"/>
  <c r="T190" i="157" s="1"/>
  <c r="U190" i="157" a="1"/>
  <c r="U190" i="157" s="1"/>
  <c r="S190" i="157" a="1"/>
  <c r="S190" i="157" s="1"/>
  <c r="Q191" i="156"/>
  <c r="R190" i="156"/>
  <c r="U190" i="156" s="1" a="1"/>
  <c r="U190" i="156" s="1"/>
  <c r="T190" i="156" a="1"/>
  <c r="T190" i="156" s="1"/>
  <c r="Q190" i="155"/>
  <c r="R189" i="155"/>
  <c r="T189" i="155" a="1"/>
  <c r="T189" i="155" s="1"/>
  <c r="U189" i="155" a="1"/>
  <c r="U189" i="155" s="1"/>
  <c r="Q193" i="154"/>
  <c r="R192" i="154"/>
  <c r="T192" i="154" a="1"/>
  <c r="T192" i="154" s="1"/>
  <c r="S192" i="154" a="1"/>
  <c r="S192" i="154" s="1"/>
  <c r="U192" i="154" a="1"/>
  <c r="U192" i="154" s="1"/>
  <c r="Q189" i="152"/>
  <c r="S188" i="152" a="1"/>
  <c r="S188" i="152" s="1"/>
  <c r="R188" i="152"/>
  <c r="U188" i="152" a="1"/>
  <c r="U188" i="152" s="1"/>
  <c r="T188" i="152" a="1"/>
  <c r="T188" i="152" s="1"/>
  <c r="Q190" i="151"/>
  <c r="T189" i="151" a="1"/>
  <c r="T189" i="151" s="1"/>
  <c r="R189" i="151"/>
  <c r="S189" i="151" a="1"/>
  <c r="S189" i="151" s="1"/>
  <c r="U189" i="151" a="1"/>
  <c r="U189" i="151" s="1"/>
  <c r="Q191" i="150"/>
  <c r="S190" i="150" a="1"/>
  <c r="S190" i="150" s="1"/>
  <c r="R190" i="150"/>
  <c r="T190" i="150" a="1"/>
  <c r="T190" i="150" s="1"/>
  <c r="U190" i="150" a="1"/>
  <c r="U190" i="150" s="1"/>
  <c r="Q190" i="149"/>
  <c r="S189" i="149" a="1"/>
  <c r="S189" i="149" s="1"/>
  <c r="T189" i="149" a="1"/>
  <c r="T189" i="149" s="1"/>
  <c r="U189" i="149" a="1"/>
  <c r="U189" i="149" s="1"/>
  <c r="R189" i="149"/>
  <c r="Q191" i="148"/>
  <c r="S190" i="148" a="1"/>
  <c r="S190" i="148" s="1"/>
  <c r="U190" i="148" a="1"/>
  <c r="U190" i="148" s="1"/>
  <c r="T190" i="148" a="1"/>
  <c r="T190" i="148" s="1"/>
  <c r="R190" i="148"/>
  <c r="AP194" i="162" l="1" a="1"/>
  <c r="AP194" i="162" s="1"/>
  <c r="AO194" i="162" a="1"/>
  <c r="AO194" i="162" s="1"/>
  <c r="AM194" i="162"/>
  <c r="AN194" i="162" a="1"/>
  <c r="AN194" i="162" s="1"/>
  <c r="AN193" i="160" a="1"/>
  <c r="AN193" i="160" s="1"/>
  <c r="AL194" i="160"/>
  <c r="AM193" i="160"/>
  <c r="AO193" i="160" a="1"/>
  <c r="AO193" i="160" s="1"/>
  <c r="AP193" i="160" a="1"/>
  <c r="AP193" i="160" s="1"/>
  <c r="S190" i="156" a="1"/>
  <c r="S190" i="156" s="1"/>
  <c r="Q192" i="159"/>
  <c r="U191" i="159" a="1"/>
  <c r="U191" i="159" s="1"/>
  <c r="S191" i="159" a="1"/>
  <c r="S191" i="159" s="1"/>
  <c r="R191" i="159"/>
  <c r="T191" i="159" s="1" a="1"/>
  <c r="T191" i="159" s="1"/>
  <c r="Q192" i="157"/>
  <c r="U191" i="157" a="1"/>
  <c r="U191" i="157" s="1"/>
  <c r="R191" i="157"/>
  <c r="T191" i="157" a="1"/>
  <c r="T191" i="157" s="1"/>
  <c r="S191" i="157" a="1"/>
  <c r="S191" i="157" s="1"/>
  <c r="Q192" i="156"/>
  <c r="R191" i="156"/>
  <c r="U191" i="156" s="1" a="1"/>
  <c r="U191" i="156" s="1"/>
  <c r="T191" i="156" a="1"/>
  <c r="T191" i="156" s="1"/>
  <c r="Q191" i="155"/>
  <c r="T190" i="155" a="1"/>
  <c r="T190" i="155" s="1"/>
  <c r="R190" i="155"/>
  <c r="U190" i="155" s="1" a="1"/>
  <c r="U190" i="155" s="1"/>
  <c r="Q194" i="154"/>
  <c r="R193" i="154"/>
  <c r="T193" i="154" a="1"/>
  <c r="T193" i="154" s="1"/>
  <c r="S193" i="154" a="1"/>
  <c r="S193" i="154" s="1"/>
  <c r="U193" i="154" a="1"/>
  <c r="U193" i="154" s="1"/>
  <c r="Q190" i="152"/>
  <c r="U189" i="152" a="1"/>
  <c r="U189" i="152" s="1"/>
  <c r="R189" i="152"/>
  <c r="T189" i="152" a="1"/>
  <c r="T189" i="152" s="1"/>
  <c r="S189" i="152" a="1"/>
  <c r="S189" i="152" s="1"/>
  <c r="Q191" i="151"/>
  <c r="R190" i="151"/>
  <c r="S190" i="151" a="1"/>
  <c r="S190" i="151" s="1"/>
  <c r="T190" i="151" a="1"/>
  <c r="T190" i="151" s="1"/>
  <c r="U190" i="151" a="1"/>
  <c r="U190" i="151" s="1"/>
  <c r="Q192" i="150"/>
  <c r="S191" i="150" a="1"/>
  <c r="S191" i="150" s="1"/>
  <c r="R191" i="150"/>
  <c r="U191" i="150" a="1"/>
  <c r="U191" i="150" s="1"/>
  <c r="T191" i="150" a="1"/>
  <c r="T191" i="150" s="1"/>
  <c r="Q191" i="149"/>
  <c r="T190" i="149" a="1"/>
  <c r="T190" i="149" s="1"/>
  <c r="S190" i="149" a="1"/>
  <c r="S190" i="149" s="1"/>
  <c r="U190" i="149" a="1"/>
  <c r="U190" i="149" s="1"/>
  <c r="R190" i="149"/>
  <c r="Q192" i="148"/>
  <c r="U191" i="148" a="1"/>
  <c r="U191" i="148" s="1"/>
  <c r="T191" i="148" a="1"/>
  <c r="T191" i="148" s="1"/>
  <c r="S191" i="148" a="1"/>
  <c r="S191" i="148" s="1"/>
  <c r="R191" i="148"/>
  <c r="AP194" i="160" l="1" a="1"/>
  <c r="AP194" i="160" s="1"/>
  <c r="AM194" i="160"/>
  <c r="AN194" i="160" a="1"/>
  <c r="AN194" i="160" s="1"/>
  <c r="AO194" i="160" a="1"/>
  <c r="AO194" i="160" s="1"/>
  <c r="S191" i="156" a="1"/>
  <c r="S191" i="156" s="1"/>
  <c r="Q193" i="159"/>
  <c r="R192" i="159"/>
  <c r="T192" i="159" s="1" a="1"/>
  <c r="T192" i="159" s="1"/>
  <c r="U192" i="159" a="1"/>
  <c r="U192" i="159" s="1"/>
  <c r="S192" i="159" a="1"/>
  <c r="S192" i="159" s="1"/>
  <c r="Q193" i="157"/>
  <c r="S192" i="157" a="1"/>
  <c r="S192" i="157" s="1"/>
  <c r="R192" i="157"/>
  <c r="U192" i="157" s="1" a="1"/>
  <c r="U192" i="157" s="1"/>
  <c r="Q193" i="156"/>
  <c r="R192" i="156"/>
  <c r="S192" i="156" s="1" a="1"/>
  <c r="S192" i="156" s="1"/>
  <c r="T192" i="156" a="1"/>
  <c r="T192" i="156" s="1"/>
  <c r="Q192" i="155"/>
  <c r="T191" i="155" a="1"/>
  <c r="T191" i="155" s="1"/>
  <c r="R191" i="155"/>
  <c r="U191" i="155" a="1"/>
  <c r="U191" i="155" s="1"/>
  <c r="S194" i="154" a="1"/>
  <c r="S194" i="154" s="1"/>
  <c r="R194" i="154"/>
  <c r="T194" i="154" a="1"/>
  <c r="T194" i="154" s="1"/>
  <c r="U194" i="154" a="1"/>
  <c r="U194" i="154" s="1"/>
  <c r="Q191" i="152"/>
  <c r="U190" i="152" a="1"/>
  <c r="U190" i="152" s="1"/>
  <c r="R190" i="152"/>
  <c r="S190" i="152" a="1"/>
  <c r="S190" i="152" s="1"/>
  <c r="T190" i="152" a="1"/>
  <c r="T190" i="152" s="1"/>
  <c r="Q192" i="151"/>
  <c r="R191" i="151"/>
  <c r="S191" i="151" a="1"/>
  <c r="S191" i="151" s="1"/>
  <c r="T191" i="151" a="1"/>
  <c r="T191" i="151" s="1"/>
  <c r="U191" i="151" a="1"/>
  <c r="U191" i="151" s="1"/>
  <c r="Q193" i="150"/>
  <c r="T192" i="150" a="1"/>
  <c r="T192" i="150" s="1"/>
  <c r="R192" i="150"/>
  <c r="S192" i="150" a="1"/>
  <c r="S192" i="150" s="1"/>
  <c r="U192" i="150" a="1"/>
  <c r="U192" i="150" s="1"/>
  <c r="Q192" i="149"/>
  <c r="U191" i="149" a="1"/>
  <c r="U191" i="149" s="1"/>
  <c r="R191" i="149"/>
  <c r="T191" i="149" a="1"/>
  <c r="T191" i="149" s="1"/>
  <c r="S191" i="149" a="1"/>
  <c r="S191" i="149" s="1"/>
  <c r="Q193" i="148"/>
  <c r="S192" i="148" a="1"/>
  <c r="S192" i="148" s="1"/>
  <c r="R192" i="148"/>
  <c r="U192" i="148" a="1"/>
  <c r="U192" i="148" s="1"/>
  <c r="T192" i="148" a="1"/>
  <c r="T192" i="148" s="1"/>
  <c r="T192" i="157" l="1" a="1"/>
  <c r="T192" i="157" s="1"/>
  <c r="U192" i="156" a="1"/>
  <c r="U192" i="156" s="1"/>
  <c r="Q194" i="159"/>
  <c r="U193" i="159" a="1"/>
  <c r="U193" i="159" s="1"/>
  <c r="R193" i="159"/>
  <c r="T193" i="159" s="1" a="1"/>
  <c r="T193" i="159" s="1"/>
  <c r="S193" i="159" a="1"/>
  <c r="S193" i="159" s="1"/>
  <c r="Q194" i="157"/>
  <c r="R193" i="157"/>
  <c r="T193" i="157" s="1" a="1"/>
  <c r="T193" i="157" s="1"/>
  <c r="U193" i="157" a="1"/>
  <c r="U193" i="157" s="1"/>
  <c r="S193" i="157" a="1"/>
  <c r="S193" i="157" s="1"/>
  <c r="Q194" i="156"/>
  <c r="R193" i="156"/>
  <c r="S193" i="156" s="1" a="1"/>
  <c r="S193" i="156" s="1"/>
  <c r="T193" i="156" a="1"/>
  <c r="T193" i="156" s="1"/>
  <c r="Q193" i="155"/>
  <c r="T192" i="155" a="1"/>
  <c r="T192" i="155" s="1"/>
  <c r="R192" i="155"/>
  <c r="U192" i="155" s="1" a="1"/>
  <c r="U192" i="155" s="1"/>
  <c r="Q192" i="152"/>
  <c r="R191" i="152"/>
  <c r="U191" i="152" a="1"/>
  <c r="U191" i="152" s="1"/>
  <c r="T191" i="152" a="1"/>
  <c r="T191" i="152" s="1"/>
  <c r="S191" i="152" a="1"/>
  <c r="S191" i="152" s="1"/>
  <c r="Q193" i="151"/>
  <c r="T192" i="151" a="1"/>
  <c r="T192" i="151" s="1"/>
  <c r="R192" i="151"/>
  <c r="S192" i="151" a="1"/>
  <c r="S192" i="151" s="1"/>
  <c r="U192" i="151" a="1"/>
  <c r="U192" i="151" s="1"/>
  <c r="Q194" i="150"/>
  <c r="R193" i="150"/>
  <c r="U193" i="150" a="1"/>
  <c r="U193" i="150" s="1"/>
  <c r="S193" i="150" a="1"/>
  <c r="S193" i="150" s="1"/>
  <c r="T193" i="150" a="1"/>
  <c r="T193" i="150" s="1"/>
  <c r="Q193" i="149"/>
  <c r="U192" i="149" a="1"/>
  <c r="U192" i="149" s="1"/>
  <c r="S192" i="149" a="1"/>
  <c r="S192" i="149" s="1"/>
  <c r="R192" i="149"/>
  <c r="T192" i="149" a="1"/>
  <c r="T192" i="149" s="1"/>
  <c r="Q194" i="148"/>
  <c r="T193" i="148" a="1"/>
  <c r="T193" i="148" s="1"/>
  <c r="U193" i="148" a="1"/>
  <c r="U193" i="148" s="1"/>
  <c r="S193" i="148" a="1"/>
  <c r="S193" i="148" s="1"/>
  <c r="R193" i="148"/>
  <c r="U193" i="156" l="1" a="1"/>
  <c r="U193" i="156" s="1"/>
  <c r="S194" i="159" a="1"/>
  <c r="S194" i="159" s="1"/>
  <c r="R194" i="159"/>
  <c r="T194" i="159" a="1"/>
  <c r="T194" i="159" s="1"/>
  <c r="U194" i="159" a="1"/>
  <c r="U194" i="159" s="1"/>
  <c r="U194" i="157" a="1"/>
  <c r="U194" i="157" s="1"/>
  <c r="R194" i="157"/>
  <c r="T194" i="157" s="1" a="1"/>
  <c r="T194" i="157" s="1"/>
  <c r="S194" i="157" a="1"/>
  <c r="S194" i="157" s="1"/>
  <c r="R194" i="156"/>
  <c r="T194" i="156" a="1"/>
  <c r="T194" i="156" s="1"/>
  <c r="U194" i="156" a="1"/>
  <c r="U194" i="156" s="1"/>
  <c r="S194" i="156" a="1"/>
  <c r="S194" i="156" s="1"/>
  <c r="Q194" i="155"/>
  <c r="T193" i="155" a="1"/>
  <c r="T193" i="155" s="1"/>
  <c r="R193" i="155"/>
  <c r="U193" i="155" a="1"/>
  <c r="U193" i="155" s="1"/>
  <c r="Q193" i="152"/>
  <c r="U192" i="152" a="1"/>
  <c r="U192" i="152" s="1"/>
  <c r="S192" i="152" a="1"/>
  <c r="S192" i="152" s="1"/>
  <c r="R192" i="152"/>
  <c r="T192" i="152" a="1"/>
  <c r="T192" i="152" s="1"/>
  <c r="Q194" i="151"/>
  <c r="T193" i="151" a="1"/>
  <c r="T193" i="151" s="1"/>
  <c r="R193" i="151"/>
  <c r="S193" i="151" a="1"/>
  <c r="S193" i="151" s="1"/>
  <c r="U193" i="151" a="1"/>
  <c r="U193" i="151" s="1"/>
  <c r="S194" i="150" a="1"/>
  <c r="S194" i="150" s="1"/>
  <c r="R194" i="150"/>
  <c r="U194" i="150" a="1"/>
  <c r="U194" i="150" s="1"/>
  <c r="T194" i="150" a="1"/>
  <c r="T194" i="150" s="1"/>
  <c r="Q194" i="149"/>
  <c r="U193" i="149" a="1"/>
  <c r="U193" i="149" s="1"/>
  <c r="T193" i="149" a="1"/>
  <c r="T193" i="149" s="1"/>
  <c r="R193" i="149"/>
  <c r="S193" i="149" a="1"/>
  <c r="S193" i="149" s="1"/>
  <c r="U194" i="148" a="1"/>
  <c r="U194" i="148" s="1"/>
  <c r="R194" i="148"/>
  <c r="S194" i="148" a="1"/>
  <c r="S194" i="148" s="1"/>
  <c r="T194" i="148" a="1"/>
  <c r="T194" i="148" s="1"/>
  <c r="R194" i="155" l="1"/>
  <c r="T194" i="155" a="1"/>
  <c r="T194" i="155" s="1"/>
  <c r="U194" i="155" a="1"/>
  <c r="U194" i="155" s="1"/>
  <c r="S193" i="152" a="1"/>
  <c r="S193" i="152" s="1"/>
  <c r="U193" i="152" a="1"/>
  <c r="U193" i="152" s="1"/>
  <c r="T193" i="152" a="1"/>
  <c r="T193" i="152" s="1"/>
  <c r="R193" i="152"/>
  <c r="R194" i="151"/>
  <c r="S194" i="151" s="1" a="1"/>
  <c r="S194" i="151" s="1"/>
  <c r="T194" i="151" a="1"/>
  <c r="T194" i="151" s="1"/>
  <c r="U194" i="151" a="1"/>
  <c r="U194" i="151" s="1"/>
  <c r="S194" i="149" a="1"/>
  <c r="S194" i="149" s="1"/>
  <c r="R194" i="149"/>
  <c r="U194" i="149" a="1"/>
  <c r="U194" i="149" s="1"/>
  <c r="T194" i="149" a="1"/>
  <c r="T194" i="149" s="1"/>
  <c r="I49" i="155" l="1"/>
  <c r="I58" i="155" s="1"/>
  <c r="I67" i="155" s="1"/>
  <c r="I104" i="155" s="1"/>
  <c r="H49" i="155"/>
  <c r="H58" i="155" s="1"/>
  <c r="H67" i="155" s="1"/>
  <c r="C76" i="155"/>
  <c r="S120" i="155" l="1" a="1"/>
  <c r="S120" i="155" s="1"/>
  <c r="S108" i="155" a="1"/>
  <c r="S108" i="155" s="1"/>
  <c r="S100" i="155" a="1"/>
  <c r="S100" i="155" s="1"/>
  <c r="S92" i="155" a="1"/>
  <c r="S92" i="155" s="1"/>
  <c r="S84" i="155" a="1"/>
  <c r="S84" i="155" s="1"/>
  <c r="S76" i="155" a="1"/>
  <c r="S76" i="155" s="1"/>
  <c r="S72" i="155" a="1"/>
  <c r="S72" i="155" s="1"/>
  <c r="S64" i="155" a="1"/>
  <c r="S64" i="155" s="1"/>
  <c r="S56" i="155" a="1"/>
  <c r="S56" i="155" s="1"/>
  <c r="S123" i="155" a="1"/>
  <c r="S123" i="155" s="1"/>
  <c r="S107" i="155" a="1"/>
  <c r="S107" i="155" s="1"/>
  <c r="S91" i="155" a="1"/>
  <c r="S91" i="155" s="1"/>
  <c r="S75" i="155" a="1"/>
  <c r="S75" i="155" s="1"/>
  <c r="S67" i="155" a="1"/>
  <c r="S67" i="155" s="1"/>
  <c r="S51" i="155" a="1"/>
  <c r="S51" i="155" s="1"/>
  <c r="C104" i="155" a="1"/>
  <c r="C104" i="155" s="1"/>
  <c r="S126" i="155" a="1"/>
  <c r="S126" i="155" s="1"/>
  <c r="S106" i="155" a="1"/>
  <c r="S106" i="155" s="1"/>
  <c r="S90" i="155" a="1"/>
  <c r="S90" i="155" s="1"/>
  <c r="S70" i="155" a="1"/>
  <c r="S70" i="155" s="1"/>
  <c r="S54" i="155" a="1"/>
  <c r="S54" i="155" s="1"/>
  <c r="S141" i="155" a="1"/>
  <c r="S141" i="155" s="1"/>
  <c r="S113" i="155" a="1"/>
  <c r="S113" i="155" s="1"/>
  <c r="S93" i="155" a="1"/>
  <c r="S93" i="155" s="1"/>
  <c r="S65" i="155" a="1"/>
  <c r="S65" i="155" s="1"/>
  <c r="S192" i="155" a="1"/>
  <c r="S192" i="155" s="1"/>
  <c r="S188" i="155" a="1"/>
  <c r="S188" i="155" s="1"/>
  <c r="S184" i="155" a="1"/>
  <c r="S184" i="155" s="1"/>
  <c r="S180" i="155" a="1"/>
  <c r="S180" i="155" s="1"/>
  <c r="S176" i="155" a="1"/>
  <c r="S176" i="155" s="1"/>
  <c r="S172" i="155" a="1"/>
  <c r="S172" i="155" s="1"/>
  <c r="S168" i="155" a="1"/>
  <c r="S168" i="155" s="1"/>
  <c r="S164" i="155" a="1"/>
  <c r="S164" i="155" s="1"/>
  <c r="S160" i="155" a="1"/>
  <c r="S160" i="155" s="1"/>
  <c r="S156" i="155" a="1"/>
  <c r="S156" i="155" s="1"/>
  <c r="S152" i="155" a="1"/>
  <c r="S152" i="155" s="1"/>
  <c r="S148" i="155" a="1"/>
  <c r="S148" i="155" s="1"/>
  <c r="S144" i="155" a="1"/>
  <c r="S144" i="155" s="1"/>
  <c r="S140" i="155" a="1"/>
  <c r="S140" i="155" s="1"/>
  <c r="S136" i="155" a="1"/>
  <c r="S136" i="155" s="1"/>
  <c r="S132" i="155" a="1"/>
  <c r="S132" i="155" s="1"/>
  <c r="S128" i="155" a="1"/>
  <c r="S128" i="155" s="1"/>
  <c r="S124" i="155" a="1"/>
  <c r="S124" i="155" s="1"/>
  <c r="S116" i="155" a="1"/>
  <c r="S116" i="155" s="1"/>
  <c r="S112" i="155" a="1"/>
  <c r="S112" i="155" s="1"/>
  <c r="S104" i="155" a="1"/>
  <c r="S104" i="155" s="1"/>
  <c r="S96" i="155" a="1"/>
  <c r="S96" i="155" s="1"/>
  <c r="S88" i="155" a="1"/>
  <c r="S88" i="155" s="1"/>
  <c r="S80" i="155" a="1"/>
  <c r="S80" i="155" s="1"/>
  <c r="S68" i="155" a="1"/>
  <c r="S68" i="155" s="1"/>
  <c r="S60" i="155" a="1"/>
  <c r="S60" i="155" s="1"/>
  <c r="S52" i="155" a="1"/>
  <c r="S52" i="155" s="1"/>
  <c r="S111" i="155" a="1"/>
  <c r="S111" i="155" s="1"/>
  <c r="S87" i="155" a="1"/>
  <c r="S87" i="155" s="1"/>
  <c r="S71" i="155" a="1"/>
  <c r="S71" i="155" s="1"/>
  <c r="S55" i="155" a="1"/>
  <c r="S55" i="155" s="1"/>
  <c r="S138" i="155" a="1"/>
  <c r="S138" i="155" s="1"/>
  <c r="S118" i="155" a="1"/>
  <c r="S118" i="155" s="1"/>
  <c r="S102" i="155" a="1"/>
  <c r="S102" i="155" s="1"/>
  <c r="S74" i="155" a="1"/>
  <c r="S74" i="155" s="1"/>
  <c r="S50" i="155" a="1"/>
  <c r="S50" i="155" s="1"/>
  <c r="S129" i="155" a="1"/>
  <c r="S129" i="155" s="1"/>
  <c r="S109" i="155" a="1"/>
  <c r="S109" i="155" s="1"/>
  <c r="S77" i="155" a="1"/>
  <c r="S77" i="155" s="1"/>
  <c r="S57" i="155" a="1"/>
  <c r="S57" i="155" s="1"/>
  <c r="S187" i="155" a="1"/>
  <c r="S187" i="155" s="1"/>
  <c r="S171" i="155" a="1"/>
  <c r="S171" i="155" s="1"/>
  <c r="S163" i="155" a="1"/>
  <c r="S163" i="155" s="1"/>
  <c r="S155" i="155" a="1"/>
  <c r="S155" i="155" s="1"/>
  <c r="S147" i="155" a="1"/>
  <c r="S147" i="155" s="1"/>
  <c r="S139" i="155" a="1"/>
  <c r="S139" i="155" s="1"/>
  <c r="S131" i="155" a="1"/>
  <c r="S131" i="155" s="1"/>
  <c r="S119" i="155" a="1"/>
  <c r="S119" i="155" s="1"/>
  <c r="S103" i="155" a="1"/>
  <c r="S103" i="155" s="1"/>
  <c r="S95" i="155" a="1"/>
  <c r="S95" i="155" s="1"/>
  <c r="S83" i="155" a="1"/>
  <c r="S83" i="155" s="1"/>
  <c r="S59" i="155" a="1"/>
  <c r="S59" i="155" s="1"/>
  <c r="S134" i="155" a="1"/>
  <c r="S134" i="155" s="1"/>
  <c r="S110" i="155" a="1"/>
  <c r="S110" i="155" s="1"/>
  <c r="S94" i="155" a="1"/>
  <c r="S94" i="155" s="1"/>
  <c r="S78" i="155" a="1"/>
  <c r="S78" i="155" s="1"/>
  <c r="S58" i="155" a="1"/>
  <c r="S58" i="155" s="1"/>
  <c r="S137" i="155" a="1"/>
  <c r="S137" i="155" s="1"/>
  <c r="S105" i="155" a="1"/>
  <c r="S105" i="155" s="1"/>
  <c r="S81" i="155" a="1"/>
  <c r="S81" i="155" s="1"/>
  <c r="S61" i="155" a="1"/>
  <c r="S61" i="155" s="1"/>
  <c r="S191" i="155" a="1"/>
  <c r="S191" i="155" s="1"/>
  <c r="S183" i="155" a="1"/>
  <c r="S183" i="155" s="1"/>
  <c r="S179" i="155" a="1"/>
  <c r="S179" i="155" s="1"/>
  <c r="S175" i="155" a="1"/>
  <c r="S175" i="155" s="1"/>
  <c r="S167" i="155" a="1"/>
  <c r="S167" i="155" s="1"/>
  <c r="S159" i="155" a="1"/>
  <c r="S159" i="155" s="1"/>
  <c r="S151" i="155" a="1"/>
  <c r="S151" i="155" s="1"/>
  <c r="S143" i="155" a="1"/>
  <c r="S143" i="155" s="1"/>
  <c r="S135" i="155" a="1"/>
  <c r="S135" i="155" s="1"/>
  <c r="S127" i="155" a="1"/>
  <c r="S127" i="155" s="1"/>
  <c r="S115" i="155" a="1"/>
  <c r="S115" i="155" s="1"/>
  <c r="S99" i="155" a="1"/>
  <c r="S99" i="155" s="1"/>
  <c r="S79" i="155" a="1"/>
  <c r="S79" i="155" s="1"/>
  <c r="S63" i="155" a="1"/>
  <c r="S63" i="155" s="1"/>
  <c r="S130" i="155" a="1"/>
  <c r="S130" i="155" s="1"/>
  <c r="S114" i="155" a="1"/>
  <c r="S114" i="155" s="1"/>
  <c r="S98" i="155" a="1"/>
  <c r="S98" i="155" s="1"/>
  <c r="S82" i="155" a="1"/>
  <c r="S82" i="155" s="1"/>
  <c r="S62" i="155" a="1"/>
  <c r="S62" i="155" s="1"/>
  <c r="S133" i="155" a="1"/>
  <c r="S133" i="155" s="1"/>
  <c r="S117" i="155" a="1"/>
  <c r="S117" i="155" s="1"/>
  <c r="S97" i="155" a="1"/>
  <c r="S97" i="155" s="1"/>
  <c r="S69" i="155" a="1"/>
  <c r="S69" i="155" s="1"/>
  <c r="S66" i="155" a="1"/>
  <c r="S66" i="155" s="1"/>
  <c r="S125" i="155" a="1"/>
  <c r="S125" i="155" s="1"/>
  <c r="S89" i="155" a="1"/>
  <c r="S89" i="155" s="1"/>
  <c r="S194" i="155" a="1"/>
  <c r="S194" i="155" s="1"/>
  <c r="S190" i="155" a="1"/>
  <c r="S190" i="155" s="1"/>
  <c r="S186" i="155" a="1"/>
  <c r="S186" i="155" s="1"/>
  <c r="S182" i="155" a="1"/>
  <c r="S182" i="155" s="1"/>
  <c r="S178" i="155" a="1"/>
  <c r="S178" i="155" s="1"/>
  <c r="S174" i="155" a="1"/>
  <c r="S174" i="155" s="1"/>
  <c r="S170" i="155" a="1"/>
  <c r="S170" i="155" s="1"/>
  <c r="S166" i="155" a="1"/>
  <c r="S166" i="155" s="1"/>
  <c r="S162" i="155" a="1"/>
  <c r="S162" i="155" s="1"/>
  <c r="S158" i="155" a="1"/>
  <c r="S158" i="155" s="1"/>
  <c r="S154" i="155" a="1"/>
  <c r="S154" i="155" s="1"/>
  <c r="S150" i="155" a="1"/>
  <c r="S150" i="155" s="1"/>
  <c r="S146" i="155" a="1"/>
  <c r="S146" i="155" s="1"/>
  <c r="S142" i="155" a="1"/>
  <c r="S142" i="155" s="1"/>
  <c r="S122" i="155" a="1"/>
  <c r="S122" i="155" s="1"/>
  <c r="S86" i="155" a="1"/>
  <c r="S86" i="155" s="1"/>
  <c r="S85" i="155" a="1"/>
  <c r="S85" i="155" s="1"/>
  <c r="S53" i="155" a="1"/>
  <c r="S53" i="155" s="1"/>
  <c r="S145" i="155" a="1"/>
  <c r="S145" i="155" s="1"/>
  <c r="S101" i="155" a="1"/>
  <c r="S101" i="155" s="1"/>
  <c r="D104" i="155" a="1"/>
  <c r="D104" i="155" s="1"/>
  <c r="H104" i="155"/>
  <c r="J104" i="155" s="1"/>
  <c r="S193" i="155" a="1"/>
  <c r="S193" i="155" s="1"/>
  <c r="S189" i="155" a="1"/>
  <c r="S189" i="155" s="1"/>
  <c r="S185" i="155" a="1"/>
  <c r="S185" i="155" s="1"/>
  <c r="S181" i="155" a="1"/>
  <c r="S181" i="155" s="1"/>
  <c r="S177" i="155" a="1"/>
  <c r="S177" i="155" s="1"/>
  <c r="S173" i="155" a="1"/>
  <c r="S173" i="155" s="1"/>
  <c r="S169" i="155" a="1"/>
  <c r="S169" i="155" s="1"/>
  <c r="S165" i="155" a="1"/>
  <c r="S165" i="155" s="1"/>
  <c r="S161" i="155" a="1"/>
  <c r="S161" i="155" s="1"/>
  <c r="S157" i="155" a="1"/>
  <c r="S157" i="155" s="1"/>
  <c r="S153" i="155" a="1"/>
  <c r="S153" i="155" s="1"/>
  <c r="S149" i="155" a="1"/>
  <c r="S149" i="155" s="1"/>
  <c r="S121" i="155" a="1"/>
  <c r="S121" i="155" s="1"/>
  <c r="S73" i="155" a="1"/>
  <c r="S73" i="15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<sst xmlns="http://schemas.openxmlformats.org/spreadsheetml/2006/main" count="3069" uniqueCount="490">
  <si>
    <t>Symbol</t>
  </si>
  <si>
    <t>Parameter</t>
  </si>
  <si>
    <t>Answer</t>
  </si>
  <si>
    <t>μ</t>
  </si>
  <si>
    <t>Mean</t>
  </si>
  <si>
    <t>X</t>
  </si>
  <si>
    <t>Y</t>
  </si>
  <si>
    <t>Y graph</t>
  </si>
  <si>
    <t>symbol</t>
  </si>
  <si>
    <t>Campus Coffee Co.</t>
  </si>
  <si>
    <r>
      <t>σ</t>
    </r>
    <r>
      <rPr>
        <b/>
        <vertAlign val="superscript"/>
        <sz val="12"/>
        <color theme="1"/>
        <rFont val="Calibri (Body)"/>
      </rPr>
      <t>2</t>
    </r>
  </si>
  <si>
    <t>Variance</t>
  </si>
  <si>
    <t>All sales receipts this week</t>
  </si>
  <si>
    <t>σ</t>
  </si>
  <si>
    <t>Standard Deviation</t>
  </si>
  <si>
    <t>Customer_ID</t>
  </si>
  <si>
    <t>First_name</t>
  </si>
  <si>
    <t>Last_name</t>
  </si>
  <si>
    <t>$ Spent</t>
  </si>
  <si>
    <t>CCC001</t>
  </si>
  <si>
    <t>Andre</t>
  </si>
  <si>
    <t>Estrada</t>
  </si>
  <si>
    <t>CCC002</t>
  </si>
  <si>
    <t>Oscar</t>
  </si>
  <si>
    <t>Myers</t>
  </si>
  <si>
    <r>
      <t xml:space="preserve">-2 </t>
    </r>
    <r>
      <rPr>
        <b/>
        <sz val="12"/>
        <color theme="1"/>
        <rFont val="Calibri (Body)"/>
      </rPr>
      <t>standard deviations (σ)</t>
    </r>
  </si>
  <si>
    <t>CCC003</t>
  </si>
  <si>
    <t>Angela</t>
  </si>
  <si>
    <t>Daniels</t>
  </si>
  <si>
    <t>CCC004</t>
  </si>
  <si>
    <t>Lindsey</t>
  </si>
  <si>
    <t>Dawson</t>
  </si>
  <si>
    <t>lower bound</t>
  </si>
  <si>
    <t>upper bound</t>
  </si>
  <si>
    <t>axis labels</t>
  </si>
  <si>
    <t>count</t>
  </si>
  <si>
    <t>%</t>
  </si>
  <si>
    <t>Cumulative % (Percentiles)</t>
  </si>
  <si>
    <t>CCC005</t>
  </si>
  <si>
    <t>Antonio</t>
  </si>
  <si>
    <t>Sullivan</t>
  </si>
  <si>
    <t>CCC006</t>
  </si>
  <si>
    <t>Robert</t>
  </si>
  <si>
    <t>Morgan</t>
  </si>
  <si>
    <t>x</t>
  </si>
  <si>
    <t>CCC007</t>
  </si>
  <si>
    <t>Rebecca</t>
  </si>
  <si>
    <t>Brown</t>
  </si>
  <si>
    <t>CCC008</t>
  </si>
  <si>
    <t>Elizabeth</t>
  </si>
  <si>
    <t>Allen</t>
  </si>
  <si>
    <t>CCC009</t>
  </si>
  <si>
    <t>Erin</t>
  </si>
  <si>
    <t>Hines</t>
  </si>
  <si>
    <t>CCC010</t>
  </si>
  <si>
    <t>Tonya</t>
  </si>
  <si>
    <t>Williams</t>
  </si>
  <si>
    <t>CCC011</t>
  </si>
  <si>
    <t>Paul</t>
  </si>
  <si>
    <t>Fox</t>
  </si>
  <si>
    <t>CCC012</t>
  </si>
  <si>
    <t>Kimberly</t>
  </si>
  <si>
    <t>Reynolds</t>
  </si>
  <si>
    <t>CCC013</t>
  </si>
  <si>
    <t>Micheal</t>
  </si>
  <si>
    <t>Gutierrez</t>
  </si>
  <si>
    <t>CCC014</t>
  </si>
  <si>
    <t>Shaffer</t>
  </si>
  <si>
    <t>CCC015</t>
  </si>
  <si>
    <t>Janet</t>
  </si>
  <si>
    <t>Callahan</t>
  </si>
  <si>
    <r>
      <t xml:space="preserve">-1 </t>
    </r>
    <r>
      <rPr>
        <b/>
        <sz val="12"/>
        <color theme="1"/>
        <rFont val="Calibri (Body)"/>
      </rPr>
      <t>standard deviation (σ)</t>
    </r>
  </si>
  <si>
    <t>CCC016</t>
  </si>
  <si>
    <t>Janice</t>
  </si>
  <si>
    <t>Taylor</t>
  </si>
  <si>
    <t>CCC017</t>
  </si>
  <si>
    <t>Vincent</t>
  </si>
  <si>
    <t>Baldwin</t>
  </si>
  <si>
    <t>CCC018</t>
  </si>
  <si>
    <t>David</t>
  </si>
  <si>
    <t>West</t>
  </si>
  <si>
    <t>CCC019</t>
  </si>
  <si>
    <t>Daniel</t>
  </si>
  <si>
    <t>Stewart</t>
  </si>
  <si>
    <t>CCC020</t>
  </si>
  <si>
    <t>Maureen</t>
  </si>
  <si>
    <t>Harris</t>
  </si>
  <si>
    <t>CCC021</t>
  </si>
  <si>
    <t>James</t>
  </si>
  <si>
    <t>Cohen</t>
  </si>
  <si>
    <t>CCC022</t>
  </si>
  <si>
    <t>Jessica</t>
  </si>
  <si>
    <t>Moyer</t>
  </si>
  <si>
    <t>CCC023</t>
  </si>
  <si>
    <t>Richard</t>
  </si>
  <si>
    <t>Boyer</t>
  </si>
  <si>
    <t>CCC024</t>
  </si>
  <si>
    <t>Jack</t>
  </si>
  <si>
    <t>Miller</t>
  </si>
  <si>
    <t>standard axis</t>
  </si>
  <si>
    <t>CCC025</t>
  </si>
  <si>
    <t>Bianca</t>
  </si>
  <si>
    <t>Price</t>
  </si>
  <si>
    <t>x, x̅</t>
  </si>
  <si>
    <t>CCC026</t>
  </si>
  <si>
    <t>Joseph</t>
  </si>
  <si>
    <t>Fernandez</t>
  </si>
  <si>
    <t>Empirical Rule</t>
  </si>
  <si>
    <t>CCC027</t>
  </si>
  <si>
    <t>Christopher</t>
  </si>
  <si>
    <t>Cox</t>
  </si>
  <si>
    <t>Cumulative %</t>
  </si>
  <si>
    <t>CCC028</t>
  </si>
  <si>
    <t>Patricia</t>
  </si>
  <si>
    <t>Johnson</t>
  </si>
  <si>
    <r>
      <t>series</t>
    </r>
    <r>
      <rPr>
        <i/>
        <vertAlign val="subscript"/>
        <sz val="10"/>
        <color theme="1"/>
        <rFont val="Calibri (Body)"/>
      </rPr>
      <t>1&amp;2</t>
    </r>
    <r>
      <rPr>
        <i/>
        <sz val="10"/>
        <color theme="1"/>
        <rFont val="Calibri"/>
        <family val="2"/>
        <scheme val="minor"/>
      </rPr>
      <t xml:space="preserve"> raw scale</t>
    </r>
  </si>
  <si>
    <t>CCC029</t>
  </si>
  <si>
    <t>Alexandra</t>
  </si>
  <si>
    <t>White</t>
  </si>
  <si>
    <r>
      <t>series</t>
    </r>
    <r>
      <rPr>
        <i/>
        <vertAlign val="subscript"/>
        <sz val="10"/>
        <color theme="1"/>
        <rFont val="Calibri (Body)"/>
      </rPr>
      <t>1&amp;2</t>
    </r>
    <r>
      <rPr>
        <i/>
        <sz val="10"/>
        <color theme="1"/>
        <rFont val="Calibri"/>
        <family val="2"/>
        <scheme val="minor"/>
      </rPr>
      <t xml:space="preserve"> stdev</t>
    </r>
  </si>
  <si>
    <t>CCC030</t>
  </si>
  <si>
    <t>Jill</t>
  </si>
  <si>
    <t>Elliott</t>
  </si>
  <si>
    <t>Labels</t>
  </si>
  <si>
    <t>CCC031</t>
  </si>
  <si>
    <t>Gary</t>
  </si>
  <si>
    <t>Sharp</t>
  </si>
  <si>
    <t>shading</t>
  </si>
  <si>
    <t>CCC032</t>
  </si>
  <si>
    <t>John</t>
  </si>
  <si>
    <t>Gibson</t>
  </si>
  <si>
    <t>-label raw</t>
  </si>
  <si>
    <t>CCC033</t>
  </si>
  <si>
    <t>Stephanie</t>
  </si>
  <si>
    <t>-label standard</t>
  </si>
  <si>
    <t>CCC034</t>
  </si>
  <si>
    <t>Natasha</t>
  </si>
  <si>
    <t>Martin</t>
  </si>
  <si>
    <t>-label probability</t>
  </si>
  <si>
    <t>CCC035</t>
  </si>
  <si>
    <t>Vickie</t>
  </si>
  <si>
    <t>Washington</t>
  </si>
  <si>
    <t>Equations</t>
  </si>
  <si>
    <t>CCC036</t>
  </si>
  <si>
    <t>Evans</t>
  </si>
  <si>
    <r>
      <t>series</t>
    </r>
    <r>
      <rPr>
        <i/>
        <vertAlign val="subscript"/>
        <sz val="10"/>
        <color theme="1"/>
        <rFont val="Calibri (Body)"/>
      </rPr>
      <t>3</t>
    </r>
    <r>
      <rPr>
        <i/>
        <sz val="10"/>
        <color theme="1"/>
        <rFont val="Calibri"/>
        <family val="2"/>
        <scheme val="minor"/>
      </rPr>
      <t xml:space="preserve"> raw scale</t>
    </r>
  </si>
  <si>
    <t>CCC037</t>
  </si>
  <si>
    <t>Jennifer</t>
  </si>
  <si>
    <t>Holmes</t>
  </si>
  <si>
    <r>
      <t>series</t>
    </r>
    <r>
      <rPr>
        <i/>
        <vertAlign val="subscript"/>
        <sz val="10"/>
        <color theme="1"/>
        <rFont val="Calibri (Body)"/>
      </rPr>
      <t>3</t>
    </r>
    <r>
      <rPr>
        <i/>
        <sz val="10"/>
        <color theme="1"/>
        <rFont val="Calibri"/>
        <family val="2"/>
        <scheme val="minor"/>
      </rPr>
      <t xml:space="preserve"> stdev</t>
    </r>
  </si>
  <si>
    <t>CCC038</t>
  </si>
  <si>
    <t>Livingston</t>
  </si>
  <si>
    <t>Kudos!</t>
  </si>
  <si>
    <t>CCC039</t>
  </si>
  <si>
    <t>Thomas</t>
  </si>
  <si>
    <t>Roberts</t>
  </si>
  <si>
    <t># decimals raw</t>
  </si>
  <si>
    <t>CCC040</t>
  </si>
  <si>
    <t>Amber</t>
  </si>
  <si>
    <t>Fischer</t>
  </si>
  <si>
    <t>Admin Link</t>
  </si>
  <si>
    <t>X1</t>
  </si>
  <si>
    <t>X2</t>
  </si>
  <si>
    <t>X3</t>
  </si>
  <si>
    <t>CCC041</t>
  </si>
  <si>
    <t>Samuel</t>
  </si>
  <si>
    <t>n</t>
  </si>
  <si>
    <t>Population</t>
  </si>
  <si>
    <t>Individual</t>
  </si>
  <si>
    <t>case</t>
  </si>
  <si>
    <t>Y error bars on the X1, X2, X3 curves form the shading</t>
  </si>
  <si>
    <t>CCC042</t>
  </si>
  <si>
    <t>Tina</t>
  </si>
  <si>
    <t>Webster</t>
  </si>
  <si>
    <t>x axis</t>
  </si>
  <si>
    <t>Z or T</t>
  </si>
  <si>
    <t>CCC043</t>
  </si>
  <si>
    <t>Casey</t>
  </si>
  <si>
    <t>Ramos</t>
  </si>
  <si>
    <t># std deviations</t>
  </si>
  <si>
    <t>CCC044</t>
  </si>
  <si>
    <t>Joel</t>
  </si>
  <si>
    <t>Larson</t>
  </si>
  <si>
    <t>Number of points</t>
  </si>
  <si>
    <t>CCC045</t>
  </si>
  <si>
    <t>Jeanette</t>
  </si>
  <si>
    <t>Conrad</t>
  </si>
  <si>
    <t>Increment</t>
  </si>
  <si>
    <t>CCC046</t>
  </si>
  <si>
    <t>Nunez</t>
  </si>
  <si>
    <t>CCC047</t>
  </si>
  <si>
    <t>Tammie</t>
  </si>
  <si>
    <t>Carter</t>
  </si>
  <si>
    <t>Symmetrical and bell shaped: Mean = Median = Mode</t>
  </si>
  <si>
    <t>CCC048</t>
  </si>
  <si>
    <t>Cynthia</t>
  </si>
  <si>
    <t>Giles</t>
  </si>
  <si>
    <t>Completely described by the Mean and Standard Deviation</t>
  </si>
  <si>
    <t>CCC049</t>
  </si>
  <si>
    <t>Sherry</t>
  </si>
  <si>
    <t>Tails are asymptotic</t>
  </si>
  <si>
    <t>Page Link</t>
  </si>
  <si>
    <t>CCC050</t>
  </si>
  <si>
    <t>Timothy</t>
  </si>
  <si>
    <t>Walsh</t>
  </si>
  <si>
    <t>average (μ)</t>
  </si>
  <si>
    <t>CCC051</t>
  </si>
  <si>
    <t>Ricardo</t>
  </si>
  <si>
    <t>Thompson</t>
  </si>
  <si>
    <t>CCC052</t>
  </si>
  <si>
    <t>Kelly</t>
  </si>
  <si>
    <t>Torres</t>
  </si>
  <si>
    <t>CCC053</t>
  </si>
  <si>
    <t>Jason</t>
  </si>
  <si>
    <t>Alexander</t>
  </si>
  <si>
    <t>CCC054</t>
  </si>
  <si>
    <t>William</t>
  </si>
  <si>
    <t>Bailey</t>
  </si>
  <si>
    <t>CCC055</t>
  </si>
  <si>
    <t>Ronnie</t>
  </si>
  <si>
    <t>Orr</t>
  </si>
  <si>
    <t>CCC056</t>
  </si>
  <si>
    <t>Jordan</t>
  </si>
  <si>
    <t>Garcia</t>
  </si>
  <si>
    <t>CCC057</t>
  </si>
  <si>
    <t>Amy</t>
  </si>
  <si>
    <t>Turner</t>
  </si>
  <si>
    <t>Which of the following is NOT a characteristic of the Campus Coffee Co. customer spending distribution?</t>
  </si>
  <si>
    <t>B</t>
  </si>
  <si>
    <t>CCC058</t>
  </si>
  <si>
    <t>Robles</t>
  </si>
  <si>
    <t>A. It is roughly bell-shaped and symmetrical</t>
  </si>
  <si>
    <t>Conversions</t>
  </si>
  <si>
    <t>CCC059</t>
  </si>
  <si>
    <t>Christina</t>
  </si>
  <si>
    <t>B. It includes both sample and population data</t>
  </si>
  <si>
    <t>CCC060</t>
  </si>
  <si>
    <t>Juan</t>
  </si>
  <si>
    <t>Serrano</t>
  </si>
  <si>
    <t>C. It is modeled using the mean and standard deviation</t>
  </si>
  <si>
    <t>CCC061</t>
  </si>
  <si>
    <t>Sandra</t>
  </si>
  <si>
    <t>D. It extends infinitely in both directions without touching the x-axis</t>
  </si>
  <si>
    <t>CCC062</t>
  </si>
  <si>
    <t>Stephen</t>
  </si>
  <si>
    <t>Benitez</t>
  </si>
  <si>
    <t>symbol reference</t>
  </si>
  <si>
    <t>CCC063</t>
  </si>
  <si>
    <t>Robin</t>
  </si>
  <si>
    <t>Smith</t>
  </si>
  <si>
    <t>≠</t>
  </si>
  <si>
    <t>CCC064</t>
  </si>
  <si>
    <t>x̅</t>
  </si>
  <si>
    <t>≥</t>
  </si>
  <si>
    <t>CCC065</t>
  </si>
  <si>
    <t>Jonathan</t>
  </si>
  <si>
    <t>r</t>
  </si>
  <si>
    <t>≤</t>
  </si>
  <si>
    <t>CCC066</t>
  </si>
  <si>
    <t>Angel</t>
  </si>
  <si>
    <t>Hernandez</t>
  </si>
  <si>
    <t>CCC067</t>
  </si>
  <si>
    <t>Jodi</t>
  </si>
  <si>
    <t>Jennings</t>
  </si>
  <si>
    <t>Graph Title</t>
  </si>
  <si>
    <t>Normal Distribution</t>
  </si>
  <si>
    <t>μ on the graph</t>
  </si>
  <si>
    <t>y</t>
  </si>
  <si>
    <t>label</t>
  </si>
  <si>
    <t>CCC068</t>
  </si>
  <si>
    <t>George</t>
  </si>
  <si>
    <t>Harmon</t>
  </si>
  <si>
    <t>α</t>
  </si>
  <si>
    <t>CCC069</t>
  </si>
  <si>
    <t>Terry</t>
  </si>
  <si>
    <t>⟵</t>
  </si>
  <si>
    <t>CCC070</t>
  </si>
  <si>
    <t>Michael</t>
  </si>
  <si>
    <t>Ford</t>
  </si>
  <si>
    <t xml:space="preserve"> ⟶</t>
  </si>
  <si>
    <t>CCC071</t>
  </si>
  <si>
    <t>Karen</t>
  </si>
  <si>
    <t>↓</t>
  </si>
  <si>
    <t>CCC072</t>
  </si>
  <si>
    <t>Latasha</t>
  </si>
  <si>
    <t>Scott</t>
  </si>
  <si>
    <t>⤷</t>
  </si>
  <si>
    <t>CCC073</t>
  </si>
  <si>
    <t>Bolton</t>
  </si>
  <si>
    <t>show</t>
  </si>
  <si>
    <t>height</t>
  </si>
  <si>
    <t>left textbox</t>
  </si>
  <si>
    <t>right textbox</t>
  </si>
  <si>
    <t>⤶</t>
  </si>
  <si>
    <t>CCC074</t>
  </si>
  <si>
    <t>Katherine</t>
  </si>
  <si>
    <t>Davis</t>
  </si>
  <si>
    <t>CCC075</t>
  </si>
  <si>
    <t>CCC076</t>
  </si>
  <si>
    <t>Gonzalez</t>
  </si>
  <si>
    <t>x to P(x)
z = (x -μ) / σ
⟵ P(x) = P(z) = norm.s.dist(z, true)
⟶ P(x) = P(z) = 1-norm.s.dist(z, true)</t>
  </si>
  <si>
    <t>P(x) to x
⟵ z = norm.s.inv(P(x))
⟶ z = norm.s.inv(1-P(x))
x = zσ + μ</t>
  </si>
  <si>
    <t>CCC077</t>
  </si>
  <si>
    <t>Erik</t>
  </si>
  <si>
    <t>Z</t>
  </si>
  <si>
    <t xml:space="preserve"> x̅ to P( x̅)
σ(x̅) = σ/√n
z = ( x̅ -μ) / σ(x̅)
⟵ P( x̅) = P(z) = norm.s.dist(z, true)
⟶ P( x̅) = P(z) = 1-norm.s.dist(z, true)</t>
  </si>
  <si>
    <t>P(x̅) to  x̅
σ(x̅) = σ/√n
⟵ z = norm.s.inv(P( x̅))
⟶ z = norm.s.inv(1-P( x̅))
 x̅ = z * σ(x̅) + μ</t>
  </si>
  <si>
    <t>CCC078</t>
  </si>
  <si>
    <t>Sarah</t>
  </si>
  <si>
    <t>Patterson</t>
  </si>
  <si>
    <t>T</t>
  </si>
  <si>
    <t xml:space="preserve"> x̅ to P( x̅)
σ̂(x̅) = s/√n
t = ( x̅ -μ) / σ̂(x̅)
⟵ P( x̅) = P(t) = t.dist(t, df, true)
⟶ P( x̅) = P(t) = t.dist.rt(t, df, true)</t>
  </si>
  <si>
    <t>P( x̅) to  x̅
σ̂(x̅) = s/√n
⟵ t = t.inv(P( x̅), df)
⟶ t = t.inv(1-P( x̅), df)
 x̅ = t * σ̂(x̅) + μ</t>
  </si>
  <si>
    <t>CCC079</t>
  </si>
  <si>
    <t>CCC080</t>
  </si>
  <si>
    <t>Aaron</t>
  </si>
  <si>
    <t>Cooley</t>
  </si>
  <si>
    <t>CCC081</t>
  </si>
  <si>
    <t>Joshua</t>
  </si>
  <si>
    <t>Crawford</t>
  </si>
  <si>
    <t>BAM!</t>
  </si>
  <si>
    <t>CCC082</t>
  </si>
  <si>
    <t>Cesar</t>
  </si>
  <si>
    <t>Woodard</t>
  </si>
  <si>
    <t>random</t>
  </si>
  <si>
    <t>possible</t>
  </si>
  <si>
    <t>CCC083</t>
  </si>
  <si>
    <t>April</t>
  </si>
  <si>
    <t>SLAY!</t>
  </si>
  <si>
    <t>CCC084</t>
  </si>
  <si>
    <t>Michelle</t>
  </si>
  <si>
    <t>Lewis</t>
  </si>
  <si>
    <t>+1 standard deviation (σ)</t>
  </si>
  <si>
    <t>LIT!</t>
  </si>
  <si>
    <t>CCC085</t>
  </si>
  <si>
    <t>Anthony</t>
  </si>
  <si>
    <t>Berg</t>
  </si>
  <si>
    <t>CLUTCH!</t>
  </si>
  <si>
    <t>CCC086</t>
  </si>
  <si>
    <t>Katrina</t>
  </si>
  <si>
    <t>Young</t>
  </si>
  <si>
    <t>HYPE!</t>
  </si>
  <si>
    <t>CCC087</t>
  </si>
  <si>
    <t>WIN!</t>
  </si>
  <si>
    <t>CCC088</t>
  </si>
  <si>
    <t>Glenn</t>
  </si>
  <si>
    <t>Howard</t>
  </si>
  <si>
    <t>FLEX!</t>
  </si>
  <si>
    <t>CCC089</t>
  </si>
  <si>
    <t>Clark</t>
  </si>
  <si>
    <t>VIBE!</t>
  </si>
  <si>
    <t>CCC090</t>
  </si>
  <si>
    <t>Jacqueline</t>
  </si>
  <si>
    <t>SNAP!</t>
  </si>
  <si>
    <t>CCC091</t>
  </si>
  <si>
    <t>EPIC!</t>
  </si>
  <si>
    <t>CCC092</t>
  </si>
  <si>
    <t>YASS!</t>
  </si>
  <si>
    <t>CCC093</t>
  </si>
  <si>
    <t>Jeffrey</t>
  </si>
  <si>
    <t>CCC094</t>
  </si>
  <si>
    <t>Donna</t>
  </si>
  <si>
    <t>Cooper</t>
  </si>
  <si>
    <t>CCC095</t>
  </si>
  <si>
    <t>Kyle</t>
  </si>
  <si>
    <t>Aguilar</t>
  </si>
  <si>
    <t>DECISION BOUNDARIES</t>
  </si>
  <si>
    <t>CCC096</t>
  </si>
  <si>
    <t>Carl</t>
  </si>
  <si>
    <t>Trevino</t>
  </si>
  <si>
    <t>sign</t>
  </si>
  <si>
    <t>arrow</t>
  </si>
  <si>
    <t>CCC097</t>
  </si>
  <si>
    <t>Erika</t>
  </si>
  <si>
    <t>Fisher</t>
  </si>
  <si>
    <t>X1 Label</t>
  </si>
  <si>
    <t>CCC098</t>
  </si>
  <si>
    <t>Sean</t>
  </si>
  <si>
    <t>Christian</t>
  </si>
  <si>
    <t>+2 standard deviations (σ)</t>
  </si>
  <si>
    <t>X2 Label</t>
  </si>
  <si>
    <t>CCC099</t>
  </si>
  <si>
    <t>Marcus</t>
  </si>
  <si>
    <t>CCC100</t>
  </si>
  <si>
    <t>Benjamin</t>
  </si>
  <si>
    <t>OBSERVED VALUE</t>
  </si>
  <si>
    <t>X3 Label</t>
  </si>
  <si>
    <t>Standard normal axis &amp; Standard deviation bars</t>
  </si>
  <si>
    <t>stdev</t>
  </si>
  <si>
    <t>stdev y</t>
  </si>
  <si>
    <t>stdev labels</t>
  </si>
  <si>
    <t>stdev bars</t>
  </si>
  <si>
    <t>emp rule</t>
  </si>
  <si>
    <t>emp rule y</t>
  </si>
  <si>
    <t>emp rule labels</t>
  </si>
  <si>
    <t>Cumulative Percent</t>
  </si>
  <si>
    <t>cumm prob</t>
  </si>
  <si>
    <t>cumm prob y</t>
  </si>
  <si>
    <t>cumm prob values</t>
  </si>
  <si>
    <t>cumm prob labels</t>
  </si>
  <si>
    <t>X1 raw axis</t>
  </si>
  <si>
    <t>X1 stdev axis</t>
  </si>
  <si>
    <t>z score</t>
  </si>
  <si>
    <t>P(x)</t>
  </si>
  <si>
    <t>Distribution</t>
  </si>
  <si>
    <t>Comparison value</t>
  </si>
  <si>
    <t>pop mean</t>
  </si>
  <si>
    <t>expected variability</t>
  </si>
  <si>
    <r>
      <t>series</t>
    </r>
    <r>
      <rPr>
        <i/>
        <vertAlign val="subscript"/>
        <sz val="9"/>
        <color rgb="FFFF0000"/>
        <rFont val="Calibri (Body)"/>
      </rPr>
      <t>1</t>
    </r>
  </si>
  <si>
    <t>normal pop</t>
  </si>
  <si>
    <t>left</t>
  </si>
  <si>
    <r>
      <t>series</t>
    </r>
    <r>
      <rPr>
        <i/>
        <vertAlign val="subscript"/>
        <sz val="9"/>
        <color rgb="FFFF0000"/>
        <rFont val="Calibri (Body)"/>
      </rPr>
      <t>2</t>
    </r>
  </si>
  <si>
    <r>
      <t>series</t>
    </r>
    <r>
      <rPr>
        <i/>
        <vertAlign val="subscript"/>
        <sz val="9"/>
        <color theme="1"/>
        <rFont val="Calibri (Body)"/>
      </rPr>
      <t>3</t>
    </r>
  </si>
  <si>
    <t>X3 raw axis</t>
  </si>
  <si>
    <t>X3 stdev axis</t>
  </si>
  <si>
    <t>1. Fill out the table with the industry mean (μIndustry) and the standard deviation for each graph.</t>
  </si>
  <si>
    <t>Graph</t>
  </si>
  <si>
    <t>Mean (μIndustry)</t>
  </si>
  <si>
    <t>Standard Deviation (σ)</t>
  </si>
  <si>
    <t>A</t>
  </si>
  <si>
    <t>C</t>
  </si>
  <si>
    <t>D</t>
  </si>
  <si>
    <t xml:space="preserve">2. What raw values are associated with these standard deviations? </t>
  </si>
  <si>
    <t>0 Standard Deviations</t>
  </si>
  <si>
    <t>-2 Standard Deviation</t>
  </si>
  <si>
    <t>3. What are the values associated with these z-scores?</t>
  </si>
  <si>
    <t>Z-Score
1</t>
  </si>
  <si>
    <t>Z-Score
-2</t>
  </si>
  <si>
    <t>4. What is the z-score associated with these values?</t>
  </si>
  <si>
    <t>Raw Value</t>
  </si>
  <si>
    <t>Z-Score</t>
  </si>
  <si>
    <t>Answer using the Empirical Rule percentages above</t>
  </si>
  <si>
    <t>1.  What percentage of customers spend between $9 and $12</t>
  </si>
  <si>
    <t>2.  What's the probability of customers spending between $7 and $13</t>
  </si>
  <si>
    <t>3.  What percentage of bills are between $6 and $15</t>
  </si>
  <si>
    <t xml:space="preserve">4.  What score is the mean, median and mode? </t>
  </si>
  <si>
    <t>5.  What is the likelihood a randomly selected bill will be $10 or more?</t>
  </si>
  <si>
    <t>6.  What bill amount is at the 16th percentile</t>
  </si>
  <si>
    <t>7.  What percentage of bills are between $13 and $15</t>
  </si>
  <si>
    <t>8.  What's the probability that a bill will be between $10 and $12</t>
  </si>
  <si>
    <t>9.  What bill is at the 97.5 percentile?</t>
  </si>
  <si>
    <t>Empirical Rule: 68-95-99%</t>
  </si>
  <si>
    <t>Amira</t>
  </si>
  <si>
    <t>P(x)  Probability of x</t>
  </si>
  <si>
    <t>Cummulative Percent</t>
  </si>
  <si>
    <t>flight</t>
  </si>
  <si>
    <t>right</t>
  </si>
  <si>
    <t>Diego</t>
  </si>
  <si>
    <t>Shaded area</t>
  </si>
  <si>
    <t>Pop mean</t>
  </si>
  <si>
    <t>Raw value</t>
  </si>
  <si>
    <t>Probability of x</t>
  </si>
  <si>
    <t>Kayla</t>
  </si>
  <si>
    <t>Logan</t>
  </si>
  <si>
    <t>Priya</t>
  </si>
  <si>
    <t>Who has a higher z-score and is in the higher percentile?</t>
  </si>
  <si>
    <t>Who is performing better in their division?</t>
  </si>
  <si>
    <t>x̅, μ</t>
  </si>
  <si>
    <t>Nia</t>
  </si>
  <si>
    <t>Devon</t>
  </si>
  <si>
    <t>Which program has a smaller probability?</t>
  </si>
  <si>
    <t>In which program is it easier to qualify?</t>
  </si>
  <si>
    <t>Ava</t>
  </si>
  <si>
    <t>Malik</t>
  </si>
  <si>
    <t xml:space="preserve">Who was in a higher percentile? </t>
  </si>
  <si>
    <t>Who scored the highest?</t>
  </si>
  <si>
    <t>BrightBloom</t>
  </si>
  <si>
    <t>CloudForge</t>
  </si>
  <si>
    <t>Which company allows you to earn less and still qualify?</t>
  </si>
  <si>
    <t>Extreme low</t>
  </si>
  <si>
    <t>two left</t>
  </si>
  <si>
    <t>Extreme high</t>
  </si>
  <si>
    <t>two right</t>
  </si>
  <si>
    <t>Answer all correctly for credit</t>
  </si>
  <si>
    <t>Type answers using approximations from the empirical rule</t>
  </si>
  <si>
    <t>Reference cells in formulas to answer</t>
  </si>
  <si>
    <t>How many degrees is σ?</t>
  </si>
  <si>
    <t>What percentage of sessions are between 59 and 65 lumens?</t>
  </si>
  <si>
    <t>What percentage of sessions are less than 52 lumens?</t>
  </si>
  <si>
    <t>How many degrees is μ?</t>
  </si>
  <si>
    <t>What percentage of sessions are above 71 lumens?</t>
  </si>
  <si>
    <t>What percentage of sessions are more than 78 lumens?</t>
  </si>
  <si>
    <t>If there are 100 sessions, how many are extreme? (round)</t>
  </si>
  <si>
    <t>What is the probability that a randomly selected session is either unusually low or unusually high?</t>
  </si>
  <si>
    <t>Fastest</t>
  </si>
  <si>
    <t>Slowest</t>
  </si>
  <si>
    <t>Reference cells in your answer</t>
  </si>
  <si>
    <t>Reference the raw value for the fastest cutoff</t>
  </si>
  <si>
    <t>Reference the raw value for the slowest cutoff</t>
  </si>
  <si>
    <t>What percentage does the middle portion represent (type it).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</si>
</sst>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0.000"/>
    <numFmt numFmtId="167" formatCode="#,##0.0"/>
    <numFmt numFmtId="168" formatCode="0.0"/>
  </numFmts>
  <fonts count="3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theme="1"/>
      <name val="Calibri"/>
      <family val="2"/>
      <scheme val="minor"/>
    </font>
    <font>
      <sz val="11"/>
      <name val="Arial"/>
      <family val="1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vertAlign val="subscript"/>
      <sz val="10"/>
      <color theme="1"/>
      <name val="Calibri (Body)"/>
    </font>
    <font>
      <i/>
      <sz val="9"/>
      <color rgb="FFFF0000"/>
      <name val="Calibri"/>
      <family val="2"/>
      <scheme val="minor"/>
    </font>
    <font>
      <i/>
      <vertAlign val="subscript"/>
      <sz val="9"/>
      <color rgb="FFFF0000"/>
      <name val="Calibri (Body)"/>
    </font>
    <font>
      <i/>
      <vertAlign val="subscript"/>
      <sz val="9"/>
      <color theme="1"/>
      <name val="Calibri (Body)"/>
    </font>
    <font>
      <b/>
      <sz val="12"/>
      <color theme="1"/>
      <name val="Calibri"/>
      <family val="2"/>
    </font>
    <font>
      <sz val="11"/>
      <color rgb="FF000000"/>
      <name val="Aptos Narrow"/>
      <family val="2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 (Body)"/>
    </font>
    <font>
      <b/>
      <sz val="11"/>
      <name val="Aptos Narrow"/>
      <family val="2"/>
    </font>
    <font>
      <b/>
      <sz val="11"/>
      <color rgb="FF000000"/>
      <name val="Aptos Narrow"/>
      <family val="2"/>
    </font>
    <font>
      <b/>
      <sz val="12"/>
      <name val="Calibri"/>
      <family val="2"/>
      <scheme val="minor"/>
    </font>
    <font>
      <b/>
      <vertAlign val="superscript"/>
      <sz val="12"/>
      <color theme="1"/>
      <name val="Calibri (Body)"/>
    </font>
    <font>
      <b/>
      <sz val="24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DAF2D0"/>
        <bgColor rgb="FF000000"/>
      </patternFill>
    </fill>
    <fill>
      <patternFill patternType="solid">
        <fgColor rgb="FF8ED973"/>
        <bgColor rgb="FF000000"/>
      </patternFill>
    </fill>
    <fill>
      <patternFill patternType="solid">
        <fgColor rgb="FF3C7D22"/>
        <bgColor rgb="FF000000"/>
      </patternFill>
    </fill>
    <fill>
      <patternFill patternType="solid">
        <fgColor rgb="FF2F73B5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44B3E1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E6F5"/>
        <bgColor rgb="FF000000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8">
    <xf numFmtId="0" fontId="0" fillId="0" borderId="0"/>
    <xf numFmtId="9" fontId="8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0" fillId="0" borderId="0"/>
    <xf numFmtId="3" fontId="1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10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37" fontId="5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4" fillId="0" borderId="0"/>
    <xf numFmtId="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44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33">
    <xf numFmtId="0" fontId="0" fillId="0" borderId="0" xfId="0"/>
    <xf numFmtId="10" fontId="6" fillId="2" borderId="2" xfId="14" applyNumberFormat="1" applyFont="1" applyFill="1" applyBorder="1" applyAlignment="1">
      <alignment horizontal="center"/>
    </xf>
    <xf numFmtId="0" fontId="6" fillId="0" borderId="0" xfId="10"/>
    <xf numFmtId="0" fontId="6" fillId="2" borderId="0" xfId="10" applyFill="1"/>
    <xf numFmtId="0" fontId="11" fillId="2" borderId="1" xfId="1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164" fontId="6" fillId="2" borderId="1" xfId="14" applyNumberFormat="1" applyFont="1" applyFill="1" applyBorder="1" applyAlignment="1">
      <alignment horizontal="center"/>
    </xf>
    <xf numFmtId="0" fontId="14" fillId="0" borderId="0" xfId="10" applyFont="1"/>
    <xf numFmtId="0" fontId="17" fillId="0" borderId="1" xfId="4" applyFont="1" applyBorder="1"/>
    <xf numFmtId="0" fontId="16" fillId="0" borderId="1" xfId="4" applyFont="1" applyBorder="1"/>
    <xf numFmtId="0" fontId="6" fillId="0" borderId="0" xfId="0" applyFont="1"/>
    <xf numFmtId="0" fontId="16" fillId="0" borderId="1" xfId="4" applyFont="1" applyBorder="1" applyAlignment="1">
      <alignment horizontal="center"/>
    </xf>
    <xf numFmtId="0" fontId="7" fillId="2" borderId="0" xfId="0" applyFont="1" applyFill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7" fillId="0" borderId="1" xfId="4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2" borderId="0" xfId="0" applyFont="1" applyFill="1"/>
    <xf numFmtId="2" fontId="16" fillId="3" borderId="1" xfId="4" applyNumberFormat="1" applyFont="1" applyFill="1" applyBorder="1" applyAlignment="1">
      <alignment horizontal="center"/>
    </xf>
    <xf numFmtId="164" fontId="16" fillId="3" borderId="1" xfId="23" applyNumberFormat="1" applyFont="1" applyFill="1" applyBorder="1" applyAlignment="1">
      <alignment horizontal="center"/>
    </xf>
    <xf numFmtId="0" fontId="17" fillId="2" borderId="1" xfId="4" applyFont="1" applyFill="1" applyBorder="1"/>
    <xf numFmtId="0" fontId="17" fillId="2" borderId="1" xfId="4" applyFont="1" applyFill="1" applyBorder="1" applyAlignment="1">
      <alignment horizontal="center"/>
    </xf>
    <xf numFmtId="0" fontId="6" fillId="2" borderId="0" xfId="0" applyFont="1" applyFill="1" applyAlignment="1">
      <alignment horizontal="center" vertical="center"/>
    </xf>
    <xf numFmtId="0" fontId="6" fillId="2" borderId="1" xfId="10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4" fillId="0" borderId="0" xfId="25" applyAlignment="1">
      <alignment horizontal="center"/>
    </xf>
    <xf numFmtId="0" fontId="4" fillId="0" borderId="0" xfId="25"/>
    <xf numFmtId="0" fontId="15" fillId="0" borderId="0" xfId="25" applyFont="1" applyAlignment="1">
      <alignment horizontal="right"/>
    </xf>
    <xf numFmtId="0" fontId="15" fillId="2" borderId="1" xfId="25" applyFont="1" applyFill="1" applyBorder="1" applyAlignment="1">
      <alignment horizontal="center"/>
    </xf>
    <xf numFmtId="0" fontId="9" fillId="0" borderId="1" xfId="25" applyFont="1" applyBorder="1" applyAlignment="1">
      <alignment horizontal="center"/>
    </xf>
    <xf numFmtId="0" fontId="9" fillId="3" borderId="1" xfId="25" applyFont="1" applyFill="1" applyBorder="1" applyAlignment="1">
      <alignment horizontal="center"/>
    </xf>
    <xf numFmtId="0" fontId="17" fillId="3" borderId="1" xfId="4" applyFont="1" applyFill="1" applyBorder="1" applyAlignment="1">
      <alignment horizontal="center"/>
    </xf>
    <xf numFmtId="0" fontId="4" fillId="3" borderId="1" xfId="25" applyFill="1" applyBorder="1" applyAlignment="1">
      <alignment horizontal="center"/>
    </xf>
    <xf numFmtId="0" fontId="16" fillId="3" borderId="1" xfId="4" applyFont="1" applyFill="1" applyBorder="1" applyAlignment="1">
      <alignment horizontal="center"/>
    </xf>
    <xf numFmtId="0" fontId="14" fillId="0" borderId="0" xfId="25" applyFont="1"/>
    <xf numFmtId="0" fontId="14" fillId="0" borderId="0" xfId="25" applyFont="1" applyAlignment="1">
      <alignment horizontal="center"/>
    </xf>
    <xf numFmtId="0" fontId="14" fillId="0" borderId="0" xfId="25" applyFont="1" applyAlignment="1">
      <alignment horizontal="right"/>
    </xf>
    <xf numFmtId="0" fontId="4" fillId="2" borderId="0" xfId="25" applyFill="1"/>
    <xf numFmtId="0" fontId="4" fillId="2" borderId="0" xfId="25" applyFill="1" applyAlignment="1">
      <alignment horizontal="center"/>
    </xf>
    <xf numFmtId="0" fontId="9" fillId="2" borderId="1" xfId="25" applyFont="1" applyFill="1" applyBorder="1" applyAlignment="1">
      <alignment horizontal="center"/>
    </xf>
    <xf numFmtId="0" fontId="4" fillId="2" borderId="1" xfId="25" applyFill="1" applyBorder="1" applyAlignment="1">
      <alignment horizontal="center"/>
    </xf>
    <xf numFmtId="2" fontId="4" fillId="2" borderId="1" xfId="25" applyNumberFormat="1" applyFill="1" applyBorder="1" applyAlignment="1">
      <alignment horizontal="center"/>
    </xf>
    <xf numFmtId="164" fontId="4" fillId="2" borderId="1" xfId="25" applyNumberFormat="1" applyFill="1" applyBorder="1" applyAlignment="1">
      <alignment horizontal="center"/>
    </xf>
    <xf numFmtId="0" fontId="9" fillId="2" borderId="0" xfId="25" applyFont="1" applyFill="1" applyAlignment="1">
      <alignment horizontal="center"/>
    </xf>
    <xf numFmtId="0" fontId="9" fillId="2" borderId="0" xfId="25" applyFont="1" applyFill="1" applyAlignment="1">
      <alignment horizontal="center" wrapText="1"/>
    </xf>
    <xf numFmtId="2" fontId="4" fillId="2" borderId="0" xfId="25" applyNumberFormat="1" applyFill="1" applyAlignment="1">
      <alignment horizontal="center"/>
    </xf>
    <xf numFmtId="164" fontId="4" fillId="2" borderId="0" xfId="25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6" fillId="2" borderId="1" xfId="25" applyFont="1" applyFill="1" applyBorder="1" applyAlignment="1">
      <alignment horizontal="center"/>
    </xf>
    <xf numFmtId="165" fontId="6" fillId="2" borderId="2" xfId="27" applyNumberFormat="1" applyFont="1" applyFill="1" applyBorder="1" applyAlignment="1">
      <alignment horizontal="center"/>
    </xf>
    <xf numFmtId="43" fontId="6" fillId="2" borderId="2" xfId="27" applyFont="1" applyFill="1" applyBorder="1" applyAlignment="1">
      <alignment horizontal="center"/>
    </xf>
    <xf numFmtId="2" fontId="6" fillId="2" borderId="2" xfId="27" applyNumberFormat="1" applyFont="1" applyFill="1" applyBorder="1" applyAlignment="1">
      <alignment horizontal="center"/>
    </xf>
    <xf numFmtId="0" fontId="6" fillId="2" borderId="0" xfId="25" applyFont="1" applyFill="1" applyAlignment="1">
      <alignment horizontal="center"/>
    </xf>
    <xf numFmtId="165" fontId="6" fillId="2" borderId="1" xfId="27" applyNumberFormat="1" applyFont="1" applyFill="1" applyBorder="1" applyAlignment="1">
      <alignment horizontal="center"/>
    </xf>
    <xf numFmtId="2" fontId="6" fillId="2" borderId="1" xfId="27" applyNumberFormat="1" applyFont="1" applyFill="1" applyBorder="1" applyAlignment="1">
      <alignment horizontal="center"/>
    </xf>
    <xf numFmtId="10" fontId="6" fillId="2" borderId="1" xfId="14" applyNumberFormat="1" applyFont="1" applyFill="1" applyBorder="1" applyAlignment="1">
      <alignment horizontal="center"/>
    </xf>
    <xf numFmtId="43" fontId="6" fillId="2" borderId="1" xfId="27" applyFont="1" applyFill="1" applyBorder="1" applyAlignment="1">
      <alignment horizontal="center"/>
    </xf>
    <xf numFmtId="0" fontId="4" fillId="2" borderId="1" xfId="25" applyFill="1" applyBorder="1"/>
    <xf numFmtId="165" fontId="6" fillId="2" borderId="1" xfId="26" applyNumberFormat="1" applyFont="1" applyFill="1" applyBorder="1" applyAlignment="1">
      <alignment horizontal="center"/>
    </xf>
    <xf numFmtId="43" fontId="6" fillId="2" borderId="1" xfId="26" applyNumberFormat="1" applyFont="1" applyFill="1" applyBorder="1" applyAlignment="1">
      <alignment horizontal="center"/>
    </xf>
    <xf numFmtId="2" fontId="6" fillId="2" borderId="1" xfId="26" applyNumberFormat="1" applyFont="1" applyFill="1" applyBorder="1" applyAlignment="1">
      <alignment horizontal="center"/>
    </xf>
    <xf numFmtId="0" fontId="9" fillId="2" borderId="0" xfId="25" applyFont="1" applyFill="1"/>
    <xf numFmtId="0" fontId="4" fillId="2" borderId="0" xfId="25" applyFill="1" applyAlignment="1">
      <alignment horizontal="center" vertical="center"/>
    </xf>
    <xf numFmtId="0" fontId="4" fillId="2" borderId="1" xfId="25" applyFill="1" applyBorder="1" applyAlignment="1">
      <alignment horizontal="center" vertical="center"/>
    </xf>
    <xf numFmtId="164" fontId="4" fillId="2" borderId="0" xfId="25" applyNumberFormat="1" applyFill="1" applyAlignment="1">
      <alignment horizontal="center" vertical="center"/>
    </xf>
    <xf numFmtId="0" fontId="9" fillId="2" borderId="0" xfId="25" applyFont="1" applyFill="1" applyAlignment="1">
      <alignment horizontal="center" vertical="center"/>
    </xf>
    <xf numFmtId="2" fontId="4" fillId="2" borderId="0" xfId="25" applyNumberFormat="1" applyFill="1" applyAlignment="1">
      <alignment horizontal="center" vertical="center"/>
    </xf>
    <xf numFmtId="0" fontId="9" fillId="2" borderId="0" xfId="25" applyFont="1" applyFill="1" applyAlignment="1">
      <alignment horizontal="center" vertical="center" wrapText="1"/>
    </xf>
    <xf numFmtId="0" fontId="4" fillId="2" borderId="1" xfId="25" applyFill="1" applyBorder="1" applyAlignment="1">
      <alignment horizontal="left" vertical="center"/>
    </xf>
    <xf numFmtId="166" fontId="4" fillId="2" borderId="1" xfId="25" applyNumberFormat="1" applyFill="1" applyBorder="1" applyAlignment="1">
      <alignment horizontal="center" vertical="center"/>
    </xf>
    <xf numFmtId="0" fontId="4" fillId="2" borderId="1" xfId="25" applyFill="1" applyBorder="1" applyAlignment="1">
      <alignment horizontal="center" vertical="center" wrapText="1"/>
    </xf>
    <xf numFmtId="0" fontId="9" fillId="2" borderId="0" xfId="25" applyFont="1" applyFill="1" applyAlignment="1">
      <alignment horizontal="left"/>
    </xf>
    <xf numFmtId="0" fontId="4" fillId="2" borderId="1" xfId="25" applyFill="1" applyBorder="1" applyAlignment="1">
      <alignment vertical="center"/>
    </xf>
    <xf numFmtId="9" fontId="4" fillId="2" borderId="0" xfId="25" applyNumberFormat="1" applyFill="1" applyAlignment="1">
      <alignment horizontal="center"/>
    </xf>
    <xf numFmtId="0" fontId="6" fillId="2" borderId="0" xfId="28" applyFont="1" applyFill="1" applyAlignment="1">
      <alignment horizontal="center"/>
    </xf>
    <xf numFmtId="2" fontId="4" fillId="2" borderId="1" xfId="25" applyNumberFormat="1" applyFill="1" applyBorder="1" applyAlignment="1">
      <alignment horizontal="center" vertical="center"/>
    </xf>
    <xf numFmtId="0" fontId="4" fillId="2" borderId="1" xfId="25" quotePrefix="1" applyFill="1" applyBorder="1" applyAlignment="1">
      <alignment horizontal="center" vertical="center" wrapText="1"/>
    </xf>
    <xf numFmtId="0" fontId="13" fillId="2" borderId="0" xfId="25" applyFont="1" applyFill="1" applyAlignment="1">
      <alignment horizontal="left"/>
    </xf>
    <xf numFmtId="0" fontId="4" fillId="2" borderId="3" xfId="25" applyFill="1" applyBorder="1" applyAlignment="1">
      <alignment horizontal="center"/>
    </xf>
    <xf numFmtId="0" fontId="4" fillId="2" borderId="2" xfId="25" quotePrefix="1" applyFill="1" applyBorder="1" applyAlignment="1">
      <alignment horizontal="center" wrapText="1"/>
    </xf>
    <xf numFmtId="166" fontId="4" fillId="2" borderId="0" xfId="25" applyNumberFormat="1" applyFill="1" applyAlignment="1">
      <alignment horizontal="center"/>
    </xf>
    <xf numFmtId="10" fontId="4" fillId="2" borderId="0" xfId="25" applyNumberFormat="1" applyFill="1" applyAlignment="1">
      <alignment horizontal="center"/>
    </xf>
    <xf numFmtId="0" fontId="4" fillId="2" borderId="0" xfId="25" applyFill="1" applyAlignment="1">
      <alignment horizontal="center" wrapText="1"/>
    </xf>
    <xf numFmtId="165" fontId="4" fillId="2" borderId="0" xfId="25" applyNumberFormat="1" applyFill="1" applyAlignment="1">
      <alignment horizontal="center"/>
    </xf>
    <xf numFmtId="0" fontId="4" fillId="0" borderId="1" xfId="25" applyBorder="1" applyAlignment="1">
      <alignment horizontal="center"/>
    </xf>
    <xf numFmtId="0" fontId="0" fillId="2" borderId="0" xfId="0" applyFill="1"/>
    <xf numFmtId="3" fontId="16" fillId="3" borderId="1" xfId="26" applyFont="1" applyFill="1" applyBorder="1" applyAlignment="1">
      <alignment horizontal="center"/>
    </xf>
    <xf numFmtId="0" fontId="19" fillId="0" borderId="1" xfId="25" applyFont="1" applyBorder="1" applyAlignment="1">
      <alignment horizontal="center"/>
    </xf>
    <xf numFmtId="0" fontId="19" fillId="2" borderId="1" xfId="25" applyFont="1" applyFill="1" applyBorder="1" applyAlignment="1">
      <alignment horizontal="center"/>
    </xf>
    <xf numFmtId="0" fontId="19" fillId="0" borderId="1" xfId="25" quotePrefix="1" applyFont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2" fontId="16" fillId="0" borderId="1" xfId="4" applyNumberFormat="1" applyFont="1" applyBorder="1" applyAlignment="1">
      <alignment horizontal="center"/>
    </xf>
    <xf numFmtId="164" fontId="6" fillId="0" borderId="1" xfId="23" applyNumberFormat="1" applyFont="1" applyFill="1" applyBorder="1" applyAlignment="1">
      <alignment horizontal="center"/>
    </xf>
    <xf numFmtId="3" fontId="16" fillId="0" borderId="1" xfId="26" applyFont="1" applyFill="1" applyBorder="1" applyAlignment="1">
      <alignment horizontal="center"/>
    </xf>
    <xf numFmtId="164" fontId="16" fillId="0" borderId="1" xfId="23" applyNumberFormat="1" applyFont="1" applyFill="1" applyBorder="1" applyAlignment="1">
      <alignment horizontal="center"/>
    </xf>
    <xf numFmtId="0" fontId="21" fillId="0" borderId="0" xfId="25" applyFont="1" applyAlignment="1">
      <alignment horizontal="right"/>
    </xf>
    <xf numFmtId="0" fontId="15" fillId="0" borderId="0" xfId="0" applyFont="1" applyAlignment="1">
      <alignment horizontal="right"/>
    </xf>
    <xf numFmtId="0" fontId="4" fillId="2" borderId="6" xfId="25" applyFill="1" applyBorder="1" applyAlignment="1">
      <alignment horizontal="center"/>
    </xf>
    <xf numFmtId="0" fontId="4" fillId="2" borderId="6" xfId="25" applyFill="1" applyBorder="1"/>
    <xf numFmtId="0" fontId="4" fillId="2" borderId="7" xfId="25" applyFill="1" applyBorder="1"/>
    <xf numFmtId="0" fontId="4" fillId="2" borderId="8" xfId="25" applyFill="1" applyBorder="1"/>
    <xf numFmtId="0" fontId="6" fillId="2" borderId="8" xfId="0" applyFont="1" applyFill="1" applyBorder="1"/>
    <xf numFmtId="0" fontId="4" fillId="2" borderId="8" xfId="25" applyFill="1" applyBorder="1" applyAlignment="1">
      <alignment horizontal="center"/>
    </xf>
    <xf numFmtId="0" fontId="4" fillId="2" borderId="9" xfId="25" applyFill="1" applyBorder="1" applyAlignment="1">
      <alignment horizontal="center"/>
    </xf>
    <xf numFmtId="0" fontId="6" fillId="2" borderId="9" xfId="0" applyFont="1" applyFill="1" applyBorder="1"/>
    <xf numFmtId="0" fontId="4" fillId="2" borderId="10" xfId="25" applyFill="1" applyBorder="1"/>
    <xf numFmtId="2" fontId="7" fillId="2" borderId="0" xfId="0" applyNumberFormat="1" applyFont="1" applyFill="1" applyAlignment="1">
      <alignment horizontal="center"/>
    </xf>
    <xf numFmtId="2" fontId="6" fillId="2" borderId="0" xfId="0" applyNumberFormat="1" applyFont="1" applyFill="1" applyAlignment="1">
      <alignment horizontal="center"/>
    </xf>
    <xf numFmtId="4" fontId="4" fillId="2" borderId="0" xfId="25" applyNumberFormat="1" applyFill="1" applyAlignment="1">
      <alignment horizontal="center"/>
    </xf>
    <xf numFmtId="0" fontId="13" fillId="2" borderId="0" xfId="25" applyFont="1" applyFill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8" fillId="4" borderId="1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9" fontId="0" fillId="3" borderId="1" xfId="23" applyFont="1" applyFill="1" applyBorder="1" applyAlignment="1">
      <alignment horizontal="center" vertical="center"/>
    </xf>
    <xf numFmtId="0" fontId="15" fillId="3" borderId="1" xfId="25" applyFont="1" applyFill="1" applyBorder="1" applyAlignment="1">
      <alignment horizontal="center"/>
    </xf>
    <xf numFmtId="167" fontId="16" fillId="3" borderId="1" xfId="26" applyNumberFormat="1" applyFont="1" applyFill="1" applyBorder="1" applyAlignment="1">
      <alignment horizontal="center"/>
    </xf>
    <xf numFmtId="165" fontId="2" fillId="2" borderId="2" xfId="27" applyNumberFormat="1" applyFont="1" applyFill="1" applyBorder="1" applyAlignment="1">
      <alignment horizontal="center"/>
    </xf>
    <xf numFmtId="43" fontId="2" fillId="2" borderId="2" xfId="27" applyFont="1" applyFill="1" applyBorder="1" applyAlignment="1">
      <alignment horizontal="center"/>
    </xf>
    <xf numFmtId="165" fontId="2" fillId="2" borderId="1" xfId="27" applyNumberFormat="1" applyFont="1" applyFill="1" applyBorder="1" applyAlignment="1">
      <alignment horizontal="center"/>
    </xf>
    <xf numFmtId="165" fontId="2" fillId="2" borderId="0" xfId="27" applyNumberFormat="1" applyFont="1" applyFill="1" applyBorder="1" applyAlignment="1">
      <alignment horizontal="center"/>
    </xf>
    <xf numFmtId="43" fontId="2" fillId="2" borderId="1" xfId="27" applyFont="1" applyFill="1" applyBorder="1" applyAlignment="1">
      <alignment horizontal="center"/>
    </xf>
    <xf numFmtId="0" fontId="2" fillId="2" borderId="0" xfId="25" applyFont="1" applyFill="1"/>
    <xf numFmtId="165" fontId="2" fillId="2" borderId="0" xfId="27" applyNumberFormat="1" applyFont="1" applyFill="1" applyBorder="1" applyAlignment="1">
      <alignment horizontal="center" vertical="center"/>
    </xf>
    <xf numFmtId="164" fontId="2" fillId="2" borderId="0" xfId="23" applyNumberFormat="1" applyFont="1" applyFill="1" applyAlignment="1">
      <alignment horizontal="center"/>
    </xf>
    <xf numFmtId="164" fontId="2" fillId="2" borderId="0" xfId="23" applyNumberFormat="1" applyFont="1" applyFill="1" applyAlignment="1">
      <alignment horizontal="left"/>
    </xf>
    <xf numFmtId="1" fontId="2" fillId="3" borderId="1" xfId="7" applyNumberFormat="1" applyFont="1" applyFill="1" applyBorder="1" applyAlignment="1">
      <alignment horizontal="center" vertical="center"/>
    </xf>
    <xf numFmtId="0" fontId="2" fillId="2" borderId="1" xfId="25" applyFont="1" applyFill="1" applyBorder="1" applyAlignment="1">
      <alignment horizontal="center"/>
    </xf>
    <xf numFmtId="1" fontId="2" fillId="3" borderId="1" xfId="7" applyNumberFormat="1" applyFont="1" applyFill="1" applyBorder="1" applyAlignment="1">
      <alignment horizontal="left" vertical="center"/>
    </xf>
    <xf numFmtId="0" fontId="2" fillId="0" borderId="0" xfId="11" applyFont="1"/>
    <xf numFmtId="0" fontId="2" fillId="0" borderId="0" xfId="11" applyFont="1" applyAlignment="1">
      <alignment horizontal="center"/>
    </xf>
    <xf numFmtId="3" fontId="2" fillId="0" borderId="1" xfId="11" applyNumberFormat="1" applyFont="1" applyBorder="1" applyAlignment="1">
      <alignment horizontal="left" vertical="center"/>
    </xf>
    <xf numFmtId="9" fontId="2" fillId="3" borderId="1" xfId="23" applyFont="1" applyFill="1" applyBorder="1" applyAlignment="1">
      <alignment horizontal="center" vertical="center"/>
    </xf>
    <xf numFmtId="164" fontId="2" fillId="0" borderId="1" xfId="11" applyNumberFormat="1" applyFont="1" applyBorder="1" applyAlignment="1">
      <alignment horizontal="center" vertical="center"/>
    </xf>
    <xf numFmtId="164" fontId="2" fillId="3" borderId="1" xfId="23" applyNumberFormat="1" applyFont="1" applyFill="1" applyBorder="1" applyAlignment="1">
      <alignment horizontal="center" vertical="center"/>
    </xf>
    <xf numFmtId="0" fontId="2" fillId="0" borderId="1" xfId="11" applyFont="1" applyBorder="1" applyAlignment="1">
      <alignment horizontal="left" vertical="center"/>
    </xf>
    <xf numFmtId="167" fontId="2" fillId="3" borderId="1" xfId="11" applyNumberFormat="1" applyFont="1" applyFill="1" applyBorder="1" applyAlignment="1">
      <alignment horizontal="center" vertical="center"/>
    </xf>
    <xf numFmtId="0" fontId="2" fillId="2" borderId="0" xfId="33" applyFill="1"/>
    <xf numFmtId="0" fontId="2" fillId="2" borderId="0" xfId="34" applyFill="1"/>
    <xf numFmtId="0" fontId="2" fillId="2" borderId="0" xfId="34" applyFill="1" applyAlignment="1">
      <alignment horizontal="center"/>
    </xf>
    <xf numFmtId="166" fontId="2" fillId="2" borderId="0" xfId="34" applyNumberFormat="1" applyFill="1" applyAlignment="1">
      <alignment horizontal="center"/>
    </xf>
    <xf numFmtId="2" fontId="2" fillId="2" borderId="0" xfId="34" applyNumberFormat="1" applyFill="1" applyAlignment="1">
      <alignment horizontal="center"/>
    </xf>
    <xf numFmtId="165" fontId="2" fillId="2" borderId="0" xfId="34" applyNumberFormat="1" applyFill="1" applyAlignment="1">
      <alignment horizontal="center"/>
    </xf>
    <xf numFmtId="0" fontId="9" fillId="2" borderId="0" xfId="34" applyFont="1" applyFill="1" applyAlignment="1">
      <alignment horizontal="center" wrapText="1"/>
    </xf>
    <xf numFmtId="0" fontId="9" fillId="2" borderId="0" xfId="34" applyFont="1" applyFill="1" applyAlignment="1">
      <alignment horizontal="center"/>
    </xf>
    <xf numFmtId="4" fontId="2" fillId="2" borderId="0" xfId="34" applyNumberFormat="1" applyFill="1" applyAlignment="1">
      <alignment horizontal="center"/>
    </xf>
    <xf numFmtId="0" fontId="13" fillId="2" borderId="0" xfId="34" applyFont="1" applyFill="1" applyAlignment="1">
      <alignment horizontal="left"/>
    </xf>
    <xf numFmtId="0" fontId="16" fillId="0" borderId="0" xfId="4" applyFont="1"/>
    <xf numFmtId="0" fontId="2" fillId="2" borderId="0" xfId="34" applyFill="1" applyAlignment="1">
      <alignment horizontal="center" wrapText="1"/>
    </xf>
    <xf numFmtId="0" fontId="2" fillId="0" borderId="1" xfId="34" applyBorder="1" applyAlignment="1">
      <alignment horizontal="center"/>
    </xf>
    <xf numFmtId="0" fontId="15" fillId="0" borderId="0" xfId="34" applyFont="1" applyAlignment="1">
      <alignment horizontal="right"/>
    </xf>
    <xf numFmtId="0" fontId="15" fillId="2" borderId="1" xfId="34" applyFont="1" applyFill="1" applyBorder="1" applyAlignment="1">
      <alignment horizontal="center"/>
    </xf>
    <xf numFmtId="0" fontId="21" fillId="0" borderId="0" xfId="34" applyFont="1" applyAlignment="1">
      <alignment horizontal="right"/>
    </xf>
    <xf numFmtId="0" fontId="9" fillId="0" borderId="1" xfId="34" applyFont="1" applyBorder="1" applyAlignment="1">
      <alignment horizontal="center"/>
    </xf>
    <xf numFmtId="0" fontId="2" fillId="0" borderId="0" xfId="34"/>
    <xf numFmtId="0" fontId="2" fillId="0" borderId="0" xfId="33"/>
    <xf numFmtId="10" fontId="2" fillId="2" borderId="0" xfId="34" applyNumberFormat="1" applyFill="1" applyAlignment="1">
      <alignment horizontal="center"/>
    </xf>
    <xf numFmtId="164" fontId="2" fillId="2" borderId="0" xfId="34" applyNumberFormat="1" applyFill="1" applyAlignment="1">
      <alignment horizontal="center"/>
    </xf>
    <xf numFmtId="0" fontId="2" fillId="0" borderId="0" xfId="0" applyFont="1"/>
    <xf numFmtId="0" fontId="0" fillId="0" borderId="0" xfId="0" applyAlignment="1">
      <alignment horizontal="center"/>
    </xf>
    <xf numFmtId="0" fontId="2" fillId="2" borderId="1" xfId="34" applyFill="1" applyBorder="1" applyAlignment="1">
      <alignment horizontal="center" vertical="center" wrapText="1"/>
    </xf>
    <xf numFmtId="166" fontId="2" fillId="2" borderId="1" xfId="34" applyNumberFormat="1" applyFill="1" applyBorder="1" applyAlignment="1">
      <alignment horizontal="center" vertical="center"/>
    </xf>
    <xf numFmtId="0" fontId="2" fillId="2" borderId="1" xfId="34" applyFill="1" applyBorder="1" applyAlignment="1">
      <alignment vertical="center"/>
    </xf>
    <xf numFmtId="0" fontId="9" fillId="2" borderId="0" xfId="34" applyFont="1" applyFill="1" applyAlignment="1">
      <alignment horizontal="center" vertical="center" wrapText="1"/>
    </xf>
    <xf numFmtId="0" fontId="2" fillId="0" borderId="0" xfId="4" applyFont="1"/>
    <xf numFmtId="0" fontId="16" fillId="0" borderId="0" xfId="4" applyFont="1" applyAlignment="1">
      <alignment horizontal="center"/>
    </xf>
    <xf numFmtId="2" fontId="2" fillId="2" borderId="0" xfId="34" applyNumberFormat="1" applyFill="1" applyAlignment="1">
      <alignment horizontal="center" vertical="center"/>
    </xf>
    <xf numFmtId="164" fontId="2" fillId="2" borderId="0" xfId="34" applyNumberFormat="1" applyFill="1" applyAlignment="1">
      <alignment horizontal="center" vertical="center"/>
    </xf>
    <xf numFmtId="0" fontId="2" fillId="2" borderId="0" xfId="34" applyFill="1" applyAlignment="1">
      <alignment horizontal="center" vertical="center"/>
    </xf>
    <xf numFmtId="0" fontId="9" fillId="2" borderId="0" xfId="34" applyFont="1" applyFill="1" applyAlignment="1">
      <alignment horizontal="center" vertical="center"/>
    </xf>
    <xf numFmtId="0" fontId="2" fillId="2" borderId="1" xfId="34" applyFill="1" applyBorder="1" applyAlignment="1">
      <alignment horizontal="center"/>
    </xf>
    <xf numFmtId="0" fontId="9" fillId="2" borderId="0" xfId="34" applyFont="1" applyFill="1" applyAlignment="1">
      <alignment horizontal="left"/>
    </xf>
    <xf numFmtId="44" fontId="25" fillId="6" borderId="1" xfId="32" applyFont="1" applyFill="1" applyBorder="1" applyAlignment="1">
      <alignment horizontal="center"/>
    </xf>
    <xf numFmtId="0" fontId="25" fillId="0" borderId="1" xfId="0" applyFont="1" applyBorder="1" applyAlignment="1">
      <alignment horizontal="center"/>
    </xf>
    <xf numFmtId="3" fontId="2" fillId="0" borderId="1" xfId="5" applyFont="1" applyBorder="1" applyAlignment="1">
      <alignment horizontal="center"/>
    </xf>
    <xf numFmtId="0" fontId="2" fillId="2" borderId="1" xfId="34" applyFill="1" applyBorder="1" applyAlignment="1">
      <alignment horizontal="left" vertical="center"/>
    </xf>
    <xf numFmtId="0" fontId="9" fillId="0" borderId="1" xfId="4" quotePrefix="1" applyFont="1" applyBorder="1" applyAlignment="1">
      <alignment horizontal="center"/>
    </xf>
    <xf numFmtId="44" fontId="25" fillId="7" borderId="1" xfId="32" applyFont="1" applyFill="1" applyBorder="1" applyAlignment="1">
      <alignment horizontal="center"/>
    </xf>
    <xf numFmtId="0" fontId="2" fillId="2" borderId="1" xfId="34" applyFill="1" applyBorder="1" applyAlignment="1">
      <alignment horizontal="center" vertical="center"/>
    </xf>
    <xf numFmtId="0" fontId="9" fillId="2" borderId="0" xfId="34" applyFont="1" applyFill="1"/>
    <xf numFmtId="44" fontId="25" fillId="8" borderId="1" xfId="32" applyFont="1" applyFill="1" applyBorder="1" applyAlignment="1">
      <alignment horizontal="center"/>
    </xf>
    <xf numFmtId="0" fontId="2" fillId="2" borderId="2" xfId="34" quotePrefix="1" applyFill="1" applyBorder="1" applyAlignment="1">
      <alignment horizontal="center" wrapText="1"/>
    </xf>
    <xf numFmtId="0" fontId="2" fillId="2" borderId="3" xfId="34" applyFill="1" applyBorder="1" applyAlignment="1">
      <alignment horizontal="center"/>
    </xf>
    <xf numFmtId="0" fontId="2" fillId="2" borderId="1" xfId="34" quotePrefix="1" applyFill="1" applyBorder="1" applyAlignment="1">
      <alignment horizontal="center" vertical="center" wrapText="1"/>
    </xf>
    <xf numFmtId="2" fontId="2" fillId="2" borderId="1" xfId="34" applyNumberFormat="1" applyFill="1" applyBorder="1" applyAlignment="1">
      <alignment horizontal="center" vertical="center"/>
    </xf>
    <xf numFmtId="0" fontId="6" fillId="2" borderId="0" xfId="35" applyFont="1" applyFill="1" applyAlignment="1">
      <alignment horizontal="center"/>
    </xf>
    <xf numFmtId="9" fontId="2" fillId="2" borderId="0" xfId="34" applyNumberFormat="1" applyFill="1" applyAlignment="1">
      <alignment horizontal="center"/>
    </xf>
    <xf numFmtId="0" fontId="13" fillId="2" borderId="0" xfId="34" applyFont="1" applyFill="1" applyAlignment="1">
      <alignment horizontal="center" vertical="center" wrapText="1"/>
    </xf>
    <xf numFmtId="0" fontId="6" fillId="2" borderId="0" xfId="34" applyFont="1" applyFill="1" applyAlignment="1">
      <alignment horizontal="center"/>
    </xf>
    <xf numFmtId="0" fontId="6" fillId="2" borderId="1" xfId="34" applyFont="1" applyFill="1" applyBorder="1" applyAlignment="1">
      <alignment horizontal="center"/>
    </xf>
    <xf numFmtId="0" fontId="0" fillId="5" borderId="12" xfId="0" applyFill="1" applyBorder="1" applyAlignment="1">
      <alignment vertical="center"/>
    </xf>
    <xf numFmtId="0" fontId="0" fillId="5" borderId="5" xfId="0" applyFill="1" applyBorder="1" applyAlignment="1">
      <alignment vertical="center"/>
    </xf>
    <xf numFmtId="0" fontId="0" fillId="0" borderId="13" xfId="0" applyBorder="1"/>
    <xf numFmtId="0" fontId="0" fillId="5" borderId="14" xfId="0" applyFill="1" applyBorder="1" applyAlignment="1">
      <alignment vertical="center"/>
    </xf>
    <xf numFmtId="0" fontId="0" fillId="5" borderId="0" xfId="0" applyFill="1" applyAlignment="1">
      <alignment vertical="center"/>
    </xf>
    <xf numFmtId="0" fontId="0" fillId="0" borderId="15" xfId="0" applyBorder="1"/>
    <xf numFmtId="0" fontId="9" fillId="2" borderId="1" xfId="34" applyFont="1" applyFill="1" applyBorder="1" applyAlignment="1">
      <alignment horizontal="center"/>
    </xf>
    <xf numFmtId="0" fontId="0" fillId="5" borderId="16" xfId="0" applyFill="1" applyBorder="1" applyAlignment="1">
      <alignment vertical="center"/>
    </xf>
    <xf numFmtId="0" fontId="0" fillId="5" borderId="17" xfId="0" applyFill="1" applyBorder="1" applyAlignment="1">
      <alignment vertical="center"/>
    </xf>
    <xf numFmtId="0" fontId="0" fillId="3" borderId="17" xfId="0" applyFill="1" applyBorder="1" applyAlignment="1">
      <alignment vertical="center"/>
    </xf>
    <xf numFmtId="0" fontId="26" fillId="5" borderId="17" xfId="0" applyFont="1" applyFill="1" applyBorder="1" applyAlignment="1">
      <alignment horizontal="left" vertical="top"/>
    </xf>
    <xf numFmtId="0" fontId="26" fillId="0" borderId="18" xfId="0" applyFont="1" applyBorder="1" applyAlignment="1">
      <alignment horizontal="left" vertical="center"/>
    </xf>
    <xf numFmtId="0" fontId="9" fillId="0" borderId="1" xfId="4" applyFont="1" applyBorder="1" applyAlignment="1">
      <alignment horizontal="center"/>
    </xf>
    <xf numFmtId="0" fontId="27" fillId="0" borderId="0" xfId="0" applyFont="1"/>
    <xf numFmtId="44" fontId="25" fillId="9" borderId="1" xfId="32" applyFont="1" applyFill="1" applyBorder="1" applyAlignment="1">
      <alignment horizontal="center"/>
    </xf>
    <xf numFmtId="0" fontId="2" fillId="2" borderId="10" xfId="34" applyFill="1" applyBorder="1"/>
    <xf numFmtId="0" fontId="2" fillId="2" borderId="9" xfId="34" applyFill="1" applyBorder="1" applyAlignment="1">
      <alignment horizontal="center"/>
    </xf>
    <xf numFmtId="0" fontId="2" fillId="2" borderId="8" xfId="34" applyFill="1" applyBorder="1"/>
    <xf numFmtId="164" fontId="2" fillId="2" borderId="1" xfId="34" applyNumberFormat="1" applyFill="1" applyBorder="1" applyAlignment="1">
      <alignment horizontal="center"/>
    </xf>
    <xf numFmtId="2" fontId="2" fillId="2" borderId="1" xfId="34" applyNumberFormat="1" applyFill="1" applyBorder="1" applyAlignment="1">
      <alignment horizontal="center"/>
    </xf>
    <xf numFmtId="0" fontId="2" fillId="2" borderId="1" xfId="34" applyFill="1" applyBorder="1"/>
    <xf numFmtId="0" fontId="2" fillId="2" borderId="8" xfId="34" applyFill="1" applyBorder="1" applyAlignment="1">
      <alignment horizontal="center"/>
    </xf>
    <xf numFmtId="0" fontId="7" fillId="0" borderId="0" xfId="0" applyFont="1"/>
    <xf numFmtId="0" fontId="2" fillId="2" borderId="7" xfId="34" applyFill="1" applyBorder="1"/>
    <xf numFmtId="0" fontId="2" fillId="2" borderId="6" xfId="34" applyFill="1" applyBorder="1"/>
    <xf numFmtId="0" fontId="2" fillId="2" borderId="6" xfId="34" applyFill="1" applyBorder="1" applyAlignment="1">
      <alignment horizontal="center"/>
    </xf>
    <xf numFmtId="0" fontId="19" fillId="0" borderId="1" xfId="34" applyFont="1" applyBorder="1" applyAlignment="1">
      <alignment horizontal="center"/>
    </xf>
    <xf numFmtId="0" fontId="2" fillId="0" borderId="0" xfId="34" applyAlignment="1">
      <alignment horizontal="center"/>
    </xf>
    <xf numFmtId="0" fontId="19" fillId="0" borderId="1" xfId="34" quotePrefix="1" applyFont="1" applyBorder="1" applyAlignment="1">
      <alignment horizontal="center"/>
    </xf>
    <xf numFmtId="0" fontId="2" fillId="10" borderId="0" xfId="33" applyFill="1"/>
    <xf numFmtId="0" fontId="14" fillId="0" borderId="0" xfId="34" applyFont="1"/>
    <xf numFmtId="0" fontId="14" fillId="0" borderId="0" xfId="34" applyFont="1" applyAlignment="1">
      <alignment horizontal="right"/>
    </xf>
    <xf numFmtId="0" fontId="14" fillId="0" borderId="0" xfId="0" applyFont="1" applyAlignment="1">
      <alignment horizontal="center"/>
    </xf>
    <xf numFmtId="0" fontId="14" fillId="0" borderId="0" xfId="34" applyFont="1" applyAlignment="1">
      <alignment horizontal="center"/>
    </xf>
    <xf numFmtId="0" fontId="14" fillId="0" borderId="0" xfId="33" applyFont="1"/>
    <xf numFmtId="0" fontId="28" fillId="0" borderId="0" xfId="4" applyFont="1"/>
    <xf numFmtId="0" fontId="29" fillId="0" borderId="0" xfId="4" applyFont="1"/>
    <xf numFmtId="44" fontId="25" fillId="11" borderId="1" xfId="32" applyFont="1" applyFill="1" applyBorder="1" applyAlignment="1">
      <alignment horizontal="center"/>
    </xf>
    <xf numFmtId="0" fontId="2" fillId="12" borderId="0" xfId="33" applyFill="1"/>
    <xf numFmtId="0" fontId="2" fillId="13" borderId="0" xfId="33" applyFill="1"/>
    <xf numFmtId="0" fontId="2" fillId="12" borderId="0" xfId="33" applyFill="1" applyAlignment="1">
      <alignment horizontal="center"/>
    </xf>
    <xf numFmtId="9" fontId="0" fillId="14" borderId="1" xfId="23" applyFont="1" applyFill="1" applyBorder="1" applyAlignment="1">
      <alignment horizontal="center"/>
    </xf>
    <xf numFmtId="0" fontId="16" fillId="14" borderId="1" xfId="4" applyFont="1" applyFill="1" applyBorder="1" applyAlignment="1">
      <alignment horizontal="center"/>
    </xf>
    <xf numFmtId="3" fontId="16" fillId="14" borderId="1" xfId="4" applyNumberFormat="1" applyFont="1" applyFill="1" applyBorder="1" applyAlignment="1">
      <alignment horizontal="center"/>
    </xf>
    <xf numFmtId="3" fontId="0" fillId="14" borderId="1" xfId="0" applyNumberFormat="1" applyFill="1" applyBorder="1" applyAlignment="1">
      <alignment horizontal="center"/>
    </xf>
    <xf numFmtId="168" fontId="2" fillId="0" borderId="0" xfId="0" applyNumberFormat="1" applyFont="1"/>
    <xf numFmtId="0" fontId="17" fillId="0" borderId="1" xfId="4" applyFont="1" applyBorder="1" applyAlignment="1">
      <alignment horizontal="center" vertical="center"/>
    </xf>
    <xf numFmtId="44" fontId="25" fillId="15" borderId="1" xfId="32" applyFont="1" applyFill="1" applyBorder="1" applyAlignment="1">
      <alignment horizontal="center"/>
    </xf>
    <xf numFmtId="0" fontId="17" fillId="0" borderId="0" xfId="4" applyFont="1"/>
    <xf numFmtId="0" fontId="9" fillId="0" borderId="0" xfId="4" applyFont="1"/>
    <xf numFmtId="0" fontId="31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vertical="top"/>
    </xf>
    <xf numFmtId="0" fontId="6" fillId="0" borderId="0" xfId="4" applyFont="1"/>
    <xf numFmtId="168" fontId="33" fillId="14" borderId="1" xfId="24" applyNumberFormat="1" applyFont="1" applyFill="1" applyBorder="1" applyAlignment="1">
      <alignment horizontal="center" vertical="center"/>
    </xf>
    <xf numFmtId="0" fontId="2" fillId="0" borderId="1" xfId="4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9" fillId="0" borderId="0" xfId="4" applyFont="1" applyAlignment="1">
      <alignment horizontal="center"/>
    </xf>
    <xf numFmtId="0" fontId="35" fillId="0" borderId="0" xfId="4" applyFont="1"/>
    <xf numFmtId="0" fontId="33" fillId="0" borderId="1" xfId="4" applyFont="1" applyBorder="1" applyAlignment="1">
      <alignment horizontal="center"/>
    </xf>
    <xf numFmtId="0" fontId="2" fillId="0" borderId="0" xfId="36"/>
    <xf numFmtId="1" fontId="2" fillId="3" borderId="1" xfId="37" applyNumberFormat="1" applyFill="1" applyBorder="1" applyAlignment="1">
      <alignment horizontal="center"/>
    </xf>
    <xf numFmtId="1" fontId="2" fillId="5" borderId="1" xfId="37" applyNumberFormat="1" applyFill="1" applyBorder="1" applyAlignment="1">
      <alignment horizontal="center"/>
    </xf>
    <xf numFmtId="0" fontId="2" fillId="0" borderId="1" xfId="37" applyBorder="1" applyAlignment="1">
      <alignment horizontal="center"/>
    </xf>
    <xf numFmtId="0" fontId="9" fillId="0" borderId="1" xfId="37" quotePrefix="1" applyFont="1" applyBorder="1" applyAlignment="1">
      <alignment horizontal="center" wrapText="1"/>
    </xf>
    <xf numFmtId="0" fontId="9" fillId="0" borderId="1" xfId="37" applyFont="1" applyBorder="1" applyAlignment="1">
      <alignment horizontal="center"/>
    </xf>
    <xf numFmtId="0" fontId="9" fillId="0" borderId="1" xfId="37" applyFont="1" applyBorder="1" applyAlignment="1">
      <alignment horizontal="center" wrapText="1"/>
    </xf>
    <xf numFmtId="0" fontId="2" fillId="0" borderId="0" xfId="37"/>
    <xf numFmtId="0" fontId="2" fillId="2" borderId="0" xfId="37" applyFill="1"/>
    <xf numFmtId="0" fontId="2" fillId="2" borderId="0" xfId="37" applyFill="1" applyAlignment="1">
      <alignment horizontal="center"/>
    </xf>
    <xf numFmtId="166" fontId="2" fillId="2" borderId="0" xfId="37" applyNumberFormat="1" applyFill="1" applyAlignment="1">
      <alignment horizontal="center"/>
    </xf>
    <xf numFmtId="2" fontId="2" fillId="2" borderId="0" xfId="37" applyNumberFormat="1" applyFill="1" applyAlignment="1">
      <alignment horizontal="center"/>
    </xf>
    <xf numFmtId="165" fontId="2" fillId="2" borderId="0" xfId="37" applyNumberFormat="1" applyFill="1" applyAlignment="1">
      <alignment horizontal="center"/>
    </xf>
    <xf numFmtId="0" fontId="9" fillId="2" borderId="0" xfId="37" applyFont="1" applyFill="1" applyAlignment="1">
      <alignment horizontal="center" wrapText="1"/>
    </xf>
    <xf numFmtId="0" fontId="9" fillId="2" borderId="0" xfId="37" applyFont="1" applyFill="1" applyAlignment="1">
      <alignment horizontal="center"/>
    </xf>
    <xf numFmtId="4" fontId="2" fillId="2" borderId="0" xfId="37" applyNumberFormat="1" applyFill="1" applyAlignment="1">
      <alignment horizontal="center"/>
    </xf>
    <xf numFmtId="0" fontId="13" fillId="2" borderId="0" xfId="37" applyFont="1" applyFill="1" applyAlignment="1">
      <alignment horizontal="left"/>
    </xf>
    <xf numFmtId="0" fontId="2" fillId="2" borderId="0" xfId="37" applyFill="1" applyAlignment="1">
      <alignment horizontal="center" wrapText="1"/>
    </xf>
    <xf numFmtId="0" fontId="15" fillId="0" borderId="0" xfId="37" applyFont="1" applyAlignment="1">
      <alignment horizontal="right"/>
    </xf>
    <xf numFmtId="0" fontId="15" fillId="2" borderId="1" xfId="37" applyFont="1" applyFill="1" applyBorder="1" applyAlignment="1">
      <alignment horizontal="center"/>
    </xf>
    <xf numFmtId="0" fontId="21" fillId="0" borderId="0" xfId="37" applyFont="1" applyAlignment="1">
      <alignment horizontal="right"/>
    </xf>
    <xf numFmtId="10" fontId="2" fillId="2" borderId="0" xfId="37" applyNumberFormat="1" applyFill="1" applyAlignment="1">
      <alignment horizontal="center"/>
    </xf>
    <xf numFmtId="164" fontId="2" fillId="2" borderId="0" xfId="37" applyNumberFormat="1" applyFill="1" applyAlignment="1">
      <alignment horizontal="center"/>
    </xf>
    <xf numFmtId="0" fontId="2" fillId="2" borderId="1" xfId="37" applyFill="1" applyBorder="1" applyAlignment="1">
      <alignment horizontal="center" vertical="center" wrapText="1"/>
    </xf>
    <xf numFmtId="166" fontId="2" fillId="2" borderId="1" xfId="37" applyNumberFormat="1" applyFill="1" applyBorder="1" applyAlignment="1">
      <alignment horizontal="center" vertical="center"/>
    </xf>
    <xf numFmtId="0" fontId="2" fillId="2" borderId="1" xfId="37" applyFill="1" applyBorder="1" applyAlignment="1">
      <alignment vertical="center"/>
    </xf>
    <xf numFmtId="0" fontId="9" fillId="2" borderId="0" xfId="37" applyFont="1" applyFill="1" applyAlignment="1">
      <alignment horizontal="center" vertical="center" wrapText="1"/>
    </xf>
    <xf numFmtId="2" fontId="2" fillId="2" borderId="0" xfId="37" applyNumberFormat="1" applyFill="1" applyAlignment="1">
      <alignment horizontal="center" vertical="center"/>
    </xf>
    <xf numFmtId="164" fontId="2" fillId="2" borderId="0" xfId="37" applyNumberFormat="1" applyFill="1" applyAlignment="1">
      <alignment horizontal="center" vertical="center"/>
    </xf>
    <xf numFmtId="0" fontId="2" fillId="2" borderId="0" xfId="37" applyFill="1" applyAlignment="1">
      <alignment horizontal="center" vertical="center"/>
    </xf>
    <xf numFmtId="0" fontId="9" fillId="2" borderId="0" xfId="37" applyFont="1" applyFill="1" applyAlignment="1">
      <alignment horizontal="center" vertical="center"/>
    </xf>
    <xf numFmtId="0" fontId="2" fillId="2" borderId="1" xfId="37" applyFill="1" applyBorder="1" applyAlignment="1">
      <alignment horizontal="center"/>
    </xf>
    <xf numFmtId="0" fontId="9" fillId="2" borderId="0" xfId="37" applyFont="1" applyFill="1" applyAlignment="1">
      <alignment horizontal="left"/>
    </xf>
    <xf numFmtId="3" fontId="2" fillId="14" borderId="1" xfId="5" applyFont="1" applyFill="1" applyBorder="1" applyAlignment="1">
      <alignment horizontal="center"/>
    </xf>
    <xf numFmtId="0" fontId="2" fillId="2" borderId="1" xfId="37" applyFill="1" applyBorder="1" applyAlignment="1">
      <alignment horizontal="left" vertical="center"/>
    </xf>
    <xf numFmtId="0" fontId="2" fillId="2" borderId="1" xfId="37" applyFill="1" applyBorder="1" applyAlignment="1">
      <alignment horizontal="center" vertical="center"/>
    </xf>
    <xf numFmtId="0" fontId="9" fillId="2" borderId="0" xfId="37" applyFont="1" applyFill="1"/>
    <xf numFmtId="0" fontId="2" fillId="2" borderId="2" xfId="37" quotePrefix="1" applyFill="1" applyBorder="1" applyAlignment="1">
      <alignment horizontal="center" wrapText="1"/>
    </xf>
    <xf numFmtId="0" fontId="2" fillId="2" borderId="3" xfId="37" applyFill="1" applyBorder="1" applyAlignment="1">
      <alignment horizontal="center"/>
    </xf>
    <xf numFmtId="0" fontId="2" fillId="2" borderId="1" xfId="37" quotePrefix="1" applyFill="1" applyBorder="1" applyAlignment="1">
      <alignment horizontal="center" vertical="center" wrapText="1"/>
    </xf>
    <xf numFmtId="2" fontId="2" fillId="2" borderId="1" xfId="37" applyNumberFormat="1" applyFill="1" applyBorder="1" applyAlignment="1">
      <alignment horizontal="center" vertical="center"/>
    </xf>
    <xf numFmtId="0" fontId="6" fillId="2" borderId="0" xfId="36" applyFont="1" applyFill="1" applyAlignment="1">
      <alignment horizontal="center"/>
    </xf>
    <xf numFmtId="9" fontId="2" fillId="2" borderId="0" xfId="37" applyNumberFormat="1" applyFill="1" applyAlignment="1">
      <alignment horizontal="center"/>
    </xf>
    <xf numFmtId="0" fontId="13" fillId="2" borderId="0" xfId="37" applyFont="1" applyFill="1" applyAlignment="1">
      <alignment horizontal="center" vertical="center" wrapText="1"/>
    </xf>
    <xf numFmtId="0" fontId="6" fillId="2" borderId="0" xfId="37" applyFont="1" applyFill="1" applyAlignment="1">
      <alignment horizontal="center"/>
    </xf>
    <xf numFmtId="0" fontId="6" fillId="2" borderId="1" xfId="37" applyFont="1" applyFill="1" applyBorder="1" applyAlignment="1">
      <alignment horizontal="center"/>
    </xf>
    <xf numFmtId="0" fontId="9" fillId="2" borderId="1" xfId="37" applyFont="1" applyFill="1" applyBorder="1" applyAlignment="1">
      <alignment horizontal="center"/>
    </xf>
    <xf numFmtId="1" fontId="2" fillId="3" borderId="1" xfId="24" applyNumberFormat="1" applyFont="1" applyFill="1" applyBorder="1" applyAlignment="1">
      <alignment horizontal="center" vertical="center"/>
    </xf>
    <xf numFmtId="9" fontId="2" fillId="3" borderId="1" xfId="7" applyFont="1" applyFill="1" applyBorder="1" applyAlignment="1">
      <alignment horizontal="center" vertical="center"/>
    </xf>
    <xf numFmtId="0" fontId="2" fillId="2" borderId="10" xfId="37" applyFill="1" applyBorder="1"/>
    <xf numFmtId="0" fontId="2" fillId="2" borderId="9" xfId="37" applyFill="1" applyBorder="1" applyAlignment="1">
      <alignment horizontal="center"/>
    </xf>
    <xf numFmtId="0" fontId="2" fillId="2" borderId="8" xfId="37" applyFill="1" applyBorder="1"/>
    <xf numFmtId="164" fontId="2" fillId="2" borderId="1" xfId="37" applyNumberFormat="1" applyFill="1" applyBorder="1" applyAlignment="1">
      <alignment horizontal="center"/>
    </xf>
    <xf numFmtId="2" fontId="2" fillId="2" borderId="1" xfId="37" applyNumberFormat="1" applyFill="1" applyBorder="1" applyAlignment="1">
      <alignment horizontal="center"/>
    </xf>
    <xf numFmtId="0" fontId="2" fillId="2" borderId="1" xfId="37" applyFill="1" applyBorder="1"/>
    <xf numFmtId="0" fontId="2" fillId="2" borderId="8" xfId="37" applyFill="1" applyBorder="1" applyAlignment="1">
      <alignment horizontal="center"/>
    </xf>
    <xf numFmtId="0" fontId="2" fillId="2" borderId="7" xfId="37" applyFill="1" applyBorder="1"/>
    <xf numFmtId="0" fontId="2" fillId="2" borderId="6" xfId="37" applyFill="1" applyBorder="1"/>
    <xf numFmtId="0" fontId="2" fillId="2" borderId="6" xfId="37" applyFill="1" applyBorder="1" applyAlignment="1">
      <alignment horizontal="center"/>
    </xf>
    <xf numFmtId="0" fontId="19" fillId="0" borderId="1" xfId="37" applyFont="1" applyBorder="1" applyAlignment="1">
      <alignment horizontal="center"/>
    </xf>
    <xf numFmtId="0" fontId="2" fillId="0" borderId="0" xfId="37" applyAlignment="1">
      <alignment horizontal="center"/>
    </xf>
    <xf numFmtId="0" fontId="19" fillId="0" borderId="1" xfId="37" quotePrefix="1" applyFont="1" applyBorder="1" applyAlignment="1">
      <alignment horizontal="center"/>
    </xf>
    <xf numFmtId="0" fontId="14" fillId="0" borderId="0" xfId="37" applyFont="1"/>
    <xf numFmtId="0" fontId="14" fillId="0" borderId="0" xfId="37" applyFont="1" applyAlignment="1">
      <alignment horizontal="right"/>
    </xf>
    <xf numFmtId="0" fontId="14" fillId="0" borderId="0" xfId="37" applyFont="1" applyAlignment="1">
      <alignment horizontal="center"/>
    </xf>
    <xf numFmtId="168" fontId="33" fillId="0" borderId="1" xfId="24" applyNumberFormat="1" applyFont="1" applyFill="1" applyBorder="1" applyAlignment="1">
      <alignment horizontal="center" vertical="center"/>
    </xf>
    <xf numFmtId="0" fontId="13" fillId="0" borderId="0" xfId="36" applyFont="1" applyAlignment="1">
      <alignment horizontal="left" vertical="top" wrapText="1"/>
    </xf>
    <xf numFmtId="0" fontId="13" fillId="0" borderId="0" xfId="36" applyFont="1" applyAlignment="1">
      <alignment horizontal="left" wrapText="1"/>
    </xf>
    <xf numFmtId="0" fontId="1" fillId="0" borderId="3" xfId="6" applyFont="1" applyBorder="1" applyAlignment="1">
      <alignment horizontal="left" vertical="center"/>
    </xf>
    <xf numFmtId="0" fontId="1" fillId="0" borderId="4" xfId="6" applyFont="1" applyBorder="1" applyAlignment="1">
      <alignment horizontal="left" vertical="center"/>
    </xf>
    <xf numFmtId="0" fontId="1" fillId="0" borderId="2" xfId="6" applyFont="1" applyBorder="1" applyAlignment="1">
      <alignment horizontal="left" vertical="center"/>
    </xf>
    <xf numFmtId="0" fontId="24" fillId="0" borderId="3" xfId="6" applyFont="1" applyBorder="1" applyAlignment="1">
      <alignment horizontal="left" vertical="center"/>
    </xf>
    <xf numFmtId="0" fontId="24" fillId="0" borderId="4" xfId="6" applyFont="1" applyBorder="1" applyAlignment="1">
      <alignment horizontal="left" vertical="center"/>
    </xf>
    <xf numFmtId="0" fontId="24" fillId="0" borderId="2" xfId="6" applyFont="1" applyBorder="1" applyAlignment="1">
      <alignment horizontal="left" vertical="center"/>
    </xf>
    <xf numFmtId="0" fontId="24" fillId="5" borderId="3" xfId="6" applyFont="1" applyFill="1" applyBorder="1" applyAlignment="1">
      <alignment horizontal="left" vertical="center"/>
    </xf>
    <xf numFmtId="0" fontId="24" fillId="5" borderId="4" xfId="6" applyFont="1" applyFill="1" applyBorder="1" applyAlignment="1">
      <alignment horizontal="left" vertical="center"/>
    </xf>
    <xf numFmtId="0" fontId="24" fillId="5" borderId="2" xfId="6" applyFont="1" applyFill="1" applyBorder="1" applyAlignment="1">
      <alignment horizontal="left" vertical="center"/>
    </xf>
    <xf numFmtId="0" fontId="9" fillId="0" borderId="0" xfId="11" applyFont="1" applyAlignment="1">
      <alignment horizontal="left"/>
    </xf>
    <xf numFmtId="0" fontId="9" fillId="0" borderId="5" xfId="11" applyFont="1" applyBorder="1" applyAlignment="1">
      <alignment horizontal="left" wrapText="1"/>
    </xf>
    <xf numFmtId="0" fontId="2" fillId="0" borderId="1" xfId="11" applyFont="1" applyBorder="1" applyAlignment="1">
      <alignment horizontal="left" vertical="center" wrapText="1"/>
    </xf>
    <xf numFmtId="0" fontId="2" fillId="0" borderId="3" xfId="11" applyFont="1" applyBorder="1" applyAlignment="1">
      <alignment horizontal="left" vertical="center" wrapText="1"/>
    </xf>
    <xf numFmtId="0" fontId="2" fillId="0" borderId="4" xfId="11" applyFont="1" applyBorder="1" applyAlignment="1">
      <alignment horizontal="left" vertical="center" wrapText="1"/>
    </xf>
    <xf numFmtId="0" fontId="2" fillId="0" borderId="2" xfId="11" applyFont="1" applyBorder="1" applyAlignment="1">
      <alignment horizontal="left" vertical="center" wrapText="1"/>
    </xf>
  </cellXfs>
  <cellStyles count="38">
    <cellStyle name="Comma" xfId="24" builtinId="3" customBuiltin="1"/>
    <cellStyle name="Comma 2" xfId="5" xr:uid="{1CB9DB16-9EE5-BC42-AE0E-A39F70601921}"/>
    <cellStyle name="Comma 2 13" xfId="15" xr:uid="{1906CDFB-14C5-404C-9120-E09AC55AA189}"/>
    <cellStyle name="Comma 2 14" xfId="19" xr:uid="{70AD661C-8087-394C-8646-59B11A21C685}"/>
    <cellStyle name="Comma 2 2" xfId="13" xr:uid="{AB4C202B-2478-0144-86F4-9F56790E7A1F}"/>
    <cellStyle name="Comma 2 2 2" xfId="27" xr:uid="{4DCF120C-8850-964E-80C6-9223AB30C282}"/>
    <cellStyle name="Comma 3" xfId="21" xr:uid="{FF96A639-0EF8-2D48-8B45-650E353E4622}"/>
    <cellStyle name="Comma 3 2" xfId="26" xr:uid="{93AEBCB4-0B8A-8D4D-AB73-6AB029ED33D9}"/>
    <cellStyle name="Currency" xfId="32" builtinId="4"/>
    <cellStyle name="Normal" xfId="0" builtinId="0"/>
    <cellStyle name="Normal 2" xfId="2" xr:uid="{29809116-8739-4440-B6DA-15B04F41A46D}"/>
    <cellStyle name="Normal 2 13" xfId="12" xr:uid="{2DD22F62-E2CC-E141-B176-F280C6F957E1}"/>
    <cellStyle name="Normal 2 13 2" xfId="28" xr:uid="{C6E44F1B-A4A4-0E4A-9116-BD8ED94CFAB1}"/>
    <cellStyle name="Normal 2 13 2 2" xfId="31" xr:uid="{30582F0E-A1A3-FD45-A79C-07AAF0D5C18A}"/>
    <cellStyle name="Normal 2 13 2 2 2" xfId="36" xr:uid="{5738F6DA-3D7D-2741-A941-BEF270AC7689}"/>
    <cellStyle name="Normal 2 13 2 3" xfId="35" xr:uid="{8D013186-B7E2-224B-A93E-4422F1797B1F}"/>
    <cellStyle name="Normal 2 14" xfId="18" xr:uid="{E36DECB9-B9B9-BE48-A551-412E6D40EAC2}"/>
    <cellStyle name="Normal 2 2" xfId="6" xr:uid="{C37CF8C7-74C2-8140-90CB-1D4DC3400E91}"/>
    <cellStyle name="Normal 3" xfId="4" xr:uid="{9B52D82D-56E3-794D-AA8F-EDC29D61010E}"/>
    <cellStyle name="Normal 3 2" xfId="8" xr:uid="{0B4FB7B0-2B71-0643-A3D8-E0188F3C12F1}"/>
    <cellStyle name="Normal 3 2 12" xfId="11" xr:uid="{DFA9514C-ECAF-3349-9355-E325DDB0A100}"/>
    <cellStyle name="Normal 3 2 12 2" xfId="25" xr:uid="{9DD5F6BC-D144-8345-8313-C72EA9C843C6}"/>
    <cellStyle name="Normal 3 2 12 2 2" xfId="30" xr:uid="{A4BD4FBC-A7DF-D843-85E5-28FA5F0B103B}"/>
    <cellStyle name="Normal 3 2 12 2 2 2" xfId="37" xr:uid="{D71FAF7D-861D-D24E-94E2-CD7CC8874C6B}"/>
    <cellStyle name="Normal 3 2 12 2 3" xfId="34" xr:uid="{68D2EEC8-19F5-5A44-9AA6-39C17E67AB23}"/>
    <cellStyle name="Normal 3 2 12 3" xfId="33" xr:uid="{48458F54-283A-6744-B594-1FA5A75462EE}"/>
    <cellStyle name="Normal 3 2 13" xfId="17" xr:uid="{386CF58D-5141-F340-9FFE-9C7CA9EB0472}"/>
    <cellStyle name="Normal 3 2 7" xfId="16" xr:uid="{D301F59A-7EBD-3E49-B810-E5345A8A721F}"/>
    <cellStyle name="Normal 3 3" xfId="10" xr:uid="{60AEEE09-329F-E242-BAE3-BB98E885B476}"/>
    <cellStyle name="Normal 4" xfId="20" xr:uid="{41AD8D2C-A243-6F4D-A46A-5E00F81707C0}"/>
    <cellStyle name="Normal 5" xfId="29" xr:uid="{77514A10-DF00-644F-A51F-24B613E5ECE9}"/>
    <cellStyle name="Percent" xfId="23" builtinId="5"/>
    <cellStyle name="Percent 2" xfId="1" xr:uid="{00000000-0005-0000-0000-000005000000}"/>
    <cellStyle name="Percent 2 2" xfId="3" xr:uid="{DEF0FFEA-9AA6-C648-A98C-8063C3E2CC8A}"/>
    <cellStyle name="Percent 2 3" xfId="7" xr:uid="{64BB80D9-4BE1-1840-A216-0A6F31CA7340}"/>
    <cellStyle name="Percent 3" xfId="9" xr:uid="{04445B49-5765-214B-A204-13A5D33FF29E}"/>
    <cellStyle name="Percent 3 2" xfId="14" xr:uid="{2025B754-F241-8242-BCBD-179DB4629F77}"/>
    <cellStyle name="Percent 4" xfId="22" xr:uid="{486CB1B8-6CB3-8846-922D-A6061FECEE7E}"/>
  </cellStyles>
  <dxfs count="0"/>
  <tableStyles count="0" defaultTableStyle="TableStyleMedium2" defaultPivotStyle="PivotStyleLight16"/>
  <colors>
    <mruColors>
      <color rgb="FFFF9E9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2" Type="http://schemas.microsoft.com/office/2011/relationships/chartColorStyle" Target="colors1.xml"/><Relationship Id="rId1" Type="http://schemas.microsoft.com/office/2011/relationships/chartStyle" Target="style1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charts/_rels/char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2" Type="http://schemas.microsoft.com/office/2011/relationships/chartColorStyle" Target="colors2.xml"/><Relationship Id="rId1" Type="http://schemas.microsoft.com/office/2011/relationships/chartStyle" Target="style2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Histogram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 w="22225">
              <a:solidFill>
                <a:srgbClr val="00B0F0"/>
              </a:solidFill>
            </a:ln>
            <a:effectLst/>
          </c:spPr>
          <c:invertIfNegative val="0"/>
          <c:pictureOptions>
            <c:pictureFormat val="stack"/>
          </c:pictureOptions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 w="22225">
                <a:solidFill>
                  <a:srgbClr val="00B0F0"/>
                </a:solidFill>
              </a:ln>
              <a:effectLst/>
            </c:spPr>
            <c:pictureOptions>
              <c:pictureFormat val="stack"/>
            </c:pictureOptions>
            <c:extLst>
              <c:ext xmlns:c16="http://schemas.microsoft.com/office/drawing/2014/chart" uri="{C3380CC4-5D6E-409C-BE32-E72D297353CC}">
                <c16:uniqueId val="{00000001-079D-FC45-9558-536EB8873A3B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 w="22225">
                <a:solidFill>
                  <a:srgbClr val="00B0F0"/>
                </a:solidFill>
              </a:ln>
              <a:effectLst/>
            </c:spPr>
            <c:pictureOptions>
              <c:pictureFormat val="stretch"/>
            </c:pictureOptions>
            <c:extLst>
              <c:ext xmlns:c16="http://schemas.microsoft.com/office/drawing/2014/chart" uri="{C3380CC4-5D6E-409C-BE32-E72D297353CC}">
                <c16:uniqueId val="{00000003-079D-FC45-9558-536EB8873A3B}"/>
              </c:ext>
            </c:extLst>
          </c:dPt>
          <c:dPt>
            <c:idx val="2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 w="22225">
                <a:solidFill>
                  <a:srgbClr val="00B0F0"/>
                </a:solidFill>
              </a:ln>
              <a:effectLst/>
            </c:spPr>
            <c:pictureOptions>
              <c:pictureFormat val="stack"/>
            </c:pictureOptions>
            <c:extLst>
              <c:ext xmlns:c16="http://schemas.microsoft.com/office/drawing/2014/chart" uri="{C3380CC4-5D6E-409C-BE32-E72D297353CC}">
                <c16:uniqueId val="{00000005-079D-FC45-9558-536EB8873A3B}"/>
              </c:ext>
            </c:extLst>
          </c:dPt>
          <c:dPt>
            <c:idx val="3"/>
            <c:invertIfNegative val="0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 w="22225">
                <a:solidFill>
                  <a:srgbClr val="00B0F0"/>
                </a:solidFill>
              </a:ln>
              <a:effectLst/>
            </c:spPr>
            <c:pictureOptions>
              <c:pictureFormat val="stack"/>
            </c:pictureOptions>
            <c:extLst>
              <c:ext xmlns:c16="http://schemas.microsoft.com/office/drawing/2014/chart" uri="{C3380CC4-5D6E-409C-BE32-E72D297353CC}">
                <c16:uniqueId val="{00000007-079D-FC45-9558-536EB8873A3B}"/>
              </c:ext>
            </c:extLst>
          </c:dPt>
          <c:dPt>
            <c:idx val="4"/>
            <c:invertIfNegative val="0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 w="22225">
                <a:solidFill>
                  <a:srgbClr val="00B0F0"/>
                </a:solidFill>
              </a:ln>
              <a:effectLst/>
            </c:spPr>
            <c:pictureOptions>
              <c:pictureFormat val="stretch"/>
            </c:pictureOptions>
            <c:extLst>
              <c:ext xmlns:c16="http://schemas.microsoft.com/office/drawing/2014/chart" uri="{C3380CC4-5D6E-409C-BE32-E72D297353CC}">
                <c16:uniqueId val="{00000009-079D-FC45-9558-536EB8873A3B}"/>
              </c:ext>
            </c:extLst>
          </c:dPt>
          <c:dPt>
            <c:idx val="5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 w="22225">
                <a:solidFill>
                  <a:srgbClr val="00B0F0"/>
                </a:solidFill>
              </a:ln>
              <a:effectLst/>
            </c:spPr>
            <c:pictureOptions>
              <c:pictureFormat val="stack"/>
            </c:pictureOptions>
            <c:extLst>
              <c:ext xmlns:c16="http://schemas.microsoft.com/office/drawing/2014/chart" uri="{C3380CC4-5D6E-409C-BE32-E72D297353CC}">
                <c16:uniqueId val="{0000000B-079D-FC45-9558-536EB8873A3B}"/>
              </c:ext>
            </c:extLst>
          </c:dPt>
          <c:cat>
            <c:strRef>
              <c:f>'Normal Dist'!$Q$12:$Q$17</c:f>
              <c:strCache>
                <c:ptCount val="6"/>
                <c:pt idx="0">
                  <c:v>&lt; 7</c:v>
                </c:pt>
                <c:pt idx="1">
                  <c:v>7 to 9</c:v>
                </c:pt>
                <c:pt idx="2">
                  <c:v>9 to 10</c:v>
                </c:pt>
                <c:pt idx="3">
                  <c:v>10 to 12</c:v>
                </c:pt>
                <c:pt idx="4">
                  <c:v>12 to 13</c:v>
                </c:pt>
                <c:pt idx="5">
                  <c:v>&gt; 13</c:v>
                </c:pt>
              </c:strCache>
            </c:strRef>
          </c:cat>
          <c:val>
            <c:numRef>
              <c:f>'Normal Dist'!$R$12:$R$17</c:f>
              <c:numCache>
                <c:formatCode>General</c:formatCode>
                <c:ptCount val="6"/>
                <c:pt idx="0">
                  <c:v>3</c:v>
                </c:pt>
                <c:pt idx="1">
                  <c:v>10</c:v>
                </c:pt>
                <c:pt idx="2">
                  <c:v>37</c:v>
                </c:pt>
                <c:pt idx="3">
                  <c:v>36</c:v>
                </c:pt>
                <c:pt idx="4">
                  <c:v>11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9D-FC45-9558-536EB8873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2027532575"/>
        <c:axId val="875862879"/>
      </c:barChart>
      <c:catAx>
        <c:axId val="2027532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862879"/>
        <c:crosses val="autoZero"/>
        <c:auto val="1"/>
        <c:lblAlgn val="ctr"/>
        <c:lblOffset val="100"/>
        <c:noMultiLvlLbl val="0"/>
      </c:catAx>
      <c:valAx>
        <c:axId val="8758628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75325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2">
          <a:lumMod val="40000"/>
          <a:lumOff val="6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'RRP Placement'!$E$74</c:f>
          <c:strCache>
            <c:ptCount val="1"/>
            <c:pt idx="0">
              <c:v>P(x)</c:v>
            </c:pt>
          </c:strCache>
        </c:strRef>
      </c:tx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816123323792291E-2"/>
          <c:y val="1.8159243788937393E-2"/>
          <c:w val="0.96436775335241542"/>
          <c:h val="0.92953870622354751"/>
        </c:manualLayout>
      </c:layout>
      <c:scatterChart>
        <c:scatterStyle val="lineMarker"/>
        <c:varyColors val="0"/>
        <c:ser>
          <c:idx val="13"/>
          <c:order val="0"/>
          <c:tx>
            <c:v>equationLEFT</c:v>
          </c:tx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 anchorCtr="0">
                    <a:noAutofit/>
                  </a:bodyPr>
                  <a:lstStyle/>
                  <a:p>
                    <a:pPr algn="ctr">
                      <a:defRPr/>
                    </a:pPr>
                    <a:fld id="{0079CD6B-ECE1-0E42-A970-E2EAB021CA1D}" type="CELLRANGE">
                      <a:rPr lang="en-US"/>
                      <a:pPr algn="ctr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solidFill>
                    <a:schemeClr val="bg1">
                      <a:lumMod val="85000"/>
                    </a:schemeClr>
                  </a:soli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182593733186888"/>
                      <c:h val="0.19838693633952253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DD60-4146-A2FC-727D30CBFC60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txPr>
              <a:bodyPr wrap="square" lIns="91440" tIns="19050" rIns="38100" bIns="19050" anchor="ctr" anchorCtr="0">
                <a:spAutoFit/>
              </a:bodyPr>
              <a:lstStyle/>
              <a:p>
                <a:pPr algn="l">
                  <a:defRPr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'RRP Placement'!$C$81</c:f>
              <c:numCache>
                <c:formatCode>General</c:formatCode>
                <c:ptCount val="1"/>
                <c:pt idx="0">
                  <c:v>-3.5</c:v>
                </c:pt>
              </c:numCache>
            </c:numRef>
          </c:xVal>
          <c:yVal>
            <c:numRef>
              <c:f>'RRP Placement'!$D$81</c:f>
              <c:numCache>
                <c:formatCode>General</c:formatCode>
                <c:ptCount val="1"/>
                <c:pt idx="0">
                  <c:v>0.49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'RRP Placement'!$E$81</c15:f>
                <c15:dlblRangeCache>
                  <c:ptCount val="1"/>
                  <c:pt idx="0">
                    <c:v>x to P(x)
z = (x -μ) / σ
⟵ P(x) = P(z) = norm.s.dist(z, true)
⟶ P(x) = P(z) = 1-norm.s.dist(z, true)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DD60-4146-A2FC-727D30CBFC60}"/>
            </c:ext>
          </c:extLst>
        </c:ser>
        <c:ser>
          <c:idx val="14"/>
          <c:order val="1"/>
          <c:tx>
            <c:v>equationRIGHT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56389FB0-EE57-A14E-B56C-5744D2A38A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D60-4146-A2FC-727D30CBFC60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'RRP Placement'!$G$81</c:f>
              <c:numCache>
                <c:formatCode>General</c:formatCode>
                <c:ptCount val="1"/>
                <c:pt idx="0">
                  <c:v>3.5</c:v>
                </c:pt>
              </c:numCache>
            </c:numRef>
          </c:xVal>
          <c:yVal>
            <c:numRef>
              <c:f>'RRP Placement'!$H$81</c:f>
              <c:numCache>
                <c:formatCode>General</c:formatCode>
                <c:ptCount val="1"/>
                <c:pt idx="0">
                  <c:v>0.49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'RRP Placement'!$I$81</c15:f>
                <c15:dlblRangeCache>
                  <c:ptCount val="1"/>
                  <c:pt idx="0">
                    <c:v>P(x) to x
⟵ z = norm.s.inv(P(x))
⟶ z = norm.s.inv(1-P(x))
x = zσ + 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DD60-4146-A2FC-727D30CBFC60}"/>
            </c:ext>
          </c:extLst>
        </c:ser>
        <c:ser>
          <c:idx val="0"/>
          <c:order val="2"/>
          <c:tx>
            <c:strRef>
              <c:f>'RRP Placement'!$R$49</c:f>
              <c:strCache>
                <c:ptCount val="1"/>
                <c:pt idx="0">
                  <c:v>Z or T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'RRP Placement'!$Q$50:$Q$194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'RRP Placement'!$R$50:$R$194</c:f>
              <c:numCache>
                <c:formatCode>0.000</c:formatCode>
                <c:ptCount val="145"/>
                <c:pt idx="0">
                  <c:v>4.4318484119380075E-3</c:v>
                </c:pt>
                <c:pt idx="1">
                  <c:v>5.0175847389326532E-3</c:v>
                </c:pt>
                <c:pt idx="2">
                  <c:v>5.6708812194458807E-3</c:v>
                </c:pt>
                <c:pt idx="3">
                  <c:v>6.3981203107235513E-3</c:v>
                </c:pt>
                <c:pt idx="4">
                  <c:v>7.2060997646092168E-3</c:v>
                </c:pt>
                <c:pt idx="5">
                  <c:v>8.1020357469784796E-3</c:v>
                </c:pt>
                <c:pt idx="6">
                  <c:v>9.0935625015910286E-3</c:v>
                </c:pt>
                <c:pt idx="7">
                  <c:v>1.0188728126088616E-2</c:v>
                </c:pt>
                <c:pt idx="8">
                  <c:v>1.1395986023797402E-2</c:v>
                </c:pt>
                <c:pt idx="9">
                  <c:v>1.2724181596831387E-2</c:v>
                </c:pt>
                <c:pt idx="10">
                  <c:v>1.4182533754437251E-2</c:v>
                </c:pt>
                <c:pt idx="11">
                  <c:v>1.5780610826231802E-2</c:v>
                </c:pt>
                <c:pt idx="12">
                  <c:v>1.7528300493568461E-2</c:v>
                </c:pt>
                <c:pt idx="13">
                  <c:v>1.9435773384264884E-2</c:v>
                </c:pt>
                <c:pt idx="14">
                  <c:v>2.1513440016773546E-2</c:v>
                </c:pt>
                <c:pt idx="15">
                  <c:v>2.3771900829913678E-2</c:v>
                </c:pt>
                <c:pt idx="16">
                  <c:v>2.6221889093709354E-2</c:v>
                </c:pt>
                <c:pt idx="17">
                  <c:v>2.8874206565747223E-2</c:v>
                </c:pt>
                <c:pt idx="18">
                  <c:v>3.1739651835667224E-2</c:v>
                </c:pt>
                <c:pt idx="19">
                  <c:v>3.482894138763417E-2</c:v>
                </c:pt>
                <c:pt idx="20">
                  <c:v>3.8152623506417724E-2</c:v>
                </c:pt>
                <c:pt idx="21">
                  <c:v>4.1720985256338335E-2</c:v>
                </c:pt>
                <c:pt idx="22">
                  <c:v>4.5543952872905295E-2</c:v>
                </c:pt>
                <c:pt idx="23">
                  <c:v>4.9630986023358713E-2</c:v>
                </c:pt>
                <c:pt idx="24">
                  <c:v>5.3990966513187674E-2</c:v>
                </c:pt>
                <c:pt idx="25">
                  <c:v>5.8632082139484169E-2</c:v>
                </c:pt>
                <c:pt idx="26">
                  <c:v>6.3561706516961941E-2</c:v>
                </c:pt>
                <c:pt idx="27">
                  <c:v>6.8786275826691473E-2</c:v>
                </c:pt>
                <c:pt idx="28">
                  <c:v>7.4311163558992643E-2</c:v>
                </c:pt>
                <c:pt idx="29">
                  <c:v>8.0140554438265552E-2</c:v>
                </c:pt>
                <c:pt idx="30">
                  <c:v>8.6277318826511032E-2</c:v>
                </c:pt>
                <c:pt idx="31">
                  <c:v>9.2722889001515207E-2</c:v>
                </c:pt>
                <c:pt idx="32">
                  <c:v>9.9477138792748207E-2</c:v>
                </c:pt>
                <c:pt idx="33">
                  <c:v>0.10653826813058456</c:v>
                </c:pt>
                <c:pt idx="34">
                  <c:v>0.11390269412019136</c:v>
                </c:pt>
                <c:pt idx="35">
                  <c:v>0.12156495028818042</c:v>
                </c:pt>
                <c:pt idx="36">
                  <c:v>0.12951759566589122</c:v>
                </c:pt>
                <c:pt idx="37">
                  <c:v>0.13775113536619732</c:v>
                </c:pt>
                <c:pt idx="38">
                  <c:v>0.14625395427953519</c:v>
                </c:pt>
                <c:pt idx="39">
                  <c:v>0.15501226545829269</c:v>
                </c:pt>
                <c:pt idx="40">
                  <c:v>0.1640100746759931</c:v>
                </c:pt>
                <c:pt idx="41">
                  <c:v>0.17322916253851786</c:v>
                </c:pt>
                <c:pt idx="42">
                  <c:v>0.18264908538902141</c:v>
                </c:pt>
                <c:pt idx="43">
                  <c:v>0.19224719608678109</c:v>
                </c:pt>
                <c:pt idx="44">
                  <c:v>0.20199868555405839</c:v>
                </c:pt>
                <c:pt idx="45">
                  <c:v>0.21187664577569898</c:v>
                </c:pt>
                <c:pt idx="46">
                  <c:v>0.22185215470573549</c:v>
                </c:pt>
                <c:pt idx="47">
                  <c:v>0.23189438328624226</c:v>
                </c:pt>
                <c:pt idx="48">
                  <c:v>0.24197072451914292</c:v>
                </c:pt>
                <c:pt idx="49">
                  <c:v>0.25204694425504476</c:v>
                </c:pt>
                <c:pt idx="50">
                  <c:v>0.262087353078301</c:v>
                </c:pt>
                <c:pt idx="51">
                  <c:v>0.27205499837854308</c:v>
                </c:pt>
                <c:pt idx="52">
                  <c:v>0.2819118754103021</c:v>
                </c:pt>
                <c:pt idx="53">
                  <c:v>0.29161915585865517</c:v>
                </c:pt>
                <c:pt idx="54">
                  <c:v>0.30113743215480399</c:v>
                </c:pt>
                <c:pt idx="55">
                  <c:v>0.31042697552584209</c:v>
                </c:pt>
                <c:pt idx="56">
                  <c:v>0.31944800552235181</c:v>
                </c:pt>
                <c:pt idx="57">
                  <c:v>0.32816096855037463</c:v>
                </c:pt>
                <c:pt idx="58">
                  <c:v>0.33652682274495277</c:v>
                </c:pt>
                <c:pt idx="59">
                  <c:v>0.34450732636471215</c:v>
                </c:pt>
                <c:pt idx="60">
                  <c:v>0.35206532676429914</c:v>
                </c:pt>
                <c:pt idx="61">
                  <c:v>0.35916504691680912</c:v>
                </c:pt>
                <c:pt idx="62">
                  <c:v>0.36577236641400213</c:v>
                </c:pt>
                <c:pt idx="63">
                  <c:v>0.37185509386976862</c:v>
                </c:pt>
                <c:pt idx="64">
                  <c:v>0.37738322769299293</c:v>
                </c:pt>
                <c:pt idx="65">
                  <c:v>0.3823292022799164</c:v>
                </c:pt>
                <c:pt idx="66">
                  <c:v>0.38666811680284902</c:v>
                </c:pt>
                <c:pt idx="67">
                  <c:v>0.39037794394036218</c:v>
                </c:pt>
                <c:pt idx="68">
                  <c:v>0.39343971610193973</c:v>
                </c:pt>
                <c:pt idx="69">
                  <c:v>0.39583768694474941</c:v>
                </c:pt>
                <c:pt idx="70">
                  <c:v>0.39755946625834188</c:v>
                </c:pt>
                <c:pt idx="71">
                  <c:v>0.39859612660068527</c:v>
                </c:pt>
                <c:pt idx="72">
                  <c:v>0.3989422804014327</c:v>
                </c:pt>
                <c:pt idx="73">
                  <c:v>0.39859612660068539</c:v>
                </c:pt>
                <c:pt idx="74">
                  <c:v>0.39755946625834204</c:v>
                </c:pt>
                <c:pt idx="75">
                  <c:v>0.39583768694474958</c:v>
                </c:pt>
                <c:pt idx="76">
                  <c:v>0.39343971610194006</c:v>
                </c:pt>
                <c:pt idx="77">
                  <c:v>0.39037794394036252</c:v>
                </c:pt>
                <c:pt idx="78">
                  <c:v>0.3866681168028494</c:v>
                </c:pt>
                <c:pt idx="79">
                  <c:v>0.3823292022799169</c:v>
                </c:pt>
                <c:pt idx="80">
                  <c:v>0.37738322769299348</c:v>
                </c:pt>
                <c:pt idx="81">
                  <c:v>0.37185509386976923</c:v>
                </c:pt>
                <c:pt idx="82">
                  <c:v>0.36577236641400274</c:v>
                </c:pt>
                <c:pt idx="83">
                  <c:v>0.35916504691680978</c:v>
                </c:pt>
                <c:pt idx="84">
                  <c:v>0.35206532676429986</c:v>
                </c:pt>
                <c:pt idx="85">
                  <c:v>0.34450732636471298</c:v>
                </c:pt>
                <c:pt idx="86">
                  <c:v>0.3365268227449536</c:v>
                </c:pt>
                <c:pt idx="87">
                  <c:v>0.32816096855037552</c:v>
                </c:pt>
                <c:pt idx="88">
                  <c:v>0.31944800552235275</c:v>
                </c:pt>
                <c:pt idx="89">
                  <c:v>0.31042697552584309</c:v>
                </c:pt>
                <c:pt idx="90">
                  <c:v>0.30113743215480498</c:v>
                </c:pt>
                <c:pt idx="91">
                  <c:v>0.29161915585865616</c:v>
                </c:pt>
                <c:pt idx="92">
                  <c:v>0.2819118754103031</c:v>
                </c:pt>
                <c:pt idx="93">
                  <c:v>0.27205499837854408</c:v>
                </c:pt>
                <c:pt idx="94">
                  <c:v>0.262087353078302</c:v>
                </c:pt>
                <c:pt idx="95">
                  <c:v>0.25204694425504581</c:v>
                </c:pt>
                <c:pt idx="96">
                  <c:v>0.24197072451914398</c:v>
                </c:pt>
                <c:pt idx="97">
                  <c:v>0.23189438328624334</c:v>
                </c:pt>
                <c:pt idx="98">
                  <c:v>0.22185215470573658</c:v>
                </c:pt>
                <c:pt idx="99">
                  <c:v>0.21187664577570006</c:v>
                </c:pt>
                <c:pt idx="100">
                  <c:v>0.20199868555405945</c:v>
                </c:pt>
                <c:pt idx="101">
                  <c:v>0.19224719608678212</c:v>
                </c:pt>
                <c:pt idx="102">
                  <c:v>0.18264908538902244</c:v>
                </c:pt>
                <c:pt idx="103">
                  <c:v>0.17322916253851886</c:v>
                </c:pt>
                <c:pt idx="104">
                  <c:v>0.16401007467599407</c:v>
                </c:pt>
                <c:pt idx="105">
                  <c:v>0.15501226545829364</c:v>
                </c:pt>
                <c:pt idx="106">
                  <c:v>0.14625395427953614</c:v>
                </c:pt>
                <c:pt idx="107">
                  <c:v>0.13775113536619821</c:v>
                </c:pt>
                <c:pt idx="108">
                  <c:v>0.12951759566589208</c:v>
                </c:pt>
                <c:pt idx="109">
                  <c:v>0.12156495028818123</c:v>
                </c:pt>
                <c:pt idx="110">
                  <c:v>0.11390269412019215</c:v>
                </c:pt>
                <c:pt idx="111">
                  <c:v>0.10653826813058534</c:v>
                </c:pt>
                <c:pt idx="112">
                  <c:v>9.9477138792748943E-2</c:v>
                </c:pt>
                <c:pt idx="113">
                  <c:v>9.2722889001515929E-2</c:v>
                </c:pt>
                <c:pt idx="114">
                  <c:v>8.6277318826511712E-2</c:v>
                </c:pt>
                <c:pt idx="115">
                  <c:v>8.014055443826619E-2</c:v>
                </c:pt>
                <c:pt idx="116">
                  <c:v>7.4311163558993254E-2</c:v>
                </c:pt>
                <c:pt idx="117">
                  <c:v>6.8786275826692042E-2</c:v>
                </c:pt>
                <c:pt idx="118">
                  <c:v>6.3561706516962482E-2</c:v>
                </c:pt>
                <c:pt idx="119">
                  <c:v>5.8632082139484676E-2</c:v>
                </c:pt>
                <c:pt idx="120">
                  <c:v>5.3990966513188146E-2</c:v>
                </c:pt>
                <c:pt idx="121">
                  <c:v>4.9630986023359178E-2</c:v>
                </c:pt>
                <c:pt idx="122">
                  <c:v>4.5543952872905698E-2</c:v>
                </c:pt>
                <c:pt idx="123">
                  <c:v>4.1720985256338723E-2</c:v>
                </c:pt>
                <c:pt idx="124">
                  <c:v>3.8152623506418078E-2</c:v>
                </c:pt>
                <c:pt idx="125">
                  <c:v>3.4828941387634517E-2</c:v>
                </c:pt>
                <c:pt idx="126">
                  <c:v>3.173965183566755E-2</c:v>
                </c:pt>
                <c:pt idx="127">
                  <c:v>2.8874206565747504E-2</c:v>
                </c:pt>
                <c:pt idx="128">
                  <c:v>2.6221889093709622E-2</c:v>
                </c:pt>
                <c:pt idx="129">
                  <c:v>2.3771900829913931E-2</c:v>
                </c:pt>
                <c:pt idx="130">
                  <c:v>2.1513440016773775E-2</c:v>
                </c:pt>
                <c:pt idx="131">
                  <c:v>1.9435773384265099E-2</c:v>
                </c:pt>
                <c:pt idx="132">
                  <c:v>1.7528300493568655E-2</c:v>
                </c:pt>
                <c:pt idx="133">
                  <c:v>1.5780610826231976E-2</c:v>
                </c:pt>
                <c:pt idx="134">
                  <c:v>1.4182533754437414E-2</c:v>
                </c:pt>
                <c:pt idx="135">
                  <c:v>1.2724181596831535E-2</c:v>
                </c:pt>
                <c:pt idx="136">
                  <c:v>1.1395986023797539E-2</c:v>
                </c:pt>
                <c:pt idx="137">
                  <c:v>1.0188728126088738E-2</c:v>
                </c:pt>
                <c:pt idx="138">
                  <c:v>9.0935625015911431E-3</c:v>
                </c:pt>
                <c:pt idx="139">
                  <c:v>8.1020357469785802E-3</c:v>
                </c:pt>
                <c:pt idx="140">
                  <c:v>7.2060997646093061E-3</c:v>
                </c:pt>
                <c:pt idx="141">
                  <c:v>6.3981203107236302E-3</c:v>
                </c:pt>
                <c:pt idx="142">
                  <c:v>5.6708812194459562E-3</c:v>
                </c:pt>
                <c:pt idx="143">
                  <c:v>5.01758473893272E-3</c:v>
                </c:pt>
                <c:pt idx="144">
                  <c:v>4.4318484119380665E-3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D60-4146-A2FC-727D30CBFC60}"/>
            </c:ext>
          </c:extLst>
        </c:ser>
        <c:ser>
          <c:idx val="1"/>
          <c:order val="3"/>
          <c:tx>
            <c:strRef>
              <c:f>'RRP Placement'!$S$49</c:f>
              <c:strCache>
                <c:ptCount val="1"/>
                <c:pt idx="0">
                  <c:v>normal pop X1</c:v>
                </c:pt>
              </c:strCache>
            </c:strRef>
          </c:tx>
          <c:spPr>
            <a:ln w="2222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47625" cap="flat" cmpd="sng" algn="ctr">
                <a:solidFill>
                  <a:srgbClr val="FF0000">
                    <a:alpha val="38000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'RRP Placement'!$Q$50:$Q$194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'RRP Placement'!$S$50:$S$194</c:f>
              <c:numCache>
                <c:formatCode>0.000</c:formatCode>
                <c:ptCount val="145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2.1513440016773775E-2</c:v>
                </c:pt>
                <c:pt idx="131">
                  <c:v>1.9435773384265099E-2</c:v>
                </c:pt>
                <c:pt idx="132">
                  <c:v>1.7528300493568655E-2</c:v>
                </c:pt>
                <c:pt idx="133">
                  <c:v>1.5780610826231976E-2</c:v>
                </c:pt>
                <c:pt idx="134">
                  <c:v>1.4182533754437414E-2</c:v>
                </c:pt>
                <c:pt idx="135">
                  <c:v>1.2724181596831535E-2</c:v>
                </c:pt>
                <c:pt idx="136">
                  <c:v>1.1395986023797539E-2</c:v>
                </c:pt>
                <c:pt idx="137">
                  <c:v>1.0188728126088738E-2</c:v>
                </c:pt>
                <c:pt idx="138">
                  <c:v>9.0935625015911431E-3</c:v>
                </c:pt>
                <c:pt idx="139">
                  <c:v>8.1020357469785802E-3</c:v>
                </c:pt>
                <c:pt idx="140">
                  <c:v>7.2060997646093061E-3</c:v>
                </c:pt>
                <c:pt idx="141">
                  <c:v>6.3981203107236302E-3</c:v>
                </c:pt>
                <c:pt idx="142">
                  <c:v>5.6708812194459562E-3</c:v>
                </c:pt>
                <c:pt idx="143">
                  <c:v>5.01758473893272E-3</c:v>
                </c:pt>
                <c:pt idx="144">
                  <c:v>4.4318484119380665E-3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D60-4146-A2FC-727D30CBFC60}"/>
            </c:ext>
          </c:extLst>
        </c:ser>
        <c:ser>
          <c:idx val="19"/>
          <c:order val="4"/>
          <c:tx>
            <c:strRef>
              <c:f>'RRP Placement'!$T$49</c:f>
              <c:strCache>
                <c:ptCount val="1"/>
                <c:pt idx="0">
                  <c:v> X2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47625">
                <a:solidFill>
                  <a:srgbClr val="FF0000">
                    <a:alpha val="37552"/>
                  </a:srgbClr>
                </a:solidFill>
              </a:ln>
            </c:spPr>
          </c:errBars>
          <c:xVal>
            <c:numRef>
              <c:f>'RRP Placement'!$Q$50:$Q$194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'RRP Placement'!$T$50:$T$194</c:f>
              <c:numCache>
                <c:formatCode>0.000</c:formatCode>
                <c:ptCount val="14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D60-4146-A2FC-727D30CBFC60}"/>
            </c:ext>
          </c:extLst>
        </c:ser>
        <c:ser>
          <c:idx val="2"/>
          <c:order val="5"/>
          <c:tx>
            <c:strRef>
              <c:f>'RRP Placement'!$U$49</c:f>
              <c:strCache>
                <c:ptCount val="1"/>
                <c:pt idx="0">
                  <c:v>normal pop X3</c:v>
                </c:pt>
              </c:strCache>
            </c:strRef>
          </c:tx>
          <c:spPr>
            <a:ln w="22225" cap="rnd">
              <a:noFill/>
              <a:prstDash val="solid"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50800" cap="flat" cmpd="sng" algn="ctr">
                <a:solidFill>
                  <a:schemeClr val="tx1">
                    <a:alpha val="23366"/>
                  </a:schemeClr>
                </a:solidFill>
                <a:prstDash val="solid"/>
                <a:round/>
              </a:ln>
              <a:effectLst/>
            </c:spPr>
          </c:errBars>
          <c:xVal>
            <c:numRef>
              <c:f>'RRP Placement'!$Q$50:$Q$194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'RRP Placement'!$U$50:$U$194</c:f>
              <c:numCache>
                <c:formatCode>0.000</c:formatCode>
                <c:ptCount val="14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7.2060997646093061E-3</c:v>
                </c:pt>
                <c:pt idx="141">
                  <c:v>6.3981203107236302E-3</c:v>
                </c:pt>
                <c:pt idx="142">
                  <c:v>5.6708812194459562E-3</c:v>
                </c:pt>
                <c:pt idx="143">
                  <c:v>5.01758473893272E-3</c:v>
                </c:pt>
                <c:pt idx="144">
                  <c:v>4.4318484119380665E-3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D60-4146-A2FC-727D30CBFC60}"/>
            </c:ext>
          </c:extLst>
        </c:ser>
        <c:ser>
          <c:idx val="3"/>
          <c:order val="6"/>
          <c:tx>
            <c:strRef>
              <c:f>'RRP Placement'!$F$113</c:f>
              <c:strCache>
                <c:ptCount val="1"/>
                <c:pt idx="0">
                  <c:v>stdev bars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0"/>
            <c:val val="100"/>
            <c:spPr>
              <a:noFill/>
              <a:ln w="31750" cap="flat" cmpd="sng" algn="ctr">
                <a:solidFill>
                  <a:srgbClr val="00B0F0"/>
                </a:solidFill>
                <a:round/>
              </a:ln>
              <a:effectLst>
                <a:glow>
                  <a:schemeClr val="bg1"/>
                </a:glow>
              </a:effectLst>
            </c:spPr>
          </c:errBars>
          <c:xVal>
            <c:numRef>
              <c:f>'RRP Placement'!$C$115:$C$121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'RRP Placement'!$F$115:$F$121</c:f>
              <c:numCache>
                <c:formatCode>0.000</c:formatCode>
                <c:ptCount val="7"/>
                <c:pt idx="0">
                  <c:v>4.4318484119380075E-3</c:v>
                </c:pt>
                <c:pt idx="1">
                  <c:v>5.3990966513188063E-2</c:v>
                </c:pt>
                <c:pt idx="2">
                  <c:v>0.24197072451914337</c:v>
                </c:pt>
                <c:pt idx="3">
                  <c:v>0.3989422804014327</c:v>
                </c:pt>
                <c:pt idx="4">
                  <c:v>0.24197072451914337</c:v>
                </c:pt>
                <c:pt idx="5">
                  <c:v>5.3990966513188063E-2</c:v>
                </c:pt>
                <c:pt idx="6">
                  <c:v>4.4318484119380075E-3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D60-4146-A2FC-727D30CBFC60}"/>
            </c:ext>
          </c:extLst>
        </c:ser>
        <c:ser>
          <c:idx val="10"/>
          <c:order val="7"/>
          <c:tx>
            <c:strRef>
              <c:f>'RRP Placement'!$C$113</c:f>
              <c:strCache>
                <c:ptCount val="1"/>
                <c:pt idx="0">
                  <c:v>stdev</c:v>
                </c:pt>
              </c:strCache>
            </c:strRef>
          </c:tx>
          <c:spPr>
            <a:ln w="127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0F00110B-8F3F-304B-A1B2-4F3D3F736C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D60-4146-A2FC-727D30CBFC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749169A-D423-B546-BC1F-8E87BC3DD3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D60-4146-A2FC-727D30CBFC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962F4B6-76CE-7E45-8F12-A659BADC1B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D60-4146-A2FC-727D30CBFC6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BFDA1D9-B1C5-0F4C-8729-DEFC64EBF4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DD60-4146-A2FC-727D30CBFC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223E90D-8FFD-AF4F-8211-F9AC62D4C7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D60-4146-A2FC-727D30CBFC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7D90723-08E2-5F42-8A73-DEBDF52AD1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DD60-4146-A2FC-727D30CBFC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89244AE-4770-D34B-B944-CFB2F3959C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DD60-4146-A2FC-727D30CBFC60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'RRP Placement'!$C$115:$C$121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'RRP Placement'!$D$115:$D$121</c:f>
              <c:numCache>
                <c:formatCode>General</c:formatCode>
                <c:ptCount val="7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'RRP Placement'!$E$115:$E$121</c15:f>
                <c15:dlblRangeCache>
                  <c:ptCount val="7"/>
                  <c:pt idx="0">
                    <c:v>-3z</c:v>
                  </c:pt>
                  <c:pt idx="1">
                    <c:v>-2z</c:v>
                  </c:pt>
                  <c:pt idx="2">
                    <c:v>-1z</c:v>
                  </c:pt>
                  <c:pt idx="3">
                    <c:v>0</c:v>
                  </c:pt>
                  <c:pt idx="4">
                    <c:v>1z</c:v>
                  </c:pt>
                  <c:pt idx="5">
                    <c:v>2z</c:v>
                  </c:pt>
                  <c:pt idx="6">
                    <c:v>3z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DD60-4146-A2FC-727D30CBFC60}"/>
            </c:ext>
          </c:extLst>
        </c:ser>
        <c:ser>
          <c:idx val="9"/>
          <c:order val="8"/>
          <c:tx>
            <c:strRef>
              <c:f>'RRP Placement'!$E$124</c:f>
              <c:strCache>
                <c:ptCount val="1"/>
                <c:pt idx="0">
                  <c:v>emp rule labels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44940CDB-6051-2143-B0D1-8732B3348C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DD60-4146-A2FC-727D30CBFC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CDE9DA8-422A-C843-A7E3-A82CDC339F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DD60-4146-A2FC-727D30CBFC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256EA7D-F650-AD43-A63D-D117A2D9FB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DD60-4146-A2FC-727D30CBFC6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B85DDE0-9CBC-B847-B021-794573D18E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DD60-4146-A2FC-727D30CBFC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F291B4E-5E9B-3547-9C0A-66D5047317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DD60-4146-A2FC-727D30CBFC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FC749BF-BC53-3C43-8E30-6DD1487C61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DD60-4146-A2FC-727D30CBFC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0DD4C8C-F2DD-EB49-B607-826BDA79C3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DD60-4146-A2FC-727D30CBFC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94EB947-4552-7940-B027-6717509C6D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DD60-4146-A2FC-727D30CBF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'RRP Placement'!$C$125:$C$132</c:f>
              <c:numCache>
                <c:formatCode>General</c:formatCode>
                <c:ptCount val="8"/>
                <c:pt idx="0">
                  <c:v>-3.5</c:v>
                </c:pt>
                <c:pt idx="1">
                  <c:v>-2.5</c:v>
                </c:pt>
                <c:pt idx="2">
                  <c:v>-1.5</c:v>
                </c:pt>
                <c:pt idx="3">
                  <c:v>-0.5</c:v>
                </c:pt>
                <c:pt idx="4">
                  <c:v>0.5</c:v>
                </c:pt>
                <c:pt idx="5">
                  <c:v>1.5</c:v>
                </c:pt>
                <c:pt idx="6">
                  <c:v>2.5</c:v>
                </c:pt>
                <c:pt idx="7">
                  <c:v>3.5</c:v>
                </c:pt>
              </c:numCache>
            </c:numRef>
          </c:xVal>
          <c:yVal>
            <c:numRef>
              <c:f>'RRP Placement'!$D$125:$D$132</c:f>
              <c:numCache>
                <c:formatCode>General</c:formatCode>
                <c:ptCount val="8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  <c:pt idx="7">
                  <c:v>-0.02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'RRP Placement'!$E$125:$E$132</c15:f>
                <c15:dlblRangeCache>
                  <c:ptCount val="8"/>
                  <c:pt idx="0">
                    <c:v>0.5%</c:v>
                  </c:pt>
                  <c:pt idx="1">
                    <c:v>2.0%</c:v>
                  </c:pt>
                  <c:pt idx="2">
                    <c:v>13.5%</c:v>
                  </c:pt>
                  <c:pt idx="3">
                    <c:v>34.0%</c:v>
                  </c:pt>
                  <c:pt idx="4">
                    <c:v>34.0%</c:v>
                  </c:pt>
                  <c:pt idx="5">
                    <c:v>13.5%</c:v>
                  </c:pt>
                  <c:pt idx="6">
                    <c:v>2.0%</c:v>
                  </c:pt>
                  <c:pt idx="7">
                    <c:v>0.5%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9-DD60-4146-A2FC-727D30CBFC60}"/>
            </c:ext>
          </c:extLst>
        </c:ser>
        <c:ser>
          <c:idx val="8"/>
          <c:order val="9"/>
          <c:tx>
            <c:strRef>
              <c:f>'RRP Placement'!$C$135</c:f>
              <c:strCache>
                <c:ptCount val="1"/>
                <c:pt idx="0">
                  <c:v>cumm prob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D9843D23-E19C-D949-942A-3CAB509B70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DD60-4146-A2FC-727D30CBFC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B895792-CBAD-A64D-A882-9CAE265404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DD60-4146-A2FC-727D30CBFC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645BF51-F61F-514F-9913-48E5468C98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DD60-4146-A2FC-727D30CBFC6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91C84D4-1F88-9047-8136-A0233BC37A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DD60-4146-A2FC-727D30CBFC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D2B4F32-F8AA-244B-B251-2CDFC7A918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DD60-4146-A2FC-727D30CBFC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3C27DEA-3080-A240-9CBA-C362190E43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DD60-4146-A2FC-727D30CBFC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1A5C2CA-AC98-2E43-B7CD-172853CF54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DD60-4146-A2FC-727D30CBF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'RRP Placement'!$C$136:$C$142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'RRP Placement'!$D$136:$D$142</c:f>
              <c:numCache>
                <c:formatCode>General</c:formatCode>
                <c:ptCount val="7"/>
                <c:pt idx="0">
                  <c:v>-0.05</c:v>
                </c:pt>
                <c:pt idx="1">
                  <c:v>-0.05</c:v>
                </c:pt>
                <c:pt idx="2">
                  <c:v>-0.05</c:v>
                </c:pt>
                <c:pt idx="3">
                  <c:v>-0.05</c:v>
                </c:pt>
                <c:pt idx="4">
                  <c:v>-0.05</c:v>
                </c:pt>
                <c:pt idx="5">
                  <c:v>-0.05</c:v>
                </c:pt>
                <c:pt idx="6">
                  <c:v>-0.05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'RRP Placement'!$F$136:$F$142</c15:f>
                <c15:dlblRangeCache>
                  <c:ptCount val="7"/>
                  <c:pt idx="0">
                    <c:v>99.5% ⟶</c:v>
                  </c:pt>
                  <c:pt idx="1">
                    <c:v>97.5% ⟶</c:v>
                  </c:pt>
                  <c:pt idx="2">
                    <c:v>84.0% ⟶</c:v>
                  </c:pt>
                  <c:pt idx="3">
                    <c:v>50.0% ⟶</c:v>
                  </c:pt>
                  <c:pt idx="4">
                    <c:v>16.0% ⟶</c:v>
                  </c:pt>
                  <c:pt idx="5">
                    <c:v>2.5% ⟶</c:v>
                  </c:pt>
                  <c:pt idx="6">
                    <c:v>0.5% ⟶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DD60-4146-A2FC-727D30CBFC60}"/>
            </c:ext>
          </c:extLst>
        </c:ser>
        <c:ser>
          <c:idx val="11"/>
          <c:order val="10"/>
          <c:tx>
            <c:strRef>
              <c:f>'RRP Placement'!$A$155</c:f>
              <c:strCache>
                <c:ptCount val="1"/>
                <c:pt idx="0">
                  <c:v>X1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1000">
                        <a:solidFill>
                          <a:srgbClr val="C0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37836571845957"/>
                      <c:h val="3.7432290880533479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22-DD60-4146-A2FC-727D30CBFC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3-DD60-4146-A2FC-727D30CBFC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4-DD60-4146-A2FC-727D30CBFC6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DD60-4146-A2FC-727D30CBFC6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D60-4146-A2FC-727D30CBFC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7-DD60-4146-A2FC-727D30CBFC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8-DD60-4146-A2FC-727D30CBFC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DD60-4146-A2FC-727D30CBF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C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'RRP Placement'!$C$157:$C$164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'RRP Placement'!$D$157:$D$164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'RRP Placement'!$G$157:$G$164</c15:f>
                <c15:dlblRangeCache>
                  <c:ptCount val="8"/>
                  <c:pt idx="0">
                    <c:v> σ = 8 </c:v>
                  </c:pt>
                  <c:pt idx="1">
                    <c:v> -24 </c:v>
                  </c:pt>
                  <c:pt idx="2">
                    <c:v> -16 </c:v>
                  </c:pt>
                  <c:pt idx="3">
                    <c:v> -8 </c:v>
                  </c:pt>
                  <c:pt idx="4">
                    <c:v> 0 </c:v>
                  </c:pt>
                  <c:pt idx="5">
                    <c:v> +8 </c:v>
                  </c:pt>
                  <c:pt idx="6">
                    <c:v> +16 </c:v>
                  </c:pt>
                  <c:pt idx="7">
                    <c:v> +24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A-DD60-4146-A2FC-727D30CBFC60}"/>
            </c:ext>
          </c:extLst>
        </c:ser>
        <c:ser>
          <c:idx val="4"/>
          <c:order val="11"/>
          <c:tx>
            <c:strRef>
              <c:f>'RRP Placement'!$C$145</c:f>
              <c:strCache>
                <c:ptCount val="1"/>
                <c:pt idx="0">
                  <c:v>X1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2B-DD60-4146-A2FC-727D30CBFC60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00" b="0" i="0" u="none" strike="noStrike" kern="1200" baseline="0">
                        <a:solidFill>
                          <a:srgbClr val="FF0000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83B65089-D2EA-634F-BCB6-11E802185F30}" type="CELLRANGE">
                      <a:rPr lang="en-US"/>
                      <a:pPr algn="ctr">
                        <a:defRPr sz="1000" b="0" i="0" u="none" strike="noStrike" kern="1200" baseline="0">
                          <a:solidFill>
                            <a:srgbClr val="FF0000"/>
                          </a:solidFill>
                          <a:effectLst>
                            <a:glow rad="127000">
                              <a:schemeClr val="bg1"/>
                            </a:glow>
                          </a:effectLst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>
                    <a:alpha val="81000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1204694668187"/>
                      <c:h val="4.908529852152470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DD60-4146-A2FC-727D30CBFC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6918ED7-69A1-414E-8A03-222954C8D5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DD60-4146-A2FC-727D30CBFC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1B17FFD-ACC1-1142-9931-8F9D837D2E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DD60-4146-A2FC-727D30CBFC6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DAB4856-4FE6-814B-94FA-E928174CDE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DD60-4146-A2FC-727D30CBFC60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B0413AEC-2D56-764E-9274-B6524C4B80F3}" type="CELLRANGE">
                      <a:rPr lang="en-US"/>
                      <a:pPr>
                        <a:defRPr sz="11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DD60-4146-A2FC-727D30CBFC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3477949-96D3-0D4C-B37E-96D5649A62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DD60-4146-A2FC-727D30CBFC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A9D762A-29AC-7248-8E03-E49269F76B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DD60-4146-A2FC-727D30CBFC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AA9B082-9542-2246-9896-7D89D81279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DD60-4146-A2FC-727D30CBF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FF000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'RRP Placement'!$C$146:$C$153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'RRP Placement'!$D$146:$D$153</c:f>
              <c:numCache>
                <c:formatCode>General</c:formatCode>
                <c:ptCount val="8"/>
                <c:pt idx="0">
                  <c:v>-0.12</c:v>
                </c:pt>
                <c:pt idx="1">
                  <c:v>-0.12</c:v>
                </c:pt>
                <c:pt idx="2">
                  <c:v>-0.12</c:v>
                </c:pt>
                <c:pt idx="3">
                  <c:v>-0.12</c:v>
                </c:pt>
                <c:pt idx="4">
                  <c:v>-0.12</c:v>
                </c:pt>
                <c:pt idx="5">
                  <c:v>-0.12</c:v>
                </c:pt>
                <c:pt idx="6">
                  <c:v>-0.12</c:v>
                </c:pt>
                <c:pt idx="7">
                  <c:v>-0.12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'RRP Placement'!$E$146:$E$153</c15:f>
                <c15:dlblRangeCache>
                  <c:ptCount val="8"/>
                  <c:pt idx="0">
                    <c:v>raw scale</c:v>
                  </c:pt>
                  <c:pt idx="1">
                    <c:v> 46 </c:v>
                  </c:pt>
                  <c:pt idx="2">
                    <c:v> 54 </c:v>
                  </c:pt>
                  <c:pt idx="3">
                    <c:v> 62 </c:v>
                  </c:pt>
                  <c:pt idx="4">
                    <c:v> 70 </c:v>
                  </c:pt>
                  <c:pt idx="5">
                    <c:v> 78 </c:v>
                  </c:pt>
                  <c:pt idx="6">
                    <c:v> 86 </c:v>
                  </c:pt>
                  <c:pt idx="7">
                    <c:v> 94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3-DD60-4146-A2FC-727D30CBFC60}"/>
            </c:ext>
          </c:extLst>
        </c:ser>
        <c:ser>
          <c:idx val="12"/>
          <c:order val="12"/>
          <c:tx>
            <c:strRef>
              <c:f>'RRP Placement'!$A$176</c:f>
              <c:strCache>
                <c:ptCount val="1"/>
                <c:pt idx="0">
                  <c:v>X3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900"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039448451221242"/>
                      <c:h val="4.315050560104243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34-DD60-4146-A2FC-727D30CBFC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DD60-4146-A2FC-727D30CBFC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DD60-4146-A2FC-727D30CBFC6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DD60-4146-A2FC-727D30CBFC6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D60-4146-A2FC-727D30CBFC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DD60-4146-A2FC-727D30CBFC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DD60-4146-A2FC-727D30CBFC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DD60-4146-A2FC-727D30CBF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0" tIns="0" rIns="0" bIns="0" anchor="ctr">
                <a:spAutoFit/>
              </a:bodyPr>
              <a:lstStyle/>
              <a:p>
                <a:pPr>
                  <a:defRPr sz="900"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'RRP Placement'!$C$178:$C$185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'RRP Placement'!$D$178:$D$185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'RRP Placement'!$G$178:$G$185</c15:f>
                <c15:dlblRangeCache>
                  <c:ptCount val="8"/>
                  <c:pt idx="0">
                    <c:v> σ = 5 </c:v>
                  </c:pt>
                  <c:pt idx="1">
                    <c:v> -15 </c:v>
                  </c:pt>
                  <c:pt idx="2">
                    <c:v> -10 </c:v>
                  </c:pt>
                  <c:pt idx="3">
                    <c:v> -5 </c:v>
                  </c:pt>
                  <c:pt idx="4">
                    <c:v> 0 </c:v>
                  </c:pt>
                  <c:pt idx="5">
                    <c:v> +5 </c:v>
                  </c:pt>
                  <c:pt idx="6">
                    <c:v> +10 </c:v>
                  </c:pt>
                  <c:pt idx="7">
                    <c:v> +15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C-DD60-4146-A2FC-727D30CBFC60}"/>
            </c:ext>
          </c:extLst>
        </c:ser>
        <c:ser>
          <c:idx val="5"/>
          <c:order val="13"/>
          <c:tx>
            <c:strRef>
              <c:f>'RRP Placement'!$C$166</c:f>
              <c:strCache>
                <c:ptCount val="1"/>
                <c:pt idx="0">
                  <c:v>X3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3D-DD60-4146-A2FC-727D30CBFC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3E-DD60-4146-A2FC-727D30CBFC60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tx1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546BC749-320D-2A4E-B9D7-E624CA027826}" type="CELLRANGE">
                      <a:rPr lang="en-US"/>
                      <a:pPr>
                        <a:defRPr sz="1000" b="0" i="0" u="none" strike="noStrike" kern="1200" baseline="0">
                          <a:solidFill>
                            <a:schemeClr val="tx1"/>
                          </a:solidFill>
                          <a:effectLst>
                            <a:glow rad="127000">
                              <a:schemeClr val="bg1"/>
                            </a:glow>
                          </a:effectLst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>
                    <a:alpha val="79676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289971472381856"/>
                      <c:h val="4.997499966793796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F-DD60-4146-A2FC-727D30CBFC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62BF137-48B5-DF4E-B8AD-74DC3867CBB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DD60-4146-A2FC-727D30CBFC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FA67200-E975-A24C-A9EC-AC1DD8107C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DD60-4146-A2FC-727D30CBFC6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DB81B32-86B7-4B40-861B-6A4CA7DF41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DD60-4146-A2FC-727D30CBFC60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7BBE19E8-BC0D-3346-9472-438531626B3F}" type="CELLRANGE">
                      <a:rPr lang="en-US"/>
                      <a:pPr>
                        <a:defRPr sz="1100" b="0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DD60-4146-A2FC-727D30CBFC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BD6EA1A-2CEA-3447-8124-D98249A560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DD60-4146-A2FC-727D30CBFC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D9CCC05-8CAA-C342-BAEE-286AEFF0B5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DD60-4146-A2FC-727D30CBFC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23A522E-B872-8141-A35F-CD5A15F08C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DD60-4146-A2FC-727D30CBF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'RRP Placement'!$C$167:$C$174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'RRP Placement'!$D$167:$D$174</c:f>
              <c:numCache>
                <c:formatCode>General</c:formatCode>
                <c:ptCount val="8"/>
                <c:pt idx="0">
                  <c:v>-0.2</c:v>
                </c:pt>
                <c:pt idx="1">
                  <c:v>-0.2</c:v>
                </c:pt>
                <c:pt idx="2">
                  <c:v>-0.2</c:v>
                </c:pt>
                <c:pt idx="3">
                  <c:v>-0.2</c:v>
                </c:pt>
                <c:pt idx="4">
                  <c:v>-0.2</c:v>
                </c:pt>
                <c:pt idx="5">
                  <c:v>-0.2</c:v>
                </c:pt>
                <c:pt idx="6">
                  <c:v>-0.2</c:v>
                </c:pt>
                <c:pt idx="7">
                  <c:v>-0.2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'RRP Placement'!$E$167:$E$174</c15:f>
                <c15:dlblRangeCache>
                  <c:ptCount val="8"/>
                  <c:pt idx="0">
                    <c:v>raw scale</c:v>
                  </c:pt>
                  <c:pt idx="1">
                    <c:v> 60 </c:v>
                  </c:pt>
                  <c:pt idx="2">
                    <c:v> 65 </c:v>
                  </c:pt>
                  <c:pt idx="3">
                    <c:v> 70 </c:v>
                  </c:pt>
                  <c:pt idx="4">
                    <c:v> 75 </c:v>
                  </c:pt>
                  <c:pt idx="5">
                    <c:v> 80 </c:v>
                  </c:pt>
                  <c:pt idx="6">
                    <c:v> 85 </c:v>
                  </c:pt>
                  <c:pt idx="7">
                    <c:v> 90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5-DD60-4146-A2FC-727D30CBFC60}"/>
            </c:ext>
          </c:extLst>
        </c:ser>
        <c:ser>
          <c:idx val="6"/>
          <c:order val="14"/>
          <c:tx>
            <c:strRef>
              <c:f>'RRP Placement'!$A$104</c:f>
              <c:strCache>
                <c:ptCount val="1"/>
                <c:pt idx="0">
                  <c:v>X1 Label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7.5607225066351369E-2"/>
                  <c:y val="-5.4717801896604239E-2"/>
                </c:manualLayout>
              </c:layout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50" b="0" i="0" u="none" strike="noStrike" kern="1200" baseline="0">
                        <a:solidFill>
                          <a:srgbClr val="FF0000"/>
                        </a:solidFill>
                        <a:effectLst/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CAEEA567-16E3-1C47-9638-509A6C198D3D}" type="CELLRANGE">
                      <a:rPr lang="en-US"/>
                      <a:pPr algn="ctr">
                        <a:defRPr sz="1050" b="0" i="0" u="none" strike="noStrike" kern="1200" baseline="0">
                          <a:solidFill>
                            <a:srgbClr val="FF0000"/>
                          </a:solidFill>
                          <a:effectLst/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761687098372904"/>
                      <c:h val="0.1065097686009706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DD60-4146-A2FC-727D30CBF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rgbClr val="FF0000">
                    <a:alpha val="38213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'RRP Placement'!$C$104</c:f>
              <c:numCache>
                <c:formatCode>0.000</c:formatCode>
                <c:ptCount val="1"/>
                <c:pt idx="0">
                  <c:v>2.375</c:v>
                </c:pt>
              </c:numCache>
            </c:numRef>
          </c:xVal>
          <c:yVal>
            <c:numRef>
              <c:f>'RRP Placement'!$D$104</c:f>
              <c:numCache>
                <c:formatCode>0.000</c:formatCode>
                <c:ptCount val="1"/>
                <c:pt idx="0">
                  <c:v>0.2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'RRP Placement'!$J$104</c15:f>
                <c15:dlblRangeCache>
                  <c:ptCount val="1"/>
                  <c:pt idx="0">
                    <c:v>Nia ⟶
P( x &gt; 89  z &gt; 2.38 ) = 0.9%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DD60-4146-A2FC-727D30CBFC60}"/>
            </c:ext>
          </c:extLst>
        </c:ser>
        <c:ser>
          <c:idx val="16"/>
          <c:order val="15"/>
          <c:tx>
            <c:strRef>
              <c:f>'RRP Placement'!$A$105</c:f>
              <c:strCache>
                <c:ptCount val="1"/>
                <c:pt idx="0">
                  <c:v>X2 Label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1050">
                        <a:solidFill>
                          <a:srgbClr val="FF0000"/>
                        </a:solidFill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737643777994363"/>
                      <c:h val="0.10175643669303723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48-DD60-4146-A2FC-727D30CBF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ln w="38100">
                <a:solidFill>
                  <a:srgbClr val="FF0000">
                    <a:alpha val="38000"/>
                  </a:srgbClr>
                </a:solidFill>
              </a:ln>
            </c:spPr>
          </c:errBars>
          <c:xVal>
            <c:numRef>
              <c:f>'RRP Placement'!$C$105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'RRP Placement'!$D$105</c:f>
              <c:numCache>
                <c:formatCode>0.000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'RRP Placement'!$J$105</c15:f>
                <c15:dlblRangeCache>
                  <c:ptCount val="1"/>
                  <c:pt idx="0">
                    <c:v> ⟵ ? ⟶
P(  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9-DD60-4146-A2FC-727D30CBFC60}"/>
            </c:ext>
          </c:extLst>
        </c:ser>
        <c:ser>
          <c:idx val="7"/>
          <c:order val="16"/>
          <c:tx>
            <c:strRef>
              <c:f>'RRP Placement'!$A$109</c:f>
              <c:strCache>
                <c:ptCount val="1"/>
                <c:pt idx="0">
                  <c:v>X3 Label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1.2533111184947986E-3"/>
                  <c:y val="-4.1194508612319589E-2"/>
                </c:manualLayout>
              </c:layout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defRPr>
                    </a:pPr>
                    <a:fld id="{5CF9FDD0-918B-954D-99B4-17D8099C1D14}" type="CELLRANGE">
                      <a:rPr lang="en-US" sz="105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rPr>
                      <a:pPr>
                        <a:defRPr sz="1050" b="0" i="0" u="none" strike="noStrike" kern="1200" baseline="0">
                          <a:solidFill>
                            <a:schemeClr val="tx1"/>
                          </a:solidFill>
                          <a:effectLst/>
                          <a:latin typeface="+mn-lt"/>
                          <a:ea typeface="Tahoma" panose="020B0604030504040204" pitchFamily="34" charset="0"/>
                          <a:cs typeface="Tahom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4619955323527"/>
                      <c:h val="0.1176135728509859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DD60-4146-A2FC-727D30CBF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chemeClr val="tx1">
                    <a:alpha val="29990"/>
                  </a:schemeClr>
                </a:solidFill>
                <a:prstDash val="solid"/>
                <a:round/>
              </a:ln>
              <a:effectLst>
                <a:glow>
                  <a:schemeClr val="bg1">
                    <a:alpha val="40000"/>
                  </a:schemeClr>
                </a:glow>
              </a:effectLst>
            </c:spPr>
          </c:errBars>
          <c:xVal>
            <c:numRef>
              <c:f>'RRP Placement'!$C$109</c:f>
              <c:numCache>
                <c:formatCode>0.000</c:formatCode>
                <c:ptCount val="1"/>
                <c:pt idx="0">
                  <c:v>2.8</c:v>
                </c:pt>
              </c:numCache>
            </c:numRef>
          </c:xVal>
          <c:yVal>
            <c:numRef>
              <c:f>'RRP Placement'!$D$109</c:f>
              <c:numCache>
                <c:formatCode>0.000</c:formatCode>
                <c:ptCount val="1"/>
                <c:pt idx="0">
                  <c:v>0.1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'RRP Placement'!$J$109</c15:f>
                <c15:dlblRangeCache>
                  <c:ptCount val="1"/>
                  <c:pt idx="0">
                    <c:v>Devon ⟶
P( x &gt; 89 z &gt; 2.80 ) = 0.3%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B-DD60-4146-A2FC-727D30CBFC60}"/>
            </c:ext>
          </c:extLst>
        </c:ser>
        <c:ser>
          <c:idx val="18"/>
          <c:order val="17"/>
          <c:tx>
            <c:v>xbars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129D2E93-48F0-1E41-A965-A3FDCDC263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DD60-4146-A2FC-727D30CBFC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4CDC7E0-22A1-0B41-A1E7-E05BA44BFB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DD60-4146-A2FC-727D30CBFC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9F3F6CB-BAF4-DD40-B6CF-69CDD900E0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DD60-4146-A2FC-727D30CBFC6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C15C343-405F-C548-A57A-95B48CAB5D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DD60-4146-A2FC-727D30CBFC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F21DD76-B517-0948-984C-6955CE9B2E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0-DD60-4146-A2FC-727D30CBFC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0AF43C4-C58C-344D-8461-4072E24FD1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DD60-4146-A2FC-727D30CBFC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DE95120-81DB-8F44-BBB1-9342D94E25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DD60-4146-A2FC-727D30CBFC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50E2CEA-1E28-9442-94DA-92F4528682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DD60-4146-A2FC-727D30CBFC6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2F9B1BF-4AD8-0646-BB51-1495478ADD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DD60-4146-A2FC-727D30CBFC6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E1CFBD5-A8EB-8F43-854A-5635CEF338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DD60-4146-A2FC-727D30CBFC6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E7BF69E-883C-CC46-A5B6-64EABAA738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DD60-4146-A2FC-727D30CBFC6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CCB9F17-E7B3-7A48-9E14-5EB21166BC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DD60-4146-A2FC-727D30CBFC6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DB6FB7A-319D-7A4D-B97B-7DDC40837E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DD60-4146-A2FC-727D30CBFC6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0E203FF-2728-7E4A-9994-468FE2F0B7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9-DD60-4146-A2FC-727D30CBFC6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1B58B2B-C71F-8B49-8BB1-9EF4ECD734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A-DD60-4146-A2FC-727D30CBFC60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CDA170A-F4BD-294E-A135-861CFCB27A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B-DD60-4146-A2FC-727D30CBFC6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50FC04E0-E767-0641-B6FE-ACFFDDFE05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C-DD60-4146-A2FC-727D30CBFC60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562C122-5537-5345-80AB-1493D2028B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D-DD60-4146-A2FC-727D30CBFC60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FC40D679-6CA9-1F46-99CE-6F9A711548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E-DD60-4146-A2FC-727D30CBFC6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C28AE588-FAE2-1E4F-8DDC-05F4CDE2DB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DD60-4146-A2FC-727D30CBFC60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EC23F374-5C64-EC4B-BAE1-E6510C4737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0-DD60-4146-A2FC-727D30CBFC60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59603F65-D82C-CF42-B472-96EFEB0324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1-DD60-4146-A2FC-727D30CBFC60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A1774480-CE11-A54F-8852-2F6CD48F02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2-DD60-4146-A2FC-727D30CBFC60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44D3C4A6-013E-214A-970D-A2E90AC172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3-DD60-4146-A2FC-727D30CBFC60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2050FFDA-8B96-8847-A57D-8404EE665B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4-DD60-4146-A2FC-727D30CBFC60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95BC17FF-C6D0-584C-BB76-6788E6BD37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DD60-4146-A2FC-727D30CBFC60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FF11516A-3765-344C-890F-2A3F590DC1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DD60-4146-A2FC-727D30CBFC60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284526BE-807B-DA4E-B39F-18B7E3E936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DD60-4146-A2FC-727D30CBFC60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9C7A7A2B-63F7-C940-A9E5-A6A33BC60F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DD60-4146-A2FC-727D30CBFC60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D3A849A4-865B-1744-AC34-405EC87093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DD60-4146-A2FC-727D30CBFC60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B3D731DA-0584-F94B-9EEB-68263C983C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DD60-4146-A2FC-727D30CBFC60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D1AA2272-EAE0-9449-9FDF-DD528FEA18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DD60-4146-A2FC-727D30CBFC60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14593A52-8347-7A44-B919-1264B4D021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DD60-4146-A2FC-727D30CBFC60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83858067-9458-6E4C-B166-CFF98B08BC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DD60-4146-A2FC-727D30CBFC60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F8856522-55B1-3646-89CD-C0E50F8944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DD60-4146-A2FC-727D30CBFC60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B43BF157-9C69-D741-9C52-5B4AA44412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DD60-4146-A2FC-727D30CBFC60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19860FD8-80B4-CF4C-A6CF-73C48B5D06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DD60-4146-A2FC-727D30CBFC60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97264307-629F-9E4A-8911-D566280D27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DD60-4146-A2FC-727D30CBFC60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2603F486-1155-0044-8271-EF79CF486A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DD60-4146-A2FC-727D30CBFC60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02872DA0-41C1-B14C-B6F6-4E8A8D639B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3-DD60-4146-A2FC-727D30CBFC60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BA2D4338-B475-2242-BA3C-D71183E623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4-DD60-4146-A2FC-727D30CBFC60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A45B32FD-9438-7647-BB9A-1AB058A5BD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5-DD60-4146-A2FC-727D30CBFC60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36556291-C793-DE46-B86B-F72558ED1B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6-DD60-4146-A2FC-727D30CBFC60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BAB12B0A-B39B-5F4B-9B8A-084D212EA6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DD60-4146-A2FC-727D30CBFC60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3FA729C0-28E4-D04E-9EE8-5888D009F8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DD60-4146-A2FC-727D30CBFC60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A3C8ABAA-90C7-8D41-9FCF-CE3587111C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DD60-4146-A2FC-727D30CBFC60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E1F3A935-A88F-464A-8B93-39E53F3D69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DD60-4146-A2FC-727D30CBFC60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3C889157-B4EC-E94D-9303-2274F0DCAE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DD60-4146-A2FC-727D30CBFC60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89BC90D1-21E2-E648-9C8A-728925C411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DD60-4146-A2FC-727D30CBFC60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403E5768-1C0D-FC40-ACBC-519181F53A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DD60-4146-A2FC-727D30CBFC60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E731C9CE-5F38-3F4E-B970-2C52D3198FD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DD60-4146-A2FC-727D30CBFC60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8116BB76-6A49-C642-B667-D9BE659D70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F-DD60-4146-A2FC-727D30CBFC60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F5B56692-CF39-8244-9369-1CBB36FCF2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DD60-4146-A2FC-727D30CBFC60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5A38E302-1FA8-5E40-992A-6F3E38E447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1-DD60-4146-A2FC-727D30CBFC60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A3A02A3E-325C-CD47-A2DB-6318049135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DD60-4146-A2FC-727D30CBFC60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E0958B49-A97F-0949-A321-D87550FB95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DD60-4146-A2FC-727D30CBFC60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5091B258-95FA-8740-8087-3E508CB777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DD60-4146-A2FC-727D30CBFC60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B24F431E-CD6F-5F4B-BB4B-4F4F90630B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5-DD60-4146-A2FC-727D30CBFC60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C008427A-AFEA-E948-A325-5ABC294F27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DD60-4146-A2FC-727D30CBFC60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43E765C8-4F38-E14B-95EB-72F8D7C6B3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7-DD60-4146-A2FC-727D30CBFC60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E4B03AD0-0E3F-B74A-A3D5-4F5C29101A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8-DD60-4146-A2FC-727D30CBFC60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3BAA4D09-8E47-4D4B-899A-75147D159B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9-DD60-4146-A2FC-727D30CBFC60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B053AAFE-A00A-464B-B422-C68FD83EE6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DD60-4146-A2FC-727D30CBFC60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AF3EBA3A-F7FC-CC40-B59B-0AAAFCDD01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B-DD60-4146-A2FC-727D30CBFC60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44B0D5B2-95DF-5543-89DA-E9E1EE48EB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C-DD60-4146-A2FC-727D30CBFC60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3964D1CB-141E-7548-A0D7-B03F08699F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D-DD60-4146-A2FC-727D30CBFC60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769610D8-DCBB-304A-B838-3A17CBB1F4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DD60-4146-A2FC-727D30CBFC60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1C29713E-1712-F641-9F77-A6C9FEE2B9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F-DD60-4146-A2FC-727D30CBFC60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0122CF8A-E244-CB45-871A-5FC9A73380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0-DD60-4146-A2FC-727D30CBFC60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44A2413E-00B6-BD4D-9DA4-B98F489802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1-DD60-4146-A2FC-727D30CBFC60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1DCB2B87-4C71-0C40-A7BD-FB354A0522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2-DD60-4146-A2FC-727D30CBFC60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50866CEC-EDD7-5242-81A2-908CCF558E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3-DD60-4146-A2FC-727D30CBFC60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35FAEEED-F158-8D40-B39B-538599EE05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4-DD60-4146-A2FC-727D30CBFC60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8A2FFFA8-8909-D643-9969-6D68D0FC51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5-DD60-4146-A2FC-727D30CBFC60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5ACFC3FB-DC6E-484F-B0DC-48C7766789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6-DD60-4146-A2FC-727D30CBFC60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62AFA717-95F8-BB4B-9A25-3BA8A7A9F7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7-DD60-4146-A2FC-727D30CBFC60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A666D3A7-B766-C54A-9C21-B0B2D26F5C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8-DD60-4146-A2FC-727D30CBFC60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D868527D-5F20-3A41-983B-1A88DFAB71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9-DD60-4146-A2FC-727D30CBFC60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516BBC4F-9A80-0F4A-AEA0-C45E3FDF9A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A-DD60-4146-A2FC-727D30CBFC60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D2D3EA75-8716-8647-BDB1-117C41A6A5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B-DD60-4146-A2FC-727D30CBFC60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9882B32E-5185-2146-85DB-C6133615F8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C-DD60-4146-A2FC-727D30CBFC60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F9DFE035-9FFE-D04D-91C5-B9895850C7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D-DD60-4146-A2FC-727D30CBFC60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39D7F69C-5822-5F4A-B158-34A93169CD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E-DD60-4146-A2FC-727D30CBFC60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2C4819AF-A24E-3647-8E16-55F4DB9D98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F-DD60-4146-A2FC-727D30CBFC60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36468BAA-CA8F-BD4B-9BDB-BEEB581A97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0-DD60-4146-A2FC-727D30CBFC60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297A98E3-A977-E14A-A46D-F59E52AEAC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1-DD60-4146-A2FC-727D30CBFC60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A42B1215-CFB5-154A-B1CA-514699FACE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2-DD60-4146-A2FC-727D30CBFC60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3239CB6C-FB64-834D-9FD9-3C2B91BE43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3-DD60-4146-A2FC-727D30CBFC60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2EF42BD1-73F3-1545-83E0-F7CBE1D3840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4-DD60-4146-A2FC-727D30CBFC60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43508724-00FA-044B-802D-36B4ED45B8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5-DD60-4146-A2FC-727D30CBFC60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AAC540D9-0EBA-D746-960B-6D47B76DF4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6-DD60-4146-A2FC-727D30CBFC60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fld id="{3643F344-178B-794F-A2AD-3D4ABD3A20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7-DD60-4146-A2FC-727D30CBFC60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fld id="{F7159FCB-BF82-7743-A20D-2734955CFC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8-DD60-4146-A2FC-727D30CBFC60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fld id="{0F66FC8A-65C4-C244-A33F-0970EA3BE5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9-DD60-4146-A2FC-727D30CBFC60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fld id="{0E971047-48ED-AE4A-9CCF-632D6D994D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A-DD60-4146-A2FC-727D30CBFC60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fld id="{FB18A046-DAF0-1047-9358-C84840C82F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B-DD60-4146-A2FC-727D30CBFC60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fld id="{AA9A74B2-9E67-C644-BE00-1B4ADA10A0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C-DD60-4146-A2FC-727D30CBFC60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fld id="{154A1C51-C7AF-924D-ABE8-28378BB275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D-DD60-4146-A2FC-727D30CBFC60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fld id="{6E6E9F3A-7A87-634D-8EA4-EEC7040CB7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E-DD60-4146-A2FC-727D30CBFC60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fld id="{778FA8AE-9BE8-7846-B674-5751A00F3A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F-DD60-4146-A2FC-727D30CBFC60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fld id="{C558F7F8-D25E-1A44-B8F2-2BBB86F559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0-DD60-4146-A2FC-727D30CBFC60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fld id="{4BE27590-C326-6544-A5EF-6BB939E564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1-DD60-4146-A2FC-727D30CBFC60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fld id="{5ED548CD-4F30-F044-A07F-222D735C77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2-DD60-4146-A2FC-727D30CBFC60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fld id="{FEFBF5BB-0D02-CD43-972D-3A8D63B00E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3-DD60-4146-A2FC-727D30CBFC60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fld id="{CB768DC7-2D83-9944-972E-3CE5AF3095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4-DD60-4146-A2FC-727D30CBFC60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fld id="{2C3FE236-F4B9-E54C-A9A9-D03DA24D3E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5-DD60-4146-A2FC-727D30CBFC60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fld id="{67CFD92E-F578-1446-927E-DF9FED4434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6-DD60-4146-A2FC-727D30CBFC60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fld id="{A390FE67-027F-3B4E-92D6-250BA016C5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7-DD60-4146-A2FC-727D30CBFC60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fld id="{47B9D89F-BA96-E14D-B515-43C1F32CFE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8-DD60-4146-A2FC-727D30CBFC60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fld id="{A3B326C6-3D99-4E41-8DE9-316FC9739E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9-DD60-4146-A2FC-727D30CBFC60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fld id="{9AD2BB82-24D1-9945-83D1-436625EDA3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A-DD60-4146-A2FC-727D30CBFC60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fld id="{6D7FC2C6-AC01-0741-902B-1BFC802F63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B-DD60-4146-A2FC-727D30CBFC60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fld id="{865F10E3-1DB3-3949-B969-33E826E0C5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C-DD60-4146-A2FC-727D30CBFC60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fld id="{EB5A8ACE-F21F-EB4C-B12F-C3CDAB050B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D-DD60-4146-A2FC-727D30CBFC60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fld id="{6CFEC58C-85D1-4A4D-8772-DFD4BA56AD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E-DD60-4146-A2FC-727D30CBFC60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fld id="{475D065F-CDA2-AB4F-B259-7729AAC75A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F-DD60-4146-A2FC-727D30CBFC60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fld id="{FAEBC0CD-CFCF-2F46-9A7A-95FCF6EC3E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0-DD60-4146-A2FC-727D30CBFC60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fld id="{8C9847B6-8952-AB42-A851-9439A648C8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1-DD60-4146-A2FC-727D30CBFC60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fld id="{7042AC1B-05B1-6544-A789-806AC18928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2-DD60-4146-A2FC-727D30CBFC60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fld id="{4950A891-6EF8-5547-B947-F73F0DBDA3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3-DD60-4146-A2FC-727D30CBFC60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fld id="{5F1F1640-9209-2A40-82EB-19F97EFF09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4-DD60-4146-A2FC-727D30CBFC60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fld id="{4EF43D61-C17F-B747-984C-EF5E224B88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5-DD60-4146-A2FC-727D30CBFC60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fld id="{6F737664-8871-D54C-86C5-F730585FB5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6-DD60-4146-A2FC-727D30CBFC60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fld id="{A09C22FC-17B7-6543-A013-BF4DEAA844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7-DD60-4146-A2FC-727D30CBFC60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fld id="{393AEDBE-A98B-1F43-8250-1558F52FA6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8-DD60-4146-A2FC-727D30CBFC60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fld id="{0BDAE639-27D2-974E-9654-B51B81FF6D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9-DD60-4146-A2FC-727D30CBFC60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fld id="{E96614E1-780A-844F-BD86-EADEA47C66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A-DD60-4146-A2FC-727D30CBFC60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fld id="{1DFC33B5-8274-524C-A96D-A07E743CB9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B-DD60-4146-A2FC-727D30CBFC60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fld id="{3F190B49-DD1F-1F4A-B850-3BA7D3217C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C-DD60-4146-A2FC-727D30CBFC60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fld id="{BAEDB1F3-0B0A-5B4F-A8D0-BF275A5A7A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D-DD60-4146-A2FC-727D30CBFC60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fld id="{D748DD73-7809-B24E-AD59-C7EEAA87B6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E-DD60-4146-A2FC-727D30CBFC60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fld id="{2657297B-F132-234A-99E9-CA023E300D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F-DD60-4146-A2FC-727D30CBFC60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fld id="{69C9E088-3BB9-D548-9833-897D7CC2A2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0-DD60-4146-A2FC-727D30CBFC60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fld id="{6CDEB894-0635-3147-9FAE-D2BFC39428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1-DD60-4146-A2FC-727D30CBFC60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fld id="{3E042948-AF17-3F4F-80D6-123320BAC9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2-DD60-4146-A2FC-727D30CBFC60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fld id="{6A115BC2-4924-FE4D-9BEB-B82663DFEF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3-DD60-4146-A2FC-727D30CBFC60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fld id="{5D978123-0472-754A-AA3C-AE5CCD92DE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4-DD60-4146-A2FC-727D30CBFC60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fld id="{0261206D-64BB-4A4B-8FEF-74EDFDC304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5-DD60-4146-A2FC-727D30CBFC60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fld id="{74702D88-91C2-2C45-A7A5-9E6D256AC2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6-DD60-4146-A2FC-727D30CBFC60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fld id="{91A54732-7D85-6944-9150-8199C64716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7-DD60-4146-A2FC-727D30CBFC60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fld id="{41819254-78D8-364A-845E-9CB62CD69A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8-DD60-4146-A2FC-727D30CBFC60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fld id="{479E8455-8F64-C042-950D-BCE5CC09A8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9-DD60-4146-A2FC-727D30CBFC60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fld id="{894D1330-7AED-D945-9C5F-9B0E9730C2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A-DD60-4146-A2FC-727D30CBFC60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fld id="{3F30348B-0715-A84D-8FF4-991B0A4B89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B-DD60-4146-A2FC-727D30CBFC60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fld id="{042C25E7-F915-354A-8FD2-B241A8ACA3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C-DD60-4146-A2FC-727D30CBFC60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fld id="{61300200-611D-4E46-A83E-2384041078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D-DD60-4146-A2FC-727D30CBFC60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fld id="{6AB2699F-EEAB-2944-BF50-D6EA0A997F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E-DD60-4146-A2FC-727D30CBFC60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fld id="{27B872B2-1040-EB4C-9AF4-92A671CC0C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F-DD60-4146-A2FC-727D30CBFC60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fld id="{718CC0BB-919A-5F4D-8322-1125E7E580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0-DD60-4146-A2FC-727D30CBFC60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fld id="{D3E34EC6-0ED1-C247-A4BD-D39582AAA6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1-DD60-4146-A2FC-727D30CBFC60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fld id="{B7D30244-8950-204F-B318-4686F08F49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2-DD60-4146-A2FC-727D30CBFC60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fld id="{114F1C72-C79B-B243-A698-3364D33E200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3-DD60-4146-A2FC-727D30CBFC60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fld id="{3E72047B-44D0-0343-8739-B84EDF5766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4-DD60-4146-A2FC-727D30CBFC60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fld id="{9561F763-EF2B-594E-86EF-9442E6BD6B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5-DD60-4146-A2FC-727D30CBFC60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fld id="{0FC8B0E6-4BF1-8C4D-8CA0-DC005F0A04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6-DD60-4146-A2FC-727D30CBFC60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fld id="{9B744963-8FBB-4A4B-BF08-24C9A8BB60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7-DD60-4146-A2FC-727D30CBFC60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fld id="{B856596D-759F-9145-9990-54406AC599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8-DD60-4146-A2FC-727D30CBFC60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fld id="{DDE6A1AD-781B-1D49-B31E-CF8C6AD304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9-DD60-4146-A2FC-727D30CBFC60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fld id="{60D9AC19-B000-0B47-8A7E-AC816A5D3B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A-DD60-4146-A2FC-727D30CBFC60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fld id="{369B8F2F-7B2D-A040-9A41-948BFFC098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B-DD60-4146-A2FC-727D30CBFC60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fld id="{CD4786FF-114C-CD43-8F48-9B16A606FB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C-DD60-4146-A2FC-727D30CBFC60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fld id="{F4EB864D-3E39-A347-8167-C4C10F2804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D-DD60-4146-A2FC-727D30CBFC60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fld id="{8B8B7AEC-38F2-ED41-BC8D-663C7C4886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E-DD60-4146-A2FC-727D30CBFC60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fld id="{9360267A-4716-E04E-8A1F-E5653E89DF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F-DD60-4146-A2FC-727D30CBFC60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fld id="{CE4CBF49-5667-354D-BD01-B4B62BDA66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0-DD60-4146-A2FC-727D30CBFC60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fld id="{27F1D1AD-DE4E-CD46-82C2-9FB004C7AC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1-DD60-4146-A2FC-727D30CBFC60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fld id="{E133DEAF-FC8A-C645-897A-BC2D5E2219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2-DD60-4146-A2FC-727D30CBFC60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fld id="{DD0A3153-84D0-E640-9B3C-57D6B9C129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3-DD60-4146-A2FC-727D30CBFC60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fld id="{2475854B-541C-F24D-BF81-4B58A5407D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4-DD60-4146-A2FC-727D30CBFC60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fld id="{F5CA81B5-96F9-8243-AEC0-B4C3EE78A2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5-DD60-4146-A2FC-727D30CBFC60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fld id="{E01CFD5E-FA12-E947-BD36-9581193A32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6-DD60-4146-A2FC-727D30CBFC60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fld id="{33F6FBDA-988A-8B4B-BCFA-7262CCB02F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7-DD60-4146-A2FC-727D30CBFC60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fld id="{B9CB3CA9-98FF-8141-A6AF-808243E98F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8-DD60-4146-A2FC-727D30CBFC60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fld id="{88A30CBB-73A2-3342-9280-C183AE7370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9-DD60-4146-A2FC-727D30CBFC60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fld id="{D2ECFE35-81DC-654B-8C1D-AED6730B49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A-DD60-4146-A2FC-727D30CBFC60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fld id="{5603FF75-109F-DB4F-BB37-A67195CEDC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B-DD60-4146-A2FC-727D30CBFC60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fld id="{61135BAC-602D-E14A-8700-5AFB3C887B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C-DD60-4146-A2FC-727D30CBFC60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fld id="{1B9D0F88-0507-A144-BDC5-8E75050608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D-DD60-4146-A2FC-727D30CBFC60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fld id="{7A692E11-F51F-2F4B-BCC0-CF1E39C1AC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E-DD60-4146-A2FC-727D30CBFC60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fld id="{8D3AA7C9-2F70-6045-A816-E3399678F1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F-DD60-4146-A2FC-727D30CBFC60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fld id="{E7E253CB-91C5-8E48-9509-3244C0FFF8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0-DD60-4146-A2FC-727D30CBFC60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fld id="{0AA9535C-F47D-A442-92B4-97E4FCB58B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1-DD60-4146-A2FC-727D30CBFC60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fld id="{626D9E31-05E2-224E-83DE-CE14036219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2-DD60-4146-A2FC-727D30CBFC60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fld id="{83AA7DE5-42D9-A541-A7FD-584DF93E5F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3-DD60-4146-A2FC-727D30CBFC60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fld id="{92EABE3E-C530-5E41-AB9D-3F634EE0B9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4-DD60-4146-A2FC-727D30CBFC60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fld id="{5CDC41DB-D50E-0D4F-AFE2-BFF8CBD56E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5-DD60-4146-A2FC-727D30CBFC60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fld id="{C23B9404-F6C5-5941-AE22-5F43C16387C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6-DD60-4146-A2FC-727D30CBFC60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fld id="{2D2D5F22-44AB-C749-A000-CF219107BE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7-DD60-4146-A2FC-727D30CBFC60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fld id="{D1DD8D14-DF35-CC4B-B732-4B85C77C93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8-DD60-4146-A2FC-727D30CBFC60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fld id="{8C6A5F73-193F-2742-901A-C2BD6FB492C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9-DD60-4146-A2FC-727D30CBFC60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fld id="{276D4F00-1505-ED43-BBBF-2034C10A23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A-DD60-4146-A2FC-727D30CBFC60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fld id="{CD028015-56B9-EF4E-BE41-3275A242F8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B-DD60-4146-A2FC-727D30CBFC60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fld id="{B1EE269B-E2AD-2345-8EC5-FA02D7AD64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C-DD60-4146-A2FC-727D30CBFC60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fld id="{CF4CFCDC-B188-2E44-84CF-3A5CD6FA6C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D-DD60-4146-A2FC-727D30CBFC60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'RRP Placement'!$W$4:$W$197</c:f>
              <c:numCache>
                <c:formatCode>General</c:formatCode>
                <c:ptCount val="194"/>
                <c:pt idx="0">
                  <c:v>-2.3333333333333357</c:v>
                </c:pt>
                <c:pt idx="1">
                  <c:v>-2.1666666666666696</c:v>
                </c:pt>
                <c:pt idx="2">
                  <c:v>-1.8333333333333366</c:v>
                </c:pt>
                <c:pt idx="3">
                  <c:v>-1.6666666666666696</c:v>
                </c:pt>
                <c:pt idx="4">
                  <c:v>-1.5000000000000027</c:v>
                </c:pt>
                <c:pt idx="5">
                  <c:v>-1.3333333333333357</c:v>
                </c:pt>
                <c:pt idx="6">
                  <c:v>-1.1666666666666687</c:v>
                </c:pt>
                <c:pt idx="7">
                  <c:v>-0.83333333333333526</c:v>
                </c:pt>
                <c:pt idx="8">
                  <c:v>-0.66666666666666874</c:v>
                </c:pt>
                <c:pt idx="9">
                  <c:v>-0.50000000000000222</c:v>
                </c:pt>
                <c:pt idx="10">
                  <c:v>-0.33333333333333548</c:v>
                </c:pt>
                <c:pt idx="11">
                  <c:v>-0.16666666666666879</c:v>
                </c:pt>
                <c:pt idx="12">
                  <c:v>0.16666666666666449</c:v>
                </c:pt>
                <c:pt idx="13">
                  <c:v>0.33333333333333115</c:v>
                </c:pt>
                <c:pt idx="14">
                  <c:v>0.49999999999999789</c:v>
                </c:pt>
                <c:pt idx="15">
                  <c:v>0.66666666666666441</c:v>
                </c:pt>
                <c:pt idx="16">
                  <c:v>0.83333333333333093</c:v>
                </c:pt>
                <c:pt idx="17">
                  <c:v>1.1666666666666643</c:v>
                </c:pt>
                <c:pt idx="18">
                  <c:v>1.3333333333333313</c:v>
                </c:pt>
                <c:pt idx="19">
                  <c:v>1.4999999999999982</c:v>
                </c:pt>
                <c:pt idx="20">
                  <c:v>1.6666666666666652</c:v>
                </c:pt>
                <c:pt idx="21">
                  <c:v>1.8333333333333321</c:v>
                </c:pt>
                <c:pt idx="22">
                  <c:v>2.1666666666666652</c:v>
                </c:pt>
                <c:pt idx="23">
                  <c:v>2.3333333333333313</c:v>
                </c:pt>
                <c:pt idx="24">
                  <c:v>-1.8333333333333366</c:v>
                </c:pt>
                <c:pt idx="25">
                  <c:v>-1.6666666666666696</c:v>
                </c:pt>
                <c:pt idx="26">
                  <c:v>-1.5000000000000027</c:v>
                </c:pt>
                <c:pt idx="27">
                  <c:v>-1.3333333333333357</c:v>
                </c:pt>
                <c:pt idx="28">
                  <c:v>-1.1666666666666687</c:v>
                </c:pt>
                <c:pt idx="29">
                  <c:v>-0.83333333333333526</c:v>
                </c:pt>
                <c:pt idx="30">
                  <c:v>-0.66666666666666874</c:v>
                </c:pt>
                <c:pt idx="31">
                  <c:v>-0.50000000000000222</c:v>
                </c:pt>
                <c:pt idx="32">
                  <c:v>-0.33333333333333548</c:v>
                </c:pt>
                <c:pt idx="33">
                  <c:v>-0.16666666666666879</c:v>
                </c:pt>
                <c:pt idx="34">
                  <c:v>0.16666666666666449</c:v>
                </c:pt>
                <c:pt idx="35">
                  <c:v>0.33333333333333115</c:v>
                </c:pt>
                <c:pt idx="36">
                  <c:v>0.49999999999999789</c:v>
                </c:pt>
                <c:pt idx="37">
                  <c:v>0.66666666666666441</c:v>
                </c:pt>
                <c:pt idx="38">
                  <c:v>0.83333333333333093</c:v>
                </c:pt>
                <c:pt idx="39">
                  <c:v>1.1666666666666643</c:v>
                </c:pt>
                <c:pt idx="40">
                  <c:v>1.3333333333333313</c:v>
                </c:pt>
                <c:pt idx="41">
                  <c:v>1.4999999999999982</c:v>
                </c:pt>
                <c:pt idx="42">
                  <c:v>1.6666666666666652</c:v>
                </c:pt>
                <c:pt idx="43">
                  <c:v>1.8333333333333321</c:v>
                </c:pt>
                <c:pt idx="44">
                  <c:v>-1.8333333333333366</c:v>
                </c:pt>
                <c:pt idx="45">
                  <c:v>-1.6666666666666696</c:v>
                </c:pt>
                <c:pt idx="46">
                  <c:v>-1.5000000000000027</c:v>
                </c:pt>
                <c:pt idx="47">
                  <c:v>-1.3333333333333357</c:v>
                </c:pt>
                <c:pt idx="48">
                  <c:v>-1.1666666666666687</c:v>
                </c:pt>
                <c:pt idx="49">
                  <c:v>-0.83333333333333526</c:v>
                </c:pt>
                <c:pt idx="50">
                  <c:v>-0.66666666666666874</c:v>
                </c:pt>
                <c:pt idx="51">
                  <c:v>-0.50000000000000222</c:v>
                </c:pt>
                <c:pt idx="52">
                  <c:v>-0.33333333333333548</c:v>
                </c:pt>
                <c:pt idx="53">
                  <c:v>-0.16666666666666879</c:v>
                </c:pt>
                <c:pt idx="54">
                  <c:v>0.16666666666666449</c:v>
                </c:pt>
                <c:pt idx="55">
                  <c:v>0.33333333333333115</c:v>
                </c:pt>
                <c:pt idx="56">
                  <c:v>0.49999999999999789</c:v>
                </c:pt>
                <c:pt idx="57">
                  <c:v>0.66666666666666441</c:v>
                </c:pt>
                <c:pt idx="58">
                  <c:v>0.83333333333333093</c:v>
                </c:pt>
                <c:pt idx="59">
                  <c:v>1.1666666666666643</c:v>
                </c:pt>
                <c:pt idx="60">
                  <c:v>1.3333333333333313</c:v>
                </c:pt>
                <c:pt idx="61">
                  <c:v>1.4999999999999982</c:v>
                </c:pt>
                <c:pt idx="62">
                  <c:v>1.6666666666666652</c:v>
                </c:pt>
                <c:pt idx="63">
                  <c:v>1.8333333333333321</c:v>
                </c:pt>
                <c:pt idx="64">
                  <c:v>-1.6666666666666696</c:v>
                </c:pt>
                <c:pt idx="65">
                  <c:v>-1.5000000000000027</c:v>
                </c:pt>
                <c:pt idx="66">
                  <c:v>-1.3333333333333357</c:v>
                </c:pt>
                <c:pt idx="67">
                  <c:v>-1.1666666666666687</c:v>
                </c:pt>
                <c:pt idx="68">
                  <c:v>-0.83333333333333526</c:v>
                </c:pt>
                <c:pt idx="69">
                  <c:v>-0.66666666666666874</c:v>
                </c:pt>
                <c:pt idx="70">
                  <c:v>-0.50000000000000222</c:v>
                </c:pt>
                <c:pt idx="71">
                  <c:v>-0.33333333333333548</c:v>
                </c:pt>
                <c:pt idx="72">
                  <c:v>-0.16666666666666879</c:v>
                </c:pt>
                <c:pt idx="73">
                  <c:v>0.16666666666666449</c:v>
                </c:pt>
                <c:pt idx="74">
                  <c:v>0.33333333333333115</c:v>
                </c:pt>
                <c:pt idx="75">
                  <c:v>0.49999999999999789</c:v>
                </c:pt>
                <c:pt idx="76">
                  <c:v>0.66666666666666441</c:v>
                </c:pt>
                <c:pt idx="77">
                  <c:v>0.83333333333333093</c:v>
                </c:pt>
                <c:pt idx="78">
                  <c:v>1.1666666666666643</c:v>
                </c:pt>
                <c:pt idx="79">
                  <c:v>1.3333333333333313</c:v>
                </c:pt>
                <c:pt idx="80">
                  <c:v>1.4999999999999982</c:v>
                </c:pt>
                <c:pt idx="81">
                  <c:v>1.6666666666666652</c:v>
                </c:pt>
                <c:pt idx="82">
                  <c:v>-1.5000000000000027</c:v>
                </c:pt>
                <c:pt idx="83">
                  <c:v>-1.3333333333333357</c:v>
                </c:pt>
                <c:pt idx="84">
                  <c:v>-1.1666666666666687</c:v>
                </c:pt>
                <c:pt idx="85">
                  <c:v>-0.83333333333333526</c:v>
                </c:pt>
                <c:pt idx="86">
                  <c:v>-0.66666666666666874</c:v>
                </c:pt>
                <c:pt idx="87">
                  <c:v>-0.50000000000000222</c:v>
                </c:pt>
                <c:pt idx="88">
                  <c:v>-0.33333333333333548</c:v>
                </c:pt>
                <c:pt idx="89">
                  <c:v>-0.16666666666666879</c:v>
                </c:pt>
                <c:pt idx="90">
                  <c:v>0.16666666666666449</c:v>
                </c:pt>
                <c:pt idx="91">
                  <c:v>0.33333333333333115</c:v>
                </c:pt>
                <c:pt idx="92">
                  <c:v>0.49999999999999789</c:v>
                </c:pt>
                <c:pt idx="93">
                  <c:v>0.66666666666666441</c:v>
                </c:pt>
                <c:pt idx="94">
                  <c:v>0.83333333333333093</c:v>
                </c:pt>
                <c:pt idx="95">
                  <c:v>1.1666666666666643</c:v>
                </c:pt>
                <c:pt idx="96">
                  <c:v>1.3333333333333313</c:v>
                </c:pt>
                <c:pt idx="97">
                  <c:v>1.4999999999999982</c:v>
                </c:pt>
                <c:pt idx="98">
                  <c:v>-1.3333333333333357</c:v>
                </c:pt>
                <c:pt idx="99">
                  <c:v>-1.1666666666666687</c:v>
                </c:pt>
                <c:pt idx="100">
                  <c:v>-0.83333333333333526</c:v>
                </c:pt>
                <c:pt idx="101">
                  <c:v>-0.66666666666666874</c:v>
                </c:pt>
                <c:pt idx="102">
                  <c:v>-0.50000000000000222</c:v>
                </c:pt>
                <c:pt idx="103">
                  <c:v>-0.33333333333333548</c:v>
                </c:pt>
                <c:pt idx="104">
                  <c:v>-0.16666666666666879</c:v>
                </c:pt>
                <c:pt idx="105">
                  <c:v>0.16666666666666449</c:v>
                </c:pt>
                <c:pt idx="106">
                  <c:v>0.33333333333333115</c:v>
                </c:pt>
                <c:pt idx="107">
                  <c:v>0.49999999999999789</c:v>
                </c:pt>
                <c:pt idx="108">
                  <c:v>0.66666666666666441</c:v>
                </c:pt>
                <c:pt idx="109">
                  <c:v>0.83333333333333093</c:v>
                </c:pt>
                <c:pt idx="110">
                  <c:v>1.1666666666666643</c:v>
                </c:pt>
                <c:pt idx="111">
                  <c:v>1.3333333333333313</c:v>
                </c:pt>
                <c:pt idx="112">
                  <c:v>-1.1666666666666687</c:v>
                </c:pt>
                <c:pt idx="113">
                  <c:v>-0.83333333333333526</c:v>
                </c:pt>
                <c:pt idx="114">
                  <c:v>-0.66666666666666874</c:v>
                </c:pt>
                <c:pt idx="115">
                  <c:v>-0.50000000000000222</c:v>
                </c:pt>
                <c:pt idx="116">
                  <c:v>-0.33333333333333548</c:v>
                </c:pt>
                <c:pt idx="117">
                  <c:v>-0.16666666666666879</c:v>
                </c:pt>
                <c:pt idx="118">
                  <c:v>0.16666666666666449</c:v>
                </c:pt>
                <c:pt idx="119">
                  <c:v>0.33333333333333115</c:v>
                </c:pt>
                <c:pt idx="120">
                  <c:v>0.49999999999999789</c:v>
                </c:pt>
                <c:pt idx="121">
                  <c:v>0.66666666666666441</c:v>
                </c:pt>
                <c:pt idx="122">
                  <c:v>0.83333333333333093</c:v>
                </c:pt>
                <c:pt idx="123">
                  <c:v>1.1666666666666643</c:v>
                </c:pt>
                <c:pt idx="124">
                  <c:v>-1.1666666666666687</c:v>
                </c:pt>
                <c:pt idx="125">
                  <c:v>-0.83333333333333526</c:v>
                </c:pt>
                <c:pt idx="126">
                  <c:v>-0.66666666666666874</c:v>
                </c:pt>
                <c:pt idx="127">
                  <c:v>-0.50000000000000222</c:v>
                </c:pt>
                <c:pt idx="128">
                  <c:v>-0.33333333333333548</c:v>
                </c:pt>
                <c:pt idx="129">
                  <c:v>-0.16666666666666879</c:v>
                </c:pt>
                <c:pt idx="130">
                  <c:v>0.16666666666666449</c:v>
                </c:pt>
                <c:pt idx="131">
                  <c:v>0.33333333333333115</c:v>
                </c:pt>
                <c:pt idx="132">
                  <c:v>0.49999999999999789</c:v>
                </c:pt>
                <c:pt idx="133">
                  <c:v>0.66666666666666441</c:v>
                </c:pt>
                <c:pt idx="134">
                  <c:v>0.83333333333333093</c:v>
                </c:pt>
                <c:pt idx="135">
                  <c:v>1.1666666666666643</c:v>
                </c:pt>
                <c:pt idx="136">
                  <c:v>-0.83333333333333526</c:v>
                </c:pt>
                <c:pt idx="137">
                  <c:v>-0.66666666666666874</c:v>
                </c:pt>
                <c:pt idx="138">
                  <c:v>-0.50000000000000222</c:v>
                </c:pt>
                <c:pt idx="139">
                  <c:v>-0.33333333333333548</c:v>
                </c:pt>
                <c:pt idx="140">
                  <c:v>-0.16666666666666879</c:v>
                </c:pt>
                <c:pt idx="141">
                  <c:v>0.16666666666666449</c:v>
                </c:pt>
                <c:pt idx="142">
                  <c:v>0.33333333333333115</c:v>
                </c:pt>
                <c:pt idx="143">
                  <c:v>0.49999999999999789</c:v>
                </c:pt>
                <c:pt idx="144">
                  <c:v>0.66666666666666441</c:v>
                </c:pt>
                <c:pt idx="145">
                  <c:v>0.83333333333333093</c:v>
                </c:pt>
                <c:pt idx="146">
                  <c:v>-0.83333333333333526</c:v>
                </c:pt>
                <c:pt idx="147">
                  <c:v>-0.66666666666666874</c:v>
                </c:pt>
                <c:pt idx="148">
                  <c:v>-0.50000000000000222</c:v>
                </c:pt>
                <c:pt idx="149">
                  <c:v>-0.33333333333333548</c:v>
                </c:pt>
                <c:pt idx="150">
                  <c:v>-0.16666666666666879</c:v>
                </c:pt>
                <c:pt idx="151">
                  <c:v>0.16666666666666449</c:v>
                </c:pt>
                <c:pt idx="152">
                  <c:v>0.33333333333333115</c:v>
                </c:pt>
                <c:pt idx="153">
                  <c:v>0.49999999999999789</c:v>
                </c:pt>
                <c:pt idx="154">
                  <c:v>0.66666666666666441</c:v>
                </c:pt>
                <c:pt idx="155">
                  <c:v>0.83333333333333093</c:v>
                </c:pt>
                <c:pt idx="156">
                  <c:v>-0.83333333333333526</c:v>
                </c:pt>
                <c:pt idx="157">
                  <c:v>-0.66666666666666874</c:v>
                </c:pt>
                <c:pt idx="158">
                  <c:v>-0.50000000000000222</c:v>
                </c:pt>
                <c:pt idx="159">
                  <c:v>-0.33333333333333548</c:v>
                </c:pt>
                <c:pt idx="160">
                  <c:v>-0.16666666666666879</c:v>
                </c:pt>
                <c:pt idx="161">
                  <c:v>0.16666666666666449</c:v>
                </c:pt>
                <c:pt idx="162">
                  <c:v>0.33333333333333115</c:v>
                </c:pt>
                <c:pt idx="163">
                  <c:v>0.49999999999999789</c:v>
                </c:pt>
                <c:pt idx="164">
                  <c:v>0.66666666666666441</c:v>
                </c:pt>
                <c:pt idx="165">
                  <c:v>0.83333333333333093</c:v>
                </c:pt>
                <c:pt idx="166">
                  <c:v>-0.66666666666666874</c:v>
                </c:pt>
                <c:pt idx="167">
                  <c:v>-0.50000000000000222</c:v>
                </c:pt>
                <c:pt idx="168">
                  <c:v>-0.33333333333333548</c:v>
                </c:pt>
                <c:pt idx="169">
                  <c:v>-0.16666666666666879</c:v>
                </c:pt>
                <c:pt idx="170">
                  <c:v>0.16666666666666449</c:v>
                </c:pt>
                <c:pt idx="171">
                  <c:v>0.33333333333333115</c:v>
                </c:pt>
                <c:pt idx="172">
                  <c:v>0.49999999999999789</c:v>
                </c:pt>
                <c:pt idx="173">
                  <c:v>0.66666666666666441</c:v>
                </c:pt>
                <c:pt idx="174">
                  <c:v>-0.66666666666666874</c:v>
                </c:pt>
                <c:pt idx="175">
                  <c:v>-0.50000000000000222</c:v>
                </c:pt>
                <c:pt idx="176">
                  <c:v>-0.33333333333333548</c:v>
                </c:pt>
                <c:pt idx="177">
                  <c:v>-0.16666666666666879</c:v>
                </c:pt>
                <c:pt idx="178">
                  <c:v>0.16666666666666449</c:v>
                </c:pt>
                <c:pt idx="179">
                  <c:v>0.33333333333333115</c:v>
                </c:pt>
                <c:pt idx="180">
                  <c:v>0.49999999999999789</c:v>
                </c:pt>
                <c:pt idx="181">
                  <c:v>0.66666666666666441</c:v>
                </c:pt>
                <c:pt idx="182">
                  <c:v>-0.50000000000000222</c:v>
                </c:pt>
                <c:pt idx="183">
                  <c:v>-0.33333333333333548</c:v>
                </c:pt>
                <c:pt idx="184">
                  <c:v>-0.16666666666666879</c:v>
                </c:pt>
                <c:pt idx="185">
                  <c:v>0.16666666666666449</c:v>
                </c:pt>
                <c:pt idx="186">
                  <c:v>0.33333333333333115</c:v>
                </c:pt>
                <c:pt idx="187">
                  <c:v>0.49999999999999789</c:v>
                </c:pt>
                <c:pt idx="188">
                  <c:v>-0.33333333333333548</c:v>
                </c:pt>
                <c:pt idx="189">
                  <c:v>-0.16666666666666879</c:v>
                </c:pt>
                <c:pt idx="190">
                  <c:v>0.16666666666666449</c:v>
                </c:pt>
                <c:pt idx="191">
                  <c:v>0.33333333333333115</c:v>
                </c:pt>
                <c:pt idx="192">
                  <c:v>-0.16666666666666879</c:v>
                </c:pt>
                <c:pt idx="193">
                  <c:v>0.16666666666666449</c:v>
                </c:pt>
              </c:numCache>
            </c:numRef>
          </c:xVal>
          <c:yVal>
            <c:numRef>
              <c:f>'RRP Placement'!$Y$4:$Y$197</c:f>
              <c:numCache>
                <c:formatCode>General</c:formatCode>
                <c:ptCount val="194"/>
                <c:pt idx="0">
                  <c:v>1.4E-2</c:v>
                </c:pt>
                <c:pt idx="1">
                  <c:v>1.4E-2</c:v>
                </c:pt>
                <c:pt idx="2">
                  <c:v>1.4E-2</c:v>
                </c:pt>
                <c:pt idx="3">
                  <c:v>1.4E-2</c:v>
                </c:pt>
                <c:pt idx="4">
                  <c:v>1.4E-2</c:v>
                </c:pt>
                <c:pt idx="5">
                  <c:v>1.4E-2</c:v>
                </c:pt>
                <c:pt idx="6">
                  <c:v>1.4E-2</c:v>
                </c:pt>
                <c:pt idx="7">
                  <c:v>1.4E-2</c:v>
                </c:pt>
                <c:pt idx="8">
                  <c:v>1.4E-2</c:v>
                </c:pt>
                <c:pt idx="9">
                  <c:v>1.4E-2</c:v>
                </c:pt>
                <c:pt idx="10">
                  <c:v>1.4E-2</c:v>
                </c:pt>
                <c:pt idx="11">
                  <c:v>1.4E-2</c:v>
                </c:pt>
                <c:pt idx="12">
                  <c:v>1.4E-2</c:v>
                </c:pt>
                <c:pt idx="13">
                  <c:v>1.4E-2</c:v>
                </c:pt>
                <c:pt idx="14">
                  <c:v>1.4E-2</c:v>
                </c:pt>
                <c:pt idx="15">
                  <c:v>1.4E-2</c:v>
                </c:pt>
                <c:pt idx="16">
                  <c:v>1.4E-2</c:v>
                </c:pt>
                <c:pt idx="17">
                  <c:v>1.4E-2</c:v>
                </c:pt>
                <c:pt idx="18">
                  <c:v>1.4E-2</c:v>
                </c:pt>
                <c:pt idx="19">
                  <c:v>1.4E-2</c:v>
                </c:pt>
                <c:pt idx="20">
                  <c:v>1.4E-2</c:v>
                </c:pt>
                <c:pt idx="21">
                  <c:v>1.4E-2</c:v>
                </c:pt>
                <c:pt idx="22">
                  <c:v>1.4E-2</c:v>
                </c:pt>
                <c:pt idx="23">
                  <c:v>1.4E-2</c:v>
                </c:pt>
                <c:pt idx="24">
                  <c:v>3.7999999999999999E-2</c:v>
                </c:pt>
                <c:pt idx="25">
                  <c:v>3.7999999999999999E-2</c:v>
                </c:pt>
                <c:pt idx="26">
                  <c:v>3.7999999999999999E-2</c:v>
                </c:pt>
                <c:pt idx="27">
                  <c:v>3.7999999999999999E-2</c:v>
                </c:pt>
                <c:pt idx="28">
                  <c:v>3.7999999999999999E-2</c:v>
                </c:pt>
                <c:pt idx="29">
                  <c:v>3.7999999999999999E-2</c:v>
                </c:pt>
                <c:pt idx="30">
                  <c:v>3.7999999999999999E-2</c:v>
                </c:pt>
                <c:pt idx="31">
                  <c:v>3.7999999999999999E-2</c:v>
                </c:pt>
                <c:pt idx="32">
                  <c:v>3.7999999999999999E-2</c:v>
                </c:pt>
                <c:pt idx="33">
                  <c:v>3.7999999999999999E-2</c:v>
                </c:pt>
                <c:pt idx="34">
                  <c:v>3.7999999999999999E-2</c:v>
                </c:pt>
                <c:pt idx="35">
                  <c:v>3.7999999999999999E-2</c:v>
                </c:pt>
                <c:pt idx="36">
                  <c:v>3.7999999999999999E-2</c:v>
                </c:pt>
                <c:pt idx="37">
                  <c:v>3.7999999999999999E-2</c:v>
                </c:pt>
                <c:pt idx="38">
                  <c:v>3.7999999999999999E-2</c:v>
                </c:pt>
                <c:pt idx="39">
                  <c:v>3.7999999999999999E-2</c:v>
                </c:pt>
                <c:pt idx="40">
                  <c:v>3.7999999999999999E-2</c:v>
                </c:pt>
                <c:pt idx="41">
                  <c:v>3.7999999999999999E-2</c:v>
                </c:pt>
                <c:pt idx="42">
                  <c:v>3.7999999999999999E-2</c:v>
                </c:pt>
                <c:pt idx="43">
                  <c:v>3.7999999999999999E-2</c:v>
                </c:pt>
                <c:pt idx="44">
                  <c:v>6.2000000000000006E-2</c:v>
                </c:pt>
                <c:pt idx="45">
                  <c:v>6.2000000000000006E-2</c:v>
                </c:pt>
                <c:pt idx="46">
                  <c:v>6.2000000000000006E-2</c:v>
                </c:pt>
                <c:pt idx="47">
                  <c:v>6.2000000000000006E-2</c:v>
                </c:pt>
                <c:pt idx="48">
                  <c:v>6.2000000000000006E-2</c:v>
                </c:pt>
                <c:pt idx="49">
                  <c:v>6.2000000000000006E-2</c:v>
                </c:pt>
                <c:pt idx="50">
                  <c:v>6.2000000000000006E-2</c:v>
                </c:pt>
                <c:pt idx="51">
                  <c:v>6.2000000000000006E-2</c:v>
                </c:pt>
                <c:pt idx="52">
                  <c:v>6.2000000000000006E-2</c:v>
                </c:pt>
                <c:pt idx="53">
                  <c:v>6.2000000000000006E-2</c:v>
                </c:pt>
                <c:pt idx="54">
                  <c:v>6.2000000000000006E-2</c:v>
                </c:pt>
                <c:pt idx="55">
                  <c:v>6.2000000000000006E-2</c:v>
                </c:pt>
                <c:pt idx="56">
                  <c:v>6.2000000000000006E-2</c:v>
                </c:pt>
                <c:pt idx="57">
                  <c:v>6.2000000000000006E-2</c:v>
                </c:pt>
                <c:pt idx="58">
                  <c:v>6.2000000000000006E-2</c:v>
                </c:pt>
                <c:pt idx="59">
                  <c:v>6.2000000000000006E-2</c:v>
                </c:pt>
                <c:pt idx="60">
                  <c:v>6.2000000000000006E-2</c:v>
                </c:pt>
                <c:pt idx="61">
                  <c:v>6.2000000000000006E-2</c:v>
                </c:pt>
                <c:pt idx="62">
                  <c:v>6.2000000000000006E-2</c:v>
                </c:pt>
                <c:pt idx="63">
                  <c:v>6.2000000000000006E-2</c:v>
                </c:pt>
                <c:pt idx="64">
                  <c:v>8.6000000000000007E-2</c:v>
                </c:pt>
                <c:pt idx="65">
                  <c:v>8.6000000000000007E-2</c:v>
                </c:pt>
                <c:pt idx="66">
                  <c:v>8.6000000000000007E-2</c:v>
                </c:pt>
                <c:pt idx="67">
                  <c:v>8.6000000000000007E-2</c:v>
                </c:pt>
                <c:pt idx="68">
                  <c:v>8.6000000000000007E-2</c:v>
                </c:pt>
                <c:pt idx="69">
                  <c:v>8.6000000000000007E-2</c:v>
                </c:pt>
                <c:pt idx="70">
                  <c:v>8.6000000000000007E-2</c:v>
                </c:pt>
                <c:pt idx="71">
                  <c:v>8.6000000000000007E-2</c:v>
                </c:pt>
                <c:pt idx="72">
                  <c:v>8.6000000000000007E-2</c:v>
                </c:pt>
                <c:pt idx="73">
                  <c:v>8.6000000000000007E-2</c:v>
                </c:pt>
                <c:pt idx="74">
                  <c:v>8.6000000000000007E-2</c:v>
                </c:pt>
                <c:pt idx="75">
                  <c:v>8.6000000000000007E-2</c:v>
                </c:pt>
                <c:pt idx="76">
                  <c:v>8.6000000000000007E-2</c:v>
                </c:pt>
                <c:pt idx="77">
                  <c:v>8.6000000000000007E-2</c:v>
                </c:pt>
                <c:pt idx="78">
                  <c:v>8.6000000000000007E-2</c:v>
                </c:pt>
                <c:pt idx="79">
                  <c:v>8.6000000000000007E-2</c:v>
                </c:pt>
                <c:pt idx="80">
                  <c:v>8.6000000000000007E-2</c:v>
                </c:pt>
                <c:pt idx="81">
                  <c:v>8.6000000000000007E-2</c:v>
                </c:pt>
                <c:pt idx="82">
                  <c:v>0.11</c:v>
                </c:pt>
                <c:pt idx="83">
                  <c:v>0.11</c:v>
                </c:pt>
                <c:pt idx="84">
                  <c:v>0.11</c:v>
                </c:pt>
                <c:pt idx="85">
                  <c:v>0.11</c:v>
                </c:pt>
                <c:pt idx="86">
                  <c:v>0.11</c:v>
                </c:pt>
                <c:pt idx="87">
                  <c:v>0.11</c:v>
                </c:pt>
                <c:pt idx="88">
                  <c:v>0.11</c:v>
                </c:pt>
                <c:pt idx="89">
                  <c:v>0.11</c:v>
                </c:pt>
                <c:pt idx="90">
                  <c:v>0.11</c:v>
                </c:pt>
                <c:pt idx="91">
                  <c:v>0.11</c:v>
                </c:pt>
                <c:pt idx="92">
                  <c:v>0.11</c:v>
                </c:pt>
                <c:pt idx="93">
                  <c:v>0.11</c:v>
                </c:pt>
                <c:pt idx="94">
                  <c:v>0.11</c:v>
                </c:pt>
                <c:pt idx="95">
                  <c:v>0.11</c:v>
                </c:pt>
                <c:pt idx="96">
                  <c:v>0.11</c:v>
                </c:pt>
                <c:pt idx="97">
                  <c:v>0.11</c:v>
                </c:pt>
                <c:pt idx="98">
                  <c:v>0.13400000000000001</c:v>
                </c:pt>
                <c:pt idx="99">
                  <c:v>0.13400000000000001</c:v>
                </c:pt>
                <c:pt idx="100">
                  <c:v>0.13400000000000001</c:v>
                </c:pt>
                <c:pt idx="101">
                  <c:v>0.13400000000000001</c:v>
                </c:pt>
                <c:pt idx="102">
                  <c:v>0.13400000000000001</c:v>
                </c:pt>
                <c:pt idx="103">
                  <c:v>0.13400000000000001</c:v>
                </c:pt>
                <c:pt idx="104">
                  <c:v>0.13400000000000001</c:v>
                </c:pt>
                <c:pt idx="105">
                  <c:v>0.13400000000000001</c:v>
                </c:pt>
                <c:pt idx="106">
                  <c:v>0.13400000000000001</c:v>
                </c:pt>
                <c:pt idx="107">
                  <c:v>0.13400000000000001</c:v>
                </c:pt>
                <c:pt idx="108">
                  <c:v>0.13400000000000001</c:v>
                </c:pt>
                <c:pt idx="109">
                  <c:v>0.13400000000000001</c:v>
                </c:pt>
                <c:pt idx="110">
                  <c:v>0.13400000000000001</c:v>
                </c:pt>
                <c:pt idx="111">
                  <c:v>0.13400000000000001</c:v>
                </c:pt>
                <c:pt idx="112">
                  <c:v>0.158</c:v>
                </c:pt>
                <c:pt idx="113">
                  <c:v>0.158</c:v>
                </c:pt>
                <c:pt idx="114">
                  <c:v>0.158</c:v>
                </c:pt>
                <c:pt idx="115">
                  <c:v>0.158</c:v>
                </c:pt>
                <c:pt idx="116">
                  <c:v>0.158</c:v>
                </c:pt>
                <c:pt idx="117">
                  <c:v>0.158</c:v>
                </c:pt>
                <c:pt idx="118">
                  <c:v>0.158</c:v>
                </c:pt>
                <c:pt idx="119">
                  <c:v>0.158</c:v>
                </c:pt>
                <c:pt idx="120">
                  <c:v>0.158</c:v>
                </c:pt>
                <c:pt idx="121">
                  <c:v>0.158</c:v>
                </c:pt>
                <c:pt idx="122">
                  <c:v>0.158</c:v>
                </c:pt>
                <c:pt idx="123">
                  <c:v>0.158</c:v>
                </c:pt>
                <c:pt idx="124">
                  <c:v>0.182</c:v>
                </c:pt>
                <c:pt idx="125">
                  <c:v>0.182</c:v>
                </c:pt>
                <c:pt idx="126">
                  <c:v>0.182</c:v>
                </c:pt>
                <c:pt idx="127">
                  <c:v>0.182</c:v>
                </c:pt>
                <c:pt idx="128">
                  <c:v>0.182</c:v>
                </c:pt>
                <c:pt idx="129">
                  <c:v>0.182</c:v>
                </c:pt>
                <c:pt idx="130">
                  <c:v>0.182</c:v>
                </c:pt>
                <c:pt idx="131">
                  <c:v>0.182</c:v>
                </c:pt>
                <c:pt idx="132">
                  <c:v>0.182</c:v>
                </c:pt>
                <c:pt idx="133">
                  <c:v>0.182</c:v>
                </c:pt>
                <c:pt idx="134">
                  <c:v>0.182</c:v>
                </c:pt>
                <c:pt idx="135">
                  <c:v>0.182</c:v>
                </c:pt>
                <c:pt idx="136">
                  <c:v>0.20599999999999999</c:v>
                </c:pt>
                <c:pt idx="137">
                  <c:v>0.20599999999999999</c:v>
                </c:pt>
                <c:pt idx="138">
                  <c:v>0.20599999999999999</c:v>
                </c:pt>
                <c:pt idx="139">
                  <c:v>0.20599999999999999</c:v>
                </c:pt>
                <c:pt idx="140">
                  <c:v>0.20599999999999999</c:v>
                </c:pt>
                <c:pt idx="141">
                  <c:v>0.20599999999999999</c:v>
                </c:pt>
                <c:pt idx="142">
                  <c:v>0.20599999999999999</c:v>
                </c:pt>
                <c:pt idx="143">
                  <c:v>0.20599999999999999</c:v>
                </c:pt>
                <c:pt idx="144">
                  <c:v>0.20599999999999999</c:v>
                </c:pt>
                <c:pt idx="145">
                  <c:v>0.20599999999999999</c:v>
                </c:pt>
                <c:pt idx="146">
                  <c:v>0.22999999999999998</c:v>
                </c:pt>
                <c:pt idx="147">
                  <c:v>0.22999999999999998</c:v>
                </c:pt>
                <c:pt idx="148">
                  <c:v>0.22999999999999998</c:v>
                </c:pt>
                <c:pt idx="149">
                  <c:v>0.22999999999999998</c:v>
                </c:pt>
                <c:pt idx="150">
                  <c:v>0.22999999999999998</c:v>
                </c:pt>
                <c:pt idx="151">
                  <c:v>0.22999999999999998</c:v>
                </c:pt>
                <c:pt idx="152">
                  <c:v>0.22999999999999998</c:v>
                </c:pt>
                <c:pt idx="153">
                  <c:v>0.22999999999999998</c:v>
                </c:pt>
                <c:pt idx="154">
                  <c:v>0.22999999999999998</c:v>
                </c:pt>
                <c:pt idx="155">
                  <c:v>0.22999999999999998</c:v>
                </c:pt>
                <c:pt idx="156">
                  <c:v>0.254</c:v>
                </c:pt>
                <c:pt idx="157">
                  <c:v>0.254</c:v>
                </c:pt>
                <c:pt idx="158">
                  <c:v>0.254</c:v>
                </c:pt>
                <c:pt idx="159">
                  <c:v>0.254</c:v>
                </c:pt>
                <c:pt idx="160">
                  <c:v>0.254</c:v>
                </c:pt>
                <c:pt idx="161">
                  <c:v>0.254</c:v>
                </c:pt>
                <c:pt idx="162">
                  <c:v>0.254</c:v>
                </c:pt>
                <c:pt idx="163">
                  <c:v>0.254</c:v>
                </c:pt>
                <c:pt idx="164">
                  <c:v>0.254</c:v>
                </c:pt>
                <c:pt idx="165">
                  <c:v>0.254</c:v>
                </c:pt>
                <c:pt idx="166">
                  <c:v>0.27800000000000002</c:v>
                </c:pt>
                <c:pt idx="167">
                  <c:v>0.27800000000000002</c:v>
                </c:pt>
                <c:pt idx="168">
                  <c:v>0.27800000000000002</c:v>
                </c:pt>
                <c:pt idx="169">
                  <c:v>0.27800000000000002</c:v>
                </c:pt>
                <c:pt idx="170">
                  <c:v>0.27800000000000002</c:v>
                </c:pt>
                <c:pt idx="171">
                  <c:v>0.27800000000000002</c:v>
                </c:pt>
                <c:pt idx="172">
                  <c:v>0.27800000000000002</c:v>
                </c:pt>
                <c:pt idx="173">
                  <c:v>0.27800000000000002</c:v>
                </c:pt>
                <c:pt idx="174">
                  <c:v>0.30199999999999999</c:v>
                </c:pt>
                <c:pt idx="175">
                  <c:v>0.30199999999999999</c:v>
                </c:pt>
                <c:pt idx="176">
                  <c:v>0.30199999999999999</c:v>
                </c:pt>
                <c:pt idx="177">
                  <c:v>0.30199999999999999</c:v>
                </c:pt>
                <c:pt idx="178">
                  <c:v>0.30199999999999999</c:v>
                </c:pt>
                <c:pt idx="179">
                  <c:v>0.30199999999999999</c:v>
                </c:pt>
                <c:pt idx="180">
                  <c:v>0.30199999999999999</c:v>
                </c:pt>
                <c:pt idx="181">
                  <c:v>0.30199999999999999</c:v>
                </c:pt>
                <c:pt idx="182">
                  <c:v>0.32600000000000001</c:v>
                </c:pt>
                <c:pt idx="183">
                  <c:v>0.32600000000000001</c:v>
                </c:pt>
                <c:pt idx="184">
                  <c:v>0.32600000000000001</c:v>
                </c:pt>
                <c:pt idx="185">
                  <c:v>0.32600000000000001</c:v>
                </c:pt>
                <c:pt idx="186">
                  <c:v>0.32600000000000001</c:v>
                </c:pt>
                <c:pt idx="187">
                  <c:v>0.32600000000000001</c:v>
                </c:pt>
                <c:pt idx="188">
                  <c:v>0.35</c:v>
                </c:pt>
                <c:pt idx="189">
                  <c:v>0.35</c:v>
                </c:pt>
                <c:pt idx="190">
                  <c:v>0.35</c:v>
                </c:pt>
                <c:pt idx="191">
                  <c:v>0.35</c:v>
                </c:pt>
                <c:pt idx="192">
                  <c:v>0.374</c:v>
                </c:pt>
                <c:pt idx="193">
                  <c:v>0.374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'RRP Placement'!$Z$4:$Z$197</c15:f>
                <c15:dlblRangeCache>
                  <c:ptCount val="194"/>
                  <c:pt idx="0">
                    <c:v>x</c:v>
                  </c:pt>
                  <c:pt idx="1">
                    <c:v>x</c:v>
                  </c:pt>
                  <c:pt idx="2">
                    <c:v>x</c:v>
                  </c:pt>
                  <c:pt idx="3">
                    <c:v>x</c:v>
                  </c:pt>
                  <c:pt idx="4">
                    <c:v>x</c:v>
                  </c:pt>
                  <c:pt idx="5">
                    <c:v>x</c:v>
                  </c:pt>
                  <c:pt idx="6">
                    <c:v>x</c:v>
                  </c:pt>
                  <c:pt idx="7">
                    <c:v>x</c:v>
                  </c:pt>
                  <c:pt idx="8">
                    <c:v>x</c:v>
                  </c:pt>
                  <c:pt idx="9">
                    <c:v>x</c:v>
                  </c:pt>
                  <c:pt idx="10">
                    <c:v>x</c:v>
                  </c:pt>
                  <c:pt idx="11">
                    <c:v>x</c:v>
                  </c:pt>
                  <c:pt idx="12">
                    <c:v>x</c:v>
                  </c:pt>
                  <c:pt idx="13">
                    <c:v>x</c:v>
                  </c:pt>
                  <c:pt idx="14">
                    <c:v>x</c:v>
                  </c:pt>
                  <c:pt idx="15">
                    <c:v>x</c:v>
                  </c:pt>
                  <c:pt idx="16">
                    <c:v>x</c:v>
                  </c:pt>
                  <c:pt idx="17">
                    <c:v>x</c:v>
                  </c:pt>
                  <c:pt idx="18">
                    <c:v>x</c:v>
                  </c:pt>
                  <c:pt idx="19">
                    <c:v>x</c:v>
                  </c:pt>
                  <c:pt idx="20">
                    <c:v>x</c:v>
                  </c:pt>
                  <c:pt idx="21">
                    <c:v>x</c:v>
                  </c:pt>
                  <c:pt idx="22">
                    <c:v>x</c:v>
                  </c:pt>
                  <c:pt idx="23">
                    <c:v>x</c:v>
                  </c:pt>
                  <c:pt idx="24">
                    <c:v>x</c:v>
                  </c:pt>
                  <c:pt idx="25">
                    <c:v>x</c:v>
                  </c:pt>
                  <c:pt idx="26">
                    <c:v>x</c:v>
                  </c:pt>
                  <c:pt idx="27">
                    <c:v>x</c:v>
                  </c:pt>
                  <c:pt idx="28">
                    <c:v>x</c:v>
                  </c:pt>
                  <c:pt idx="29">
                    <c:v>x</c:v>
                  </c:pt>
                  <c:pt idx="30">
                    <c:v>x</c:v>
                  </c:pt>
                  <c:pt idx="31">
                    <c:v>x</c:v>
                  </c:pt>
                  <c:pt idx="32">
                    <c:v>x</c:v>
                  </c:pt>
                  <c:pt idx="33">
                    <c:v>x</c:v>
                  </c:pt>
                  <c:pt idx="34">
                    <c:v>x</c:v>
                  </c:pt>
                  <c:pt idx="35">
                    <c:v>x</c:v>
                  </c:pt>
                  <c:pt idx="36">
                    <c:v>x</c:v>
                  </c:pt>
                  <c:pt idx="37">
                    <c:v>x</c:v>
                  </c:pt>
                  <c:pt idx="38">
                    <c:v>x</c:v>
                  </c:pt>
                  <c:pt idx="39">
                    <c:v>x</c:v>
                  </c:pt>
                  <c:pt idx="40">
                    <c:v>x</c:v>
                  </c:pt>
                  <c:pt idx="41">
                    <c:v>x</c:v>
                  </c:pt>
                  <c:pt idx="42">
                    <c:v>x</c:v>
                  </c:pt>
                  <c:pt idx="43">
                    <c:v>x</c:v>
                  </c:pt>
                  <c:pt idx="44">
                    <c:v>x</c:v>
                  </c:pt>
                  <c:pt idx="45">
                    <c:v>x</c:v>
                  </c:pt>
                  <c:pt idx="46">
                    <c:v>x</c:v>
                  </c:pt>
                  <c:pt idx="47">
                    <c:v>x</c:v>
                  </c:pt>
                  <c:pt idx="48">
                    <c:v>x</c:v>
                  </c:pt>
                  <c:pt idx="49">
                    <c:v>x</c:v>
                  </c:pt>
                  <c:pt idx="50">
                    <c:v>x</c:v>
                  </c:pt>
                  <c:pt idx="51">
                    <c:v>x</c:v>
                  </c:pt>
                  <c:pt idx="52">
                    <c:v>x</c:v>
                  </c:pt>
                  <c:pt idx="53">
                    <c:v>x</c:v>
                  </c:pt>
                  <c:pt idx="54">
                    <c:v>x</c:v>
                  </c:pt>
                  <c:pt idx="55">
                    <c:v>x</c:v>
                  </c:pt>
                  <c:pt idx="56">
                    <c:v>x</c:v>
                  </c:pt>
                  <c:pt idx="57">
                    <c:v>x</c:v>
                  </c:pt>
                  <c:pt idx="58">
                    <c:v>x</c:v>
                  </c:pt>
                  <c:pt idx="59">
                    <c:v>x</c:v>
                  </c:pt>
                  <c:pt idx="60">
                    <c:v>x</c:v>
                  </c:pt>
                  <c:pt idx="61">
                    <c:v>x</c:v>
                  </c:pt>
                  <c:pt idx="62">
                    <c:v>x</c:v>
                  </c:pt>
                  <c:pt idx="63">
                    <c:v>x</c:v>
                  </c:pt>
                  <c:pt idx="64">
                    <c:v>x</c:v>
                  </c:pt>
                  <c:pt idx="65">
                    <c:v>x</c:v>
                  </c:pt>
                  <c:pt idx="66">
                    <c:v>x</c:v>
                  </c:pt>
                  <c:pt idx="67">
                    <c:v>x</c:v>
                  </c:pt>
                  <c:pt idx="68">
                    <c:v>x</c:v>
                  </c:pt>
                  <c:pt idx="69">
                    <c:v>x</c:v>
                  </c:pt>
                  <c:pt idx="70">
                    <c:v>x</c:v>
                  </c:pt>
                  <c:pt idx="71">
                    <c:v>x</c:v>
                  </c:pt>
                  <c:pt idx="72">
                    <c:v>x</c:v>
                  </c:pt>
                  <c:pt idx="73">
                    <c:v>x</c:v>
                  </c:pt>
                  <c:pt idx="74">
                    <c:v>x</c:v>
                  </c:pt>
                  <c:pt idx="75">
                    <c:v>x</c:v>
                  </c:pt>
                  <c:pt idx="76">
                    <c:v>x</c:v>
                  </c:pt>
                  <c:pt idx="77">
                    <c:v>x</c:v>
                  </c:pt>
                  <c:pt idx="78">
                    <c:v>x</c:v>
                  </c:pt>
                  <c:pt idx="79">
                    <c:v>x</c:v>
                  </c:pt>
                  <c:pt idx="80">
                    <c:v>x</c:v>
                  </c:pt>
                  <c:pt idx="81">
                    <c:v>x</c:v>
                  </c:pt>
                  <c:pt idx="82">
                    <c:v>x</c:v>
                  </c:pt>
                  <c:pt idx="83">
                    <c:v>x</c:v>
                  </c:pt>
                  <c:pt idx="84">
                    <c:v>x</c:v>
                  </c:pt>
                  <c:pt idx="85">
                    <c:v>x</c:v>
                  </c:pt>
                  <c:pt idx="86">
                    <c:v>x</c:v>
                  </c:pt>
                  <c:pt idx="87">
                    <c:v>x</c:v>
                  </c:pt>
                  <c:pt idx="88">
                    <c:v>x</c:v>
                  </c:pt>
                  <c:pt idx="89">
                    <c:v>x</c:v>
                  </c:pt>
                  <c:pt idx="90">
                    <c:v>x</c:v>
                  </c:pt>
                  <c:pt idx="91">
                    <c:v>x</c:v>
                  </c:pt>
                  <c:pt idx="92">
                    <c:v>x</c:v>
                  </c:pt>
                  <c:pt idx="93">
                    <c:v>x</c:v>
                  </c:pt>
                  <c:pt idx="94">
                    <c:v>x</c:v>
                  </c:pt>
                  <c:pt idx="95">
                    <c:v>x</c:v>
                  </c:pt>
                  <c:pt idx="96">
                    <c:v>x</c:v>
                  </c:pt>
                  <c:pt idx="97">
                    <c:v>x</c:v>
                  </c:pt>
                  <c:pt idx="98">
                    <c:v>x</c:v>
                  </c:pt>
                  <c:pt idx="99">
                    <c:v>x</c:v>
                  </c:pt>
                  <c:pt idx="100">
                    <c:v>x</c:v>
                  </c:pt>
                  <c:pt idx="101">
                    <c:v>x</c:v>
                  </c:pt>
                  <c:pt idx="102">
                    <c:v>x</c:v>
                  </c:pt>
                  <c:pt idx="103">
                    <c:v>x</c:v>
                  </c:pt>
                  <c:pt idx="104">
                    <c:v>x</c:v>
                  </c:pt>
                  <c:pt idx="105">
                    <c:v>x</c:v>
                  </c:pt>
                  <c:pt idx="106">
                    <c:v>x</c:v>
                  </c:pt>
                  <c:pt idx="107">
                    <c:v>x</c:v>
                  </c:pt>
                  <c:pt idx="108">
                    <c:v>x</c:v>
                  </c:pt>
                  <c:pt idx="109">
                    <c:v>x</c:v>
                  </c:pt>
                  <c:pt idx="110">
                    <c:v>x</c:v>
                  </c:pt>
                  <c:pt idx="111">
                    <c:v>x</c:v>
                  </c:pt>
                  <c:pt idx="112">
                    <c:v>x</c:v>
                  </c:pt>
                  <c:pt idx="113">
                    <c:v>x</c:v>
                  </c:pt>
                  <c:pt idx="114">
                    <c:v>x</c:v>
                  </c:pt>
                  <c:pt idx="115">
                    <c:v>x</c:v>
                  </c:pt>
                  <c:pt idx="116">
                    <c:v>x</c:v>
                  </c:pt>
                  <c:pt idx="117">
                    <c:v>x</c:v>
                  </c:pt>
                  <c:pt idx="118">
                    <c:v>x</c:v>
                  </c:pt>
                  <c:pt idx="119">
                    <c:v>x</c:v>
                  </c:pt>
                  <c:pt idx="120">
                    <c:v>x</c:v>
                  </c:pt>
                  <c:pt idx="121">
                    <c:v>x</c:v>
                  </c:pt>
                  <c:pt idx="122">
                    <c:v>x</c:v>
                  </c:pt>
                  <c:pt idx="123">
                    <c:v>x</c:v>
                  </c:pt>
                  <c:pt idx="124">
                    <c:v>x</c:v>
                  </c:pt>
                  <c:pt idx="125">
                    <c:v>x</c:v>
                  </c:pt>
                  <c:pt idx="126">
                    <c:v>x</c:v>
                  </c:pt>
                  <c:pt idx="127">
                    <c:v>x</c:v>
                  </c:pt>
                  <c:pt idx="128">
                    <c:v>x</c:v>
                  </c:pt>
                  <c:pt idx="129">
                    <c:v>x</c:v>
                  </c:pt>
                  <c:pt idx="130">
                    <c:v>x</c:v>
                  </c:pt>
                  <c:pt idx="131">
                    <c:v>x</c:v>
                  </c:pt>
                  <c:pt idx="132">
                    <c:v>x</c:v>
                  </c:pt>
                  <c:pt idx="133">
                    <c:v>x</c:v>
                  </c:pt>
                  <c:pt idx="134">
                    <c:v>x</c:v>
                  </c:pt>
                  <c:pt idx="135">
                    <c:v>x</c:v>
                  </c:pt>
                  <c:pt idx="136">
                    <c:v>x</c:v>
                  </c:pt>
                  <c:pt idx="137">
                    <c:v>x</c:v>
                  </c:pt>
                  <c:pt idx="138">
                    <c:v>x</c:v>
                  </c:pt>
                  <c:pt idx="139">
                    <c:v>x</c:v>
                  </c:pt>
                  <c:pt idx="140">
                    <c:v>x</c:v>
                  </c:pt>
                  <c:pt idx="141">
                    <c:v>x</c:v>
                  </c:pt>
                  <c:pt idx="142">
                    <c:v>x</c:v>
                  </c:pt>
                  <c:pt idx="143">
                    <c:v>x</c:v>
                  </c:pt>
                  <c:pt idx="144">
                    <c:v>x</c:v>
                  </c:pt>
                  <c:pt idx="145">
                    <c:v>x</c:v>
                  </c:pt>
                  <c:pt idx="146">
                    <c:v>x</c:v>
                  </c:pt>
                  <c:pt idx="147">
                    <c:v>x</c:v>
                  </c:pt>
                  <c:pt idx="148">
                    <c:v>x</c:v>
                  </c:pt>
                  <c:pt idx="149">
                    <c:v>x</c:v>
                  </c:pt>
                  <c:pt idx="150">
                    <c:v>x</c:v>
                  </c:pt>
                  <c:pt idx="151">
                    <c:v>x</c:v>
                  </c:pt>
                  <c:pt idx="152">
                    <c:v>x</c:v>
                  </c:pt>
                  <c:pt idx="153">
                    <c:v>x</c:v>
                  </c:pt>
                  <c:pt idx="154">
                    <c:v>x</c:v>
                  </c:pt>
                  <c:pt idx="155">
                    <c:v>x</c:v>
                  </c:pt>
                  <c:pt idx="156">
                    <c:v>x</c:v>
                  </c:pt>
                  <c:pt idx="157">
                    <c:v>x</c:v>
                  </c:pt>
                  <c:pt idx="158">
                    <c:v>x</c:v>
                  </c:pt>
                  <c:pt idx="159">
                    <c:v>x</c:v>
                  </c:pt>
                  <c:pt idx="160">
                    <c:v>x</c:v>
                  </c:pt>
                  <c:pt idx="161">
                    <c:v>x</c:v>
                  </c:pt>
                  <c:pt idx="162">
                    <c:v>x</c:v>
                  </c:pt>
                  <c:pt idx="163">
                    <c:v>x</c:v>
                  </c:pt>
                  <c:pt idx="164">
                    <c:v>x</c:v>
                  </c:pt>
                  <c:pt idx="165">
                    <c:v>x</c:v>
                  </c:pt>
                  <c:pt idx="166">
                    <c:v>x</c:v>
                  </c:pt>
                  <c:pt idx="167">
                    <c:v>x</c:v>
                  </c:pt>
                  <c:pt idx="168">
                    <c:v>x</c:v>
                  </c:pt>
                  <c:pt idx="169">
                    <c:v>x</c:v>
                  </c:pt>
                  <c:pt idx="170">
                    <c:v>x</c:v>
                  </c:pt>
                  <c:pt idx="171">
                    <c:v>x</c:v>
                  </c:pt>
                  <c:pt idx="172">
                    <c:v>x</c:v>
                  </c:pt>
                  <c:pt idx="173">
                    <c:v>x</c:v>
                  </c:pt>
                  <c:pt idx="174">
                    <c:v>x</c:v>
                  </c:pt>
                  <c:pt idx="175">
                    <c:v>x</c:v>
                  </c:pt>
                  <c:pt idx="176">
                    <c:v>x</c:v>
                  </c:pt>
                  <c:pt idx="177">
                    <c:v>x</c:v>
                  </c:pt>
                  <c:pt idx="178">
                    <c:v>x</c:v>
                  </c:pt>
                  <c:pt idx="179">
                    <c:v>x</c:v>
                  </c:pt>
                  <c:pt idx="180">
                    <c:v>x</c:v>
                  </c:pt>
                  <c:pt idx="181">
                    <c:v>x</c:v>
                  </c:pt>
                  <c:pt idx="182">
                    <c:v>x</c:v>
                  </c:pt>
                  <c:pt idx="183">
                    <c:v>x</c:v>
                  </c:pt>
                  <c:pt idx="184">
                    <c:v>x</c:v>
                  </c:pt>
                  <c:pt idx="185">
                    <c:v>x</c:v>
                  </c:pt>
                  <c:pt idx="186">
                    <c:v>x</c:v>
                  </c:pt>
                  <c:pt idx="187">
                    <c:v>x</c:v>
                  </c:pt>
                  <c:pt idx="188">
                    <c:v>x</c:v>
                  </c:pt>
                  <c:pt idx="189">
                    <c:v>x</c:v>
                  </c:pt>
                  <c:pt idx="190">
                    <c:v>x</c:v>
                  </c:pt>
                  <c:pt idx="191">
                    <c:v>x</c:v>
                  </c:pt>
                  <c:pt idx="192">
                    <c:v>x</c:v>
                  </c:pt>
                  <c:pt idx="193">
                    <c:v>x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0E-DD60-4146-A2FC-727D30CBFC60}"/>
            </c:ext>
          </c:extLst>
        </c:ser>
        <c:ser>
          <c:idx val="15"/>
          <c:order val="18"/>
          <c:tx>
            <c:v>Batman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/>
                    </a:pPr>
                    <a:fld id="{318D83C8-2779-504B-9C71-263104771F7E}" type="CELLRANGE">
                      <a:rPr lang="en-US" sz="2000" b="1">
                        <a:solidFill>
                          <a:srgbClr val="00B0F0"/>
                        </a:solidFill>
                      </a:rPr>
                      <a:pPr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rgbClr val="FF0000"/>
                </a:solidFill>
                <a:ln w="28575">
                  <a:solidFill>
                    <a:schemeClr val="tx1"/>
                  </a:solidFill>
                </a:ln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irregularSeal1">
                      <a:avLst/>
                    </a:prstGeom>
                  </c15:spPr>
                  <c15:layout>
                    <c:manualLayout>
                      <c:w val="0.25318307551873798"/>
                      <c:h val="0.1870982633446828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F-DD60-4146-A2FC-727D30CBFC60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'RRP Placement'!$C$90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'RRP Placement'!$D$90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'RRP Placement'!$G$90</c15:f>
                <c15:dlblRangeCache>
                  <c:ptCount val="1"/>
                  <c:pt idx="0">
                    <c:v>YASS!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0-DD60-4146-A2FC-727D30CBFC60}"/>
            </c:ext>
          </c:extLst>
        </c:ser>
        <c:ser>
          <c:idx val="17"/>
          <c:order val="19"/>
          <c:tx>
            <c:strRef>
              <c:f>'RRP Placement'!$F$74</c:f>
              <c:strCache>
                <c:ptCount val="1"/>
                <c:pt idx="0">
                  <c:v>μ on the graph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wrap="square" lIns="38100" tIns="0" rIns="38100" bIns="182880" anchor="ctr">
                    <a:spAutoFit/>
                  </a:bodyPr>
                  <a:lstStyle/>
                  <a:p>
                    <a:pPr>
                      <a:defRPr sz="1400" b="1"/>
                    </a:pPr>
                    <a:fld id="{D7CD45F9-A407-FE47-AEA4-D1FEC9A0A0C6}" type="CELLRANGE">
                      <a:rPr lang="en-US"/>
                      <a:pPr>
                        <a:defRPr sz="1400" b="1"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/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1-DD60-4146-A2FC-727D30CBFC60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'RRP Placement'!$G$75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'RRP Placement'!$H$75</c:f>
              <c:numCache>
                <c:formatCode>General</c:formatCode>
                <c:ptCount val="1"/>
                <c:pt idx="0">
                  <c:v>0.04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'RRP Placement'!$I$75</c15:f>
                <c15:dlblRangeCache>
                  <c:ptCount val="1"/>
                  <c:pt idx="0">
                    <c:v>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2-DD60-4146-A2FC-727D30CBF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2317152"/>
        <c:axId val="930277696"/>
      </c:scatterChart>
      <c:valAx>
        <c:axId val="1632317152"/>
        <c:scaling>
          <c:orientation val="minMax"/>
          <c:min val="-4"/>
        </c:scaling>
        <c:delete val="0"/>
        <c:axPos val="b"/>
        <c:numFmt formatCode="0" sourceLinked="0"/>
        <c:majorTickMark val="none"/>
        <c:minorTickMark val="none"/>
        <c:tickLblPos val="none"/>
        <c:spPr>
          <a:noFill/>
          <a:ln w="9525" cap="flat" cmpd="sng" algn="ctr">
            <a:solidFill>
              <a:srgbClr val="00B0F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0277696"/>
        <c:crosses val="autoZero"/>
        <c:crossBetween val="midCat"/>
      </c:valAx>
      <c:valAx>
        <c:axId val="930277696"/>
        <c:scaling>
          <c:orientation val="minMax"/>
          <c:max val="0.5"/>
          <c:min val="-0.21"/>
        </c:scaling>
        <c:delete val="1"/>
        <c:axPos val="l"/>
        <c:numFmt formatCode="General" sourceLinked="1"/>
        <c:majorTickMark val="out"/>
        <c:minorTickMark val="none"/>
        <c:tickLblPos val="nextTo"/>
        <c:crossAx val="1632317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4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'LLX Strongest'!$E$74</c:f>
          <c:strCache>
            <c:ptCount val="1"/>
            <c:pt idx="0">
              <c:v>P(x)</c:v>
            </c:pt>
          </c:strCache>
        </c:strRef>
      </c:tx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816123323792291E-2"/>
          <c:y val="1.8159243788937393E-2"/>
          <c:w val="0.96436775335241542"/>
          <c:h val="0.92953870622354751"/>
        </c:manualLayout>
      </c:layout>
      <c:scatterChart>
        <c:scatterStyle val="lineMarker"/>
        <c:varyColors val="0"/>
        <c:ser>
          <c:idx val="13"/>
          <c:order val="0"/>
          <c:tx>
            <c:v>equationLEFT</c:v>
          </c:tx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 anchorCtr="0">
                    <a:noAutofit/>
                  </a:bodyPr>
                  <a:lstStyle/>
                  <a:p>
                    <a:pPr algn="ctr">
                      <a:defRPr/>
                    </a:pPr>
                    <a:fld id="{0F912DA4-76BE-9643-892D-3AB26D86873A}" type="CELLRANGE">
                      <a:rPr lang="en-US"/>
                      <a:pPr algn="ctr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solidFill>
                    <a:schemeClr val="bg1">
                      <a:lumMod val="85000"/>
                    </a:schemeClr>
                  </a:soli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182593733186888"/>
                      <c:h val="0.19838693633952253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C2B4-F744-97C5-153893D2B26E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txPr>
              <a:bodyPr wrap="square" lIns="91440" tIns="19050" rIns="38100" bIns="19050" anchor="ctr" anchorCtr="0">
                <a:spAutoFit/>
              </a:bodyPr>
              <a:lstStyle/>
              <a:p>
                <a:pPr algn="l">
                  <a:defRPr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'LLX Strongest'!$C$81</c:f>
              <c:numCache>
                <c:formatCode>General</c:formatCode>
                <c:ptCount val="1"/>
                <c:pt idx="0">
                  <c:v>-3.5</c:v>
                </c:pt>
              </c:numCache>
            </c:numRef>
          </c:xVal>
          <c:yVal>
            <c:numRef>
              <c:f>'LLX Strongest'!$D$81</c:f>
              <c:numCache>
                <c:formatCode>General</c:formatCode>
                <c:ptCount val="1"/>
                <c:pt idx="0">
                  <c:v>0.49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'LLX Strongest'!$E$81</c15:f>
                <c15:dlblRangeCache>
                  <c:ptCount val="1"/>
                  <c:pt idx="0">
                    <c:v>x to P(x)
z = (x -μ) / σ
⟵ P(x) = P(z) = norm.s.dist(z, true)
⟶ P(x) = P(z) = 1-norm.s.dist(z, true)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C2B4-F744-97C5-153893D2B26E}"/>
            </c:ext>
          </c:extLst>
        </c:ser>
        <c:ser>
          <c:idx val="14"/>
          <c:order val="1"/>
          <c:tx>
            <c:v>equationRIGHT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A0B627D5-E934-8444-A401-08FEE2788C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2B4-F744-97C5-153893D2B26E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'LLX Strongest'!$G$81</c:f>
              <c:numCache>
                <c:formatCode>General</c:formatCode>
                <c:ptCount val="1"/>
                <c:pt idx="0">
                  <c:v>3.5</c:v>
                </c:pt>
              </c:numCache>
            </c:numRef>
          </c:xVal>
          <c:yVal>
            <c:numRef>
              <c:f>'LLX Strongest'!$H$81</c:f>
              <c:numCache>
                <c:formatCode>General</c:formatCode>
                <c:ptCount val="1"/>
                <c:pt idx="0">
                  <c:v>0.49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'LLX Strongest'!$I$81</c15:f>
                <c15:dlblRangeCache>
                  <c:ptCount val="1"/>
                  <c:pt idx="0">
                    <c:v>P(x) to x
⟵ z = norm.s.inv(P(x))
⟶ z = norm.s.inv(1-P(x))
x = zσ + 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C2B4-F744-97C5-153893D2B26E}"/>
            </c:ext>
          </c:extLst>
        </c:ser>
        <c:ser>
          <c:idx val="0"/>
          <c:order val="2"/>
          <c:tx>
            <c:strRef>
              <c:f>'LLX Strongest'!$R$49</c:f>
              <c:strCache>
                <c:ptCount val="1"/>
                <c:pt idx="0">
                  <c:v>Z or T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'LLX Strongest'!$Q$50:$Q$194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'LLX Strongest'!$R$50:$R$194</c:f>
              <c:numCache>
                <c:formatCode>0.000</c:formatCode>
                <c:ptCount val="145"/>
                <c:pt idx="0">
                  <c:v>4.4318484119380075E-3</c:v>
                </c:pt>
                <c:pt idx="1">
                  <c:v>5.0175847389326532E-3</c:v>
                </c:pt>
                <c:pt idx="2">
                  <c:v>5.6708812194458807E-3</c:v>
                </c:pt>
                <c:pt idx="3">
                  <c:v>6.3981203107235513E-3</c:v>
                </c:pt>
                <c:pt idx="4">
                  <c:v>7.2060997646092168E-3</c:v>
                </c:pt>
                <c:pt idx="5">
                  <c:v>8.1020357469784796E-3</c:v>
                </c:pt>
                <c:pt idx="6">
                  <c:v>9.0935625015910286E-3</c:v>
                </c:pt>
                <c:pt idx="7">
                  <c:v>1.0188728126088616E-2</c:v>
                </c:pt>
                <c:pt idx="8">
                  <c:v>1.1395986023797402E-2</c:v>
                </c:pt>
                <c:pt idx="9">
                  <c:v>1.2724181596831387E-2</c:v>
                </c:pt>
                <c:pt idx="10">
                  <c:v>1.4182533754437251E-2</c:v>
                </c:pt>
                <c:pt idx="11">
                  <c:v>1.5780610826231802E-2</c:v>
                </c:pt>
                <c:pt idx="12">
                  <c:v>1.7528300493568461E-2</c:v>
                </c:pt>
                <c:pt idx="13">
                  <c:v>1.9435773384264884E-2</c:v>
                </c:pt>
                <c:pt idx="14">
                  <c:v>2.1513440016773546E-2</c:v>
                </c:pt>
                <c:pt idx="15">
                  <c:v>2.3771900829913678E-2</c:v>
                </c:pt>
                <c:pt idx="16">
                  <c:v>2.6221889093709354E-2</c:v>
                </c:pt>
                <c:pt idx="17">
                  <c:v>2.8874206565747223E-2</c:v>
                </c:pt>
                <c:pt idx="18">
                  <c:v>3.1739651835667224E-2</c:v>
                </c:pt>
                <c:pt idx="19">
                  <c:v>3.482894138763417E-2</c:v>
                </c:pt>
                <c:pt idx="20">
                  <c:v>3.8152623506417724E-2</c:v>
                </c:pt>
                <c:pt idx="21">
                  <c:v>4.1720985256338335E-2</c:v>
                </c:pt>
                <c:pt idx="22">
                  <c:v>4.5543952872905295E-2</c:v>
                </c:pt>
                <c:pt idx="23">
                  <c:v>4.9630986023358713E-2</c:v>
                </c:pt>
                <c:pt idx="24">
                  <c:v>5.3990966513187674E-2</c:v>
                </c:pt>
                <c:pt idx="25">
                  <c:v>5.8632082139484169E-2</c:v>
                </c:pt>
                <c:pt idx="26">
                  <c:v>6.3561706516961941E-2</c:v>
                </c:pt>
                <c:pt idx="27">
                  <c:v>6.8786275826691473E-2</c:v>
                </c:pt>
                <c:pt idx="28">
                  <c:v>7.4311163558992643E-2</c:v>
                </c:pt>
                <c:pt idx="29">
                  <c:v>8.0140554438265552E-2</c:v>
                </c:pt>
                <c:pt idx="30">
                  <c:v>8.6277318826511032E-2</c:v>
                </c:pt>
                <c:pt idx="31">
                  <c:v>9.2722889001515207E-2</c:v>
                </c:pt>
                <c:pt idx="32">
                  <c:v>9.9477138792748207E-2</c:v>
                </c:pt>
                <c:pt idx="33">
                  <c:v>0.10653826813058456</c:v>
                </c:pt>
                <c:pt idx="34">
                  <c:v>0.11390269412019136</c:v>
                </c:pt>
                <c:pt idx="35">
                  <c:v>0.12156495028818042</c:v>
                </c:pt>
                <c:pt idx="36">
                  <c:v>0.12951759566589122</c:v>
                </c:pt>
                <c:pt idx="37">
                  <c:v>0.13775113536619732</c:v>
                </c:pt>
                <c:pt idx="38">
                  <c:v>0.14625395427953519</c:v>
                </c:pt>
                <c:pt idx="39">
                  <c:v>0.15501226545829269</c:v>
                </c:pt>
                <c:pt idx="40">
                  <c:v>0.1640100746759931</c:v>
                </c:pt>
                <c:pt idx="41">
                  <c:v>0.17322916253851786</c:v>
                </c:pt>
                <c:pt idx="42">
                  <c:v>0.18264908538902141</c:v>
                </c:pt>
                <c:pt idx="43">
                  <c:v>0.19224719608678109</c:v>
                </c:pt>
                <c:pt idx="44">
                  <c:v>0.20199868555405839</c:v>
                </c:pt>
                <c:pt idx="45">
                  <c:v>0.21187664577569898</c:v>
                </c:pt>
                <c:pt idx="46">
                  <c:v>0.22185215470573549</c:v>
                </c:pt>
                <c:pt idx="47">
                  <c:v>0.23189438328624226</c:v>
                </c:pt>
                <c:pt idx="48">
                  <c:v>0.24197072451914292</c:v>
                </c:pt>
                <c:pt idx="49">
                  <c:v>0.25204694425504476</c:v>
                </c:pt>
                <c:pt idx="50">
                  <c:v>0.262087353078301</c:v>
                </c:pt>
                <c:pt idx="51">
                  <c:v>0.27205499837854308</c:v>
                </c:pt>
                <c:pt idx="52">
                  <c:v>0.2819118754103021</c:v>
                </c:pt>
                <c:pt idx="53">
                  <c:v>0.29161915585865517</c:v>
                </c:pt>
                <c:pt idx="54">
                  <c:v>0.30113743215480399</c:v>
                </c:pt>
                <c:pt idx="55">
                  <c:v>0.31042697552584209</c:v>
                </c:pt>
                <c:pt idx="56">
                  <c:v>0.31944800552235181</c:v>
                </c:pt>
                <c:pt idx="57">
                  <c:v>0.32816096855037463</c:v>
                </c:pt>
                <c:pt idx="58">
                  <c:v>0.33652682274495277</c:v>
                </c:pt>
                <c:pt idx="59">
                  <c:v>0.34450732636471215</c:v>
                </c:pt>
                <c:pt idx="60">
                  <c:v>0.35206532676429914</c:v>
                </c:pt>
                <c:pt idx="61">
                  <c:v>0.35916504691680912</c:v>
                </c:pt>
                <c:pt idx="62">
                  <c:v>0.36577236641400213</c:v>
                </c:pt>
                <c:pt idx="63">
                  <c:v>0.37185509386976862</c:v>
                </c:pt>
                <c:pt idx="64">
                  <c:v>0.37738322769299293</c:v>
                </c:pt>
                <c:pt idx="65">
                  <c:v>0.3823292022799164</c:v>
                </c:pt>
                <c:pt idx="66">
                  <c:v>0.38666811680284902</c:v>
                </c:pt>
                <c:pt idx="67">
                  <c:v>0.39037794394036218</c:v>
                </c:pt>
                <c:pt idx="68">
                  <c:v>0.39343971610193973</c:v>
                </c:pt>
                <c:pt idx="69">
                  <c:v>0.39583768694474941</c:v>
                </c:pt>
                <c:pt idx="70">
                  <c:v>0.39755946625834188</c:v>
                </c:pt>
                <c:pt idx="71">
                  <c:v>0.39859612660068527</c:v>
                </c:pt>
                <c:pt idx="72">
                  <c:v>0.3989422804014327</c:v>
                </c:pt>
                <c:pt idx="73">
                  <c:v>0.39859612660068539</c:v>
                </c:pt>
                <c:pt idx="74">
                  <c:v>0.39755946625834204</c:v>
                </c:pt>
                <c:pt idx="75">
                  <c:v>0.39583768694474958</c:v>
                </c:pt>
                <c:pt idx="76">
                  <c:v>0.39343971610194006</c:v>
                </c:pt>
                <c:pt idx="77">
                  <c:v>0.39037794394036252</c:v>
                </c:pt>
                <c:pt idx="78">
                  <c:v>0.3866681168028494</c:v>
                </c:pt>
                <c:pt idx="79">
                  <c:v>0.3823292022799169</c:v>
                </c:pt>
                <c:pt idx="80">
                  <c:v>0.37738322769299348</c:v>
                </c:pt>
                <c:pt idx="81">
                  <c:v>0.37185509386976923</c:v>
                </c:pt>
                <c:pt idx="82">
                  <c:v>0.36577236641400274</c:v>
                </c:pt>
                <c:pt idx="83">
                  <c:v>0.35916504691680978</c:v>
                </c:pt>
                <c:pt idx="84">
                  <c:v>0.35206532676429986</c:v>
                </c:pt>
                <c:pt idx="85">
                  <c:v>0.34450732636471298</c:v>
                </c:pt>
                <c:pt idx="86">
                  <c:v>0.3365268227449536</c:v>
                </c:pt>
                <c:pt idx="87">
                  <c:v>0.32816096855037552</c:v>
                </c:pt>
                <c:pt idx="88">
                  <c:v>0.31944800552235275</c:v>
                </c:pt>
                <c:pt idx="89">
                  <c:v>0.31042697552584309</c:v>
                </c:pt>
                <c:pt idx="90">
                  <c:v>0.30113743215480498</c:v>
                </c:pt>
                <c:pt idx="91">
                  <c:v>0.29161915585865616</c:v>
                </c:pt>
                <c:pt idx="92">
                  <c:v>0.2819118754103031</c:v>
                </c:pt>
                <c:pt idx="93">
                  <c:v>0.27205499837854408</c:v>
                </c:pt>
                <c:pt idx="94">
                  <c:v>0.262087353078302</c:v>
                </c:pt>
                <c:pt idx="95">
                  <c:v>0.25204694425504581</c:v>
                </c:pt>
                <c:pt idx="96">
                  <c:v>0.24197072451914398</c:v>
                </c:pt>
                <c:pt idx="97">
                  <c:v>0.23189438328624334</c:v>
                </c:pt>
                <c:pt idx="98">
                  <c:v>0.22185215470573658</c:v>
                </c:pt>
                <c:pt idx="99">
                  <c:v>0.21187664577570006</c:v>
                </c:pt>
                <c:pt idx="100">
                  <c:v>0.20199868555405945</c:v>
                </c:pt>
                <c:pt idx="101">
                  <c:v>0.19224719608678212</c:v>
                </c:pt>
                <c:pt idx="102">
                  <c:v>0.18264908538902244</c:v>
                </c:pt>
                <c:pt idx="103">
                  <c:v>0.17322916253851886</c:v>
                </c:pt>
                <c:pt idx="104">
                  <c:v>0.16401007467599407</c:v>
                </c:pt>
                <c:pt idx="105">
                  <c:v>0.15501226545829364</c:v>
                </c:pt>
                <c:pt idx="106">
                  <c:v>0.14625395427953614</c:v>
                </c:pt>
                <c:pt idx="107">
                  <c:v>0.13775113536619821</c:v>
                </c:pt>
                <c:pt idx="108">
                  <c:v>0.12951759566589208</c:v>
                </c:pt>
                <c:pt idx="109">
                  <c:v>0.12156495028818123</c:v>
                </c:pt>
                <c:pt idx="110">
                  <c:v>0.11390269412019215</c:v>
                </c:pt>
                <c:pt idx="111">
                  <c:v>0.10653826813058534</c:v>
                </c:pt>
                <c:pt idx="112">
                  <c:v>9.9477138792748943E-2</c:v>
                </c:pt>
                <c:pt idx="113">
                  <c:v>9.2722889001515929E-2</c:v>
                </c:pt>
                <c:pt idx="114">
                  <c:v>8.6277318826511712E-2</c:v>
                </c:pt>
                <c:pt idx="115">
                  <c:v>8.014055443826619E-2</c:v>
                </c:pt>
                <c:pt idx="116">
                  <c:v>7.4311163558993254E-2</c:v>
                </c:pt>
                <c:pt idx="117">
                  <c:v>6.8786275826692042E-2</c:v>
                </c:pt>
                <c:pt idx="118">
                  <c:v>6.3561706516962482E-2</c:v>
                </c:pt>
                <c:pt idx="119">
                  <c:v>5.8632082139484676E-2</c:v>
                </c:pt>
                <c:pt idx="120">
                  <c:v>5.3990966513188146E-2</c:v>
                </c:pt>
                <c:pt idx="121">
                  <c:v>4.9630986023359178E-2</c:v>
                </c:pt>
                <c:pt idx="122">
                  <c:v>4.5543952872905698E-2</c:v>
                </c:pt>
                <c:pt idx="123">
                  <c:v>4.1720985256338723E-2</c:v>
                </c:pt>
                <c:pt idx="124">
                  <c:v>3.8152623506418078E-2</c:v>
                </c:pt>
                <c:pt idx="125">
                  <c:v>3.4828941387634517E-2</c:v>
                </c:pt>
                <c:pt idx="126">
                  <c:v>3.173965183566755E-2</c:v>
                </c:pt>
                <c:pt idx="127">
                  <c:v>2.8874206565747504E-2</c:v>
                </c:pt>
                <c:pt idx="128">
                  <c:v>2.6221889093709622E-2</c:v>
                </c:pt>
                <c:pt idx="129">
                  <c:v>2.3771900829913931E-2</c:v>
                </c:pt>
                <c:pt idx="130">
                  <c:v>2.1513440016773775E-2</c:v>
                </c:pt>
                <c:pt idx="131">
                  <c:v>1.9435773384265099E-2</c:v>
                </c:pt>
                <c:pt idx="132">
                  <c:v>1.7528300493568655E-2</c:v>
                </c:pt>
                <c:pt idx="133">
                  <c:v>1.5780610826231976E-2</c:v>
                </c:pt>
                <c:pt idx="134">
                  <c:v>1.4182533754437414E-2</c:v>
                </c:pt>
                <c:pt idx="135">
                  <c:v>1.2724181596831535E-2</c:v>
                </c:pt>
                <c:pt idx="136">
                  <c:v>1.1395986023797539E-2</c:v>
                </c:pt>
                <c:pt idx="137">
                  <c:v>1.0188728126088738E-2</c:v>
                </c:pt>
                <c:pt idx="138">
                  <c:v>9.0935625015911431E-3</c:v>
                </c:pt>
                <c:pt idx="139">
                  <c:v>8.1020357469785802E-3</c:v>
                </c:pt>
                <c:pt idx="140">
                  <c:v>7.2060997646093061E-3</c:v>
                </c:pt>
                <c:pt idx="141">
                  <c:v>6.3981203107236302E-3</c:v>
                </c:pt>
                <c:pt idx="142">
                  <c:v>5.6708812194459562E-3</c:v>
                </c:pt>
                <c:pt idx="143">
                  <c:v>5.01758473893272E-3</c:v>
                </c:pt>
                <c:pt idx="144">
                  <c:v>4.4318484119380665E-3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2B4-F744-97C5-153893D2B26E}"/>
            </c:ext>
          </c:extLst>
        </c:ser>
        <c:ser>
          <c:idx val="1"/>
          <c:order val="3"/>
          <c:tx>
            <c:strRef>
              <c:f>'LLX Strongest'!$S$49</c:f>
              <c:strCache>
                <c:ptCount val="1"/>
                <c:pt idx="0">
                  <c:v>normal pop X1</c:v>
                </c:pt>
              </c:strCache>
            </c:strRef>
          </c:tx>
          <c:spPr>
            <a:ln w="2222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47625" cap="flat" cmpd="sng" algn="ctr">
                <a:solidFill>
                  <a:srgbClr val="FF0000">
                    <a:alpha val="38000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'LLX Strongest'!$Q$50:$Q$194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'LLX Strongest'!$S$50:$S$194</c:f>
              <c:numCache>
                <c:formatCode>0.000</c:formatCode>
                <c:ptCount val="145"/>
                <c:pt idx="0">
                  <c:v>4.4318484119380075E-3</c:v>
                </c:pt>
                <c:pt idx="1">
                  <c:v>5.0175847389326532E-3</c:v>
                </c:pt>
                <c:pt idx="2">
                  <c:v>5.6708812194458807E-3</c:v>
                </c:pt>
                <c:pt idx="3">
                  <c:v>6.3981203107235513E-3</c:v>
                </c:pt>
                <c:pt idx="4">
                  <c:v>7.2060997646092168E-3</c:v>
                </c:pt>
                <c:pt idx="5">
                  <c:v>8.1020357469784796E-3</c:v>
                </c:pt>
                <c:pt idx="6">
                  <c:v>9.0935625015910286E-3</c:v>
                </c:pt>
                <c:pt idx="7">
                  <c:v>1.0188728126088616E-2</c:v>
                </c:pt>
                <c:pt idx="8">
                  <c:v>1.1395986023797402E-2</c:v>
                </c:pt>
                <c:pt idx="9">
                  <c:v>1.2724181596831387E-2</c:v>
                </c:pt>
                <c:pt idx="10">
                  <c:v>1.4182533754437251E-2</c:v>
                </c:pt>
                <c:pt idx="11">
                  <c:v>1.5780610826231802E-2</c:v>
                </c:pt>
                <c:pt idx="12">
                  <c:v>1.7528300493568461E-2</c:v>
                </c:pt>
                <c:pt idx="13">
                  <c:v>1.9435773384264884E-2</c:v>
                </c:pt>
                <c:pt idx="14">
                  <c:v>2.1513440016773546E-2</c:v>
                </c:pt>
                <c:pt idx="15">
                  <c:v>2.3771900829913678E-2</c:v>
                </c:pt>
                <c:pt idx="16">
                  <c:v>2.6221889093709354E-2</c:v>
                </c:pt>
                <c:pt idx="17">
                  <c:v>2.8874206565747223E-2</c:v>
                </c:pt>
                <c:pt idx="18">
                  <c:v>3.1739651835667224E-2</c:v>
                </c:pt>
                <c:pt idx="19">
                  <c:v>3.482894138763417E-2</c:v>
                </c:pt>
                <c:pt idx="20">
                  <c:v>3.8152623506417724E-2</c:v>
                </c:pt>
                <c:pt idx="21">
                  <c:v>4.1720985256338335E-2</c:v>
                </c:pt>
                <c:pt idx="22">
                  <c:v>4.5543952872905295E-2</c:v>
                </c:pt>
                <c:pt idx="23">
                  <c:v>4.9630986023358713E-2</c:v>
                </c:pt>
                <c:pt idx="24">
                  <c:v>5.3990966513187674E-2</c:v>
                </c:pt>
                <c:pt idx="25">
                  <c:v>5.8632082139484169E-2</c:v>
                </c:pt>
                <c:pt idx="26">
                  <c:v>6.3561706516961941E-2</c:v>
                </c:pt>
                <c:pt idx="27">
                  <c:v>6.8786275826691473E-2</c:v>
                </c:pt>
                <c:pt idx="28">
                  <c:v>7.4311163558992643E-2</c:v>
                </c:pt>
                <c:pt idx="29">
                  <c:v>8.0140554438265552E-2</c:v>
                </c:pt>
                <c:pt idx="30">
                  <c:v>8.6277318826511032E-2</c:v>
                </c:pt>
                <c:pt idx="31">
                  <c:v>9.2722889001515207E-2</c:v>
                </c:pt>
                <c:pt idx="32">
                  <c:v>9.9477138792748207E-2</c:v>
                </c:pt>
                <c:pt idx="33">
                  <c:v>0.10653826813058456</c:v>
                </c:pt>
                <c:pt idx="34">
                  <c:v>0.11390269412019136</c:v>
                </c:pt>
                <c:pt idx="35">
                  <c:v>0.12156495028818042</c:v>
                </c:pt>
                <c:pt idx="36">
                  <c:v>0.12951759566589122</c:v>
                </c:pt>
                <c:pt idx="37">
                  <c:v>0.13775113536619732</c:v>
                </c:pt>
                <c:pt idx="38">
                  <c:v>0.14625395427953519</c:v>
                </c:pt>
                <c:pt idx="39">
                  <c:v>0.15501226545829269</c:v>
                </c:pt>
                <c:pt idx="40">
                  <c:v>0.1640100746759931</c:v>
                </c:pt>
                <c:pt idx="41">
                  <c:v>0.17322916253851786</c:v>
                </c:pt>
                <c:pt idx="42">
                  <c:v>0.18264908538902141</c:v>
                </c:pt>
                <c:pt idx="43">
                  <c:v>0.19224719608678109</c:v>
                </c:pt>
                <c:pt idx="44">
                  <c:v>0.20199868555405839</c:v>
                </c:pt>
                <c:pt idx="45">
                  <c:v>0.21187664577569898</c:v>
                </c:pt>
                <c:pt idx="46">
                  <c:v>0.22185215470573549</c:v>
                </c:pt>
                <c:pt idx="47">
                  <c:v>0.23189438328624226</c:v>
                </c:pt>
                <c:pt idx="48">
                  <c:v>0.24197072451914292</c:v>
                </c:pt>
                <c:pt idx="49">
                  <c:v>0.25204694425504476</c:v>
                </c:pt>
                <c:pt idx="50">
                  <c:v>0.262087353078301</c:v>
                </c:pt>
                <c:pt idx="51">
                  <c:v>0.27205499837854308</c:v>
                </c:pt>
                <c:pt idx="52">
                  <c:v>0.2819118754103021</c:v>
                </c:pt>
                <c:pt idx="53">
                  <c:v>0.29161915585865517</c:v>
                </c:pt>
                <c:pt idx="54">
                  <c:v>0.30113743215480399</c:v>
                </c:pt>
                <c:pt idx="55">
                  <c:v>0.31042697552584209</c:v>
                </c:pt>
                <c:pt idx="56">
                  <c:v>0.31944800552235181</c:v>
                </c:pt>
                <c:pt idx="57">
                  <c:v>0.32816096855037463</c:v>
                </c:pt>
                <c:pt idx="58">
                  <c:v>0.33652682274495277</c:v>
                </c:pt>
                <c:pt idx="59">
                  <c:v>0.34450732636471215</c:v>
                </c:pt>
                <c:pt idx="60">
                  <c:v>0.35206532676429914</c:v>
                </c:pt>
                <c:pt idx="61">
                  <c:v>0.35916504691680912</c:v>
                </c:pt>
                <c:pt idx="62">
                  <c:v>0.36577236641400213</c:v>
                </c:pt>
                <c:pt idx="63">
                  <c:v>0.37185509386976862</c:v>
                </c:pt>
                <c:pt idx="64">
                  <c:v>0.37738322769299293</c:v>
                </c:pt>
                <c:pt idx="65">
                  <c:v>0.3823292022799164</c:v>
                </c:pt>
                <c:pt idx="66">
                  <c:v>0.38666811680284902</c:v>
                </c:pt>
                <c:pt idx="67">
                  <c:v>0.39037794394036218</c:v>
                </c:pt>
                <c:pt idx="68">
                  <c:v>0.39343971610193973</c:v>
                </c:pt>
                <c:pt idx="69">
                  <c:v>0.39583768694474941</c:v>
                </c:pt>
                <c:pt idx="70">
                  <c:v>0.39755946625834188</c:v>
                </c:pt>
                <c:pt idx="71">
                  <c:v>0.39859612660068527</c:v>
                </c:pt>
                <c:pt idx="72">
                  <c:v>0.3989422804014327</c:v>
                </c:pt>
                <c:pt idx="73">
                  <c:v>0.39859612660068539</c:v>
                </c:pt>
                <c:pt idx="74">
                  <c:v>0.39755946625834204</c:v>
                </c:pt>
                <c:pt idx="75">
                  <c:v>0.39583768694474958</c:v>
                </c:pt>
                <c:pt idx="76">
                  <c:v>0.39343971610194006</c:v>
                </c:pt>
                <c:pt idx="77">
                  <c:v>0.39037794394036252</c:v>
                </c:pt>
                <c:pt idx="78">
                  <c:v>0.3866681168028494</c:v>
                </c:pt>
                <c:pt idx="79">
                  <c:v>0.3823292022799169</c:v>
                </c:pt>
                <c:pt idx="80">
                  <c:v>0.37738322769299348</c:v>
                </c:pt>
                <c:pt idx="81">
                  <c:v>0.37185509386976923</c:v>
                </c:pt>
                <c:pt idx="82">
                  <c:v>0.36577236641400274</c:v>
                </c:pt>
                <c:pt idx="83">
                  <c:v>0.35916504691680978</c:v>
                </c:pt>
                <c:pt idx="84">
                  <c:v>0.35206532676429986</c:v>
                </c:pt>
                <c:pt idx="85">
                  <c:v>0.34450732636471298</c:v>
                </c:pt>
                <c:pt idx="86">
                  <c:v>0.3365268227449536</c:v>
                </c:pt>
                <c:pt idx="87">
                  <c:v>0.32816096855037552</c:v>
                </c:pt>
                <c:pt idx="88">
                  <c:v>0.31944800552235275</c:v>
                </c:pt>
                <c:pt idx="89">
                  <c:v>0.31042697552584309</c:v>
                </c:pt>
                <c:pt idx="90">
                  <c:v>0.30113743215480498</c:v>
                </c:pt>
                <c:pt idx="91">
                  <c:v>0.29161915585865616</c:v>
                </c:pt>
                <c:pt idx="92">
                  <c:v>0.2819118754103031</c:v>
                </c:pt>
                <c:pt idx="93">
                  <c:v>0.27205499837854408</c:v>
                </c:pt>
                <c:pt idx="94">
                  <c:v>0.262087353078302</c:v>
                </c:pt>
                <c:pt idx="95">
                  <c:v>0.25204694425504581</c:v>
                </c:pt>
                <c:pt idx="96">
                  <c:v>0.24197072451914398</c:v>
                </c:pt>
                <c:pt idx="97">
                  <c:v>0.23189438328624334</c:v>
                </c:pt>
                <c:pt idx="98">
                  <c:v>0.22185215470573658</c:v>
                </c:pt>
                <c:pt idx="99">
                  <c:v>0.21187664577570006</c:v>
                </c:pt>
                <c:pt idx="100">
                  <c:v>0.20199868555405945</c:v>
                </c:pt>
                <c:pt idx="101">
                  <c:v>0.19224719608678212</c:v>
                </c:pt>
                <c:pt idx="102">
                  <c:v>0.18264908538902244</c:v>
                </c:pt>
                <c:pt idx="103">
                  <c:v>0.17322916253851886</c:v>
                </c:pt>
                <c:pt idx="104">
                  <c:v>0.16401007467599407</c:v>
                </c:pt>
                <c:pt idx="105">
                  <c:v>0.15501226545829364</c:v>
                </c:pt>
                <c:pt idx="106">
                  <c:v>0.14625395427953614</c:v>
                </c:pt>
                <c:pt idx="107">
                  <c:v>0.13775113536619821</c:v>
                </c:pt>
                <c:pt idx="108">
                  <c:v>0.12951759566589208</c:v>
                </c:pt>
                <c:pt idx="109">
                  <c:v>0.12156495028818123</c:v>
                </c:pt>
                <c:pt idx="110">
                  <c:v>0.11390269412019215</c:v>
                </c:pt>
                <c:pt idx="111">
                  <c:v>0.10653826813058534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2B4-F744-97C5-153893D2B26E}"/>
            </c:ext>
          </c:extLst>
        </c:ser>
        <c:ser>
          <c:idx val="19"/>
          <c:order val="4"/>
          <c:tx>
            <c:strRef>
              <c:f>'LLX Strongest'!$T$49</c:f>
              <c:strCache>
                <c:ptCount val="1"/>
                <c:pt idx="0">
                  <c:v> X2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47625">
                <a:solidFill>
                  <a:srgbClr val="FF0000">
                    <a:alpha val="37552"/>
                  </a:srgbClr>
                </a:solidFill>
              </a:ln>
            </c:spPr>
          </c:errBars>
          <c:xVal>
            <c:numRef>
              <c:f>'LLX Strongest'!$Q$50:$Q$194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'LLX Strongest'!$T$50:$T$194</c:f>
              <c:numCache>
                <c:formatCode>0.000</c:formatCode>
                <c:ptCount val="14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2B4-F744-97C5-153893D2B26E}"/>
            </c:ext>
          </c:extLst>
        </c:ser>
        <c:ser>
          <c:idx val="2"/>
          <c:order val="5"/>
          <c:tx>
            <c:strRef>
              <c:f>'LLX Strongest'!$U$49</c:f>
              <c:strCache>
                <c:ptCount val="1"/>
                <c:pt idx="0">
                  <c:v>normal pop X3</c:v>
                </c:pt>
              </c:strCache>
            </c:strRef>
          </c:tx>
          <c:spPr>
            <a:ln w="22225" cap="rnd">
              <a:noFill/>
              <a:prstDash val="solid"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50800" cap="flat" cmpd="sng" algn="ctr">
                <a:solidFill>
                  <a:schemeClr val="tx1">
                    <a:alpha val="23366"/>
                  </a:schemeClr>
                </a:solidFill>
                <a:prstDash val="solid"/>
                <a:round/>
              </a:ln>
              <a:effectLst/>
            </c:spPr>
          </c:errBars>
          <c:xVal>
            <c:numRef>
              <c:f>'LLX Strongest'!$Q$50:$Q$194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'LLX Strongest'!$U$50:$U$194</c:f>
              <c:numCache>
                <c:formatCode>0.000</c:formatCode>
                <c:ptCount val="145"/>
                <c:pt idx="0">
                  <c:v>4.4318484119380075E-3</c:v>
                </c:pt>
                <c:pt idx="1">
                  <c:v>5.0175847389326532E-3</c:v>
                </c:pt>
                <c:pt idx="2">
                  <c:v>5.6708812194458807E-3</c:v>
                </c:pt>
                <c:pt idx="3">
                  <c:v>6.3981203107235513E-3</c:v>
                </c:pt>
                <c:pt idx="4">
                  <c:v>7.2060997646092168E-3</c:v>
                </c:pt>
                <c:pt idx="5">
                  <c:v>8.1020357469784796E-3</c:v>
                </c:pt>
                <c:pt idx="6">
                  <c:v>9.0935625015910286E-3</c:v>
                </c:pt>
                <c:pt idx="7">
                  <c:v>1.0188728126088616E-2</c:v>
                </c:pt>
                <c:pt idx="8">
                  <c:v>1.1395986023797402E-2</c:v>
                </c:pt>
                <c:pt idx="9">
                  <c:v>1.2724181596831387E-2</c:v>
                </c:pt>
                <c:pt idx="10">
                  <c:v>1.4182533754437251E-2</c:v>
                </c:pt>
                <c:pt idx="11">
                  <c:v>1.5780610826231802E-2</c:v>
                </c:pt>
                <c:pt idx="12">
                  <c:v>1.7528300493568461E-2</c:v>
                </c:pt>
                <c:pt idx="13">
                  <c:v>1.9435773384264884E-2</c:v>
                </c:pt>
                <c:pt idx="14">
                  <c:v>2.1513440016773546E-2</c:v>
                </c:pt>
                <c:pt idx="15">
                  <c:v>2.3771900829913678E-2</c:v>
                </c:pt>
                <c:pt idx="16">
                  <c:v>2.6221889093709354E-2</c:v>
                </c:pt>
                <c:pt idx="17">
                  <c:v>2.8874206565747223E-2</c:v>
                </c:pt>
                <c:pt idx="18">
                  <c:v>3.1739651835667224E-2</c:v>
                </c:pt>
                <c:pt idx="19">
                  <c:v>3.482894138763417E-2</c:v>
                </c:pt>
                <c:pt idx="20">
                  <c:v>3.8152623506417724E-2</c:v>
                </c:pt>
                <c:pt idx="21">
                  <c:v>4.1720985256338335E-2</c:v>
                </c:pt>
                <c:pt idx="22">
                  <c:v>4.5543952872905295E-2</c:v>
                </c:pt>
                <c:pt idx="23">
                  <c:v>4.9630986023358713E-2</c:v>
                </c:pt>
                <c:pt idx="24">
                  <c:v>5.3990966513187674E-2</c:v>
                </c:pt>
                <c:pt idx="25">
                  <c:v>5.8632082139484169E-2</c:v>
                </c:pt>
                <c:pt idx="26">
                  <c:v>6.3561706516961941E-2</c:v>
                </c:pt>
                <c:pt idx="27">
                  <c:v>6.8786275826691473E-2</c:v>
                </c:pt>
                <c:pt idx="28">
                  <c:v>7.4311163558992643E-2</c:v>
                </c:pt>
                <c:pt idx="29">
                  <c:v>8.0140554438265552E-2</c:v>
                </c:pt>
                <c:pt idx="30">
                  <c:v>8.6277318826511032E-2</c:v>
                </c:pt>
                <c:pt idx="31">
                  <c:v>9.2722889001515207E-2</c:v>
                </c:pt>
                <c:pt idx="32">
                  <c:v>9.9477138792748207E-2</c:v>
                </c:pt>
                <c:pt idx="33">
                  <c:v>0.10653826813058456</c:v>
                </c:pt>
                <c:pt idx="34">
                  <c:v>0.11390269412019136</c:v>
                </c:pt>
                <c:pt idx="35">
                  <c:v>0.12156495028818042</c:v>
                </c:pt>
                <c:pt idx="36">
                  <c:v>0.12951759566589122</c:v>
                </c:pt>
                <c:pt idx="37">
                  <c:v>0.13775113536619732</c:v>
                </c:pt>
                <c:pt idx="38">
                  <c:v>0.14625395427953519</c:v>
                </c:pt>
                <c:pt idx="39">
                  <c:v>0.15501226545829269</c:v>
                </c:pt>
                <c:pt idx="40">
                  <c:v>0.1640100746759931</c:v>
                </c:pt>
                <c:pt idx="41">
                  <c:v>0.17322916253851786</c:v>
                </c:pt>
                <c:pt idx="42">
                  <c:v>0.18264908538902141</c:v>
                </c:pt>
                <c:pt idx="43">
                  <c:v>0.19224719608678109</c:v>
                </c:pt>
                <c:pt idx="44">
                  <c:v>0.20199868555405839</c:v>
                </c:pt>
                <c:pt idx="45">
                  <c:v>0.21187664577569898</c:v>
                </c:pt>
                <c:pt idx="46">
                  <c:v>0.22185215470573549</c:v>
                </c:pt>
                <c:pt idx="47">
                  <c:v>0.23189438328624226</c:v>
                </c:pt>
                <c:pt idx="48">
                  <c:v>0.24197072451914292</c:v>
                </c:pt>
                <c:pt idx="49">
                  <c:v>0.25204694425504476</c:v>
                </c:pt>
                <c:pt idx="50">
                  <c:v>0.262087353078301</c:v>
                </c:pt>
                <c:pt idx="51">
                  <c:v>0.27205499837854308</c:v>
                </c:pt>
                <c:pt idx="52">
                  <c:v>0.2819118754103021</c:v>
                </c:pt>
                <c:pt idx="53">
                  <c:v>0.29161915585865517</c:v>
                </c:pt>
                <c:pt idx="54">
                  <c:v>0.30113743215480399</c:v>
                </c:pt>
                <c:pt idx="55">
                  <c:v>0.31042697552584209</c:v>
                </c:pt>
                <c:pt idx="56">
                  <c:v>0.31944800552235181</c:v>
                </c:pt>
                <c:pt idx="57">
                  <c:v>0.32816096855037463</c:v>
                </c:pt>
                <c:pt idx="58">
                  <c:v>0.33652682274495277</c:v>
                </c:pt>
                <c:pt idx="59">
                  <c:v>0.34450732636471215</c:v>
                </c:pt>
                <c:pt idx="60">
                  <c:v>0.35206532676429914</c:v>
                </c:pt>
                <c:pt idx="61">
                  <c:v>0.35916504691680912</c:v>
                </c:pt>
                <c:pt idx="62">
                  <c:v>0.36577236641400213</c:v>
                </c:pt>
                <c:pt idx="63">
                  <c:v>0.37185509386976862</c:v>
                </c:pt>
                <c:pt idx="64">
                  <c:v>0.37738322769299293</c:v>
                </c:pt>
                <c:pt idx="65">
                  <c:v>0.3823292022799164</c:v>
                </c:pt>
                <c:pt idx="66">
                  <c:v>0.38666811680284902</c:v>
                </c:pt>
                <c:pt idx="67">
                  <c:v>0.39037794394036218</c:v>
                </c:pt>
                <c:pt idx="68">
                  <c:v>0.39343971610193973</c:v>
                </c:pt>
                <c:pt idx="69">
                  <c:v>0.39583768694474941</c:v>
                </c:pt>
                <c:pt idx="70">
                  <c:v>0.39755946625834188</c:v>
                </c:pt>
                <c:pt idx="71">
                  <c:v>0.39859612660068527</c:v>
                </c:pt>
                <c:pt idx="72">
                  <c:v>0.3989422804014327</c:v>
                </c:pt>
                <c:pt idx="73">
                  <c:v>0.39859612660068539</c:v>
                </c:pt>
                <c:pt idx="74">
                  <c:v>0.39755946625834204</c:v>
                </c:pt>
                <c:pt idx="75">
                  <c:v>0.39583768694474958</c:v>
                </c:pt>
                <c:pt idx="76">
                  <c:v>0.39343971610194006</c:v>
                </c:pt>
                <c:pt idx="77">
                  <c:v>0.39037794394036252</c:v>
                </c:pt>
                <c:pt idx="78">
                  <c:v>0.3866681168028494</c:v>
                </c:pt>
                <c:pt idx="79">
                  <c:v>0.3823292022799169</c:v>
                </c:pt>
                <c:pt idx="80">
                  <c:v>0.37738322769299348</c:v>
                </c:pt>
                <c:pt idx="81">
                  <c:v>0.37185509386976923</c:v>
                </c:pt>
                <c:pt idx="82">
                  <c:v>0.36577236641400274</c:v>
                </c:pt>
                <c:pt idx="83">
                  <c:v>0.35916504691680978</c:v>
                </c:pt>
                <c:pt idx="84">
                  <c:v>0.35206532676429986</c:v>
                </c:pt>
                <c:pt idx="85">
                  <c:v>0.34450732636471298</c:v>
                </c:pt>
                <c:pt idx="86">
                  <c:v>0.3365268227449536</c:v>
                </c:pt>
                <c:pt idx="87">
                  <c:v>0.32816096855037552</c:v>
                </c:pt>
                <c:pt idx="88">
                  <c:v>0.31944800552235275</c:v>
                </c:pt>
                <c:pt idx="89">
                  <c:v>0.31042697552584309</c:v>
                </c:pt>
                <c:pt idx="90">
                  <c:v>0.30113743215480498</c:v>
                </c:pt>
                <c:pt idx="91">
                  <c:v>0.29161915585865616</c:v>
                </c:pt>
                <c:pt idx="92">
                  <c:v>0.2819118754103031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2B4-F744-97C5-153893D2B26E}"/>
            </c:ext>
          </c:extLst>
        </c:ser>
        <c:ser>
          <c:idx val="3"/>
          <c:order val="6"/>
          <c:tx>
            <c:strRef>
              <c:f>'LLX Strongest'!$F$113</c:f>
              <c:strCache>
                <c:ptCount val="1"/>
                <c:pt idx="0">
                  <c:v>stdev bars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0"/>
            <c:val val="100"/>
            <c:spPr>
              <a:noFill/>
              <a:ln w="31750" cap="flat" cmpd="sng" algn="ctr">
                <a:solidFill>
                  <a:srgbClr val="00B0F0"/>
                </a:solidFill>
                <a:round/>
              </a:ln>
              <a:effectLst>
                <a:glow>
                  <a:schemeClr val="bg1"/>
                </a:glow>
              </a:effectLst>
            </c:spPr>
          </c:errBars>
          <c:xVal>
            <c:numRef>
              <c:f>'LLX Strongest'!$C$115:$C$121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'LLX Strongest'!$F$115:$F$121</c:f>
              <c:numCache>
                <c:formatCode>0.000</c:formatCode>
                <c:ptCount val="7"/>
                <c:pt idx="0">
                  <c:v>4.4318484119380075E-3</c:v>
                </c:pt>
                <c:pt idx="1">
                  <c:v>5.3990966513188063E-2</c:v>
                </c:pt>
                <c:pt idx="2">
                  <c:v>0.24197072451914337</c:v>
                </c:pt>
                <c:pt idx="3">
                  <c:v>0.3989422804014327</c:v>
                </c:pt>
                <c:pt idx="4">
                  <c:v>0.24197072451914337</c:v>
                </c:pt>
                <c:pt idx="5">
                  <c:v>5.3990966513188063E-2</c:v>
                </c:pt>
                <c:pt idx="6">
                  <c:v>4.4318484119380075E-3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2B4-F744-97C5-153893D2B26E}"/>
            </c:ext>
          </c:extLst>
        </c:ser>
        <c:ser>
          <c:idx val="10"/>
          <c:order val="7"/>
          <c:tx>
            <c:strRef>
              <c:f>'LLX Strongest'!$C$113</c:f>
              <c:strCache>
                <c:ptCount val="1"/>
                <c:pt idx="0">
                  <c:v>stdev</c:v>
                </c:pt>
              </c:strCache>
            </c:strRef>
          </c:tx>
          <c:spPr>
            <a:ln w="127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8F435122-D4F0-3948-8D41-F276FBBE64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2B4-F744-97C5-153893D2B26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6C7EA66-AA20-8747-8A47-B49EDD541B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2B4-F744-97C5-153893D2B26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F7A6266-1A83-B841-992E-F6F7A460A9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2B4-F744-97C5-153893D2B26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D7E0956-FD37-A54D-B8F2-7027CA3611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2B4-F744-97C5-153893D2B26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4CB10FD-B00A-9A4D-AC58-89BB396EA0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2B4-F744-97C5-153893D2B26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9DA78DA-7EE6-F649-AC7D-1B9C4DA2DA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2B4-F744-97C5-153893D2B26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FADD3C9-4A27-B74A-99E5-800CBCB36F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C2B4-F744-97C5-153893D2B26E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'LLX Strongest'!$C$115:$C$121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'LLX Strongest'!$D$115:$D$121</c:f>
              <c:numCache>
                <c:formatCode>General</c:formatCode>
                <c:ptCount val="7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'LLX Strongest'!$E$115:$E$121</c15:f>
                <c15:dlblRangeCache>
                  <c:ptCount val="7"/>
                  <c:pt idx="0">
                    <c:v>-3z</c:v>
                  </c:pt>
                  <c:pt idx="1">
                    <c:v>-2z</c:v>
                  </c:pt>
                  <c:pt idx="2">
                    <c:v>-1z</c:v>
                  </c:pt>
                  <c:pt idx="3">
                    <c:v>0</c:v>
                  </c:pt>
                  <c:pt idx="4">
                    <c:v>1z</c:v>
                  </c:pt>
                  <c:pt idx="5">
                    <c:v>2z</c:v>
                  </c:pt>
                  <c:pt idx="6">
                    <c:v>3z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C2B4-F744-97C5-153893D2B26E}"/>
            </c:ext>
          </c:extLst>
        </c:ser>
        <c:ser>
          <c:idx val="9"/>
          <c:order val="8"/>
          <c:tx>
            <c:strRef>
              <c:f>'LLX Strongest'!$E$124</c:f>
              <c:strCache>
                <c:ptCount val="1"/>
                <c:pt idx="0">
                  <c:v>emp rule labels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EA8354B5-C760-7147-82CE-0EB04DCEFD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C2B4-F744-97C5-153893D2B26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39AF0E0-9BDF-1240-ABBC-7C85D62DC8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C2B4-F744-97C5-153893D2B26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59A6890-B2A6-A04D-AE7F-87B5E2D318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C2B4-F744-97C5-153893D2B26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70CB1A7-4973-C046-AEA2-CBF23E4BCD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C2B4-F744-97C5-153893D2B26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100E857-A328-F64B-B560-2C98E37C2C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C2B4-F744-97C5-153893D2B26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98B851C-38BD-5145-B06B-86FED25A60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C2B4-F744-97C5-153893D2B26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9C37CAD-D613-8747-821D-74C4DAEE67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C2B4-F744-97C5-153893D2B26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CFD669F-433A-9D4E-BE2D-4B2A75B0BB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C2B4-F744-97C5-153893D2B2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'LLX Strongest'!$C$125:$C$132</c:f>
              <c:numCache>
                <c:formatCode>General</c:formatCode>
                <c:ptCount val="8"/>
                <c:pt idx="0">
                  <c:v>-3.5</c:v>
                </c:pt>
                <c:pt idx="1">
                  <c:v>-2.5</c:v>
                </c:pt>
                <c:pt idx="2">
                  <c:v>-1.5</c:v>
                </c:pt>
                <c:pt idx="3">
                  <c:v>-0.5</c:v>
                </c:pt>
                <c:pt idx="4">
                  <c:v>0.5</c:v>
                </c:pt>
                <c:pt idx="5">
                  <c:v>1.5</c:v>
                </c:pt>
                <c:pt idx="6">
                  <c:v>2.5</c:v>
                </c:pt>
                <c:pt idx="7">
                  <c:v>3.5</c:v>
                </c:pt>
              </c:numCache>
            </c:numRef>
          </c:xVal>
          <c:yVal>
            <c:numRef>
              <c:f>'LLX Strongest'!$D$125:$D$132</c:f>
              <c:numCache>
                <c:formatCode>General</c:formatCode>
                <c:ptCount val="8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  <c:pt idx="7">
                  <c:v>-0.02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'LLX Strongest'!$E$125:$E$132</c15:f>
                <c15:dlblRangeCache>
                  <c:ptCount val="8"/>
                  <c:pt idx="0">
                    <c:v>0.5%</c:v>
                  </c:pt>
                  <c:pt idx="1">
                    <c:v>2.0%</c:v>
                  </c:pt>
                  <c:pt idx="2">
                    <c:v>13.5%</c:v>
                  </c:pt>
                  <c:pt idx="3">
                    <c:v>34.0%</c:v>
                  </c:pt>
                  <c:pt idx="4">
                    <c:v>34.0%</c:v>
                  </c:pt>
                  <c:pt idx="5">
                    <c:v>13.5%</c:v>
                  </c:pt>
                  <c:pt idx="6">
                    <c:v>2.0%</c:v>
                  </c:pt>
                  <c:pt idx="7">
                    <c:v>0.5%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9-C2B4-F744-97C5-153893D2B26E}"/>
            </c:ext>
          </c:extLst>
        </c:ser>
        <c:ser>
          <c:idx val="8"/>
          <c:order val="9"/>
          <c:tx>
            <c:strRef>
              <c:f>'LLX Strongest'!$C$135</c:f>
              <c:strCache>
                <c:ptCount val="1"/>
                <c:pt idx="0">
                  <c:v>cumm prob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B6CDAF1A-0D63-8E49-8B61-51B5E3B3E9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C2B4-F744-97C5-153893D2B26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32F524E-86D6-324A-85DB-3E9AF8E4400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C2B4-F744-97C5-153893D2B26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9BC84CB-455F-544D-AFC2-A815C298A8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C2B4-F744-97C5-153893D2B26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352CE71-68F6-0941-97B4-B0F17F76B0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C2B4-F744-97C5-153893D2B26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6E4312D-CCC8-7C4E-B81A-5EA92875CD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C2B4-F744-97C5-153893D2B26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19E2D3F-8C64-F841-9881-EB75B70CC4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C2B4-F744-97C5-153893D2B26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211A2D5-1745-334C-B916-C062A4BCD3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C2B4-F744-97C5-153893D2B2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'LLX Strongest'!$C$136:$C$142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'LLX Strongest'!$D$136:$D$142</c:f>
              <c:numCache>
                <c:formatCode>General</c:formatCode>
                <c:ptCount val="7"/>
                <c:pt idx="0">
                  <c:v>-0.05</c:v>
                </c:pt>
                <c:pt idx="1">
                  <c:v>-0.05</c:v>
                </c:pt>
                <c:pt idx="2">
                  <c:v>-0.05</c:v>
                </c:pt>
                <c:pt idx="3">
                  <c:v>-0.05</c:v>
                </c:pt>
                <c:pt idx="4">
                  <c:v>-0.05</c:v>
                </c:pt>
                <c:pt idx="5">
                  <c:v>-0.05</c:v>
                </c:pt>
                <c:pt idx="6">
                  <c:v>-0.05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'LLX Strongest'!$F$136:$F$142</c15:f>
                <c15:dlblRangeCache>
                  <c:ptCount val="7"/>
                  <c:pt idx="0">
                    <c:v>⟵ 0.5%</c:v>
                  </c:pt>
                  <c:pt idx="1">
                    <c:v>⟵ 2.5%</c:v>
                  </c:pt>
                  <c:pt idx="2">
                    <c:v>⟵ 16.0%</c:v>
                  </c:pt>
                  <c:pt idx="3">
                    <c:v>⟵ 50.0%</c:v>
                  </c:pt>
                  <c:pt idx="4">
                    <c:v>⟵ 84.0%</c:v>
                  </c:pt>
                  <c:pt idx="5">
                    <c:v>⟵ 97.5%</c:v>
                  </c:pt>
                  <c:pt idx="6">
                    <c:v>⟵ 99.5%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C2B4-F744-97C5-153893D2B26E}"/>
            </c:ext>
          </c:extLst>
        </c:ser>
        <c:ser>
          <c:idx val="11"/>
          <c:order val="10"/>
          <c:tx>
            <c:strRef>
              <c:f>'LLX Strongest'!$A$155</c:f>
              <c:strCache>
                <c:ptCount val="1"/>
                <c:pt idx="0">
                  <c:v>X1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1000">
                        <a:solidFill>
                          <a:srgbClr val="C0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37836571845957"/>
                      <c:h val="3.7432290880533479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22-C2B4-F744-97C5-153893D2B26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3-C2B4-F744-97C5-153893D2B26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4-C2B4-F744-97C5-153893D2B26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C2B4-F744-97C5-153893D2B26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B4-F744-97C5-153893D2B26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7-C2B4-F744-97C5-153893D2B26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8-C2B4-F744-97C5-153893D2B26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C2B4-F744-97C5-153893D2B2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C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'LLX Strongest'!$C$157:$C$164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'LLX Strongest'!$D$157:$D$164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'LLX Strongest'!$G$157:$G$164</c15:f>
                <c15:dlblRangeCache>
                  <c:ptCount val="8"/>
                  <c:pt idx="0">
                    <c:v> σ = 6 </c:v>
                  </c:pt>
                  <c:pt idx="1">
                    <c:v> -18 </c:v>
                  </c:pt>
                  <c:pt idx="2">
                    <c:v> -12 </c:v>
                  </c:pt>
                  <c:pt idx="3">
                    <c:v> -6 </c:v>
                  </c:pt>
                  <c:pt idx="4">
                    <c:v> 0 </c:v>
                  </c:pt>
                  <c:pt idx="5">
                    <c:v> +6 </c:v>
                  </c:pt>
                  <c:pt idx="6">
                    <c:v> +12 </c:v>
                  </c:pt>
                  <c:pt idx="7">
                    <c:v> +18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A-C2B4-F744-97C5-153893D2B26E}"/>
            </c:ext>
          </c:extLst>
        </c:ser>
        <c:ser>
          <c:idx val="4"/>
          <c:order val="11"/>
          <c:tx>
            <c:strRef>
              <c:f>'LLX Strongest'!$C$145</c:f>
              <c:strCache>
                <c:ptCount val="1"/>
                <c:pt idx="0">
                  <c:v>X1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2B-C2B4-F744-97C5-153893D2B26E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00" b="0" i="0" u="none" strike="noStrike" kern="1200" baseline="0">
                        <a:solidFill>
                          <a:srgbClr val="FF0000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D5B6C863-0919-6546-BF50-00377A350B31}" type="CELLRANGE">
                      <a:rPr lang="en-US"/>
                      <a:pPr algn="ctr">
                        <a:defRPr sz="1000" b="0" i="0" u="none" strike="noStrike" kern="1200" baseline="0">
                          <a:solidFill>
                            <a:srgbClr val="FF0000"/>
                          </a:solidFill>
                          <a:effectLst>
                            <a:glow rad="127000">
                              <a:schemeClr val="bg1"/>
                            </a:glow>
                          </a:effectLst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>
                    <a:alpha val="81000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1204694668187"/>
                      <c:h val="4.908529852152470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C2B4-F744-97C5-153893D2B26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D3BD9A5-4F45-5040-AA44-218C8FA4E4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C2B4-F744-97C5-153893D2B26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FF44993-4872-E64B-86A9-2322D5B661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C2B4-F744-97C5-153893D2B26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4C91C6E-6BC3-5B40-A197-386AEA2BDA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C2B4-F744-97C5-153893D2B26E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3CCC2A4A-9F4E-1140-B916-B7B09B9A3F40}" type="CELLRANGE">
                      <a:rPr lang="en-US"/>
                      <a:pPr>
                        <a:defRPr sz="11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C2B4-F744-97C5-153893D2B26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0AC2140-D3DA-834F-9BF9-67AD9D425A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C2B4-F744-97C5-153893D2B26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BC353D0-C99A-DF48-8D29-07A8BF28AD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C2B4-F744-97C5-153893D2B26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33F1BF4-568E-A34A-AE3F-E3174E176C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C2B4-F744-97C5-153893D2B2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FF000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'LLX Strongest'!$C$146:$C$153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'LLX Strongest'!$D$146:$D$153</c:f>
              <c:numCache>
                <c:formatCode>General</c:formatCode>
                <c:ptCount val="8"/>
                <c:pt idx="0">
                  <c:v>-0.12</c:v>
                </c:pt>
                <c:pt idx="1">
                  <c:v>-0.12</c:v>
                </c:pt>
                <c:pt idx="2">
                  <c:v>-0.12</c:v>
                </c:pt>
                <c:pt idx="3">
                  <c:v>-0.12</c:v>
                </c:pt>
                <c:pt idx="4">
                  <c:v>-0.12</c:v>
                </c:pt>
                <c:pt idx="5">
                  <c:v>-0.12</c:v>
                </c:pt>
                <c:pt idx="6">
                  <c:v>-0.12</c:v>
                </c:pt>
                <c:pt idx="7">
                  <c:v>-0.12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'LLX Strongest'!$E$146:$E$153</c15:f>
                <c15:dlblRangeCache>
                  <c:ptCount val="8"/>
                  <c:pt idx="0">
                    <c:v>raw scale</c:v>
                  </c:pt>
                  <c:pt idx="1">
                    <c:v> 60 </c:v>
                  </c:pt>
                  <c:pt idx="2">
                    <c:v> 66 </c:v>
                  </c:pt>
                  <c:pt idx="3">
                    <c:v> 72 </c:v>
                  </c:pt>
                  <c:pt idx="4">
                    <c:v> 78 </c:v>
                  </c:pt>
                  <c:pt idx="5">
                    <c:v> 84 </c:v>
                  </c:pt>
                  <c:pt idx="6">
                    <c:v> 90 </c:v>
                  </c:pt>
                  <c:pt idx="7">
                    <c:v> 96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3-C2B4-F744-97C5-153893D2B26E}"/>
            </c:ext>
          </c:extLst>
        </c:ser>
        <c:ser>
          <c:idx val="12"/>
          <c:order val="12"/>
          <c:tx>
            <c:strRef>
              <c:f>'LLX Strongest'!$A$176</c:f>
              <c:strCache>
                <c:ptCount val="1"/>
                <c:pt idx="0">
                  <c:v>X3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900"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039448451221242"/>
                      <c:h val="4.315050560104243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34-C2B4-F744-97C5-153893D2B26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C2B4-F744-97C5-153893D2B26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C2B4-F744-97C5-153893D2B26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C2B4-F744-97C5-153893D2B26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B4-F744-97C5-153893D2B26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C2B4-F744-97C5-153893D2B26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C2B4-F744-97C5-153893D2B26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C2B4-F744-97C5-153893D2B2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0" tIns="0" rIns="0" bIns="0" anchor="ctr">
                <a:spAutoFit/>
              </a:bodyPr>
              <a:lstStyle/>
              <a:p>
                <a:pPr>
                  <a:defRPr sz="900"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'LLX Strongest'!$C$178:$C$185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'LLX Strongest'!$D$178:$D$185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'LLX Strongest'!$G$178:$G$185</c15:f>
                <c15:dlblRangeCache>
                  <c:ptCount val="8"/>
                  <c:pt idx="0">
                    <c:v> σ = 5 </c:v>
                  </c:pt>
                  <c:pt idx="1">
                    <c:v> -15 </c:v>
                  </c:pt>
                  <c:pt idx="2">
                    <c:v> -10 </c:v>
                  </c:pt>
                  <c:pt idx="3">
                    <c:v> -5 </c:v>
                  </c:pt>
                  <c:pt idx="4">
                    <c:v> 0 </c:v>
                  </c:pt>
                  <c:pt idx="5">
                    <c:v> +5 </c:v>
                  </c:pt>
                  <c:pt idx="6">
                    <c:v> +10 </c:v>
                  </c:pt>
                  <c:pt idx="7">
                    <c:v> +15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C-C2B4-F744-97C5-153893D2B26E}"/>
            </c:ext>
          </c:extLst>
        </c:ser>
        <c:ser>
          <c:idx val="5"/>
          <c:order val="13"/>
          <c:tx>
            <c:strRef>
              <c:f>'LLX Strongest'!$C$166</c:f>
              <c:strCache>
                <c:ptCount val="1"/>
                <c:pt idx="0">
                  <c:v>X3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3D-C2B4-F744-97C5-153893D2B2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3E-C2B4-F744-97C5-153893D2B26E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tx1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1C31E44D-D728-3341-A71F-F5BB1951AD8F}" type="CELLRANGE">
                      <a:rPr lang="en-US"/>
                      <a:pPr>
                        <a:defRPr sz="1000" b="0" i="0" u="none" strike="noStrike" kern="1200" baseline="0">
                          <a:solidFill>
                            <a:schemeClr val="tx1"/>
                          </a:solidFill>
                          <a:effectLst>
                            <a:glow rad="127000">
                              <a:schemeClr val="bg1"/>
                            </a:glow>
                          </a:effectLst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>
                    <a:alpha val="79676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289971472381856"/>
                      <c:h val="4.997499966793796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F-C2B4-F744-97C5-153893D2B26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4A77B44-0156-FC4E-8F60-A5D16C1CFF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C2B4-F744-97C5-153893D2B26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2677DA0-5A2F-054B-8076-CF8990495A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C2B4-F744-97C5-153893D2B26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615FAE9-791F-064D-953D-0F74166DFF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C2B4-F744-97C5-153893D2B26E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460D9BDB-128B-154B-B24B-5584E7B4B052}" type="CELLRANGE">
                      <a:rPr lang="en-US"/>
                      <a:pPr>
                        <a:defRPr sz="1100" b="0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C2B4-F744-97C5-153893D2B26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867F8A4-240D-DE41-8995-141BA98810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C2B4-F744-97C5-153893D2B26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E9BCF67-0A0F-A942-BC6C-DCE0E6C783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C2B4-F744-97C5-153893D2B26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E8EF9E1-9E14-6E44-A23E-376A585715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C2B4-F744-97C5-153893D2B2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'LLX Strongest'!$C$167:$C$174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'LLX Strongest'!$D$167:$D$174</c:f>
              <c:numCache>
                <c:formatCode>General</c:formatCode>
                <c:ptCount val="8"/>
                <c:pt idx="0">
                  <c:v>-0.2</c:v>
                </c:pt>
                <c:pt idx="1">
                  <c:v>-0.2</c:v>
                </c:pt>
                <c:pt idx="2">
                  <c:v>-0.2</c:v>
                </c:pt>
                <c:pt idx="3">
                  <c:v>-0.2</c:v>
                </c:pt>
                <c:pt idx="4">
                  <c:v>-0.2</c:v>
                </c:pt>
                <c:pt idx="5">
                  <c:v>-0.2</c:v>
                </c:pt>
                <c:pt idx="6">
                  <c:v>-0.2</c:v>
                </c:pt>
                <c:pt idx="7">
                  <c:v>-0.2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'LLX Strongest'!$E$167:$E$174</c15:f>
                <c15:dlblRangeCache>
                  <c:ptCount val="8"/>
                  <c:pt idx="0">
                    <c:v>raw scale</c:v>
                  </c:pt>
                  <c:pt idx="1">
                    <c:v> 67 </c:v>
                  </c:pt>
                  <c:pt idx="2">
                    <c:v> 72 </c:v>
                  </c:pt>
                  <c:pt idx="3">
                    <c:v> 77 </c:v>
                  </c:pt>
                  <c:pt idx="4">
                    <c:v> 82 </c:v>
                  </c:pt>
                  <c:pt idx="5">
                    <c:v> 87 </c:v>
                  </c:pt>
                  <c:pt idx="6">
                    <c:v> 92 </c:v>
                  </c:pt>
                  <c:pt idx="7">
                    <c:v> 97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5-C2B4-F744-97C5-153893D2B26E}"/>
            </c:ext>
          </c:extLst>
        </c:ser>
        <c:ser>
          <c:idx val="6"/>
          <c:order val="14"/>
          <c:tx>
            <c:strRef>
              <c:f>'LLX Strongest'!$A$104</c:f>
              <c:strCache>
                <c:ptCount val="1"/>
                <c:pt idx="0">
                  <c:v>X1 Label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4.232672125717496E-2"/>
                  <c:y val="-3.1308623747689612E-2"/>
                </c:manualLayout>
              </c:layout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50" b="0" i="0" u="none" strike="noStrike" kern="1200" baseline="0">
                        <a:solidFill>
                          <a:srgbClr val="FF0000"/>
                        </a:solidFill>
                        <a:effectLst/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CC24C4FC-6CFD-554F-AE73-EDC408D0B6A2}" type="CELLRANGE">
                      <a:rPr lang="en-US"/>
                      <a:pPr algn="ctr">
                        <a:defRPr sz="1050" b="0" i="0" u="none" strike="noStrike" kern="1200" baseline="0">
                          <a:solidFill>
                            <a:srgbClr val="FF0000"/>
                          </a:solidFill>
                          <a:effectLst/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761687098372904"/>
                      <c:h val="0.1065097686009706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C2B4-F744-97C5-153893D2B2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rgbClr val="FF0000">
                    <a:alpha val="38213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'LLX Strongest'!$C$104</c:f>
              <c:numCache>
                <c:formatCode>0.000</c:formatCode>
                <c:ptCount val="1"/>
                <c:pt idx="0">
                  <c:v>1.6448536269514715</c:v>
                </c:pt>
              </c:numCache>
            </c:numRef>
          </c:xVal>
          <c:yVal>
            <c:numRef>
              <c:f>'LLX Strongest'!$D$104</c:f>
              <c:numCache>
                <c:formatCode>0.000</c:formatCode>
                <c:ptCount val="1"/>
                <c:pt idx="0">
                  <c:v>0.2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'LLX Strongest'!$J$104</c15:f>
                <c15:dlblRangeCache>
                  <c:ptCount val="1"/>
                  <c:pt idx="0">
                    <c:v>⟵ Ava
P( x &lt; 88  z &lt; 1.64 ) = 95.0%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C2B4-F744-97C5-153893D2B26E}"/>
            </c:ext>
          </c:extLst>
        </c:ser>
        <c:ser>
          <c:idx val="16"/>
          <c:order val="15"/>
          <c:tx>
            <c:strRef>
              <c:f>'LLX Strongest'!$A$105</c:f>
              <c:strCache>
                <c:ptCount val="1"/>
                <c:pt idx="0">
                  <c:v>X2 Label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1050">
                        <a:solidFill>
                          <a:srgbClr val="FF0000"/>
                        </a:solidFill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737643777994363"/>
                      <c:h val="0.10175643669303723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48-C2B4-F744-97C5-153893D2B2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ln w="38100">
                <a:solidFill>
                  <a:srgbClr val="FF0000">
                    <a:alpha val="38000"/>
                  </a:srgbClr>
                </a:solidFill>
              </a:ln>
            </c:spPr>
          </c:errBars>
          <c:xVal>
            <c:numRef>
              <c:f>'LLX Strongest'!$C$105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'LLX Strongest'!$D$105</c:f>
              <c:numCache>
                <c:formatCode>0.000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'LLX Strongest'!$J$105</c15:f>
                <c15:dlblRangeCache>
                  <c:ptCount val="1"/>
                  <c:pt idx="0">
                    <c:v> ⟵ ? ⟶
P(  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9-C2B4-F744-97C5-153893D2B26E}"/>
            </c:ext>
          </c:extLst>
        </c:ser>
        <c:ser>
          <c:idx val="7"/>
          <c:order val="16"/>
          <c:tx>
            <c:strRef>
              <c:f>'LLX Strongest'!$A$109</c:f>
              <c:strCache>
                <c:ptCount val="1"/>
                <c:pt idx="0">
                  <c:v>X3 Label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3197758518760768E-2"/>
                  <c:y val="-2.3637625000633614E-2"/>
                </c:manualLayout>
              </c:layout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defRPr>
                    </a:pPr>
                    <a:fld id="{5CF9FDD0-918B-954D-99B4-17D8099C1D14}" type="CELLRANGE">
                      <a:rPr lang="en-US" sz="105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rPr>
                      <a:pPr>
                        <a:defRPr sz="1050" b="0" i="0" u="none" strike="noStrike" kern="1200" baseline="0">
                          <a:solidFill>
                            <a:schemeClr val="tx1"/>
                          </a:solidFill>
                          <a:effectLst/>
                          <a:latin typeface="+mn-lt"/>
                          <a:ea typeface="Tahoma" panose="020B0604030504040204" pitchFamily="34" charset="0"/>
                          <a:cs typeface="Tahom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4619955323527"/>
                      <c:h val="0.1176135728509859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C2B4-F744-97C5-153893D2B2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chemeClr val="tx1">
                    <a:alpha val="29990"/>
                  </a:schemeClr>
                </a:solidFill>
                <a:prstDash val="solid"/>
                <a:round/>
              </a:ln>
              <a:effectLst>
                <a:glow>
                  <a:schemeClr val="bg1">
                    <a:alpha val="40000"/>
                  </a:schemeClr>
                </a:glow>
              </a:effectLst>
            </c:spPr>
          </c:errBars>
          <c:xVal>
            <c:numRef>
              <c:f>'LLX Strongest'!$C$109</c:f>
              <c:numCache>
                <c:formatCode>0.000</c:formatCode>
                <c:ptCount val="1"/>
                <c:pt idx="0">
                  <c:v>0.84162123357291474</c:v>
                </c:pt>
              </c:numCache>
            </c:numRef>
          </c:xVal>
          <c:yVal>
            <c:numRef>
              <c:f>'LLX Strongest'!$D$109</c:f>
              <c:numCache>
                <c:formatCode>0.000</c:formatCode>
                <c:ptCount val="1"/>
                <c:pt idx="0">
                  <c:v>0.30795811244858906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'LLX Strongest'!$J$109</c15:f>
                <c15:dlblRangeCache>
                  <c:ptCount val="1"/>
                  <c:pt idx="0">
                    <c:v>⟵ Malik
P( x &lt; 86 z &lt; 0.84 ) = 80.0%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B-C2B4-F744-97C5-153893D2B26E}"/>
            </c:ext>
          </c:extLst>
        </c:ser>
        <c:ser>
          <c:idx val="18"/>
          <c:order val="17"/>
          <c:tx>
            <c:v>xbars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37D1C361-2AC2-DE46-8E04-AA797CCE52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C2B4-F744-97C5-153893D2B26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D383B17-8F5D-254B-84D5-B849A6C483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C2B4-F744-97C5-153893D2B26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E2960B5-4145-2E45-BD5C-7427699D54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C2B4-F744-97C5-153893D2B26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0E6B5E2-A01E-BB4C-ACD9-96AAAED162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C2B4-F744-97C5-153893D2B26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54AD2CA-D65E-824B-A494-9483B01F5E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0-C2B4-F744-97C5-153893D2B26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8504D8A-4936-5E45-AC2C-0D729FC1CC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C2B4-F744-97C5-153893D2B26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B7058F0-4ADB-9B4F-89E4-6C4A60C811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C2B4-F744-97C5-153893D2B26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57FEC0F-DDFE-D440-981A-914DFDD192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C2B4-F744-97C5-153893D2B26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42A57ECB-CDB6-124E-A276-5A3ADE077A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C2B4-F744-97C5-153893D2B26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B681683-EF0D-AE4D-B7A5-39CB316010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C2B4-F744-97C5-153893D2B26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240139F-29BC-A143-AFB9-45FEDFBD13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C2B4-F744-97C5-153893D2B26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89ABB24-7FD5-BC4E-880E-DBCBB06070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C2B4-F744-97C5-153893D2B26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26D0DF5-CD12-884F-8F56-BDC944CAE9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C2B4-F744-97C5-153893D2B26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72340CB2-BC78-2E45-A942-363F9E8B61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9-C2B4-F744-97C5-153893D2B26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875CB8CE-7088-634D-8713-FF199E001F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A-C2B4-F744-97C5-153893D2B26E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09BFF3E-0712-9B4C-B025-89BF9552B2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B-C2B4-F744-97C5-153893D2B26E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3FC20B3C-266D-8A4F-B192-A8ED5F5986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C-C2B4-F744-97C5-153893D2B26E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D4A108F0-0C6F-784C-A4B1-2D1599D093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D-C2B4-F744-97C5-153893D2B26E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C92CC0E7-80E4-F24A-BA8E-0B13BD3AE9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E-C2B4-F744-97C5-153893D2B26E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8ACC947E-D8E9-C745-972E-925054B8B4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C2B4-F744-97C5-153893D2B26E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EDE98CF2-57A1-C447-ACA1-65561CDC9C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0-C2B4-F744-97C5-153893D2B26E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2909F009-B86F-D144-BA0A-1DBC18FA21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1-C2B4-F744-97C5-153893D2B26E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02FFBC92-8F8F-6A4A-B200-FED8AF751E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2-C2B4-F744-97C5-153893D2B26E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8F4BE370-B540-384F-B907-5EF2C21B25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3-C2B4-F744-97C5-153893D2B26E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E561E5A2-8862-D843-824B-36F42FAC0A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4-C2B4-F744-97C5-153893D2B26E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8892A4C0-B46B-8A42-9F86-123C71CE95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C2B4-F744-97C5-153893D2B26E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F17F4EAC-901F-BA41-9183-97B48C24A1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C2B4-F744-97C5-153893D2B26E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498AAFF5-CF7A-1848-A5E6-0B98A850E5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C2B4-F744-97C5-153893D2B26E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9D73EDD7-25F4-0748-8467-D18082FC7A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C2B4-F744-97C5-153893D2B26E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7007476D-37AA-D744-871A-EFB3A4E878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C2B4-F744-97C5-153893D2B26E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1BBDA2D5-78E0-E644-AA58-A3525EF3CA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C2B4-F744-97C5-153893D2B26E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D0D3372-08B1-4A42-8FD1-201F66C10E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C2B4-F744-97C5-153893D2B26E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EA4E9A0D-BACE-6F40-B43E-666F3324CC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C2B4-F744-97C5-153893D2B26E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992223D4-EB3C-8248-9366-C9D2D4BF92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C2B4-F744-97C5-153893D2B26E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C3DA4D40-4C55-8A49-9E8E-C8C3CD373C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C2B4-F744-97C5-153893D2B26E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B43542CD-0A85-9142-8864-500BC7CC0E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C2B4-F744-97C5-153893D2B26E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05DE77CA-CEB0-E848-B92B-608C426BFB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C2B4-F744-97C5-153893D2B26E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49714A17-0AEA-5D41-BA86-72499F5A31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C2B4-F744-97C5-153893D2B26E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1EBF8D98-CD9F-7F46-80FD-A76922F4DA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C2B4-F744-97C5-153893D2B26E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4FC55754-0518-824C-83E7-0AA51C83AB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3-C2B4-F744-97C5-153893D2B26E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FFEFA94A-2B64-9649-9AE2-27F8CD463B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4-C2B4-F744-97C5-153893D2B26E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AA64F34A-8CCC-A740-A79F-B37C58FA35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5-C2B4-F744-97C5-153893D2B26E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F4D7F6FA-CA93-904E-B4FE-EBC2E03929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6-C2B4-F744-97C5-153893D2B26E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9CCC7675-1E39-1E4E-88F7-1289AC3C01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C2B4-F744-97C5-153893D2B26E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C868FA04-4EB5-D84B-8322-5327FEC39A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C2B4-F744-97C5-153893D2B26E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9A481D2A-4A36-6544-A5E0-6D6241A059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C2B4-F744-97C5-153893D2B26E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1507BE43-0DBB-5548-A2A1-5F4DCA2915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C2B4-F744-97C5-153893D2B26E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98CF66AC-2EB9-F84B-AEE2-F990EAA923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C2B4-F744-97C5-153893D2B26E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FF3FC0DC-96B3-014E-8962-6D514165A6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C2B4-F744-97C5-153893D2B26E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DF741C8C-6934-9744-9F43-08E38F6AC5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C2B4-F744-97C5-153893D2B26E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1454F0AE-8D6B-9642-BABD-05A2187C1DB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C2B4-F744-97C5-153893D2B26E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63A55697-9600-294F-A7EB-F71B46507F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F-C2B4-F744-97C5-153893D2B26E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C2D1D669-7146-3A49-9124-50043F1892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C2B4-F744-97C5-153893D2B26E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7A01594C-BEB5-004F-9520-C295EA9D53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1-C2B4-F744-97C5-153893D2B26E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0276E03F-78FC-AE4E-843D-DC30160FC3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C2B4-F744-97C5-153893D2B26E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930CFF61-7B17-1847-B059-2BF77FC8A0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C2B4-F744-97C5-153893D2B26E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F2040536-DDF2-3449-99A5-D16580561A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C2B4-F744-97C5-153893D2B26E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A14FFFD6-FF2A-A141-8A46-321AEA7B09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5-C2B4-F744-97C5-153893D2B26E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CF0CC17D-4F6E-F144-AB20-E59766CA2C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C2B4-F744-97C5-153893D2B26E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CA912D11-0D40-EF41-B211-F3994424D8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7-C2B4-F744-97C5-153893D2B26E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8851606B-8F50-6441-B530-4246807108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8-C2B4-F744-97C5-153893D2B26E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6781D9E8-49CD-394D-90B9-0B6CB4C9A6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9-C2B4-F744-97C5-153893D2B26E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0DE917CD-52BA-C54A-81D6-D6220F1625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C2B4-F744-97C5-153893D2B26E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2657AECC-8AA6-0E47-BD62-BBB8F10BCB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B-C2B4-F744-97C5-153893D2B26E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7B886901-766C-8249-9B28-859633BAA6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C-C2B4-F744-97C5-153893D2B26E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D8B2D170-23E0-7E4C-9CC6-1B5492457A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D-C2B4-F744-97C5-153893D2B26E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2EAE2945-171E-4041-91EE-42DCF81D89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C2B4-F744-97C5-153893D2B26E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E29CB722-9E41-214A-B652-19AB51CB84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F-C2B4-F744-97C5-153893D2B26E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E7267998-A182-AE40-A572-F2EB54D6AB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0-C2B4-F744-97C5-153893D2B26E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7188D985-C97A-3C4B-A5A2-D88D60951C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1-C2B4-F744-97C5-153893D2B26E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7179E56E-F5C6-1849-984B-49D45960A5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2-C2B4-F744-97C5-153893D2B26E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0A298C93-A970-8C42-B72B-25EDA3B51C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3-C2B4-F744-97C5-153893D2B26E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AC190A52-79A8-BB44-8099-F86F597739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4-C2B4-F744-97C5-153893D2B26E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2287DB18-6214-2347-BF13-C94A528FD6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5-C2B4-F744-97C5-153893D2B26E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D44C3A0A-2B88-9C43-9376-A046F1DF61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6-C2B4-F744-97C5-153893D2B26E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F8953DD1-1854-8D40-80F9-2A8F0F4C87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7-C2B4-F744-97C5-153893D2B26E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EDD3C48D-3A01-AE4D-B041-6EBEE95607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8-C2B4-F744-97C5-153893D2B26E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43EEFB98-7220-4F40-A91C-0A2F7368B4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9-C2B4-F744-97C5-153893D2B26E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C8D367E4-D87D-2D42-85FF-6C33B21683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A-C2B4-F744-97C5-153893D2B26E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BD41A596-CE4A-A44A-B544-A4771E6AA2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B-C2B4-F744-97C5-153893D2B26E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0E483868-7C98-8B4E-9BB2-0579A86103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C-C2B4-F744-97C5-153893D2B26E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B57977CF-FBC4-EC42-9731-C5E1DE875F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D-C2B4-F744-97C5-153893D2B26E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C99906BE-11FA-684D-8B4E-A762518EB6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E-C2B4-F744-97C5-153893D2B26E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1F38E60B-4D96-304B-A80E-1E557EA0B1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F-C2B4-F744-97C5-153893D2B26E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75B1F351-92EC-DD4C-9B12-93FBDD2527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0-C2B4-F744-97C5-153893D2B26E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DA04BB72-FC08-EA4A-9916-439F8BEC9E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1-C2B4-F744-97C5-153893D2B26E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977A607E-004E-504B-8247-FAA54F9FC8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2-C2B4-F744-97C5-153893D2B26E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82B0D94B-9294-F54D-8D5F-A65A7D5E86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3-C2B4-F744-97C5-153893D2B26E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224B0F33-3965-E54A-B2D9-AC37754EB5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4-C2B4-F744-97C5-153893D2B26E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A84F7EF3-9216-4A4A-A678-E062D61F87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5-C2B4-F744-97C5-153893D2B26E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ADB8A150-67E1-EE4D-92EF-A113EACFBF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6-C2B4-F744-97C5-153893D2B26E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fld id="{BC3A9532-3AB4-7D4E-AB38-3F82A6D6FB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7-C2B4-F744-97C5-153893D2B26E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fld id="{C6B67D8F-9EEA-FB4A-8FE4-20AF4691AF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8-C2B4-F744-97C5-153893D2B26E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fld id="{70F5B4E7-5BA3-4840-B72A-02572EC8B5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9-C2B4-F744-97C5-153893D2B26E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fld id="{B96123F4-5C84-124F-835F-BD193DED31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A-C2B4-F744-97C5-153893D2B26E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fld id="{83862360-3598-9E43-8478-0D71EF0781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B-C2B4-F744-97C5-153893D2B26E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fld id="{77A6737F-A4BB-2540-BFC0-FE4A38B7A4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C-C2B4-F744-97C5-153893D2B26E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fld id="{1A98842A-96F4-2044-BFFF-2E555345DC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D-C2B4-F744-97C5-153893D2B26E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fld id="{F7717B53-301D-254B-A5A8-19E498C601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E-C2B4-F744-97C5-153893D2B26E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fld id="{7D139130-6C29-7D43-9326-882AE93CCE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F-C2B4-F744-97C5-153893D2B26E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fld id="{5A719E5F-52A7-5F49-853B-B8CDAF1C87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0-C2B4-F744-97C5-153893D2B26E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fld id="{875C198F-8349-BB45-8654-15F0068B20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1-C2B4-F744-97C5-153893D2B26E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fld id="{0473620B-7707-D948-948B-29DE7FE1A1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2-C2B4-F744-97C5-153893D2B26E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fld id="{A3691D82-8E84-684D-89F9-564DDC03C6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3-C2B4-F744-97C5-153893D2B26E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fld id="{07D06E8B-B3E3-C241-A689-01264F5554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4-C2B4-F744-97C5-153893D2B26E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fld id="{FA097959-C253-8C4A-A9CC-7CFCFF30F9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5-C2B4-F744-97C5-153893D2B26E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fld id="{66361627-E4C2-B14E-B7A4-9932A9D6BE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6-C2B4-F744-97C5-153893D2B26E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fld id="{BD3FD02B-2F5D-EE49-8C53-43EE4C70CD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7-C2B4-F744-97C5-153893D2B26E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fld id="{7D494231-5B93-CF4F-9C57-06FC7CDB7D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8-C2B4-F744-97C5-153893D2B26E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fld id="{E0E84222-EA1A-3940-9121-3EDD5F1234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9-C2B4-F744-97C5-153893D2B26E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fld id="{6C398CA1-1C5E-7948-B7B5-FCFF522CF0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A-C2B4-F744-97C5-153893D2B26E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fld id="{1FEB7AD0-CEA7-8541-902D-059CE53EF3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B-C2B4-F744-97C5-153893D2B26E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fld id="{B4120BF8-CDC2-BB40-A9D9-90193831E0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C-C2B4-F744-97C5-153893D2B26E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fld id="{82FEAF8E-A9B6-7143-812A-D953CCCBED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D-C2B4-F744-97C5-153893D2B26E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fld id="{5CC85562-5ABB-5940-BEE6-C5C2BB2D08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E-C2B4-F744-97C5-153893D2B26E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fld id="{5A226D45-0414-7445-B974-7F1DDE43DF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F-C2B4-F744-97C5-153893D2B26E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fld id="{9F1975F3-9EB0-2B48-85B1-B63AD5BB20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0-C2B4-F744-97C5-153893D2B26E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fld id="{6E4DA2DD-E749-554F-9818-D2D4B08486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1-C2B4-F744-97C5-153893D2B26E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fld id="{2E577649-35E7-AC48-B4B6-78FBE171BF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2-C2B4-F744-97C5-153893D2B26E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fld id="{5B7B4AAD-C9C1-9E48-96EA-CB8081628B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3-C2B4-F744-97C5-153893D2B26E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fld id="{008A1CC9-E68E-3D43-B2E4-FE75E89410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4-C2B4-F744-97C5-153893D2B26E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fld id="{F8C7A593-7BD6-3B4E-9F09-8335C0D8FC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5-C2B4-F744-97C5-153893D2B26E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fld id="{F22F6A68-4E6A-1B44-9AC9-FC349926D5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6-C2B4-F744-97C5-153893D2B26E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fld id="{1EDA52F2-F5B8-BC49-805C-5AE363D7D6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7-C2B4-F744-97C5-153893D2B26E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fld id="{BED12D72-3E2E-6E4B-A105-46492EC652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8-C2B4-F744-97C5-153893D2B26E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fld id="{847D05F3-F23C-7342-BD27-3D022B2950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9-C2B4-F744-97C5-153893D2B26E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fld id="{7706AC4E-727F-3F40-AE38-68EB76200A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A-C2B4-F744-97C5-153893D2B26E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fld id="{22F4CB37-8F6A-664A-A65F-4AEF6B4E59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B-C2B4-F744-97C5-153893D2B26E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fld id="{C234420F-1487-0B4D-AFA5-DBADC8B816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C-C2B4-F744-97C5-153893D2B26E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fld id="{F4D51E1F-4071-F04D-A487-A8B1C6F44A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D-C2B4-F744-97C5-153893D2B26E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fld id="{35CBBDB8-A735-CB4E-9B0B-5DEA408DCA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E-C2B4-F744-97C5-153893D2B26E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fld id="{DCBB9A8B-C80C-E54F-9E06-D01651F7A2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F-C2B4-F744-97C5-153893D2B26E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fld id="{9C4A6267-46E7-384D-A884-A7454137F1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0-C2B4-F744-97C5-153893D2B26E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fld id="{42C942FD-8235-8443-B728-178BF89713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1-C2B4-F744-97C5-153893D2B26E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fld id="{0D4698E0-B217-3D4A-A78A-9C1ABD0CC4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2-C2B4-F744-97C5-153893D2B26E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fld id="{245BEE23-AD29-1245-B978-54C27B8F55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3-C2B4-F744-97C5-153893D2B26E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fld id="{79A620C7-0F24-8A42-8E83-BD24821E9F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4-C2B4-F744-97C5-153893D2B26E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fld id="{4DD96E3B-D05F-BC40-9D42-D884C9A608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5-C2B4-F744-97C5-153893D2B26E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fld id="{93DDCDCF-3006-9140-98F6-5C7FAD0FC9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6-C2B4-F744-97C5-153893D2B26E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fld id="{5F462BBE-8CC5-4646-B26C-404C918F47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7-C2B4-F744-97C5-153893D2B26E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fld id="{86A6A15C-20AD-A648-8D73-BB1D244BF8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8-C2B4-F744-97C5-153893D2B26E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fld id="{D5CD1131-32F0-1043-9FE0-64EF1C63CA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9-C2B4-F744-97C5-153893D2B26E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fld id="{5C3F213F-16E5-AD47-BED1-ABF8BE40BA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A-C2B4-F744-97C5-153893D2B26E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fld id="{FC743123-3826-5A4C-96B0-9DCB929476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B-C2B4-F744-97C5-153893D2B26E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fld id="{E75DD033-2FED-1D44-BF1C-6987B3F1C0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C-C2B4-F744-97C5-153893D2B26E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fld id="{F3143C88-0943-F44F-B07D-4BE88981F9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D-C2B4-F744-97C5-153893D2B26E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fld id="{A6A605E1-30D4-D14C-8AD2-7503445A76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E-C2B4-F744-97C5-153893D2B26E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fld id="{E4BF0FA9-5DDA-784C-B81A-445BC989C9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F-C2B4-F744-97C5-153893D2B26E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fld id="{E2C5EE21-0E4D-5642-AD9D-6982039D8A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0-C2B4-F744-97C5-153893D2B26E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fld id="{E1F5A53A-E10F-C545-B14F-361059135A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1-C2B4-F744-97C5-153893D2B26E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fld id="{BB4121F3-F894-6C43-8C28-964A73E6EE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2-C2B4-F744-97C5-153893D2B26E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fld id="{70162B05-673E-084A-ADC3-6F95B79F8A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3-C2B4-F744-97C5-153893D2B26E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fld id="{E51B6332-1DC3-7241-A53E-A1792D4442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4-C2B4-F744-97C5-153893D2B26E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fld id="{49A10803-5ADF-2C47-A79F-83E8AC63FC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5-C2B4-F744-97C5-153893D2B26E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fld id="{D3ECC519-09BC-3D47-AFB8-6D1B44EA27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6-C2B4-F744-97C5-153893D2B26E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fld id="{75782362-3FD5-DE46-8210-4DCDABFAE7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7-C2B4-F744-97C5-153893D2B26E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fld id="{B4911E57-314A-7B4B-90D0-3EDF86514B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8-C2B4-F744-97C5-153893D2B26E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fld id="{55BF8B40-D1E3-D245-838D-B8076DD48B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9-C2B4-F744-97C5-153893D2B26E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fld id="{261D1D23-8114-C548-B3FF-9961512AD4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A-C2B4-F744-97C5-153893D2B26E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fld id="{D0D6FAEE-CE84-6344-9350-A9AF54A83A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B-C2B4-F744-97C5-153893D2B26E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fld id="{CD2EE2C3-449C-7345-AD81-5213DC54E8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C-C2B4-F744-97C5-153893D2B26E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fld id="{B9C4A371-13D3-E24F-8993-3F8C4C73CB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D-C2B4-F744-97C5-153893D2B26E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fld id="{1FA7CD8B-A57E-044E-8F75-45F8581C64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E-C2B4-F744-97C5-153893D2B26E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fld id="{E9D28207-27DB-4B46-9E9E-519C2AD96B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F-C2B4-F744-97C5-153893D2B26E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fld id="{523517E3-59E6-D94C-8FF9-B90C448858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0-C2B4-F744-97C5-153893D2B26E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fld id="{0E84376E-06A6-2946-A6F6-69232ABBA9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1-C2B4-F744-97C5-153893D2B26E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fld id="{565584C1-7167-2745-AB65-B3855A4361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2-C2B4-F744-97C5-153893D2B26E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fld id="{4EDFEC4E-2EB7-6F4B-A022-F3A8C064CF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3-C2B4-F744-97C5-153893D2B26E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fld id="{CF50E0C5-7095-A14B-BE48-AF69DE0CB7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4-C2B4-F744-97C5-153893D2B26E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fld id="{82BDDB0B-4793-EA4C-B7AA-1168F65008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5-C2B4-F744-97C5-153893D2B26E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fld id="{5185BE2A-8654-9E49-9095-D96E14CAC5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6-C2B4-F744-97C5-153893D2B26E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fld id="{9FB96FF7-23B7-CB48-8831-FB04662A5F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7-C2B4-F744-97C5-153893D2B26E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fld id="{B798C070-2312-D04F-B988-E52EE82B57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8-C2B4-F744-97C5-153893D2B26E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fld id="{3F478073-3B76-0C4D-8C35-2A0A980C4B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9-C2B4-F744-97C5-153893D2B26E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fld id="{5BCB2AB1-474D-1B42-BFEF-DDE92540E6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A-C2B4-F744-97C5-153893D2B26E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fld id="{FB454F1F-C1DB-1F49-9529-09C0F8559B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B-C2B4-F744-97C5-153893D2B26E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fld id="{A18E8A4F-488B-5E48-A42F-8F9ECCA206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C-C2B4-F744-97C5-153893D2B26E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fld id="{5CD88336-AABF-2F48-8272-1C1596987A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D-C2B4-F744-97C5-153893D2B26E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fld id="{B01F5707-FA19-AA48-A56F-9250D77171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E-C2B4-F744-97C5-153893D2B26E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fld id="{5F30C85B-D988-984C-BFEC-86206D9A15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F-C2B4-F744-97C5-153893D2B26E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fld id="{6C92242F-A03F-6843-A7EC-BC6EC28F90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0-C2B4-F744-97C5-153893D2B26E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fld id="{C1F1BB21-3715-A346-A252-C72248E2A3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1-C2B4-F744-97C5-153893D2B26E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fld id="{5175B3DD-906A-BE49-A8E0-1E156DBF3E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2-C2B4-F744-97C5-153893D2B26E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fld id="{17556C69-1D83-EC45-BB62-21596DA17A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3-C2B4-F744-97C5-153893D2B26E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fld id="{DDC5AF33-CFE9-C442-B47B-9A48585ABA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4-C2B4-F744-97C5-153893D2B26E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fld id="{4A53186C-70F4-AF4D-9F72-8AD0680D50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5-C2B4-F744-97C5-153893D2B26E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fld id="{B1418476-0C90-5C46-8E11-7203ABAFB9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6-C2B4-F744-97C5-153893D2B26E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fld id="{1B50B62F-A56F-DC48-93BD-1D3BF02EB0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7-C2B4-F744-97C5-153893D2B26E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fld id="{6A2D2A1D-E742-D747-A7DE-DD0302B8BD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8-C2B4-F744-97C5-153893D2B26E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fld id="{899DFE17-73B2-B54D-9ABE-88487B158C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9-C2B4-F744-97C5-153893D2B26E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fld id="{9411B71C-BFFA-9742-8807-72A98C390A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A-C2B4-F744-97C5-153893D2B26E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fld id="{F018FD3D-38D5-E342-B722-17D82CFB99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B-C2B4-F744-97C5-153893D2B26E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fld id="{50E74DDC-02B1-4D4C-9D5D-F9493F8572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C-C2B4-F744-97C5-153893D2B26E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fld id="{FFA58A14-48F0-F841-9A98-F3062C84B8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D-C2B4-F744-97C5-153893D2B26E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'LLX Strongest'!$W$4:$W$197</c:f>
              <c:numCache>
                <c:formatCode>General</c:formatCode>
                <c:ptCount val="194"/>
                <c:pt idx="0">
                  <c:v>-2.3333333333333357</c:v>
                </c:pt>
                <c:pt idx="1">
                  <c:v>-2.1666666666666696</c:v>
                </c:pt>
                <c:pt idx="2">
                  <c:v>-1.8333333333333366</c:v>
                </c:pt>
                <c:pt idx="3">
                  <c:v>-1.6666666666666696</c:v>
                </c:pt>
                <c:pt idx="4">
                  <c:v>-1.5000000000000027</c:v>
                </c:pt>
                <c:pt idx="5">
                  <c:v>-1.3333333333333357</c:v>
                </c:pt>
                <c:pt idx="6">
                  <c:v>-1.1666666666666687</c:v>
                </c:pt>
                <c:pt idx="7">
                  <c:v>-0.83333333333333526</c:v>
                </c:pt>
                <c:pt idx="8">
                  <c:v>-0.66666666666666874</c:v>
                </c:pt>
                <c:pt idx="9">
                  <c:v>-0.50000000000000222</c:v>
                </c:pt>
                <c:pt idx="10">
                  <c:v>-0.33333333333333548</c:v>
                </c:pt>
                <c:pt idx="11">
                  <c:v>-0.16666666666666879</c:v>
                </c:pt>
                <c:pt idx="12">
                  <c:v>0.16666666666666449</c:v>
                </c:pt>
                <c:pt idx="13">
                  <c:v>0.33333333333333115</c:v>
                </c:pt>
                <c:pt idx="14">
                  <c:v>0.49999999999999789</c:v>
                </c:pt>
                <c:pt idx="15">
                  <c:v>0.66666666666666441</c:v>
                </c:pt>
                <c:pt idx="16">
                  <c:v>0.83333333333333093</c:v>
                </c:pt>
                <c:pt idx="17">
                  <c:v>1.1666666666666643</c:v>
                </c:pt>
                <c:pt idx="18">
                  <c:v>1.3333333333333313</c:v>
                </c:pt>
                <c:pt idx="19">
                  <c:v>1.4999999999999982</c:v>
                </c:pt>
                <c:pt idx="20">
                  <c:v>1.6666666666666652</c:v>
                </c:pt>
                <c:pt idx="21">
                  <c:v>1.8333333333333321</c:v>
                </c:pt>
                <c:pt idx="22">
                  <c:v>2.1666666666666652</c:v>
                </c:pt>
                <c:pt idx="23">
                  <c:v>2.3333333333333313</c:v>
                </c:pt>
                <c:pt idx="24">
                  <c:v>-1.8333333333333366</c:v>
                </c:pt>
                <c:pt idx="25">
                  <c:v>-1.6666666666666696</c:v>
                </c:pt>
                <c:pt idx="26">
                  <c:v>-1.5000000000000027</c:v>
                </c:pt>
                <c:pt idx="27">
                  <c:v>-1.3333333333333357</c:v>
                </c:pt>
                <c:pt idx="28">
                  <c:v>-1.1666666666666687</c:v>
                </c:pt>
                <c:pt idx="29">
                  <c:v>-0.83333333333333526</c:v>
                </c:pt>
                <c:pt idx="30">
                  <c:v>-0.66666666666666874</c:v>
                </c:pt>
                <c:pt idx="31">
                  <c:v>-0.50000000000000222</c:v>
                </c:pt>
                <c:pt idx="32">
                  <c:v>-0.33333333333333548</c:v>
                </c:pt>
                <c:pt idx="33">
                  <c:v>-0.16666666666666879</c:v>
                </c:pt>
                <c:pt idx="34">
                  <c:v>0.16666666666666449</c:v>
                </c:pt>
                <c:pt idx="35">
                  <c:v>0.33333333333333115</c:v>
                </c:pt>
                <c:pt idx="36">
                  <c:v>0.49999999999999789</c:v>
                </c:pt>
                <c:pt idx="37">
                  <c:v>0.66666666666666441</c:v>
                </c:pt>
                <c:pt idx="38">
                  <c:v>0.83333333333333093</c:v>
                </c:pt>
                <c:pt idx="39">
                  <c:v>1.1666666666666643</c:v>
                </c:pt>
                <c:pt idx="40">
                  <c:v>1.3333333333333313</c:v>
                </c:pt>
                <c:pt idx="41">
                  <c:v>1.4999999999999982</c:v>
                </c:pt>
                <c:pt idx="42">
                  <c:v>1.6666666666666652</c:v>
                </c:pt>
                <c:pt idx="43">
                  <c:v>1.8333333333333321</c:v>
                </c:pt>
                <c:pt idx="44">
                  <c:v>-1.8333333333333366</c:v>
                </c:pt>
                <c:pt idx="45">
                  <c:v>-1.6666666666666696</c:v>
                </c:pt>
                <c:pt idx="46">
                  <c:v>-1.5000000000000027</c:v>
                </c:pt>
                <c:pt idx="47">
                  <c:v>-1.3333333333333357</c:v>
                </c:pt>
                <c:pt idx="48">
                  <c:v>-1.1666666666666687</c:v>
                </c:pt>
                <c:pt idx="49">
                  <c:v>-0.83333333333333526</c:v>
                </c:pt>
                <c:pt idx="50">
                  <c:v>-0.66666666666666874</c:v>
                </c:pt>
                <c:pt idx="51">
                  <c:v>-0.50000000000000222</c:v>
                </c:pt>
                <c:pt idx="52">
                  <c:v>-0.33333333333333548</c:v>
                </c:pt>
                <c:pt idx="53">
                  <c:v>-0.16666666666666879</c:v>
                </c:pt>
                <c:pt idx="54">
                  <c:v>0.16666666666666449</c:v>
                </c:pt>
                <c:pt idx="55">
                  <c:v>0.33333333333333115</c:v>
                </c:pt>
                <c:pt idx="56">
                  <c:v>0.49999999999999789</c:v>
                </c:pt>
                <c:pt idx="57">
                  <c:v>0.66666666666666441</c:v>
                </c:pt>
                <c:pt idx="58">
                  <c:v>0.83333333333333093</c:v>
                </c:pt>
                <c:pt idx="59">
                  <c:v>1.1666666666666643</c:v>
                </c:pt>
                <c:pt idx="60">
                  <c:v>1.3333333333333313</c:v>
                </c:pt>
                <c:pt idx="61">
                  <c:v>1.4999999999999982</c:v>
                </c:pt>
                <c:pt idx="62">
                  <c:v>1.6666666666666652</c:v>
                </c:pt>
                <c:pt idx="63">
                  <c:v>1.8333333333333321</c:v>
                </c:pt>
                <c:pt idx="64">
                  <c:v>-1.6666666666666696</c:v>
                </c:pt>
                <c:pt idx="65">
                  <c:v>-1.5000000000000027</c:v>
                </c:pt>
                <c:pt idx="66">
                  <c:v>-1.3333333333333357</c:v>
                </c:pt>
                <c:pt idx="67">
                  <c:v>-1.1666666666666687</c:v>
                </c:pt>
                <c:pt idx="68">
                  <c:v>-0.83333333333333526</c:v>
                </c:pt>
                <c:pt idx="69">
                  <c:v>-0.66666666666666874</c:v>
                </c:pt>
                <c:pt idx="70">
                  <c:v>-0.50000000000000222</c:v>
                </c:pt>
                <c:pt idx="71">
                  <c:v>-0.33333333333333548</c:v>
                </c:pt>
                <c:pt idx="72">
                  <c:v>-0.16666666666666879</c:v>
                </c:pt>
                <c:pt idx="73">
                  <c:v>0.16666666666666449</c:v>
                </c:pt>
                <c:pt idx="74">
                  <c:v>0.33333333333333115</c:v>
                </c:pt>
                <c:pt idx="75">
                  <c:v>0.49999999999999789</c:v>
                </c:pt>
                <c:pt idx="76">
                  <c:v>0.66666666666666441</c:v>
                </c:pt>
                <c:pt idx="77">
                  <c:v>0.83333333333333093</c:v>
                </c:pt>
                <c:pt idx="78">
                  <c:v>1.1666666666666643</c:v>
                </c:pt>
                <c:pt idx="79">
                  <c:v>1.3333333333333313</c:v>
                </c:pt>
                <c:pt idx="80">
                  <c:v>1.4999999999999982</c:v>
                </c:pt>
                <c:pt idx="81">
                  <c:v>1.6666666666666652</c:v>
                </c:pt>
                <c:pt idx="82">
                  <c:v>-1.5000000000000027</c:v>
                </c:pt>
                <c:pt idx="83">
                  <c:v>-1.3333333333333357</c:v>
                </c:pt>
                <c:pt idx="84">
                  <c:v>-1.1666666666666687</c:v>
                </c:pt>
                <c:pt idx="85">
                  <c:v>-0.83333333333333526</c:v>
                </c:pt>
                <c:pt idx="86">
                  <c:v>-0.66666666666666874</c:v>
                </c:pt>
                <c:pt idx="87">
                  <c:v>-0.50000000000000222</c:v>
                </c:pt>
                <c:pt idx="88">
                  <c:v>-0.33333333333333548</c:v>
                </c:pt>
                <c:pt idx="89">
                  <c:v>-0.16666666666666879</c:v>
                </c:pt>
                <c:pt idx="90">
                  <c:v>0.16666666666666449</c:v>
                </c:pt>
                <c:pt idx="91">
                  <c:v>0.33333333333333115</c:v>
                </c:pt>
                <c:pt idx="92">
                  <c:v>0.49999999999999789</c:v>
                </c:pt>
                <c:pt idx="93">
                  <c:v>0.66666666666666441</c:v>
                </c:pt>
                <c:pt idx="94">
                  <c:v>0.83333333333333093</c:v>
                </c:pt>
                <c:pt idx="95">
                  <c:v>1.1666666666666643</c:v>
                </c:pt>
                <c:pt idx="96">
                  <c:v>1.3333333333333313</c:v>
                </c:pt>
                <c:pt idx="97">
                  <c:v>1.4999999999999982</c:v>
                </c:pt>
                <c:pt idx="98">
                  <c:v>-1.3333333333333357</c:v>
                </c:pt>
                <c:pt idx="99">
                  <c:v>-1.1666666666666687</c:v>
                </c:pt>
                <c:pt idx="100">
                  <c:v>-0.83333333333333526</c:v>
                </c:pt>
                <c:pt idx="101">
                  <c:v>-0.66666666666666874</c:v>
                </c:pt>
                <c:pt idx="102">
                  <c:v>-0.50000000000000222</c:v>
                </c:pt>
                <c:pt idx="103">
                  <c:v>-0.33333333333333548</c:v>
                </c:pt>
                <c:pt idx="104">
                  <c:v>-0.16666666666666879</c:v>
                </c:pt>
                <c:pt idx="105">
                  <c:v>0.16666666666666449</c:v>
                </c:pt>
                <c:pt idx="106">
                  <c:v>0.33333333333333115</c:v>
                </c:pt>
                <c:pt idx="107">
                  <c:v>0.49999999999999789</c:v>
                </c:pt>
                <c:pt idx="108">
                  <c:v>0.66666666666666441</c:v>
                </c:pt>
                <c:pt idx="109">
                  <c:v>0.83333333333333093</c:v>
                </c:pt>
                <c:pt idx="110">
                  <c:v>1.1666666666666643</c:v>
                </c:pt>
                <c:pt idx="111">
                  <c:v>1.3333333333333313</c:v>
                </c:pt>
                <c:pt idx="112">
                  <c:v>-1.1666666666666687</c:v>
                </c:pt>
                <c:pt idx="113">
                  <c:v>-0.83333333333333526</c:v>
                </c:pt>
                <c:pt idx="114">
                  <c:v>-0.66666666666666874</c:v>
                </c:pt>
                <c:pt idx="115">
                  <c:v>-0.50000000000000222</c:v>
                </c:pt>
                <c:pt idx="116">
                  <c:v>-0.33333333333333548</c:v>
                </c:pt>
                <c:pt idx="117">
                  <c:v>-0.16666666666666879</c:v>
                </c:pt>
                <c:pt idx="118">
                  <c:v>0.16666666666666449</c:v>
                </c:pt>
                <c:pt idx="119">
                  <c:v>0.33333333333333115</c:v>
                </c:pt>
                <c:pt idx="120">
                  <c:v>0.49999999999999789</c:v>
                </c:pt>
                <c:pt idx="121">
                  <c:v>0.66666666666666441</c:v>
                </c:pt>
                <c:pt idx="122">
                  <c:v>0.83333333333333093</c:v>
                </c:pt>
                <c:pt idx="123">
                  <c:v>1.1666666666666643</c:v>
                </c:pt>
                <c:pt idx="124">
                  <c:v>-1.1666666666666687</c:v>
                </c:pt>
                <c:pt idx="125">
                  <c:v>-0.83333333333333526</c:v>
                </c:pt>
                <c:pt idx="126">
                  <c:v>-0.66666666666666874</c:v>
                </c:pt>
                <c:pt idx="127">
                  <c:v>-0.50000000000000222</c:v>
                </c:pt>
                <c:pt idx="128">
                  <c:v>-0.33333333333333548</c:v>
                </c:pt>
                <c:pt idx="129">
                  <c:v>-0.16666666666666879</c:v>
                </c:pt>
                <c:pt idx="130">
                  <c:v>0.16666666666666449</c:v>
                </c:pt>
                <c:pt idx="131">
                  <c:v>0.33333333333333115</c:v>
                </c:pt>
                <c:pt idx="132">
                  <c:v>0.49999999999999789</c:v>
                </c:pt>
                <c:pt idx="133">
                  <c:v>0.66666666666666441</c:v>
                </c:pt>
                <c:pt idx="134">
                  <c:v>0.83333333333333093</c:v>
                </c:pt>
                <c:pt idx="135">
                  <c:v>1.1666666666666643</c:v>
                </c:pt>
                <c:pt idx="136">
                  <c:v>-0.83333333333333526</c:v>
                </c:pt>
                <c:pt idx="137">
                  <c:v>-0.66666666666666874</c:v>
                </c:pt>
                <c:pt idx="138">
                  <c:v>-0.50000000000000222</c:v>
                </c:pt>
                <c:pt idx="139">
                  <c:v>-0.33333333333333548</c:v>
                </c:pt>
                <c:pt idx="140">
                  <c:v>-0.16666666666666879</c:v>
                </c:pt>
                <c:pt idx="141">
                  <c:v>0.16666666666666449</c:v>
                </c:pt>
                <c:pt idx="142">
                  <c:v>0.33333333333333115</c:v>
                </c:pt>
                <c:pt idx="143">
                  <c:v>0.49999999999999789</c:v>
                </c:pt>
                <c:pt idx="144">
                  <c:v>0.66666666666666441</c:v>
                </c:pt>
                <c:pt idx="145">
                  <c:v>0.83333333333333093</c:v>
                </c:pt>
                <c:pt idx="146">
                  <c:v>-0.83333333333333526</c:v>
                </c:pt>
                <c:pt idx="147">
                  <c:v>-0.66666666666666874</c:v>
                </c:pt>
                <c:pt idx="148">
                  <c:v>-0.50000000000000222</c:v>
                </c:pt>
                <c:pt idx="149">
                  <c:v>-0.33333333333333548</c:v>
                </c:pt>
                <c:pt idx="150">
                  <c:v>-0.16666666666666879</c:v>
                </c:pt>
                <c:pt idx="151">
                  <c:v>0.16666666666666449</c:v>
                </c:pt>
                <c:pt idx="152">
                  <c:v>0.33333333333333115</c:v>
                </c:pt>
                <c:pt idx="153">
                  <c:v>0.49999999999999789</c:v>
                </c:pt>
                <c:pt idx="154">
                  <c:v>0.66666666666666441</c:v>
                </c:pt>
                <c:pt idx="155">
                  <c:v>0.83333333333333093</c:v>
                </c:pt>
                <c:pt idx="156">
                  <c:v>-0.83333333333333526</c:v>
                </c:pt>
                <c:pt idx="157">
                  <c:v>-0.66666666666666874</c:v>
                </c:pt>
                <c:pt idx="158">
                  <c:v>-0.50000000000000222</c:v>
                </c:pt>
                <c:pt idx="159">
                  <c:v>-0.33333333333333548</c:v>
                </c:pt>
                <c:pt idx="160">
                  <c:v>-0.16666666666666879</c:v>
                </c:pt>
                <c:pt idx="161">
                  <c:v>0.16666666666666449</c:v>
                </c:pt>
                <c:pt idx="162">
                  <c:v>0.33333333333333115</c:v>
                </c:pt>
                <c:pt idx="163">
                  <c:v>0.49999999999999789</c:v>
                </c:pt>
                <c:pt idx="164">
                  <c:v>0.66666666666666441</c:v>
                </c:pt>
                <c:pt idx="165">
                  <c:v>0.83333333333333093</c:v>
                </c:pt>
                <c:pt idx="166">
                  <c:v>-0.66666666666666874</c:v>
                </c:pt>
                <c:pt idx="167">
                  <c:v>-0.50000000000000222</c:v>
                </c:pt>
                <c:pt idx="168">
                  <c:v>-0.33333333333333548</c:v>
                </c:pt>
                <c:pt idx="169">
                  <c:v>-0.16666666666666879</c:v>
                </c:pt>
                <c:pt idx="170">
                  <c:v>0.16666666666666449</c:v>
                </c:pt>
                <c:pt idx="171">
                  <c:v>0.33333333333333115</c:v>
                </c:pt>
                <c:pt idx="172">
                  <c:v>0.49999999999999789</c:v>
                </c:pt>
                <c:pt idx="173">
                  <c:v>0.66666666666666441</c:v>
                </c:pt>
                <c:pt idx="174">
                  <c:v>-0.66666666666666874</c:v>
                </c:pt>
                <c:pt idx="175">
                  <c:v>-0.50000000000000222</c:v>
                </c:pt>
                <c:pt idx="176">
                  <c:v>-0.33333333333333548</c:v>
                </c:pt>
                <c:pt idx="177">
                  <c:v>-0.16666666666666879</c:v>
                </c:pt>
                <c:pt idx="178">
                  <c:v>0.16666666666666449</c:v>
                </c:pt>
                <c:pt idx="179">
                  <c:v>0.33333333333333115</c:v>
                </c:pt>
                <c:pt idx="180">
                  <c:v>0.49999999999999789</c:v>
                </c:pt>
                <c:pt idx="181">
                  <c:v>0.66666666666666441</c:v>
                </c:pt>
                <c:pt idx="182">
                  <c:v>-0.50000000000000222</c:v>
                </c:pt>
                <c:pt idx="183">
                  <c:v>-0.33333333333333548</c:v>
                </c:pt>
                <c:pt idx="184">
                  <c:v>-0.16666666666666879</c:v>
                </c:pt>
                <c:pt idx="185">
                  <c:v>0.16666666666666449</c:v>
                </c:pt>
                <c:pt idx="186">
                  <c:v>0.33333333333333115</c:v>
                </c:pt>
                <c:pt idx="187">
                  <c:v>0.49999999999999789</c:v>
                </c:pt>
                <c:pt idx="188">
                  <c:v>-0.33333333333333548</c:v>
                </c:pt>
                <c:pt idx="189">
                  <c:v>-0.16666666666666879</c:v>
                </c:pt>
                <c:pt idx="190">
                  <c:v>0.16666666666666449</c:v>
                </c:pt>
                <c:pt idx="191">
                  <c:v>0.33333333333333115</c:v>
                </c:pt>
                <c:pt idx="192">
                  <c:v>-0.16666666666666879</c:v>
                </c:pt>
                <c:pt idx="193">
                  <c:v>0.16666666666666449</c:v>
                </c:pt>
              </c:numCache>
            </c:numRef>
          </c:xVal>
          <c:yVal>
            <c:numRef>
              <c:f>'LLX Strongest'!$Y$4:$Y$197</c:f>
              <c:numCache>
                <c:formatCode>General</c:formatCode>
                <c:ptCount val="194"/>
                <c:pt idx="0">
                  <c:v>1.4E-2</c:v>
                </c:pt>
                <c:pt idx="1">
                  <c:v>1.4E-2</c:v>
                </c:pt>
                <c:pt idx="2">
                  <c:v>1.4E-2</c:v>
                </c:pt>
                <c:pt idx="3">
                  <c:v>1.4E-2</c:v>
                </c:pt>
                <c:pt idx="4">
                  <c:v>1.4E-2</c:v>
                </c:pt>
                <c:pt idx="5">
                  <c:v>1.4E-2</c:v>
                </c:pt>
                <c:pt idx="6">
                  <c:v>1.4E-2</c:v>
                </c:pt>
                <c:pt idx="7">
                  <c:v>1.4E-2</c:v>
                </c:pt>
                <c:pt idx="8">
                  <c:v>1.4E-2</c:v>
                </c:pt>
                <c:pt idx="9">
                  <c:v>1.4E-2</c:v>
                </c:pt>
                <c:pt idx="10">
                  <c:v>1.4E-2</c:v>
                </c:pt>
                <c:pt idx="11">
                  <c:v>1.4E-2</c:v>
                </c:pt>
                <c:pt idx="12">
                  <c:v>1.4E-2</c:v>
                </c:pt>
                <c:pt idx="13">
                  <c:v>1.4E-2</c:v>
                </c:pt>
                <c:pt idx="14">
                  <c:v>1.4E-2</c:v>
                </c:pt>
                <c:pt idx="15">
                  <c:v>1.4E-2</c:v>
                </c:pt>
                <c:pt idx="16">
                  <c:v>1.4E-2</c:v>
                </c:pt>
                <c:pt idx="17">
                  <c:v>1.4E-2</c:v>
                </c:pt>
                <c:pt idx="18">
                  <c:v>1.4E-2</c:v>
                </c:pt>
                <c:pt idx="19">
                  <c:v>1.4E-2</c:v>
                </c:pt>
                <c:pt idx="20">
                  <c:v>1.4E-2</c:v>
                </c:pt>
                <c:pt idx="21">
                  <c:v>1.4E-2</c:v>
                </c:pt>
                <c:pt idx="22">
                  <c:v>1.4E-2</c:v>
                </c:pt>
                <c:pt idx="23">
                  <c:v>1.4E-2</c:v>
                </c:pt>
                <c:pt idx="24">
                  <c:v>3.7999999999999999E-2</c:v>
                </c:pt>
                <c:pt idx="25">
                  <c:v>3.7999999999999999E-2</c:v>
                </c:pt>
                <c:pt idx="26">
                  <c:v>3.7999999999999999E-2</c:v>
                </c:pt>
                <c:pt idx="27">
                  <c:v>3.7999999999999999E-2</c:v>
                </c:pt>
                <c:pt idx="28">
                  <c:v>3.7999999999999999E-2</c:v>
                </c:pt>
                <c:pt idx="29">
                  <c:v>3.7999999999999999E-2</c:v>
                </c:pt>
                <c:pt idx="30">
                  <c:v>3.7999999999999999E-2</c:v>
                </c:pt>
                <c:pt idx="31">
                  <c:v>3.7999999999999999E-2</c:v>
                </c:pt>
                <c:pt idx="32">
                  <c:v>3.7999999999999999E-2</c:v>
                </c:pt>
                <c:pt idx="33">
                  <c:v>3.7999999999999999E-2</c:v>
                </c:pt>
                <c:pt idx="34">
                  <c:v>3.7999999999999999E-2</c:v>
                </c:pt>
                <c:pt idx="35">
                  <c:v>3.7999999999999999E-2</c:v>
                </c:pt>
                <c:pt idx="36">
                  <c:v>3.7999999999999999E-2</c:v>
                </c:pt>
                <c:pt idx="37">
                  <c:v>3.7999999999999999E-2</c:v>
                </c:pt>
                <c:pt idx="38">
                  <c:v>3.7999999999999999E-2</c:v>
                </c:pt>
                <c:pt idx="39">
                  <c:v>3.7999999999999999E-2</c:v>
                </c:pt>
                <c:pt idx="40">
                  <c:v>3.7999999999999999E-2</c:v>
                </c:pt>
                <c:pt idx="41">
                  <c:v>3.7999999999999999E-2</c:v>
                </c:pt>
                <c:pt idx="42">
                  <c:v>3.7999999999999999E-2</c:v>
                </c:pt>
                <c:pt idx="43">
                  <c:v>3.7999999999999999E-2</c:v>
                </c:pt>
                <c:pt idx="44">
                  <c:v>6.2000000000000006E-2</c:v>
                </c:pt>
                <c:pt idx="45">
                  <c:v>6.2000000000000006E-2</c:v>
                </c:pt>
                <c:pt idx="46">
                  <c:v>6.2000000000000006E-2</c:v>
                </c:pt>
                <c:pt idx="47">
                  <c:v>6.2000000000000006E-2</c:v>
                </c:pt>
                <c:pt idx="48">
                  <c:v>6.2000000000000006E-2</c:v>
                </c:pt>
                <c:pt idx="49">
                  <c:v>6.2000000000000006E-2</c:v>
                </c:pt>
                <c:pt idx="50">
                  <c:v>6.2000000000000006E-2</c:v>
                </c:pt>
                <c:pt idx="51">
                  <c:v>6.2000000000000006E-2</c:v>
                </c:pt>
                <c:pt idx="52">
                  <c:v>6.2000000000000006E-2</c:v>
                </c:pt>
                <c:pt idx="53">
                  <c:v>6.2000000000000006E-2</c:v>
                </c:pt>
                <c:pt idx="54">
                  <c:v>6.2000000000000006E-2</c:v>
                </c:pt>
                <c:pt idx="55">
                  <c:v>6.2000000000000006E-2</c:v>
                </c:pt>
                <c:pt idx="56">
                  <c:v>6.2000000000000006E-2</c:v>
                </c:pt>
                <c:pt idx="57">
                  <c:v>6.2000000000000006E-2</c:v>
                </c:pt>
                <c:pt idx="58">
                  <c:v>6.2000000000000006E-2</c:v>
                </c:pt>
                <c:pt idx="59">
                  <c:v>6.2000000000000006E-2</c:v>
                </c:pt>
                <c:pt idx="60">
                  <c:v>6.2000000000000006E-2</c:v>
                </c:pt>
                <c:pt idx="61">
                  <c:v>6.2000000000000006E-2</c:v>
                </c:pt>
                <c:pt idx="62">
                  <c:v>6.2000000000000006E-2</c:v>
                </c:pt>
                <c:pt idx="63">
                  <c:v>6.2000000000000006E-2</c:v>
                </c:pt>
                <c:pt idx="64">
                  <c:v>8.6000000000000007E-2</c:v>
                </c:pt>
                <c:pt idx="65">
                  <c:v>8.6000000000000007E-2</c:v>
                </c:pt>
                <c:pt idx="66">
                  <c:v>8.6000000000000007E-2</c:v>
                </c:pt>
                <c:pt idx="67">
                  <c:v>8.6000000000000007E-2</c:v>
                </c:pt>
                <c:pt idx="68">
                  <c:v>8.6000000000000007E-2</c:v>
                </c:pt>
                <c:pt idx="69">
                  <c:v>8.6000000000000007E-2</c:v>
                </c:pt>
                <c:pt idx="70">
                  <c:v>8.6000000000000007E-2</c:v>
                </c:pt>
                <c:pt idx="71">
                  <c:v>8.6000000000000007E-2</c:v>
                </c:pt>
                <c:pt idx="72">
                  <c:v>8.6000000000000007E-2</c:v>
                </c:pt>
                <c:pt idx="73">
                  <c:v>8.6000000000000007E-2</c:v>
                </c:pt>
                <c:pt idx="74">
                  <c:v>8.6000000000000007E-2</c:v>
                </c:pt>
                <c:pt idx="75">
                  <c:v>8.6000000000000007E-2</c:v>
                </c:pt>
                <c:pt idx="76">
                  <c:v>8.6000000000000007E-2</c:v>
                </c:pt>
                <c:pt idx="77">
                  <c:v>8.6000000000000007E-2</c:v>
                </c:pt>
                <c:pt idx="78">
                  <c:v>8.6000000000000007E-2</c:v>
                </c:pt>
                <c:pt idx="79">
                  <c:v>8.6000000000000007E-2</c:v>
                </c:pt>
                <c:pt idx="80">
                  <c:v>8.6000000000000007E-2</c:v>
                </c:pt>
                <c:pt idx="81">
                  <c:v>8.6000000000000007E-2</c:v>
                </c:pt>
                <c:pt idx="82">
                  <c:v>0.11</c:v>
                </c:pt>
                <c:pt idx="83">
                  <c:v>0.11</c:v>
                </c:pt>
                <c:pt idx="84">
                  <c:v>0.11</c:v>
                </c:pt>
                <c:pt idx="85">
                  <c:v>0.11</c:v>
                </c:pt>
                <c:pt idx="86">
                  <c:v>0.11</c:v>
                </c:pt>
                <c:pt idx="87">
                  <c:v>0.11</c:v>
                </c:pt>
                <c:pt idx="88">
                  <c:v>0.11</c:v>
                </c:pt>
                <c:pt idx="89">
                  <c:v>0.11</c:v>
                </c:pt>
                <c:pt idx="90">
                  <c:v>0.11</c:v>
                </c:pt>
                <c:pt idx="91">
                  <c:v>0.11</c:v>
                </c:pt>
                <c:pt idx="92">
                  <c:v>0.11</c:v>
                </c:pt>
                <c:pt idx="93">
                  <c:v>0.11</c:v>
                </c:pt>
                <c:pt idx="94">
                  <c:v>0.11</c:v>
                </c:pt>
                <c:pt idx="95">
                  <c:v>0.11</c:v>
                </c:pt>
                <c:pt idx="96">
                  <c:v>0.11</c:v>
                </c:pt>
                <c:pt idx="97">
                  <c:v>0.11</c:v>
                </c:pt>
                <c:pt idx="98">
                  <c:v>0.13400000000000001</c:v>
                </c:pt>
                <c:pt idx="99">
                  <c:v>0.13400000000000001</c:v>
                </c:pt>
                <c:pt idx="100">
                  <c:v>0.13400000000000001</c:v>
                </c:pt>
                <c:pt idx="101">
                  <c:v>0.13400000000000001</c:v>
                </c:pt>
                <c:pt idx="102">
                  <c:v>0.13400000000000001</c:v>
                </c:pt>
                <c:pt idx="103">
                  <c:v>0.13400000000000001</c:v>
                </c:pt>
                <c:pt idx="104">
                  <c:v>0.13400000000000001</c:v>
                </c:pt>
                <c:pt idx="105">
                  <c:v>0.13400000000000001</c:v>
                </c:pt>
                <c:pt idx="106">
                  <c:v>0.13400000000000001</c:v>
                </c:pt>
                <c:pt idx="107">
                  <c:v>0.13400000000000001</c:v>
                </c:pt>
                <c:pt idx="108">
                  <c:v>0.13400000000000001</c:v>
                </c:pt>
                <c:pt idx="109">
                  <c:v>0.13400000000000001</c:v>
                </c:pt>
                <c:pt idx="110">
                  <c:v>0.13400000000000001</c:v>
                </c:pt>
                <c:pt idx="111">
                  <c:v>0.13400000000000001</c:v>
                </c:pt>
                <c:pt idx="112">
                  <c:v>0.158</c:v>
                </c:pt>
                <c:pt idx="113">
                  <c:v>0.158</c:v>
                </c:pt>
                <c:pt idx="114">
                  <c:v>0.158</c:v>
                </c:pt>
                <c:pt idx="115">
                  <c:v>0.158</c:v>
                </c:pt>
                <c:pt idx="116">
                  <c:v>0.158</c:v>
                </c:pt>
                <c:pt idx="117">
                  <c:v>0.158</c:v>
                </c:pt>
                <c:pt idx="118">
                  <c:v>0.158</c:v>
                </c:pt>
                <c:pt idx="119">
                  <c:v>0.158</c:v>
                </c:pt>
                <c:pt idx="120">
                  <c:v>0.158</c:v>
                </c:pt>
                <c:pt idx="121">
                  <c:v>0.158</c:v>
                </c:pt>
                <c:pt idx="122">
                  <c:v>0.158</c:v>
                </c:pt>
                <c:pt idx="123">
                  <c:v>0.158</c:v>
                </c:pt>
                <c:pt idx="124">
                  <c:v>0.182</c:v>
                </c:pt>
                <c:pt idx="125">
                  <c:v>0.182</c:v>
                </c:pt>
                <c:pt idx="126">
                  <c:v>0.182</c:v>
                </c:pt>
                <c:pt idx="127">
                  <c:v>0.182</c:v>
                </c:pt>
                <c:pt idx="128">
                  <c:v>0.182</c:v>
                </c:pt>
                <c:pt idx="129">
                  <c:v>0.182</c:v>
                </c:pt>
                <c:pt idx="130">
                  <c:v>0.182</c:v>
                </c:pt>
                <c:pt idx="131">
                  <c:v>0.182</c:v>
                </c:pt>
                <c:pt idx="132">
                  <c:v>0.182</c:v>
                </c:pt>
                <c:pt idx="133">
                  <c:v>0.182</c:v>
                </c:pt>
                <c:pt idx="134">
                  <c:v>0.182</c:v>
                </c:pt>
                <c:pt idx="135">
                  <c:v>0.182</c:v>
                </c:pt>
                <c:pt idx="136">
                  <c:v>0.20599999999999999</c:v>
                </c:pt>
                <c:pt idx="137">
                  <c:v>0.20599999999999999</c:v>
                </c:pt>
                <c:pt idx="138">
                  <c:v>0.20599999999999999</c:v>
                </c:pt>
                <c:pt idx="139">
                  <c:v>0.20599999999999999</c:v>
                </c:pt>
                <c:pt idx="140">
                  <c:v>0.20599999999999999</c:v>
                </c:pt>
                <c:pt idx="141">
                  <c:v>0.20599999999999999</c:v>
                </c:pt>
                <c:pt idx="142">
                  <c:v>0.20599999999999999</c:v>
                </c:pt>
                <c:pt idx="143">
                  <c:v>0.20599999999999999</c:v>
                </c:pt>
                <c:pt idx="144">
                  <c:v>0.20599999999999999</c:v>
                </c:pt>
                <c:pt idx="145">
                  <c:v>0.20599999999999999</c:v>
                </c:pt>
                <c:pt idx="146">
                  <c:v>0.22999999999999998</c:v>
                </c:pt>
                <c:pt idx="147">
                  <c:v>0.22999999999999998</c:v>
                </c:pt>
                <c:pt idx="148">
                  <c:v>0.22999999999999998</c:v>
                </c:pt>
                <c:pt idx="149">
                  <c:v>0.22999999999999998</c:v>
                </c:pt>
                <c:pt idx="150">
                  <c:v>0.22999999999999998</c:v>
                </c:pt>
                <c:pt idx="151">
                  <c:v>0.22999999999999998</c:v>
                </c:pt>
                <c:pt idx="152">
                  <c:v>0.22999999999999998</c:v>
                </c:pt>
                <c:pt idx="153">
                  <c:v>0.22999999999999998</c:v>
                </c:pt>
                <c:pt idx="154">
                  <c:v>0.22999999999999998</c:v>
                </c:pt>
                <c:pt idx="155">
                  <c:v>0.22999999999999998</c:v>
                </c:pt>
                <c:pt idx="156">
                  <c:v>0.254</c:v>
                </c:pt>
                <c:pt idx="157">
                  <c:v>0.254</c:v>
                </c:pt>
                <c:pt idx="158">
                  <c:v>0.254</c:v>
                </c:pt>
                <c:pt idx="159">
                  <c:v>0.254</c:v>
                </c:pt>
                <c:pt idx="160">
                  <c:v>0.254</c:v>
                </c:pt>
                <c:pt idx="161">
                  <c:v>0.254</c:v>
                </c:pt>
                <c:pt idx="162">
                  <c:v>0.254</c:v>
                </c:pt>
                <c:pt idx="163">
                  <c:v>0.254</c:v>
                </c:pt>
                <c:pt idx="164">
                  <c:v>0.254</c:v>
                </c:pt>
                <c:pt idx="165">
                  <c:v>0.254</c:v>
                </c:pt>
                <c:pt idx="166">
                  <c:v>0.27800000000000002</c:v>
                </c:pt>
                <c:pt idx="167">
                  <c:v>0.27800000000000002</c:v>
                </c:pt>
                <c:pt idx="168">
                  <c:v>0.27800000000000002</c:v>
                </c:pt>
                <c:pt idx="169">
                  <c:v>0.27800000000000002</c:v>
                </c:pt>
                <c:pt idx="170">
                  <c:v>0.27800000000000002</c:v>
                </c:pt>
                <c:pt idx="171">
                  <c:v>0.27800000000000002</c:v>
                </c:pt>
                <c:pt idx="172">
                  <c:v>0.27800000000000002</c:v>
                </c:pt>
                <c:pt idx="173">
                  <c:v>0.27800000000000002</c:v>
                </c:pt>
                <c:pt idx="174">
                  <c:v>0.30199999999999999</c:v>
                </c:pt>
                <c:pt idx="175">
                  <c:v>0.30199999999999999</c:v>
                </c:pt>
                <c:pt idx="176">
                  <c:v>0.30199999999999999</c:v>
                </c:pt>
                <c:pt idx="177">
                  <c:v>0.30199999999999999</c:v>
                </c:pt>
                <c:pt idx="178">
                  <c:v>0.30199999999999999</c:v>
                </c:pt>
                <c:pt idx="179">
                  <c:v>0.30199999999999999</c:v>
                </c:pt>
                <c:pt idx="180">
                  <c:v>0.30199999999999999</c:v>
                </c:pt>
                <c:pt idx="181">
                  <c:v>0.30199999999999999</c:v>
                </c:pt>
                <c:pt idx="182">
                  <c:v>0.32600000000000001</c:v>
                </c:pt>
                <c:pt idx="183">
                  <c:v>0.32600000000000001</c:v>
                </c:pt>
                <c:pt idx="184">
                  <c:v>0.32600000000000001</c:v>
                </c:pt>
                <c:pt idx="185">
                  <c:v>0.32600000000000001</c:v>
                </c:pt>
                <c:pt idx="186">
                  <c:v>0.32600000000000001</c:v>
                </c:pt>
                <c:pt idx="187">
                  <c:v>0.32600000000000001</c:v>
                </c:pt>
                <c:pt idx="188">
                  <c:v>0.35</c:v>
                </c:pt>
                <c:pt idx="189">
                  <c:v>0.35</c:v>
                </c:pt>
                <c:pt idx="190">
                  <c:v>0.35</c:v>
                </c:pt>
                <c:pt idx="191">
                  <c:v>0.35</c:v>
                </c:pt>
                <c:pt idx="192">
                  <c:v>0.374</c:v>
                </c:pt>
                <c:pt idx="193">
                  <c:v>0.374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'LLX Strongest'!$Z$4:$Z$197</c15:f>
                <c15:dlblRangeCache>
                  <c:ptCount val="194"/>
                  <c:pt idx="0">
                    <c:v>x</c:v>
                  </c:pt>
                  <c:pt idx="1">
                    <c:v>x</c:v>
                  </c:pt>
                  <c:pt idx="2">
                    <c:v>x</c:v>
                  </c:pt>
                  <c:pt idx="3">
                    <c:v>x</c:v>
                  </c:pt>
                  <c:pt idx="4">
                    <c:v>x</c:v>
                  </c:pt>
                  <c:pt idx="5">
                    <c:v>x</c:v>
                  </c:pt>
                  <c:pt idx="6">
                    <c:v>x</c:v>
                  </c:pt>
                  <c:pt idx="7">
                    <c:v>x</c:v>
                  </c:pt>
                  <c:pt idx="8">
                    <c:v>x</c:v>
                  </c:pt>
                  <c:pt idx="9">
                    <c:v>x</c:v>
                  </c:pt>
                  <c:pt idx="10">
                    <c:v>x</c:v>
                  </c:pt>
                  <c:pt idx="11">
                    <c:v>x</c:v>
                  </c:pt>
                  <c:pt idx="12">
                    <c:v>x</c:v>
                  </c:pt>
                  <c:pt idx="13">
                    <c:v>x</c:v>
                  </c:pt>
                  <c:pt idx="14">
                    <c:v>x</c:v>
                  </c:pt>
                  <c:pt idx="15">
                    <c:v>x</c:v>
                  </c:pt>
                  <c:pt idx="16">
                    <c:v>x</c:v>
                  </c:pt>
                  <c:pt idx="17">
                    <c:v>x</c:v>
                  </c:pt>
                  <c:pt idx="18">
                    <c:v>x</c:v>
                  </c:pt>
                  <c:pt idx="19">
                    <c:v>x</c:v>
                  </c:pt>
                  <c:pt idx="20">
                    <c:v>x</c:v>
                  </c:pt>
                  <c:pt idx="21">
                    <c:v>x</c:v>
                  </c:pt>
                  <c:pt idx="22">
                    <c:v>x</c:v>
                  </c:pt>
                  <c:pt idx="23">
                    <c:v>x</c:v>
                  </c:pt>
                  <c:pt idx="24">
                    <c:v>x</c:v>
                  </c:pt>
                  <c:pt idx="25">
                    <c:v>x</c:v>
                  </c:pt>
                  <c:pt idx="26">
                    <c:v>x</c:v>
                  </c:pt>
                  <c:pt idx="27">
                    <c:v>x</c:v>
                  </c:pt>
                  <c:pt idx="28">
                    <c:v>x</c:v>
                  </c:pt>
                  <c:pt idx="29">
                    <c:v>x</c:v>
                  </c:pt>
                  <c:pt idx="30">
                    <c:v>x</c:v>
                  </c:pt>
                  <c:pt idx="31">
                    <c:v>x</c:v>
                  </c:pt>
                  <c:pt idx="32">
                    <c:v>x</c:v>
                  </c:pt>
                  <c:pt idx="33">
                    <c:v>x</c:v>
                  </c:pt>
                  <c:pt idx="34">
                    <c:v>x</c:v>
                  </c:pt>
                  <c:pt idx="35">
                    <c:v>x</c:v>
                  </c:pt>
                  <c:pt idx="36">
                    <c:v>x</c:v>
                  </c:pt>
                  <c:pt idx="37">
                    <c:v>x</c:v>
                  </c:pt>
                  <c:pt idx="38">
                    <c:v>x</c:v>
                  </c:pt>
                  <c:pt idx="39">
                    <c:v>x</c:v>
                  </c:pt>
                  <c:pt idx="40">
                    <c:v>x</c:v>
                  </c:pt>
                  <c:pt idx="41">
                    <c:v>x</c:v>
                  </c:pt>
                  <c:pt idx="42">
                    <c:v>x</c:v>
                  </c:pt>
                  <c:pt idx="43">
                    <c:v>x</c:v>
                  </c:pt>
                  <c:pt idx="44">
                    <c:v>x</c:v>
                  </c:pt>
                  <c:pt idx="45">
                    <c:v>x</c:v>
                  </c:pt>
                  <c:pt idx="46">
                    <c:v>x</c:v>
                  </c:pt>
                  <c:pt idx="47">
                    <c:v>x</c:v>
                  </c:pt>
                  <c:pt idx="48">
                    <c:v>x</c:v>
                  </c:pt>
                  <c:pt idx="49">
                    <c:v>x</c:v>
                  </c:pt>
                  <c:pt idx="50">
                    <c:v>x</c:v>
                  </c:pt>
                  <c:pt idx="51">
                    <c:v>x</c:v>
                  </c:pt>
                  <c:pt idx="52">
                    <c:v>x</c:v>
                  </c:pt>
                  <c:pt idx="53">
                    <c:v>x</c:v>
                  </c:pt>
                  <c:pt idx="54">
                    <c:v>x</c:v>
                  </c:pt>
                  <c:pt idx="55">
                    <c:v>x</c:v>
                  </c:pt>
                  <c:pt idx="56">
                    <c:v>x</c:v>
                  </c:pt>
                  <c:pt idx="57">
                    <c:v>x</c:v>
                  </c:pt>
                  <c:pt idx="58">
                    <c:v>x</c:v>
                  </c:pt>
                  <c:pt idx="59">
                    <c:v>x</c:v>
                  </c:pt>
                  <c:pt idx="60">
                    <c:v>x</c:v>
                  </c:pt>
                  <c:pt idx="61">
                    <c:v>x</c:v>
                  </c:pt>
                  <c:pt idx="62">
                    <c:v>x</c:v>
                  </c:pt>
                  <c:pt idx="63">
                    <c:v>x</c:v>
                  </c:pt>
                  <c:pt idx="64">
                    <c:v>x</c:v>
                  </c:pt>
                  <c:pt idx="65">
                    <c:v>x</c:v>
                  </c:pt>
                  <c:pt idx="66">
                    <c:v>x</c:v>
                  </c:pt>
                  <c:pt idx="67">
                    <c:v>x</c:v>
                  </c:pt>
                  <c:pt idx="68">
                    <c:v>x</c:v>
                  </c:pt>
                  <c:pt idx="69">
                    <c:v>x</c:v>
                  </c:pt>
                  <c:pt idx="70">
                    <c:v>x</c:v>
                  </c:pt>
                  <c:pt idx="71">
                    <c:v>x</c:v>
                  </c:pt>
                  <c:pt idx="72">
                    <c:v>x</c:v>
                  </c:pt>
                  <c:pt idx="73">
                    <c:v>x</c:v>
                  </c:pt>
                  <c:pt idx="74">
                    <c:v>x</c:v>
                  </c:pt>
                  <c:pt idx="75">
                    <c:v>x</c:v>
                  </c:pt>
                  <c:pt idx="76">
                    <c:v>x</c:v>
                  </c:pt>
                  <c:pt idx="77">
                    <c:v>x</c:v>
                  </c:pt>
                  <c:pt idx="78">
                    <c:v>x</c:v>
                  </c:pt>
                  <c:pt idx="79">
                    <c:v>x</c:v>
                  </c:pt>
                  <c:pt idx="80">
                    <c:v>x</c:v>
                  </c:pt>
                  <c:pt idx="81">
                    <c:v>x</c:v>
                  </c:pt>
                  <c:pt idx="82">
                    <c:v>x</c:v>
                  </c:pt>
                  <c:pt idx="83">
                    <c:v>x</c:v>
                  </c:pt>
                  <c:pt idx="84">
                    <c:v>x</c:v>
                  </c:pt>
                  <c:pt idx="85">
                    <c:v>x</c:v>
                  </c:pt>
                  <c:pt idx="86">
                    <c:v>x</c:v>
                  </c:pt>
                  <c:pt idx="87">
                    <c:v>x</c:v>
                  </c:pt>
                  <c:pt idx="88">
                    <c:v>x</c:v>
                  </c:pt>
                  <c:pt idx="89">
                    <c:v>x</c:v>
                  </c:pt>
                  <c:pt idx="90">
                    <c:v>x</c:v>
                  </c:pt>
                  <c:pt idx="91">
                    <c:v>x</c:v>
                  </c:pt>
                  <c:pt idx="92">
                    <c:v>x</c:v>
                  </c:pt>
                  <c:pt idx="93">
                    <c:v>x</c:v>
                  </c:pt>
                  <c:pt idx="94">
                    <c:v>x</c:v>
                  </c:pt>
                  <c:pt idx="95">
                    <c:v>x</c:v>
                  </c:pt>
                  <c:pt idx="96">
                    <c:v>x</c:v>
                  </c:pt>
                  <c:pt idx="97">
                    <c:v>x</c:v>
                  </c:pt>
                  <c:pt idx="98">
                    <c:v>x</c:v>
                  </c:pt>
                  <c:pt idx="99">
                    <c:v>x</c:v>
                  </c:pt>
                  <c:pt idx="100">
                    <c:v>x</c:v>
                  </c:pt>
                  <c:pt idx="101">
                    <c:v>x</c:v>
                  </c:pt>
                  <c:pt idx="102">
                    <c:v>x</c:v>
                  </c:pt>
                  <c:pt idx="103">
                    <c:v>x</c:v>
                  </c:pt>
                  <c:pt idx="104">
                    <c:v>x</c:v>
                  </c:pt>
                  <c:pt idx="105">
                    <c:v>x</c:v>
                  </c:pt>
                  <c:pt idx="106">
                    <c:v>x</c:v>
                  </c:pt>
                  <c:pt idx="107">
                    <c:v>x</c:v>
                  </c:pt>
                  <c:pt idx="108">
                    <c:v>x</c:v>
                  </c:pt>
                  <c:pt idx="109">
                    <c:v>x</c:v>
                  </c:pt>
                  <c:pt idx="110">
                    <c:v>x</c:v>
                  </c:pt>
                  <c:pt idx="111">
                    <c:v>x</c:v>
                  </c:pt>
                  <c:pt idx="112">
                    <c:v>x</c:v>
                  </c:pt>
                  <c:pt idx="113">
                    <c:v>x</c:v>
                  </c:pt>
                  <c:pt idx="114">
                    <c:v>x</c:v>
                  </c:pt>
                  <c:pt idx="115">
                    <c:v>x</c:v>
                  </c:pt>
                  <c:pt idx="116">
                    <c:v>x</c:v>
                  </c:pt>
                  <c:pt idx="117">
                    <c:v>x</c:v>
                  </c:pt>
                  <c:pt idx="118">
                    <c:v>x</c:v>
                  </c:pt>
                  <c:pt idx="119">
                    <c:v>x</c:v>
                  </c:pt>
                  <c:pt idx="120">
                    <c:v>x</c:v>
                  </c:pt>
                  <c:pt idx="121">
                    <c:v>x</c:v>
                  </c:pt>
                  <c:pt idx="122">
                    <c:v>x</c:v>
                  </c:pt>
                  <c:pt idx="123">
                    <c:v>x</c:v>
                  </c:pt>
                  <c:pt idx="124">
                    <c:v>x</c:v>
                  </c:pt>
                  <c:pt idx="125">
                    <c:v>x</c:v>
                  </c:pt>
                  <c:pt idx="126">
                    <c:v>x</c:v>
                  </c:pt>
                  <c:pt idx="127">
                    <c:v>x</c:v>
                  </c:pt>
                  <c:pt idx="128">
                    <c:v>x</c:v>
                  </c:pt>
                  <c:pt idx="129">
                    <c:v>x</c:v>
                  </c:pt>
                  <c:pt idx="130">
                    <c:v>x</c:v>
                  </c:pt>
                  <c:pt idx="131">
                    <c:v>x</c:v>
                  </c:pt>
                  <c:pt idx="132">
                    <c:v>x</c:v>
                  </c:pt>
                  <c:pt idx="133">
                    <c:v>x</c:v>
                  </c:pt>
                  <c:pt idx="134">
                    <c:v>x</c:v>
                  </c:pt>
                  <c:pt idx="135">
                    <c:v>x</c:v>
                  </c:pt>
                  <c:pt idx="136">
                    <c:v>x</c:v>
                  </c:pt>
                  <c:pt idx="137">
                    <c:v>x</c:v>
                  </c:pt>
                  <c:pt idx="138">
                    <c:v>x</c:v>
                  </c:pt>
                  <c:pt idx="139">
                    <c:v>x</c:v>
                  </c:pt>
                  <c:pt idx="140">
                    <c:v>x</c:v>
                  </c:pt>
                  <c:pt idx="141">
                    <c:v>x</c:v>
                  </c:pt>
                  <c:pt idx="142">
                    <c:v>x</c:v>
                  </c:pt>
                  <c:pt idx="143">
                    <c:v>x</c:v>
                  </c:pt>
                  <c:pt idx="144">
                    <c:v>x</c:v>
                  </c:pt>
                  <c:pt idx="145">
                    <c:v>x</c:v>
                  </c:pt>
                  <c:pt idx="146">
                    <c:v>x</c:v>
                  </c:pt>
                  <c:pt idx="147">
                    <c:v>x</c:v>
                  </c:pt>
                  <c:pt idx="148">
                    <c:v>x</c:v>
                  </c:pt>
                  <c:pt idx="149">
                    <c:v>x</c:v>
                  </c:pt>
                  <c:pt idx="150">
                    <c:v>x</c:v>
                  </c:pt>
                  <c:pt idx="151">
                    <c:v>x</c:v>
                  </c:pt>
                  <c:pt idx="152">
                    <c:v>x</c:v>
                  </c:pt>
                  <c:pt idx="153">
                    <c:v>x</c:v>
                  </c:pt>
                  <c:pt idx="154">
                    <c:v>x</c:v>
                  </c:pt>
                  <c:pt idx="155">
                    <c:v>x</c:v>
                  </c:pt>
                  <c:pt idx="156">
                    <c:v>x</c:v>
                  </c:pt>
                  <c:pt idx="157">
                    <c:v>x</c:v>
                  </c:pt>
                  <c:pt idx="158">
                    <c:v>x</c:v>
                  </c:pt>
                  <c:pt idx="159">
                    <c:v>x</c:v>
                  </c:pt>
                  <c:pt idx="160">
                    <c:v>x</c:v>
                  </c:pt>
                  <c:pt idx="161">
                    <c:v>x</c:v>
                  </c:pt>
                  <c:pt idx="162">
                    <c:v>x</c:v>
                  </c:pt>
                  <c:pt idx="163">
                    <c:v>x</c:v>
                  </c:pt>
                  <c:pt idx="164">
                    <c:v>x</c:v>
                  </c:pt>
                  <c:pt idx="165">
                    <c:v>x</c:v>
                  </c:pt>
                  <c:pt idx="166">
                    <c:v>x</c:v>
                  </c:pt>
                  <c:pt idx="167">
                    <c:v>x</c:v>
                  </c:pt>
                  <c:pt idx="168">
                    <c:v>x</c:v>
                  </c:pt>
                  <c:pt idx="169">
                    <c:v>x</c:v>
                  </c:pt>
                  <c:pt idx="170">
                    <c:v>x</c:v>
                  </c:pt>
                  <c:pt idx="171">
                    <c:v>x</c:v>
                  </c:pt>
                  <c:pt idx="172">
                    <c:v>x</c:v>
                  </c:pt>
                  <c:pt idx="173">
                    <c:v>x</c:v>
                  </c:pt>
                  <c:pt idx="174">
                    <c:v>x</c:v>
                  </c:pt>
                  <c:pt idx="175">
                    <c:v>x</c:v>
                  </c:pt>
                  <c:pt idx="176">
                    <c:v>x</c:v>
                  </c:pt>
                  <c:pt idx="177">
                    <c:v>x</c:v>
                  </c:pt>
                  <c:pt idx="178">
                    <c:v>x</c:v>
                  </c:pt>
                  <c:pt idx="179">
                    <c:v>x</c:v>
                  </c:pt>
                  <c:pt idx="180">
                    <c:v>x</c:v>
                  </c:pt>
                  <c:pt idx="181">
                    <c:v>x</c:v>
                  </c:pt>
                  <c:pt idx="182">
                    <c:v>x</c:v>
                  </c:pt>
                  <c:pt idx="183">
                    <c:v>x</c:v>
                  </c:pt>
                  <c:pt idx="184">
                    <c:v>x</c:v>
                  </c:pt>
                  <c:pt idx="185">
                    <c:v>x</c:v>
                  </c:pt>
                  <c:pt idx="186">
                    <c:v>x</c:v>
                  </c:pt>
                  <c:pt idx="187">
                    <c:v>x</c:v>
                  </c:pt>
                  <c:pt idx="188">
                    <c:v>x</c:v>
                  </c:pt>
                  <c:pt idx="189">
                    <c:v>x</c:v>
                  </c:pt>
                  <c:pt idx="190">
                    <c:v>x</c:v>
                  </c:pt>
                  <c:pt idx="191">
                    <c:v>x</c:v>
                  </c:pt>
                  <c:pt idx="192">
                    <c:v>x</c:v>
                  </c:pt>
                  <c:pt idx="193">
                    <c:v>x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0E-C2B4-F744-97C5-153893D2B26E}"/>
            </c:ext>
          </c:extLst>
        </c:ser>
        <c:ser>
          <c:idx val="15"/>
          <c:order val="18"/>
          <c:tx>
            <c:v>Batman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/>
                    </a:pPr>
                    <a:fld id="{318D83C8-2779-504B-9C71-263104771F7E}" type="CELLRANGE">
                      <a:rPr lang="en-US" sz="2000" b="1">
                        <a:solidFill>
                          <a:srgbClr val="00B0F0"/>
                        </a:solidFill>
                      </a:rPr>
                      <a:pPr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rgbClr val="FF0000"/>
                </a:solidFill>
                <a:ln w="28575">
                  <a:solidFill>
                    <a:schemeClr val="tx1"/>
                  </a:solidFill>
                </a:ln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irregularSeal1">
                      <a:avLst/>
                    </a:prstGeom>
                  </c15:spPr>
                  <c15:layout>
                    <c:manualLayout>
                      <c:w val="0.25318307551873798"/>
                      <c:h val="0.1870982633446828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F-C2B4-F744-97C5-153893D2B26E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'LLX Strongest'!$C$90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'LLX Strongest'!$D$90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'LLX Strongest'!$G$90</c15:f>
                <c15:dlblRangeCache>
                  <c:ptCount val="1"/>
                  <c:pt idx="0">
                    <c:v>YASS!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0-C2B4-F744-97C5-153893D2B26E}"/>
            </c:ext>
          </c:extLst>
        </c:ser>
        <c:ser>
          <c:idx val="17"/>
          <c:order val="19"/>
          <c:tx>
            <c:strRef>
              <c:f>'LLX Strongest'!$F$74</c:f>
              <c:strCache>
                <c:ptCount val="1"/>
                <c:pt idx="0">
                  <c:v>μ on the graph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wrap="square" lIns="38100" tIns="0" rIns="38100" bIns="182880" anchor="ctr">
                    <a:spAutoFit/>
                  </a:bodyPr>
                  <a:lstStyle/>
                  <a:p>
                    <a:pPr>
                      <a:defRPr sz="1400" b="1"/>
                    </a:pPr>
                    <a:fld id="{BB7785AB-8D87-2847-A1F5-B470C155F897}" type="CELLRANGE">
                      <a:rPr lang="en-US"/>
                      <a:pPr>
                        <a:defRPr sz="1400" b="1"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/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1-C2B4-F744-97C5-153893D2B26E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'LLX Strongest'!$G$75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'LLX Strongest'!$H$75</c:f>
              <c:numCache>
                <c:formatCode>General</c:formatCode>
                <c:ptCount val="1"/>
                <c:pt idx="0">
                  <c:v>0.04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'LLX Strongest'!$I$75</c15:f>
                <c15:dlblRangeCache>
                  <c:ptCount val="1"/>
                  <c:pt idx="0">
                    <c:v>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2-C2B4-F744-97C5-153893D2B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2317152"/>
        <c:axId val="930277696"/>
      </c:scatterChart>
      <c:valAx>
        <c:axId val="1632317152"/>
        <c:scaling>
          <c:orientation val="minMax"/>
          <c:min val="-4"/>
        </c:scaling>
        <c:delete val="0"/>
        <c:axPos val="b"/>
        <c:numFmt formatCode="0" sourceLinked="0"/>
        <c:majorTickMark val="none"/>
        <c:minorTickMark val="none"/>
        <c:tickLblPos val="none"/>
        <c:spPr>
          <a:noFill/>
          <a:ln w="9525" cap="flat" cmpd="sng" algn="ctr">
            <a:solidFill>
              <a:srgbClr val="00B0F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0277696"/>
        <c:crosses val="autoZero"/>
        <c:crossBetween val="midCat"/>
      </c:valAx>
      <c:valAx>
        <c:axId val="930277696"/>
        <c:scaling>
          <c:orientation val="minMax"/>
          <c:max val="0.5"/>
          <c:min val="-0.21"/>
        </c:scaling>
        <c:delete val="1"/>
        <c:axPos val="l"/>
        <c:numFmt formatCode="General" sourceLinked="1"/>
        <c:majorTickMark val="out"/>
        <c:minorTickMark val="none"/>
        <c:tickLblPos val="nextTo"/>
        <c:crossAx val="1632317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4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'RRX Bonus'!$E$74</c:f>
          <c:strCache>
            <c:ptCount val="1"/>
            <c:pt idx="0">
              <c:v>P(x)</c:v>
            </c:pt>
          </c:strCache>
        </c:strRef>
      </c:tx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816123323792291E-2"/>
          <c:y val="1.8159243788937393E-2"/>
          <c:w val="0.96436775335241542"/>
          <c:h val="0.92953870622354751"/>
        </c:manualLayout>
      </c:layout>
      <c:scatterChart>
        <c:scatterStyle val="lineMarker"/>
        <c:varyColors val="0"/>
        <c:ser>
          <c:idx val="13"/>
          <c:order val="0"/>
          <c:tx>
            <c:v>equationLEFT</c:v>
          </c:tx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 anchorCtr="0">
                    <a:noAutofit/>
                  </a:bodyPr>
                  <a:lstStyle/>
                  <a:p>
                    <a:pPr algn="ctr">
                      <a:defRPr/>
                    </a:pPr>
                    <a:fld id="{4FEA4480-D5CD-944C-B1AE-955D47452CFB}" type="CELLRANGE">
                      <a:rPr lang="en-US"/>
                      <a:pPr algn="ctr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solidFill>
                    <a:schemeClr val="bg1">
                      <a:lumMod val="85000"/>
                    </a:schemeClr>
                  </a:soli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182593733186888"/>
                      <c:h val="0.19838693633952253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07D8-9648-9AA5-510D5C8FD9AF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txPr>
              <a:bodyPr wrap="square" lIns="91440" tIns="19050" rIns="38100" bIns="19050" anchor="ctr" anchorCtr="0">
                <a:spAutoFit/>
              </a:bodyPr>
              <a:lstStyle/>
              <a:p>
                <a:pPr algn="l">
                  <a:defRPr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'RRX Bonus'!$C$81</c:f>
              <c:numCache>
                <c:formatCode>General</c:formatCode>
                <c:ptCount val="1"/>
                <c:pt idx="0">
                  <c:v>-3.5</c:v>
                </c:pt>
              </c:numCache>
            </c:numRef>
          </c:xVal>
          <c:yVal>
            <c:numRef>
              <c:f>'RRX Bonus'!$D$81</c:f>
              <c:numCache>
                <c:formatCode>General</c:formatCode>
                <c:ptCount val="1"/>
                <c:pt idx="0">
                  <c:v>0.49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'RRX Bonus'!$E$81</c15:f>
                <c15:dlblRangeCache>
                  <c:ptCount val="1"/>
                  <c:pt idx="0">
                    <c:v>x to P(x)
z = (x -μ) / σ
⟵ P(x) = P(z) = norm.s.dist(z, true)
⟶ P(x) = P(z) = 1-norm.s.dist(z, true)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07D8-9648-9AA5-510D5C8FD9AF}"/>
            </c:ext>
          </c:extLst>
        </c:ser>
        <c:ser>
          <c:idx val="14"/>
          <c:order val="1"/>
          <c:tx>
            <c:v>equationRIGHT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00223FE7-1481-C344-A7D0-AB09197CE5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07D8-9648-9AA5-510D5C8FD9AF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'RRX Bonus'!$G$81</c:f>
              <c:numCache>
                <c:formatCode>General</c:formatCode>
                <c:ptCount val="1"/>
                <c:pt idx="0">
                  <c:v>3.5</c:v>
                </c:pt>
              </c:numCache>
            </c:numRef>
          </c:xVal>
          <c:yVal>
            <c:numRef>
              <c:f>'RRX Bonus'!$H$81</c:f>
              <c:numCache>
                <c:formatCode>General</c:formatCode>
                <c:ptCount val="1"/>
                <c:pt idx="0">
                  <c:v>0.49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'RRX Bonus'!$I$81</c15:f>
                <c15:dlblRangeCache>
                  <c:ptCount val="1"/>
                  <c:pt idx="0">
                    <c:v>P(x) to x
⟵ z = norm.s.inv(P(x))
⟶ z = norm.s.inv(1-P(x))
x = zσ + 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07D8-9648-9AA5-510D5C8FD9AF}"/>
            </c:ext>
          </c:extLst>
        </c:ser>
        <c:ser>
          <c:idx val="0"/>
          <c:order val="2"/>
          <c:tx>
            <c:strRef>
              <c:f>'RRX Bonus'!$R$49</c:f>
              <c:strCache>
                <c:ptCount val="1"/>
                <c:pt idx="0">
                  <c:v>Z or T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'RRX Bonus'!$Q$50:$Q$194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'RRX Bonus'!$R$50:$R$194</c:f>
              <c:numCache>
                <c:formatCode>0.000</c:formatCode>
                <c:ptCount val="145"/>
                <c:pt idx="0">
                  <c:v>4.4318484119380075E-3</c:v>
                </c:pt>
                <c:pt idx="1">
                  <c:v>5.0175847389326532E-3</c:v>
                </c:pt>
                <c:pt idx="2">
                  <c:v>5.6708812194458807E-3</c:v>
                </c:pt>
                <c:pt idx="3">
                  <c:v>6.3981203107235513E-3</c:v>
                </c:pt>
                <c:pt idx="4">
                  <c:v>7.2060997646092168E-3</c:v>
                </c:pt>
                <c:pt idx="5">
                  <c:v>8.1020357469784796E-3</c:v>
                </c:pt>
                <c:pt idx="6">
                  <c:v>9.0935625015910286E-3</c:v>
                </c:pt>
                <c:pt idx="7">
                  <c:v>1.0188728126088616E-2</c:v>
                </c:pt>
                <c:pt idx="8">
                  <c:v>1.1395986023797402E-2</c:v>
                </c:pt>
                <c:pt idx="9">
                  <c:v>1.2724181596831387E-2</c:v>
                </c:pt>
                <c:pt idx="10">
                  <c:v>1.4182533754437251E-2</c:v>
                </c:pt>
                <c:pt idx="11">
                  <c:v>1.5780610826231802E-2</c:v>
                </c:pt>
                <c:pt idx="12">
                  <c:v>1.7528300493568461E-2</c:v>
                </c:pt>
                <c:pt idx="13">
                  <c:v>1.9435773384264884E-2</c:v>
                </c:pt>
                <c:pt idx="14">
                  <c:v>2.1513440016773546E-2</c:v>
                </c:pt>
                <c:pt idx="15">
                  <c:v>2.3771900829913678E-2</c:v>
                </c:pt>
                <c:pt idx="16">
                  <c:v>2.6221889093709354E-2</c:v>
                </c:pt>
                <c:pt idx="17">
                  <c:v>2.8874206565747223E-2</c:v>
                </c:pt>
                <c:pt idx="18">
                  <c:v>3.1739651835667224E-2</c:v>
                </c:pt>
                <c:pt idx="19">
                  <c:v>3.482894138763417E-2</c:v>
                </c:pt>
                <c:pt idx="20">
                  <c:v>3.8152623506417724E-2</c:v>
                </c:pt>
                <c:pt idx="21">
                  <c:v>4.1720985256338335E-2</c:v>
                </c:pt>
                <c:pt idx="22">
                  <c:v>4.5543952872905295E-2</c:v>
                </c:pt>
                <c:pt idx="23">
                  <c:v>4.9630986023358713E-2</c:v>
                </c:pt>
                <c:pt idx="24">
                  <c:v>5.3990966513187674E-2</c:v>
                </c:pt>
                <c:pt idx="25">
                  <c:v>5.8632082139484169E-2</c:v>
                </c:pt>
                <c:pt idx="26">
                  <c:v>6.3561706516961941E-2</c:v>
                </c:pt>
                <c:pt idx="27">
                  <c:v>6.8786275826691473E-2</c:v>
                </c:pt>
                <c:pt idx="28">
                  <c:v>7.4311163558992643E-2</c:v>
                </c:pt>
                <c:pt idx="29">
                  <c:v>8.0140554438265552E-2</c:v>
                </c:pt>
                <c:pt idx="30">
                  <c:v>8.6277318826511032E-2</c:v>
                </c:pt>
                <c:pt idx="31">
                  <c:v>9.2722889001515207E-2</c:v>
                </c:pt>
                <c:pt idx="32">
                  <c:v>9.9477138792748207E-2</c:v>
                </c:pt>
                <c:pt idx="33">
                  <c:v>0.10653826813058456</c:v>
                </c:pt>
                <c:pt idx="34">
                  <c:v>0.11390269412019136</c:v>
                </c:pt>
                <c:pt idx="35">
                  <c:v>0.12156495028818042</c:v>
                </c:pt>
                <c:pt idx="36">
                  <c:v>0.12951759566589122</c:v>
                </c:pt>
                <c:pt idx="37">
                  <c:v>0.13775113536619732</c:v>
                </c:pt>
                <c:pt idx="38">
                  <c:v>0.14625395427953519</c:v>
                </c:pt>
                <c:pt idx="39">
                  <c:v>0.15501226545829269</c:v>
                </c:pt>
                <c:pt idx="40">
                  <c:v>0.1640100746759931</c:v>
                </c:pt>
                <c:pt idx="41">
                  <c:v>0.17322916253851786</c:v>
                </c:pt>
                <c:pt idx="42">
                  <c:v>0.18264908538902141</c:v>
                </c:pt>
                <c:pt idx="43">
                  <c:v>0.19224719608678109</c:v>
                </c:pt>
                <c:pt idx="44">
                  <c:v>0.20199868555405839</c:v>
                </c:pt>
                <c:pt idx="45">
                  <c:v>0.21187664577569898</c:v>
                </c:pt>
                <c:pt idx="46">
                  <c:v>0.22185215470573549</c:v>
                </c:pt>
                <c:pt idx="47">
                  <c:v>0.23189438328624226</c:v>
                </c:pt>
                <c:pt idx="48">
                  <c:v>0.24197072451914292</c:v>
                </c:pt>
                <c:pt idx="49">
                  <c:v>0.25204694425504476</c:v>
                </c:pt>
                <c:pt idx="50">
                  <c:v>0.262087353078301</c:v>
                </c:pt>
                <c:pt idx="51">
                  <c:v>0.27205499837854308</c:v>
                </c:pt>
                <c:pt idx="52">
                  <c:v>0.2819118754103021</c:v>
                </c:pt>
                <c:pt idx="53">
                  <c:v>0.29161915585865517</c:v>
                </c:pt>
                <c:pt idx="54">
                  <c:v>0.30113743215480399</c:v>
                </c:pt>
                <c:pt idx="55">
                  <c:v>0.31042697552584209</c:v>
                </c:pt>
                <c:pt idx="56">
                  <c:v>0.31944800552235181</c:v>
                </c:pt>
                <c:pt idx="57">
                  <c:v>0.32816096855037463</c:v>
                </c:pt>
                <c:pt idx="58">
                  <c:v>0.33652682274495277</c:v>
                </c:pt>
                <c:pt idx="59">
                  <c:v>0.34450732636471215</c:v>
                </c:pt>
                <c:pt idx="60">
                  <c:v>0.35206532676429914</c:v>
                </c:pt>
                <c:pt idx="61">
                  <c:v>0.35916504691680912</c:v>
                </c:pt>
                <c:pt idx="62">
                  <c:v>0.36577236641400213</c:v>
                </c:pt>
                <c:pt idx="63">
                  <c:v>0.37185509386976862</c:v>
                </c:pt>
                <c:pt idx="64">
                  <c:v>0.37738322769299293</c:v>
                </c:pt>
                <c:pt idx="65">
                  <c:v>0.3823292022799164</c:v>
                </c:pt>
                <c:pt idx="66">
                  <c:v>0.38666811680284902</c:v>
                </c:pt>
                <c:pt idx="67">
                  <c:v>0.39037794394036218</c:v>
                </c:pt>
                <c:pt idx="68">
                  <c:v>0.39343971610193973</c:v>
                </c:pt>
                <c:pt idx="69">
                  <c:v>0.39583768694474941</c:v>
                </c:pt>
                <c:pt idx="70">
                  <c:v>0.39755946625834188</c:v>
                </c:pt>
                <c:pt idx="71">
                  <c:v>0.39859612660068527</c:v>
                </c:pt>
                <c:pt idx="72">
                  <c:v>0.3989422804014327</c:v>
                </c:pt>
                <c:pt idx="73">
                  <c:v>0.39859612660068539</c:v>
                </c:pt>
                <c:pt idx="74">
                  <c:v>0.39755946625834204</c:v>
                </c:pt>
                <c:pt idx="75">
                  <c:v>0.39583768694474958</c:v>
                </c:pt>
                <c:pt idx="76">
                  <c:v>0.39343971610194006</c:v>
                </c:pt>
                <c:pt idx="77">
                  <c:v>0.39037794394036252</c:v>
                </c:pt>
                <c:pt idx="78">
                  <c:v>0.3866681168028494</c:v>
                </c:pt>
                <c:pt idx="79">
                  <c:v>0.3823292022799169</c:v>
                </c:pt>
                <c:pt idx="80">
                  <c:v>0.37738322769299348</c:v>
                </c:pt>
                <c:pt idx="81">
                  <c:v>0.37185509386976923</c:v>
                </c:pt>
                <c:pt idx="82">
                  <c:v>0.36577236641400274</c:v>
                </c:pt>
                <c:pt idx="83">
                  <c:v>0.35916504691680978</c:v>
                </c:pt>
                <c:pt idx="84">
                  <c:v>0.35206532676429986</c:v>
                </c:pt>
                <c:pt idx="85">
                  <c:v>0.34450732636471298</c:v>
                </c:pt>
                <c:pt idx="86">
                  <c:v>0.3365268227449536</c:v>
                </c:pt>
                <c:pt idx="87">
                  <c:v>0.32816096855037552</c:v>
                </c:pt>
                <c:pt idx="88">
                  <c:v>0.31944800552235275</c:v>
                </c:pt>
                <c:pt idx="89">
                  <c:v>0.31042697552584309</c:v>
                </c:pt>
                <c:pt idx="90">
                  <c:v>0.30113743215480498</c:v>
                </c:pt>
                <c:pt idx="91">
                  <c:v>0.29161915585865616</c:v>
                </c:pt>
                <c:pt idx="92">
                  <c:v>0.2819118754103031</c:v>
                </c:pt>
                <c:pt idx="93">
                  <c:v>0.27205499837854408</c:v>
                </c:pt>
                <c:pt idx="94">
                  <c:v>0.262087353078302</c:v>
                </c:pt>
                <c:pt idx="95">
                  <c:v>0.25204694425504581</c:v>
                </c:pt>
                <c:pt idx="96">
                  <c:v>0.24197072451914398</c:v>
                </c:pt>
                <c:pt idx="97">
                  <c:v>0.23189438328624334</c:v>
                </c:pt>
                <c:pt idx="98">
                  <c:v>0.22185215470573658</c:v>
                </c:pt>
                <c:pt idx="99">
                  <c:v>0.21187664577570006</c:v>
                </c:pt>
                <c:pt idx="100">
                  <c:v>0.20199868555405945</c:v>
                </c:pt>
                <c:pt idx="101">
                  <c:v>0.19224719608678212</c:v>
                </c:pt>
                <c:pt idx="102">
                  <c:v>0.18264908538902244</c:v>
                </c:pt>
                <c:pt idx="103">
                  <c:v>0.17322916253851886</c:v>
                </c:pt>
                <c:pt idx="104">
                  <c:v>0.16401007467599407</c:v>
                </c:pt>
                <c:pt idx="105">
                  <c:v>0.15501226545829364</c:v>
                </c:pt>
                <c:pt idx="106">
                  <c:v>0.14625395427953614</c:v>
                </c:pt>
                <c:pt idx="107">
                  <c:v>0.13775113536619821</c:v>
                </c:pt>
                <c:pt idx="108">
                  <c:v>0.12951759566589208</c:v>
                </c:pt>
                <c:pt idx="109">
                  <c:v>0.12156495028818123</c:v>
                </c:pt>
                <c:pt idx="110">
                  <c:v>0.11390269412019215</c:v>
                </c:pt>
                <c:pt idx="111">
                  <c:v>0.10653826813058534</c:v>
                </c:pt>
                <c:pt idx="112">
                  <c:v>9.9477138792748943E-2</c:v>
                </c:pt>
                <c:pt idx="113">
                  <c:v>9.2722889001515929E-2</c:v>
                </c:pt>
                <c:pt idx="114">
                  <c:v>8.6277318826511712E-2</c:v>
                </c:pt>
                <c:pt idx="115">
                  <c:v>8.014055443826619E-2</c:v>
                </c:pt>
                <c:pt idx="116">
                  <c:v>7.4311163558993254E-2</c:v>
                </c:pt>
                <c:pt idx="117">
                  <c:v>6.8786275826692042E-2</c:v>
                </c:pt>
                <c:pt idx="118">
                  <c:v>6.3561706516962482E-2</c:v>
                </c:pt>
                <c:pt idx="119">
                  <c:v>5.8632082139484676E-2</c:v>
                </c:pt>
                <c:pt idx="120">
                  <c:v>5.3990966513188146E-2</c:v>
                </c:pt>
                <c:pt idx="121">
                  <c:v>4.9630986023359178E-2</c:v>
                </c:pt>
                <c:pt idx="122">
                  <c:v>4.5543952872905698E-2</c:v>
                </c:pt>
                <c:pt idx="123">
                  <c:v>4.1720985256338723E-2</c:v>
                </c:pt>
                <c:pt idx="124">
                  <c:v>3.8152623506418078E-2</c:v>
                </c:pt>
                <c:pt idx="125">
                  <c:v>3.4828941387634517E-2</c:v>
                </c:pt>
                <c:pt idx="126">
                  <c:v>3.173965183566755E-2</c:v>
                </c:pt>
                <c:pt idx="127">
                  <c:v>2.8874206565747504E-2</c:v>
                </c:pt>
                <c:pt idx="128">
                  <c:v>2.6221889093709622E-2</c:v>
                </c:pt>
                <c:pt idx="129">
                  <c:v>2.3771900829913931E-2</c:v>
                </c:pt>
                <c:pt idx="130">
                  <c:v>2.1513440016773775E-2</c:v>
                </c:pt>
                <c:pt idx="131">
                  <c:v>1.9435773384265099E-2</c:v>
                </c:pt>
                <c:pt idx="132">
                  <c:v>1.7528300493568655E-2</c:v>
                </c:pt>
                <c:pt idx="133">
                  <c:v>1.5780610826231976E-2</c:v>
                </c:pt>
                <c:pt idx="134">
                  <c:v>1.4182533754437414E-2</c:v>
                </c:pt>
                <c:pt idx="135">
                  <c:v>1.2724181596831535E-2</c:v>
                </c:pt>
                <c:pt idx="136">
                  <c:v>1.1395986023797539E-2</c:v>
                </c:pt>
                <c:pt idx="137">
                  <c:v>1.0188728126088738E-2</c:v>
                </c:pt>
                <c:pt idx="138">
                  <c:v>9.0935625015911431E-3</c:v>
                </c:pt>
                <c:pt idx="139">
                  <c:v>8.1020357469785802E-3</c:v>
                </c:pt>
                <c:pt idx="140">
                  <c:v>7.2060997646093061E-3</c:v>
                </c:pt>
                <c:pt idx="141">
                  <c:v>6.3981203107236302E-3</c:v>
                </c:pt>
                <c:pt idx="142">
                  <c:v>5.6708812194459562E-3</c:v>
                </c:pt>
                <c:pt idx="143">
                  <c:v>5.01758473893272E-3</c:v>
                </c:pt>
                <c:pt idx="144">
                  <c:v>4.4318484119380665E-3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7D8-9648-9AA5-510D5C8FD9AF}"/>
            </c:ext>
          </c:extLst>
        </c:ser>
        <c:ser>
          <c:idx val="1"/>
          <c:order val="3"/>
          <c:tx>
            <c:strRef>
              <c:f>'RRX Bonus'!$S$49</c:f>
              <c:strCache>
                <c:ptCount val="1"/>
                <c:pt idx="0">
                  <c:v>normal pop X1</c:v>
                </c:pt>
              </c:strCache>
            </c:strRef>
          </c:tx>
          <c:spPr>
            <a:ln w="2222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47625" cap="flat" cmpd="sng" algn="ctr">
                <a:solidFill>
                  <a:srgbClr val="FF0000">
                    <a:alpha val="38000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'RRX Bonus'!$Q$50:$Q$194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'RRX Bonus'!$S$50:$S$194</c:f>
              <c:numCache>
                <c:formatCode>0.000</c:formatCode>
                <c:ptCount val="145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0.27205499837854408</c:v>
                </c:pt>
                <c:pt idx="94">
                  <c:v>0.262087353078302</c:v>
                </c:pt>
                <c:pt idx="95">
                  <c:v>0.25204694425504581</c:v>
                </c:pt>
                <c:pt idx="96">
                  <c:v>0.24197072451914398</c:v>
                </c:pt>
                <c:pt idx="97">
                  <c:v>0.23189438328624334</c:v>
                </c:pt>
                <c:pt idx="98">
                  <c:v>0.22185215470573658</c:v>
                </c:pt>
                <c:pt idx="99">
                  <c:v>0.21187664577570006</c:v>
                </c:pt>
                <c:pt idx="100">
                  <c:v>0.20199868555405945</c:v>
                </c:pt>
                <c:pt idx="101">
                  <c:v>0.19224719608678212</c:v>
                </c:pt>
                <c:pt idx="102">
                  <c:v>0.18264908538902244</c:v>
                </c:pt>
                <c:pt idx="103">
                  <c:v>0.17322916253851886</c:v>
                </c:pt>
                <c:pt idx="104">
                  <c:v>0.16401007467599407</c:v>
                </c:pt>
                <c:pt idx="105">
                  <c:v>0.15501226545829364</c:v>
                </c:pt>
                <c:pt idx="106">
                  <c:v>0.14625395427953614</c:v>
                </c:pt>
                <c:pt idx="107">
                  <c:v>0.13775113536619821</c:v>
                </c:pt>
                <c:pt idx="108">
                  <c:v>0.12951759566589208</c:v>
                </c:pt>
                <c:pt idx="109">
                  <c:v>0.12156495028818123</c:v>
                </c:pt>
                <c:pt idx="110">
                  <c:v>0.11390269412019215</c:v>
                </c:pt>
                <c:pt idx="111">
                  <c:v>0.10653826813058534</c:v>
                </c:pt>
                <c:pt idx="112">
                  <c:v>9.9477138792748943E-2</c:v>
                </c:pt>
                <c:pt idx="113">
                  <c:v>9.2722889001515929E-2</c:v>
                </c:pt>
                <c:pt idx="114">
                  <c:v>8.6277318826511712E-2</c:v>
                </c:pt>
                <c:pt idx="115">
                  <c:v>8.014055443826619E-2</c:v>
                </c:pt>
                <c:pt idx="116">
                  <c:v>7.4311163558993254E-2</c:v>
                </c:pt>
                <c:pt idx="117">
                  <c:v>6.8786275826692042E-2</c:v>
                </c:pt>
                <c:pt idx="118">
                  <c:v>6.3561706516962482E-2</c:v>
                </c:pt>
                <c:pt idx="119">
                  <c:v>5.8632082139484676E-2</c:v>
                </c:pt>
                <c:pt idx="120">
                  <c:v>5.3990966513188146E-2</c:v>
                </c:pt>
                <c:pt idx="121">
                  <c:v>4.9630986023359178E-2</c:v>
                </c:pt>
                <c:pt idx="122">
                  <c:v>4.5543952872905698E-2</c:v>
                </c:pt>
                <c:pt idx="123">
                  <c:v>4.1720985256338723E-2</c:v>
                </c:pt>
                <c:pt idx="124">
                  <c:v>3.8152623506418078E-2</c:v>
                </c:pt>
                <c:pt idx="125">
                  <c:v>3.4828941387634517E-2</c:v>
                </c:pt>
                <c:pt idx="126">
                  <c:v>3.173965183566755E-2</c:v>
                </c:pt>
                <c:pt idx="127">
                  <c:v>2.8874206565747504E-2</c:v>
                </c:pt>
                <c:pt idx="128">
                  <c:v>2.6221889093709622E-2</c:v>
                </c:pt>
                <c:pt idx="129">
                  <c:v>2.3771900829913931E-2</c:v>
                </c:pt>
                <c:pt idx="130">
                  <c:v>2.1513440016773775E-2</c:v>
                </c:pt>
                <c:pt idx="131">
                  <c:v>1.9435773384265099E-2</c:v>
                </c:pt>
                <c:pt idx="132">
                  <c:v>1.7528300493568655E-2</c:v>
                </c:pt>
                <c:pt idx="133">
                  <c:v>1.5780610826231976E-2</c:v>
                </c:pt>
                <c:pt idx="134">
                  <c:v>1.4182533754437414E-2</c:v>
                </c:pt>
                <c:pt idx="135">
                  <c:v>1.2724181596831535E-2</c:v>
                </c:pt>
                <c:pt idx="136">
                  <c:v>1.1395986023797539E-2</c:v>
                </c:pt>
                <c:pt idx="137">
                  <c:v>1.0188728126088738E-2</c:v>
                </c:pt>
                <c:pt idx="138">
                  <c:v>9.0935625015911431E-3</c:v>
                </c:pt>
                <c:pt idx="139">
                  <c:v>8.1020357469785802E-3</c:v>
                </c:pt>
                <c:pt idx="140">
                  <c:v>7.2060997646093061E-3</c:v>
                </c:pt>
                <c:pt idx="141">
                  <c:v>6.3981203107236302E-3</c:v>
                </c:pt>
                <c:pt idx="142">
                  <c:v>5.6708812194459562E-3</c:v>
                </c:pt>
                <c:pt idx="143">
                  <c:v>5.01758473893272E-3</c:v>
                </c:pt>
                <c:pt idx="144">
                  <c:v>4.4318484119380665E-3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7D8-9648-9AA5-510D5C8FD9AF}"/>
            </c:ext>
          </c:extLst>
        </c:ser>
        <c:ser>
          <c:idx val="19"/>
          <c:order val="4"/>
          <c:tx>
            <c:strRef>
              <c:f>'RRX Bonus'!$T$49</c:f>
              <c:strCache>
                <c:ptCount val="1"/>
                <c:pt idx="0">
                  <c:v> X2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47625">
                <a:solidFill>
                  <a:srgbClr val="FF0000">
                    <a:alpha val="37552"/>
                  </a:srgbClr>
                </a:solidFill>
              </a:ln>
            </c:spPr>
          </c:errBars>
          <c:xVal>
            <c:numRef>
              <c:f>'RRX Bonus'!$Q$50:$Q$194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'RRX Bonus'!$T$50:$T$194</c:f>
              <c:numCache>
                <c:formatCode>0.000</c:formatCode>
                <c:ptCount val="14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7D8-9648-9AA5-510D5C8FD9AF}"/>
            </c:ext>
          </c:extLst>
        </c:ser>
        <c:ser>
          <c:idx val="2"/>
          <c:order val="5"/>
          <c:tx>
            <c:strRef>
              <c:f>'RRX Bonus'!$U$49</c:f>
              <c:strCache>
                <c:ptCount val="1"/>
                <c:pt idx="0">
                  <c:v>normal pop X3</c:v>
                </c:pt>
              </c:strCache>
            </c:strRef>
          </c:tx>
          <c:spPr>
            <a:ln w="22225" cap="rnd">
              <a:noFill/>
              <a:prstDash val="solid"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50800" cap="flat" cmpd="sng" algn="ctr">
                <a:solidFill>
                  <a:schemeClr val="tx1">
                    <a:alpha val="23366"/>
                  </a:schemeClr>
                </a:solidFill>
                <a:prstDash val="solid"/>
                <a:round/>
              </a:ln>
              <a:effectLst/>
            </c:spPr>
          </c:errBars>
          <c:xVal>
            <c:numRef>
              <c:f>'RRX Bonus'!$Q$50:$Q$194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'RRX Bonus'!$U$50:$U$194</c:f>
              <c:numCache>
                <c:formatCode>0.000</c:formatCode>
                <c:ptCount val="14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0.34450732636471298</c:v>
                </c:pt>
                <c:pt idx="86">
                  <c:v>0.3365268227449536</c:v>
                </c:pt>
                <c:pt idx="87">
                  <c:v>0.32816096855037552</c:v>
                </c:pt>
                <c:pt idx="88">
                  <c:v>0.31944800552235275</c:v>
                </c:pt>
                <c:pt idx="89">
                  <c:v>0.31042697552584309</c:v>
                </c:pt>
                <c:pt idx="90">
                  <c:v>0.30113743215480498</c:v>
                </c:pt>
                <c:pt idx="91">
                  <c:v>0.29161915585865616</c:v>
                </c:pt>
                <c:pt idx="92">
                  <c:v>0.2819118754103031</c:v>
                </c:pt>
                <c:pt idx="93">
                  <c:v>0.27205499837854408</c:v>
                </c:pt>
                <c:pt idx="94">
                  <c:v>0.262087353078302</c:v>
                </c:pt>
                <c:pt idx="95">
                  <c:v>0.25204694425504581</c:v>
                </c:pt>
                <c:pt idx="96">
                  <c:v>0.24197072451914398</c:v>
                </c:pt>
                <c:pt idx="97">
                  <c:v>0.23189438328624334</c:v>
                </c:pt>
                <c:pt idx="98">
                  <c:v>0.22185215470573658</c:v>
                </c:pt>
                <c:pt idx="99">
                  <c:v>0.21187664577570006</c:v>
                </c:pt>
                <c:pt idx="100">
                  <c:v>0.20199868555405945</c:v>
                </c:pt>
                <c:pt idx="101">
                  <c:v>0.19224719608678212</c:v>
                </c:pt>
                <c:pt idx="102">
                  <c:v>0.18264908538902244</c:v>
                </c:pt>
                <c:pt idx="103">
                  <c:v>0.17322916253851886</c:v>
                </c:pt>
                <c:pt idx="104">
                  <c:v>0.16401007467599407</c:v>
                </c:pt>
                <c:pt idx="105">
                  <c:v>0.15501226545829364</c:v>
                </c:pt>
                <c:pt idx="106">
                  <c:v>0.14625395427953614</c:v>
                </c:pt>
                <c:pt idx="107">
                  <c:v>0.13775113536619821</c:v>
                </c:pt>
                <c:pt idx="108">
                  <c:v>0.12951759566589208</c:v>
                </c:pt>
                <c:pt idx="109">
                  <c:v>0.12156495028818123</c:v>
                </c:pt>
                <c:pt idx="110">
                  <c:v>0.11390269412019215</c:v>
                </c:pt>
                <c:pt idx="111">
                  <c:v>0.10653826813058534</c:v>
                </c:pt>
                <c:pt idx="112">
                  <c:v>9.9477138792748943E-2</c:v>
                </c:pt>
                <c:pt idx="113">
                  <c:v>9.2722889001515929E-2</c:v>
                </c:pt>
                <c:pt idx="114">
                  <c:v>8.6277318826511712E-2</c:v>
                </c:pt>
                <c:pt idx="115">
                  <c:v>8.014055443826619E-2</c:v>
                </c:pt>
                <c:pt idx="116">
                  <c:v>7.4311163558993254E-2</c:v>
                </c:pt>
                <c:pt idx="117">
                  <c:v>6.8786275826692042E-2</c:v>
                </c:pt>
                <c:pt idx="118">
                  <c:v>6.3561706516962482E-2</c:v>
                </c:pt>
                <c:pt idx="119">
                  <c:v>5.8632082139484676E-2</c:v>
                </c:pt>
                <c:pt idx="120">
                  <c:v>5.3990966513188146E-2</c:v>
                </c:pt>
                <c:pt idx="121">
                  <c:v>4.9630986023359178E-2</c:v>
                </c:pt>
                <c:pt idx="122">
                  <c:v>4.5543952872905698E-2</c:v>
                </c:pt>
                <c:pt idx="123">
                  <c:v>4.1720985256338723E-2</c:v>
                </c:pt>
                <c:pt idx="124">
                  <c:v>3.8152623506418078E-2</c:v>
                </c:pt>
                <c:pt idx="125">
                  <c:v>3.4828941387634517E-2</c:v>
                </c:pt>
                <c:pt idx="126">
                  <c:v>3.173965183566755E-2</c:v>
                </c:pt>
                <c:pt idx="127">
                  <c:v>2.8874206565747504E-2</c:v>
                </c:pt>
                <c:pt idx="128">
                  <c:v>2.6221889093709622E-2</c:v>
                </c:pt>
                <c:pt idx="129">
                  <c:v>2.3771900829913931E-2</c:v>
                </c:pt>
                <c:pt idx="130">
                  <c:v>2.1513440016773775E-2</c:v>
                </c:pt>
                <c:pt idx="131">
                  <c:v>1.9435773384265099E-2</c:v>
                </c:pt>
                <c:pt idx="132">
                  <c:v>1.7528300493568655E-2</c:v>
                </c:pt>
                <c:pt idx="133">
                  <c:v>1.5780610826231976E-2</c:v>
                </c:pt>
                <c:pt idx="134">
                  <c:v>1.4182533754437414E-2</c:v>
                </c:pt>
                <c:pt idx="135">
                  <c:v>1.2724181596831535E-2</c:v>
                </c:pt>
                <c:pt idx="136">
                  <c:v>1.1395986023797539E-2</c:v>
                </c:pt>
                <c:pt idx="137">
                  <c:v>1.0188728126088738E-2</c:v>
                </c:pt>
                <c:pt idx="138">
                  <c:v>9.0935625015911431E-3</c:v>
                </c:pt>
                <c:pt idx="139">
                  <c:v>8.1020357469785802E-3</c:v>
                </c:pt>
                <c:pt idx="140">
                  <c:v>7.2060997646093061E-3</c:v>
                </c:pt>
                <c:pt idx="141">
                  <c:v>6.3981203107236302E-3</c:v>
                </c:pt>
                <c:pt idx="142">
                  <c:v>5.6708812194459562E-3</c:v>
                </c:pt>
                <c:pt idx="143">
                  <c:v>5.01758473893272E-3</c:v>
                </c:pt>
                <c:pt idx="144">
                  <c:v>4.4318484119380665E-3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7D8-9648-9AA5-510D5C8FD9AF}"/>
            </c:ext>
          </c:extLst>
        </c:ser>
        <c:ser>
          <c:idx val="3"/>
          <c:order val="6"/>
          <c:tx>
            <c:strRef>
              <c:f>'RRX Bonus'!$F$113</c:f>
              <c:strCache>
                <c:ptCount val="1"/>
                <c:pt idx="0">
                  <c:v>stdev bars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0"/>
            <c:val val="100"/>
            <c:spPr>
              <a:noFill/>
              <a:ln w="31750" cap="flat" cmpd="sng" algn="ctr">
                <a:solidFill>
                  <a:srgbClr val="00B0F0"/>
                </a:solidFill>
                <a:round/>
              </a:ln>
              <a:effectLst>
                <a:glow>
                  <a:schemeClr val="bg1"/>
                </a:glow>
              </a:effectLst>
            </c:spPr>
          </c:errBars>
          <c:xVal>
            <c:numRef>
              <c:f>'RRX Bonus'!$C$115:$C$121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'RRX Bonus'!$F$115:$F$121</c:f>
              <c:numCache>
                <c:formatCode>0.000</c:formatCode>
                <c:ptCount val="7"/>
                <c:pt idx="0">
                  <c:v>4.4318484119380075E-3</c:v>
                </c:pt>
                <c:pt idx="1">
                  <c:v>5.3990966513188063E-2</c:v>
                </c:pt>
                <c:pt idx="2">
                  <c:v>0.24197072451914337</c:v>
                </c:pt>
                <c:pt idx="3">
                  <c:v>0.3989422804014327</c:v>
                </c:pt>
                <c:pt idx="4">
                  <c:v>0.24197072451914337</c:v>
                </c:pt>
                <c:pt idx="5">
                  <c:v>5.3990966513188063E-2</c:v>
                </c:pt>
                <c:pt idx="6">
                  <c:v>4.4318484119380075E-3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7D8-9648-9AA5-510D5C8FD9AF}"/>
            </c:ext>
          </c:extLst>
        </c:ser>
        <c:ser>
          <c:idx val="10"/>
          <c:order val="7"/>
          <c:tx>
            <c:strRef>
              <c:f>'RRX Bonus'!$C$113</c:f>
              <c:strCache>
                <c:ptCount val="1"/>
                <c:pt idx="0">
                  <c:v>stdev</c:v>
                </c:pt>
              </c:strCache>
            </c:strRef>
          </c:tx>
          <c:spPr>
            <a:ln w="127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46E2F268-B08E-3E49-B0C0-6C81BB49B9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07D8-9648-9AA5-510D5C8FD9A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8031614-300F-4944-BC12-9D7D9B7889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07D8-9648-9AA5-510D5C8FD9A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E8C7CD6-1AF6-5E40-969E-B98EBD6CB0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07D8-9648-9AA5-510D5C8FD9A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8647BEB-707B-7044-BBA7-042F5C1E12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07D8-9648-9AA5-510D5C8FD9A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C291955-249C-2543-9168-D6B0373345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07D8-9648-9AA5-510D5C8FD9A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959D59E-F546-7546-92C2-994622D000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07D8-9648-9AA5-510D5C8FD9A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BAD1E58-7A31-B743-A75C-8837080CC0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07D8-9648-9AA5-510D5C8FD9AF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'RRX Bonus'!$C$115:$C$121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'RRX Bonus'!$D$115:$D$121</c:f>
              <c:numCache>
                <c:formatCode>General</c:formatCode>
                <c:ptCount val="7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'RRX Bonus'!$E$115:$E$121</c15:f>
                <c15:dlblRangeCache>
                  <c:ptCount val="7"/>
                  <c:pt idx="0">
                    <c:v>-3z</c:v>
                  </c:pt>
                  <c:pt idx="1">
                    <c:v>-2z</c:v>
                  </c:pt>
                  <c:pt idx="2">
                    <c:v>-1z</c:v>
                  </c:pt>
                  <c:pt idx="3">
                    <c:v>0</c:v>
                  </c:pt>
                  <c:pt idx="4">
                    <c:v>1z</c:v>
                  </c:pt>
                  <c:pt idx="5">
                    <c:v>2z</c:v>
                  </c:pt>
                  <c:pt idx="6">
                    <c:v>3z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07D8-9648-9AA5-510D5C8FD9AF}"/>
            </c:ext>
          </c:extLst>
        </c:ser>
        <c:ser>
          <c:idx val="9"/>
          <c:order val="8"/>
          <c:tx>
            <c:strRef>
              <c:f>'RRX Bonus'!$E$124</c:f>
              <c:strCache>
                <c:ptCount val="1"/>
                <c:pt idx="0">
                  <c:v>emp rule labels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E4D2F9D6-96D1-CE49-B1F8-B0DF134626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07D8-9648-9AA5-510D5C8FD9A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4088940-70CF-F145-B3DD-DD34BB4F34D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07D8-9648-9AA5-510D5C8FD9A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7F5201E-8442-C543-B268-4A96D9E5D3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07D8-9648-9AA5-510D5C8FD9A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C21CFC3-C6BA-714C-BD55-7009D7F14E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07D8-9648-9AA5-510D5C8FD9A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A748481-B4DA-5C4D-B51C-A9261DE1D5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07D8-9648-9AA5-510D5C8FD9A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CC859E7-C77C-5343-AFFF-43C4AE8364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07D8-9648-9AA5-510D5C8FD9A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A4BFDC1-F9FB-6D4B-B706-113544C8C1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07D8-9648-9AA5-510D5C8FD9A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A77D5C0-7453-0243-8AF2-016EE06FFC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07D8-9648-9AA5-510D5C8FD9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'RRX Bonus'!$C$125:$C$132</c:f>
              <c:numCache>
                <c:formatCode>General</c:formatCode>
                <c:ptCount val="8"/>
                <c:pt idx="0">
                  <c:v>-3.5</c:v>
                </c:pt>
                <c:pt idx="1">
                  <c:v>-2.5</c:v>
                </c:pt>
                <c:pt idx="2">
                  <c:v>-1.5</c:v>
                </c:pt>
                <c:pt idx="3">
                  <c:v>-0.5</c:v>
                </c:pt>
                <c:pt idx="4">
                  <c:v>0.5</c:v>
                </c:pt>
                <c:pt idx="5">
                  <c:v>1.5</c:v>
                </c:pt>
                <c:pt idx="6">
                  <c:v>2.5</c:v>
                </c:pt>
                <c:pt idx="7">
                  <c:v>3.5</c:v>
                </c:pt>
              </c:numCache>
            </c:numRef>
          </c:xVal>
          <c:yVal>
            <c:numRef>
              <c:f>'RRX Bonus'!$D$125:$D$132</c:f>
              <c:numCache>
                <c:formatCode>General</c:formatCode>
                <c:ptCount val="8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  <c:pt idx="7">
                  <c:v>-0.02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'RRX Bonus'!$E$125:$E$132</c15:f>
                <c15:dlblRangeCache>
                  <c:ptCount val="8"/>
                  <c:pt idx="0">
                    <c:v>0.5%</c:v>
                  </c:pt>
                  <c:pt idx="1">
                    <c:v>2.0%</c:v>
                  </c:pt>
                  <c:pt idx="2">
                    <c:v>13.5%</c:v>
                  </c:pt>
                  <c:pt idx="3">
                    <c:v>34.0%</c:v>
                  </c:pt>
                  <c:pt idx="4">
                    <c:v>34.0%</c:v>
                  </c:pt>
                  <c:pt idx="5">
                    <c:v>13.5%</c:v>
                  </c:pt>
                  <c:pt idx="6">
                    <c:v>2.0%</c:v>
                  </c:pt>
                  <c:pt idx="7">
                    <c:v>0.5%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9-07D8-9648-9AA5-510D5C8FD9AF}"/>
            </c:ext>
          </c:extLst>
        </c:ser>
        <c:ser>
          <c:idx val="8"/>
          <c:order val="9"/>
          <c:tx>
            <c:strRef>
              <c:f>'RRX Bonus'!$C$135</c:f>
              <c:strCache>
                <c:ptCount val="1"/>
                <c:pt idx="0">
                  <c:v>cumm prob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FEF41736-08C5-7A44-991A-3C2014E2E3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07D8-9648-9AA5-510D5C8FD9A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4E4F98F-8F9F-D142-876D-D828125E0A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07D8-9648-9AA5-510D5C8FD9A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FE74E05-45A4-C640-A01D-DDAC61712E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07D8-9648-9AA5-510D5C8FD9A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43DA936-AA32-9D44-A440-8360FEF04C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07D8-9648-9AA5-510D5C8FD9A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8CD4547-72AA-0441-9AEA-10AEEF1931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07D8-9648-9AA5-510D5C8FD9A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5B7F0E5-BD8B-0749-9559-648B5B32F4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07D8-9648-9AA5-510D5C8FD9A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6CCC037-2157-764C-AF71-0A1EB52223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07D8-9648-9AA5-510D5C8FD9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'RRX Bonus'!$C$136:$C$142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'RRX Bonus'!$D$136:$D$142</c:f>
              <c:numCache>
                <c:formatCode>General</c:formatCode>
                <c:ptCount val="7"/>
                <c:pt idx="0">
                  <c:v>-0.05</c:v>
                </c:pt>
                <c:pt idx="1">
                  <c:v>-0.05</c:v>
                </c:pt>
                <c:pt idx="2">
                  <c:v>-0.05</c:v>
                </c:pt>
                <c:pt idx="3">
                  <c:v>-0.05</c:v>
                </c:pt>
                <c:pt idx="4">
                  <c:v>-0.05</c:v>
                </c:pt>
                <c:pt idx="5">
                  <c:v>-0.05</c:v>
                </c:pt>
                <c:pt idx="6">
                  <c:v>-0.05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'RRX Bonus'!$F$136:$F$142</c15:f>
                <c15:dlblRangeCache>
                  <c:ptCount val="7"/>
                  <c:pt idx="0">
                    <c:v>99.5% ⟶</c:v>
                  </c:pt>
                  <c:pt idx="1">
                    <c:v>97.5% ⟶</c:v>
                  </c:pt>
                  <c:pt idx="2">
                    <c:v>84.0% ⟶</c:v>
                  </c:pt>
                  <c:pt idx="3">
                    <c:v>50.0% ⟶</c:v>
                  </c:pt>
                  <c:pt idx="4">
                    <c:v>16.0% ⟶</c:v>
                  </c:pt>
                  <c:pt idx="5">
                    <c:v>2.5% ⟶</c:v>
                  </c:pt>
                  <c:pt idx="6">
                    <c:v>0.5% ⟶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07D8-9648-9AA5-510D5C8FD9AF}"/>
            </c:ext>
          </c:extLst>
        </c:ser>
        <c:ser>
          <c:idx val="11"/>
          <c:order val="10"/>
          <c:tx>
            <c:strRef>
              <c:f>'RRX Bonus'!$A$155</c:f>
              <c:strCache>
                <c:ptCount val="1"/>
                <c:pt idx="0">
                  <c:v>X1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1000">
                        <a:solidFill>
                          <a:srgbClr val="C0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37836571845957"/>
                      <c:h val="3.7432290880533479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22-07D8-9648-9AA5-510D5C8FD9A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3-07D8-9648-9AA5-510D5C8FD9A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4-07D8-9648-9AA5-510D5C8FD9A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07D8-9648-9AA5-510D5C8FD9A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7D8-9648-9AA5-510D5C8FD9A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7-07D8-9648-9AA5-510D5C8FD9A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8-07D8-9648-9AA5-510D5C8FD9A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07D8-9648-9AA5-510D5C8FD9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C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'RRX Bonus'!$C$157:$C$164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'RRX Bonus'!$D$157:$D$164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'RRX Bonus'!$G$157:$G$164</c15:f>
                <c15:dlblRangeCache>
                  <c:ptCount val="8"/>
                  <c:pt idx="0">
                    <c:v> σ = 1,200 </c:v>
                  </c:pt>
                  <c:pt idx="1">
                    <c:v> -3,600 </c:v>
                  </c:pt>
                  <c:pt idx="2">
                    <c:v> -2,400 </c:v>
                  </c:pt>
                  <c:pt idx="3">
                    <c:v> -1,200 </c:v>
                  </c:pt>
                  <c:pt idx="4">
                    <c:v> 0 </c:v>
                  </c:pt>
                  <c:pt idx="5">
                    <c:v> +1,200 </c:v>
                  </c:pt>
                  <c:pt idx="6">
                    <c:v> +2,400 </c:v>
                  </c:pt>
                  <c:pt idx="7">
                    <c:v> +3,600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A-07D8-9648-9AA5-510D5C8FD9AF}"/>
            </c:ext>
          </c:extLst>
        </c:ser>
        <c:ser>
          <c:idx val="4"/>
          <c:order val="11"/>
          <c:tx>
            <c:strRef>
              <c:f>'RRX Bonus'!$C$145</c:f>
              <c:strCache>
                <c:ptCount val="1"/>
                <c:pt idx="0">
                  <c:v>X1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2B-07D8-9648-9AA5-510D5C8FD9AF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00" b="0" i="0" u="none" strike="noStrike" kern="1200" baseline="0">
                        <a:solidFill>
                          <a:srgbClr val="FF0000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E4BE9EF7-CFD0-9B4E-B49D-51C6B66AC6E5}" type="CELLRANGE">
                      <a:rPr lang="en-US"/>
                      <a:pPr algn="ctr">
                        <a:defRPr sz="1000" b="0" i="0" u="none" strike="noStrike" kern="1200" baseline="0">
                          <a:solidFill>
                            <a:srgbClr val="FF0000"/>
                          </a:solidFill>
                          <a:effectLst>
                            <a:glow rad="127000">
                              <a:schemeClr val="bg1"/>
                            </a:glow>
                          </a:effectLst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>
                    <a:alpha val="81000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1204694668187"/>
                      <c:h val="4.908529852152470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07D8-9648-9AA5-510D5C8FD9A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C675AA3-D15E-FF46-AC44-163A792A01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07D8-9648-9AA5-510D5C8FD9A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AB685EE-6DEE-984C-A830-4C512F6A15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07D8-9648-9AA5-510D5C8FD9A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7C39F8F-C678-F241-A7A4-3C377C71F4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07D8-9648-9AA5-510D5C8FD9AF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C215F751-56A7-A240-A7F5-C6A63763E6D2}" type="CELLRANGE">
                      <a:rPr lang="en-US"/>
                      <a:pPr>
                        <a:defRPr sz="11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07D8-9648-9AA5-510D5C8FD9A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9EF84BA-9E9B-1247-BF60-01C7AB12FBB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07D8-9648-9AA5-510D5C8FD9A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5532363-F3CF-EE49-A793-667F087247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07D8-9648-9AA5-510D5C8FD9A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DA7E693-30A7-C24E-9914-28969D6365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07D8-9648-9AA5-510D5C8FD9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FF000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'RRX Bonus'!$C$146:$C$153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'RRX Bonus'!$D$146:$D$153</c:f>
              <c:numCache>
                <c:formatCode>General</c:formatCode>
                <c:ptCount val="8"/>
                <c:pt idx="0">
                  <c:v>-0.12</c:v>
                </c:pt>
                <c:pt idx="1">
                  <c:v>-0.12</c:v>
                </c:pt>
                <c:pt idx="2">
                  <c:v>-0.12</c:v>
                </c:pt>
                <c:pt idx="3">
                  <c:v>-0.12</c:v>
                </c:pt>
                <c:pt idx="4">
                  <c:v>-0.12</c:v>
                </c:pt>
                <c:pt idx="5">
                  <c:v>-0.12</c:v>
                </c:pt>
                <c:pt idx="6">
                  <c:v>-0.12</c:v>
                </c:pt>
                <c:pt idx="7">
                  <c:v>-0.12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'RRX Bonus'!$E$146:$E$153</c15:f>
                <c15:dlblRangeCache>
                  <c:ptCount val="8"/>
                  <c:pt idx="0">
                    <c:v>raw scale</c:v>
                  </c:pt>
                  <c:pt idx="1">
                    <c:v> 5,900 </c:v>
                  </c:pt>
                  <c:pt idx="2">
                    <c:v> 7,100 </c:v>
                  </c:pt>
                  <c:pt idx="3">
                    <c:v> 8,300 </c:v>
                  </c:pt>
                  <c:pt idx="4">
                    <c:v> 9,500 </c:v>
                  </c:pt>
                  <c:pt idx="5">
                    <c:v> 10,700 </c:v>
                  </c:pt>
                  <c:pt idx="6">
                    <c:v> 11,900 </c:v>
                  </c:pt>
                  <c:pt idx="7">
                    <c:v> 13,100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3-07D8-9648-9AA5-510D5C8FD9AF}"/>
            </c:ext>
          </c:extLst>
        </c:ser>
        <c:ser>
          <c:idx val="12"/>
          <c:order val="12"/>
          <c:tx>
            <c:strRef>
              <c:f>'RRX Bonus'!$A$176</c:f>
              <c:strCache>
                <c:ptCount val="1"/>
                <c:pt idx="0">
                  <c:v>X3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900"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039448451221242"/>
                      <c:h val="4.315050560104243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34-07D8-9648-9AA5-510D5C8FD9A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07D8-9648-9AA5-510D5C8FD9A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07D8-9648-9AA5-510D5C8FD9A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07D8-9648-9AA5-510D5C8FD9A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7D8-9648-9AA5-510D5C8FD9A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07D8-9648-9AA5-510D5C8FD9A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07D8-9648-9AA5-510D5C8FD9A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07D8-9648-9AA5-510D5C8FD9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0" tIns="0" rIns="0" bIns="0" anchor="ctr">
                <a:spAutoFit/>
              </a:bodyPr>
              <a:lstStyle/>
              <a:p>
                <a:pPr>
                  <a:defRPr sz="900"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'RRX Bonus'!$C$178:$C$185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'RRX Bonus'!$D$178:$D$185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'RRX Bonus'!$G$178:$G$185</c15:f>
                <c15:dlblRangeCache>
                  <c:ptCount val="8"/>
                  <c:pt idx="0">
                    <c:v> σ = 1,800 </c:v>
                  </c:pt>
                  <c:pt idx="1">
                    <c:v> -5,400 </c:v>
                  </c:pt>
                  <c:pt idx="2">
                    <c:v> -3,600 </c:v>
                  </c:pt>
                  <c:pt idx="3">
                    <c:v> -1,800 </c:v>
                  </c:pt>
                  <c:pt idx="4">
                    <c:v> 0 </c:v>
                  </c:pt>
                  <c:pt idx="5">
                    <c:v> +1,800 </c:v>
                  </c:pt>
                  <c:pt idx="6">
                    <c:v> +3,600 </c:v>
                  </c:pt>
                  <c:pt idx="7">
                    <c:v> +5,400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C-07D8-9648-9AA5-510D5C8FD9AF}"/>
            </c:ext>
          </c:extLst>
        </c:ser>
        <c:ser>
          <c:idx val="5"/>
          <c:order val="13"/>
          <c:tx>
            <c:strRef>
              <c:f>'RRX Bonus'!$C$166</c:f>
              <c:strCache>
                <c:ptCount val="1"/>
                <c:pt idx="0">
                  <c:v>X3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3D-07D8-9648-9AA5-510D5C8FD9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3E-07D8-9648-9AA5-510D5C8FD9AF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tx1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6DDB4C69-EAA2-4946-9CF5-D79DA3687EF5}" type="CELLRANGE">
                      <a:rPr lang="en-US"/>
                      <a:pPr>
                        <a:defRPr sz="1000" b="0" i="0" u="none" strike="noStrike" kern="1200" baseline="0">
                          <a:solidFill>
                            <a:schemeClr val="tx1"/>
                          </a:solidFill>
                          <a:effectLst>
                            <a:glow rad="127000">
                              <a:schemeClr val="bg1"/>
                            </a:glow>
                          </a:effectLst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>
                    <a:alpha val="79676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289971472381856"/>
                      <c:h val="4.997499966793796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F-07D8-9648-9AA5-510D5C8FD9A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503546B-8B9F-2B43-A4BF-73529DA3FB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07D8-9648-9AA5-510D5C8FD9A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8C789AB-ADA4-FD40-9539-99AF26CD36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07D8-9648-9AA5-510D5C8FD9A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C653A3C-44DF-114B-A228-717E3317D5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07D8-9648-9AA5-510D5C8FD9AF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1E7C6147-BB78-AA45-8759-F42AAD925487}" type="CELLRANGE">
                      <a:rPr lang="en-US"/>
                      <a:pPr>
                        <a:defRPr sz="1100" b="0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07D8-9648-9AA5-510D5C8FD9A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30828CE-5E31-0345-86E8-E4A28955F4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07D8-9648-9AA5-510D5C8FD9A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11B600E-607E-F04F-A2C1-B7120FFC6C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07D8-9648-9AA5-510D5C8FD9A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D0CAD74-01E8-B04D-BDBF-7A2F908FCE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07D8-9648-9AA5-510D5C8FD9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'RRX Bonus'!$C$167:$C$174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'RRX Bonus'!$D$167:$D$174</c:f>
              <c:numCache>
                <c:formatCode>General</c:formatCode>
                <c:ptCount val="8"/>
                <c:pt idx="0">
                  <c:v>-0.2</c:v>
                </c:pt>
                <c:pt idx="1">
                  <c:v>-0.2</c:v>
                </c:pt>
                <c:pt idx="2">
                  <c:v>-0.2</c:v>
                </c:pt>
                <c:pt idx="3">
                  <c:v>-0.2</c:v>
                </c:pt>
                <c:pt idx="4">
                  <c:v>-0.2</c:v>
                </c:pt>
                <c:pt idx="5">
                  <c:v>-0.2</c:v>
                </c:pt>
                <c:pt idx="6">
                  <c:v>-0.2</c:v>
                </c:pt>
                <c:pt idx="7">
                  <c:v>-0.2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'RRX Bonus'!$E$167:$E$174</c15:f>
                <c15:dlblRangeCache>
                  <c:ptCount val="8"/>
                  <c:pt idx="0">
                    <c:v>raw scale</c:v>
                  </c:pt>
                  <c:pt idx="1">
                    <c:v> 2,600 </c:v>
                  </c:pt>
                  <c:pt idx="2">
                    <c:v> 4,400 </c:v>
                  </c:pt>
                  <c:pt idx="3">
                    <c:v> 6,200 </c:v>
                  </c:pt>
                  <c:pt idx="4">
                    <c:v> 8,000 </c:v>
                  </c:pt>
                  <c:pt idx="5">
                    <c:v> 9,800 </c:v>
                  </c:pt>
                  <c:pt idx="6">
                    <c:v> 11,600 </c:v>
                  </c:pt>
                  <c:pt idx="7">
                    <c:v> 13,400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5-07D8-9648-9AA5-510D5C8FD9AF}"/>
            </c:ext>
          </c:extLst>
        </c:ser>
        <c:ser>
          <c:idx val="6"/>
          <c:order val="14"/>
          <c:tx>
            <c:strRef>
              <c:f>'RRX Bonus'!$A$104</c:f>
              <c:strCache>
                <c:ptCount val="1"/>
                <c:pt idx="0">
                  <c:v>X1 Label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4.2542298927211911E-2"/>
                  <c:y val="-2.5003550510723713E-2"/>
                </c:manualLayout>
              </c:layout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50" b="0" i="0" u="none" strike="noStrike" kern="1200" baseline="0">
                        <a:solidFill>
                          <a:srgbClr val="FF0000"/>
                        </a:solidFill>
                        <a:effectLst/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F7B20F21-A649-0A4B-A910-2A9B06BA805B}" type="CELLRANGE">
                      <a:rPr lang="en-US"/>
                      <a:pPr algn="ctr">
                        <a:defRPr sz="1050" b="0" i="0" u="none" strike="noStrike" kern="1200" baseline="0">
                          <a:solidFill>
                            <a:srgbClr val="FF0000"/>
                          </a:solidFill>
                          <a:effectLst/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761687098372904"/>
                      <c:h val="0.1065097686009706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07D8-9648-9AA5-510D5C8FD9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rgbClr val="FF0000">
                    <a:alpha val="38213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'RRX Bonus'!$C$104</c:f>
              <c:numCache>
                <c:formatCode>0.000</c:formatCode>
                <c:ptCount val="1"/>
                <c:pt idx="0">
                  <c:v>0.84162123357291474</c:v>
                </c:pt>
              </c:numCache>
            </c:numRef>
          </c:xVal>
          <c:yVal>
            <c:numRef>
              <c:f>'RRX Bonus'!$D$104</c:f>
              <c:numCache>
                <c:formatCode>0.000</c:formatCode>
                <c:ptCount val="1"/>
                <c:pt idx="0">
                  <c:v>0.30795811244858906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'RRX Bonus'!$J$104</c15:f>
                <c15:dlblRangeCache>
                  <c:ptCount val="1"/>
                  <c:pt idx="0">
                    <c:v>BrightBloom ⟶
P( x &gt; 10,510  z &gt; 0.84 ) = 20.0%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07D8-9648-9AA5-510D5C8FD9AF}"/>
            </c:ext>
          </c:extLst>
        </c:ser>
        <c:ser>
          <c:idx val="16"/>
          <c:order val="15"/>
          <c:tx>
            <c:strRef>
              <c:f>'RRX Bonus'!$A$105</c:f>
              <c:strCache>
                <c:ptCount val="1"/>
                <c:pt idx="0">
                  <c:v>X2 Label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1050">
                        <a:solidFill>
                          <a:srgbClr val="FF0000"/>
                        </a:solidFill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737643777994363"/>
                      <c:h val="0.10175643669303723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48-07D8-9648-9AA5-510D5C8FD9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ln w="38100">
                <a:solidFill>
                  <a:srgbClr val="FF0000">
                    <a:alpha val="38000"/>
                  </a:srgbClr>
                </a:solidFill>
              </a:ln>
            </c:spPr>
          </c:errBars>
          <c:xVal>
            <c:numRef>
              <c:f>'RRX Bonus'!$C$105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'RRX Bonus'!$D$105</c:f>
              <c:numCache>
                <c:formatCode>0.000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'RRX Bonus'!$J$105</c15:f>
                <c15:dlblRangeCache>
                  <c:ptCount val="1"/>
                  <c:pt idx="0">
                    <c:v> ⟵ ? ⟶
P(  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9-07D8-9648-9AA5-510D5C8FD9AF}"/>
            </c:ext>
          </c:extLst>
        </c:ser>
        <c:ser>
          <c:idx val="7"/>
          <c:order val="16"/>
          <c:tx>
            <c:strRef>
              <c:f>'RRX Bonus'!$A$109</c:f>
              <c:strCache>
                <c:ptCount val="1"/>
                <c:pt idx="0">
                  <c:v>X3 Label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4.7872877909292545E-2"/>
                  <c:y val="-2.6563772269247998E-2"/>
                </c:manualLayout>
              </c:layout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defRPr>
                    </a:pPr>
                    <a:fld id="{5CF9FDD0-918B-954D-99B4-17D8099C1D14}" type="CELLRANGE">
                      <a:rPr lang="en-US" sz="105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rPr>
                      <a:pPr>
                        <a:defRPr sz="1050" b="0" i="0" u="none" strike="noStrike" kern="1200" baseline="0">
                          <a:solidFill>
                            <a:schemeClr val="tx1"/>
                          </a:solidFill>
                          <a:effectLst/>
                          <a:latin typeface="+mn-lt"/>
                          <a:ea typeface="Tahoma" panose="020B0604030504040204" pitchFamily="34" charset="0"/>
                          <a:cs typeface="Tahom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4619955323527"/>
                      <c:h val="0.1176135728509859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07D8-9648-9AA5-510D5C8FD9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chemeClr val="tx1">
                    <a:alpha val="29990"/>
                  </a:schemeClr>
                </a:solidFill>
                <a:prstDash val="solid"/>
                <a:round/>
              </a:ln>
              <a:effectLst>
                <a:glow>
                  <a:schemeClr val="bg1">
                    <a:alpha val="40000"/>
                  </a:schemeClr>
                </a:glow>
              </a:effectLst>
            </c:spPr>
          </c:errBars>
          <c:xVal>
            <c:numRef>
              <c:f>'RRX Bonus'!$C$109</c:f>
              <c:numCache>
                <c:formatCode>0.000</c:formatCode>
                <c:ptCount val="1"/>
                <c:pt idx="0">
                  <c:v>0.52440051270804078</c:v>
                </c:pt>
              </c:numCache>
            </c:numRef>
          </c:xVal>
          <c:yVal>
            <c:numRef>
              <c:f>'RRX Bonus'!$D$109</c:f>
              <c:numCache>
                <c:formatCode>0.000</c:formatCode>
                <c:ptCount val="1"/>
                <c:pt idx="0">
                  <c:v>0.38246187562008116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'RRX Bonus'!$J$109</c15:f>
                <c15:dlblRangeCache>
                  <c:ptCount val="1"/>
                  <c:pt idx="0">
                    <c:v>CloudForge ⟶
P( x &gt; 8,944 z &gt; 0.52 ) = 30.0%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B-07D8-9648-9AA5-510D5C8FD9AF}"/>
            </c:ext>
          </c:extLst>
        </c:ser>
        <c:ser>
          <c:idx val="18"/>
          <c:order val="17"/>
          <c:tx>
            <c:v>xbars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C3A3BE43-9FF9-5C4F-8414-0BA63C363E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07D8-9648-9AA5-510D5C8FD9A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14B1543-E8C3-5343-A29B-D3DDD682BF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07D8-9648-9AA5-510D5C8FD9A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9052293-0262-5040-AC44-65DEE6FD80B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07D8-9648-9AA5-510D5C8FD9A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9041305-903E-CE44-9E32-B9EC71245B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07D8-9648-9AA5-510D5C8FD9A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638067B-F037-4048-BD81-79E63CA594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0-07D8-9648-9AA5-510D5C8FD9A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8E98576-308C-7A48-9B31-EDADD96995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07D8-9648-9AA5-510D5C8FD9A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40AD10B-F3CB-564C-9E75-5DCA412201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07D8-9648-9AA5-510D5C8FD9A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129FA59-B8AB-8E4E-9EC4-C30428D694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07D8-9648-9AA5-510D5C8FD9A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4A2153E-2EE7-194A-A2A8-FA03916179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07D8-9648-9AA5-510D5C8FD9A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7BFF7CE-7585-0C47-9E3A-EB07D3B14C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07D8-9648-9AA5-510D5C8FD9A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1E4CF69-5DDE-A74E-ADEA-9E374ED8F1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07D8-9648-9AA5-510D5C8FD9A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B145B31-5703-E644-BADE-5BFBBAB3BC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07D8-9648-9AA5-510D5C8FD9A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F02BB4F-7A19-AA42-9C27-C15482A42D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07D8-9648-9AA5-510D5C8FD9A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37BC294-EF62-9E4B-B7DD-4734261A28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9-07D8-9648-9AA5-510D5C8FD9A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0EC31DDB-2B49-E740-8189-52898AFD9B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A-07D8-9648-9AA5-510D5C8FD9A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5022DAE9-3DE9-B84A-8290-7FAA0CBAC2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B-07D8-9648-9AA5-510D5C8FD9A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4B232BD6-B3A8-1142-A53A-71C957E4D2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C-07D8-9648-9AA5-510D5C8FD9A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BBCB5B6E-B192-524B-BE25-10555D6BE1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D-07D8-9648-9AA5-510D5C8FD9AF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1A7A9184-C27C-B043-BCCE-CD9F73ED4F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E-07D8-9648-9AA5-510D5C8FD9A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C2092734-BE8A-7249-B5F8-AB607BE807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07D8-9648-9AA5-510D5C8FD9AF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37200463-FC5D-F641-86B3-4BC57FCC68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0-07D8-9648-9AA5-510D5C8FD9AF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2105620D-A9D7-854C-9DDA-C68D4EC170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1-07D8-9648-9AA5-510D5C8FD9AF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40A6904B-BDE0-5147-AB7C-30DE77BC81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2-07D8-9648-9AA5-510D5C8FD9AF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5C13CBE3-C724-4040-ABF5-7CB54CBED5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3-07D8-9648-9AA5-510D5C8FD9AF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2122F360-57AE-A84C-8496-D76AFCE013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4-07D8-9648-9AA5-510D5C8FD9AF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2695C328-71D0-5443-9A33-8EB7D95F80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07D8-9648-9AA5-510D5C8FD9AF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1D4705E0-8BA8-A84B-A78F-F0947BE916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07D8-9648-9AA5-510D5C8FD9AF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9BD95A2A-CF8C-6744-A4BE-0EF9AB3FD8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07D8-9648-9AA5-510D5C8FD9AF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B69CED73-8A72-D248-8FF0-16C9A3B64F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07D8-9648-9AA5-510D5C8FD9AF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AC1A59B6-3955-EE4A-A4A2-3A64F3A3AC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07D8-9648-9AA5-510D5C8FD9AF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1E2E3C87-1153-6847-BE15-748D2C65EC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07D8-9648-9AA5-510D5C8FD9AF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3DD3A1E1-68AE-F344-96F7-F1BECE1310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07D8-9648-9AA5-510D5C8FD9AF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EB9BA4AC-79F1-F640-B381-F7A7CF88CB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07D8-9648-9AA5-510D5C8FD9AF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2809269D-1FF3-664A-B0AC-72DA93FAA3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07D8-9648-9AA5-510D5C8FD9AF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274F50D3-7AA6-B74F-B9F8-7947FFF307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07D8-9648-9AA5-510D5C8FD9AF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ADC4C773-0872-1749-B6A0-CD7D0E7C1E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07D8-9648-9AA5-510D5C8FD9AF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BAF4E9EF-E58D-744E-907E-5BF69E83BA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07D8-9648-9AA5-510D5C8FD9AF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03C9EA46-95B0-634C-9B5D-A5FC333665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07D8-9648-9AA5-510D5C8FD9AF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FD9BFCB8-CCCC-EE41-B028-FC8A931470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07D8-9648-9AA5-510D5C8FD9AF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FC98D7C9-6827-D345-8558-2D5732615D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3-07D8-9648-9AA5-510D5C8FD9AF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5AB70921-467B-D64C-B2B5-3F920303C3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4-07D8-9648-9AA5-510D5C8FD9AF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AE7D9615-FC2E-A24A-96AE-FE7EC8BBA4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5-07D8-9648-9AA5-510D5C8FD9AF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8AE9C2EA-BC26-9146-A0FD-4693A52F19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6-07D8-9648-9AA5-510D5C8FD9AF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C6FDE9FB-AB0B-5745-A92C-730CB37DAE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07D8-9648-9AA5-510D5C8FD9AF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9BBFA1E3-1F22-2348-A4C7-06F8352E31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07D8-9648-9AA5-510D5C8FD9AF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B40E7F65-3111-C54F-BC06-1093B51B1D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07D8-9648-9AA5-510D5C8FD9AF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657E58FB-0799-4E40-B22F-38050D97C5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07D8-9648-9AA5-510D5C8FD9AF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F82B2F4E-8A8C-D647-BAD9-24881FE529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07D8-9648-9AA5-510D5C8FD9AF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0A8EA460-0796-A341-8BF8-4893859699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07D8-9648-9AA5-510D5C8FD9AF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6F2A6DF4-E252-E144-8C2F-9439E31BA7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07D8-9648-9AA5-510D5C8FD9AF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FC554D7A-7D2F-F94A-B445-B6F226A9EE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07D8-9648-9AA5-510D5C8FD9AF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62E6E463-30AE-A448-8372-37C0DC7698D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F-07D8-9648-9AA5-510D5C8FD9AF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7E4F0609-5363-D945-B48A-A3D2FEDFFE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07D8-9648-9AA5-510D5C8FD9AF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5F2A508D-3994-1944-BD9C-C5DBD04757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1-07D8-9648-9AA5-510D5C8FD9AF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575E5261-3E37-7747-80FB-9E36F162C8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07D8-9648-9AA5-510D5C8FD9AF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F55385FA-6E44-8E42-B100-44E033E0B6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07D8-9648-9AA5-510D5C8FD9AF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CFC9166C-3C36-7F4F-956E-B44C88EA2D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07D8-9648-9AA5-510D5C8FD9AF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91B0F2DF-8C6D-1345-9275-8D97AB8D2B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5-07D8-9648-9AA5-510D5C8FD9AF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F91BFA03-5BD0-774C-89B1-C530717D61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07D8-9648-9AA5-510D5C8FD9AF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3A27A9D3-4F03-874C-B7FE-243942EA02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7-07D8-9648-9AA5-510D5C8FD9AF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2BC7865B-0D4E-024B-82F2-53CAE6493D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8-07D8-9648-9AA5-510D5C8FD9AF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F19BC008-FD4A-7F4C-ACAC-77CF235AAD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9-07D8-9648-9AA5-510D5C8FD9AF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7B42110A-61E3-3846-AD97-646B4B46A9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07D8-9648-9AA5-510D5C8FD9AF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9248DC08-E453-0445-B71F-F57D004326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B-07D8-9648-9AA5-510D5C8FD9AF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3A9439D9-59D9-3744-9208-EB91505038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C-07D8-9648-9AA5-510D5C8FD9AF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C02B64CA-2E3A-0F43-932C-F77F3C86C4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D-07D8-9648-9AA5-510D5C8FD9AF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FF3755A9-E230-1247-BDC4-999450FC91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07D8-9648-9AA5-510D5C8FD9AF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099BACEA-02DD-D24B-A4F3-3E825CE16F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F-07D8-9648-9AA5-510D5C8FD9AF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B5CEB5FC-FF2B-CF40-8CA3-016DA669B6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0-07D8-9648-9AA5-510D5C8FD9AF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671C3179-82E2-954C-8519-8483DF69B3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1-07D8-9648-9AA5-510D5C8FD9AF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DADDFF04-A379-E842-A3EC-FA5018B5EE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2-07D8-9648-9AA5-510D5C8FD9AF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3688DA95-55EC-2842-98AF-41E40D546E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3-07D8-9648-9AA5-510D5C8FD9AF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6DC8878D-4D32-C74D-A7FD-F6D20532B2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4-07D8-9648-9AA5-510D5C8FD9AF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DAE6114F-F3A4-9945-BEBC-CF45545849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5-07D8-9648-9AA5-510D5C8FD9AF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38B15847-A4C6-F343-9D4D-80A9EB1DFD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6-07D8-9648-9AA5-510D5C8FD9AF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D7AF1497-4A47-B84F-B288-5908D5AD15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7-07D8-9648-9AA5-510D5C8FD9AF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61E84C82-67D6-334E-8DAD-CC28A67EF6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8-07D8-9648-9AA5-510D5C8FD9AF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97AB07DE-F745-5443-B71E-4654679D97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9-07D8-9648-9AA5-510D5C8FD9AF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CA300B58-409C-464D-AB17-E0124346B3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A-07D8-9648-9AA5-510D5C8FD9AF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46EDDCA5-06AB-034B-96BE-96402B6EFE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B-07D8-9648-9AA5-510D5C8FD9AF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A883EC9D-5B12-1B43-B1CA-7F245E2A2C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C-07D8-9648-9AA5-510D5C8FD9AF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54DD335E-D6B2-D049-81FA-315116EE2B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D-07D8-9648-9AA5-510D5C8FD9AF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D07F9FA8-5C9E-764E-8B2E-A91AE59AF4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E-07D8-9648-9AA5-510D5C8FD9AF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BFFAB61E-2450-044D-B1EB-5D92BBE709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F-07D8-9648-9AA5-510D5C8FD9AF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631FA56B-176C-6147-8C3B-43651AAF04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0-07D8-9648-9AA5-510D5C8FD9AF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70D8A203-B10C-844B-895A-EFEE62D4EE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1-07D8-9648-9AA5-510D5C8FD9AF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7E1A5A44-959B-FC4C-8807-7B217FD03C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2-07D8-9648-9AA5-510D5C8FD9AF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D60D1825-7C9C-BA4A-A6A6-CFCCD74EA2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3-07D8-9648-9AA5-510D5C8FD9AF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4C8304F4-23E4-9C4F-BDBE-795F182C12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4-07D8-9648-9AA5-510D5C8FD9AF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2707B79E-44EE-D84D-B892-35E1432BCA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5-07D8-9648-9AA5-510D5C8FD9AF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CD25D387-43F0-454F-ACBD-26352B8952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6-07D8-9648-9AA5-510D5C8FD9AF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fld id="{DBE2FEFF-7668-A840-93CA-1B6A260989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7-07D8-9648-9AA5-510D5C8FD9AF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fld id="{B049B638-5EF4-8242-9591-FE75C35700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8-07D8-9648-9AA5-510D5C8FD9AF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fld id="{DC51340C-4FB8-F74D-9D4A-58CA134738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9-07D8-9648-9AA5-510D5C8FD9AF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fld id="{3B7D179E-3BAF-F74A-8EBB-E9C0AD18B2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A-07D8-9648-9AA5-510D5C8FD9AF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fld id="{C7FC7AC4-A6BB-A946-A852-517B3DB7DD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B-07D8-9648-9AA5-510D5C8FD9AF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fld id="{DB0A50A2-3008-5E47-9870-090A2B5EC9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C-07D8-9648-9AA5-510D5C8FD9AF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fld id="{33B357CB-8524-8F4D-B434-9CD2392712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D-07D8-9648-9AA5-510D5C8FD9AF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fld id="{84A63311-9BE6-5146-BA3E-F8188CD269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E-07D8-9648-9AA5-510D5C8FD9AF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fld id="{00E6A528-4553-4C49-97B3-063047F5FF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F-07D8-9648-9AA5-510D5C8FD9AF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fld id="{42EEBD50-DC31-684F-889A-972AAD8C72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0-07D8-9648-9AA5-510D5C8FD9AF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fld id="{F0DEF515-26D9-454D-A29C-9738A9B63E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1-07D8-9648-9AA5-510D5C8FD9AF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fld id="{2F4EB7E8-932D-9343-9995-6C1F421D56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2-07D8-9648-9AA5-510D5C8FD9AF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fld id="{45C5E8E0-7CD2-5C46-A3C6-4469493906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3-07D8-9648-9AA5-510D5C8FD9AF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fld id="{90BD25AD-F731-0B40-8A38-9DFB8129AB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4-07D8-9648-9AA5-510D5C8FD9AF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fld id="{DDA15D1F-81FC-9040-A06A-9CA8C6117F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5-07D8-9648-9AA5-510D5C8FD9AF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fld id="{0A007EDC-61D0-0747-9751-FA9A3BC5CE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6-07D8-9648-9AA5-510D5C8FD9AF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fld id="{64E02858-1DA2-8247-8E8B-1AC2C6C10A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7-07D8-9648-9AA5-510D5C8FD9AF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fld id="{E6702ACD-69DF-834D-AC7B-FB549D3533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8-07D8-9648-9AA5-510D5C8FD9AF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fld id="{1CB253D4-30CD-9745-8985-6A007FF7CA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9-07D8-9648-9AA5-510D5C8FD9AF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fld id="{D2CC065D-A575-5640-9C94-48F999C896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A-07D8-9648-9AA5-510D5C8FD9AF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fld id="{7DF3A4C3-ADF3-294A-8069-440B0C65D6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B-07D8-9648-9AA5-510D5C8FD9AF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fld id="{AB86A724-7A4A-CF4C-B6B4-D4F16C29B8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C-07D8-9648-9AA5-510D5C8FD9AF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fld id="{E4AE9619-B696-7A42-9743-B60E00B0C1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D-07D8-9648-9AA5-510D5C8FD9AF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fld id="{17D392E8-9765-CE44-9AA2-975B79E424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E-07D8-9648-9AA5-510D5C8FD9AF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fld id="{7FCA2C7E-DC42-CE4B-A875-63BE33D40D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F-07D8-9648-9AA5-510D5C8FD9AF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fld id="{535B4D80-8037-6A42-951C-9CE4C34FCD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0-07D8-9648-9AA5-510D5C8FD9AF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fld id="{DAF01D36-153B-BA43-8586-4605B529D5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1-07D8-9648-9AA5-510D5C8FD9AF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fld id="{A2D91DA2-4A76-B54E-A4EC-2200DE218E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2-07D8-9648-9AA5-510D5C8FD9AF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fld id="{3FBA60CA-AD53-604B-81EB-FFABBAF3CF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3-07D8-9648-9AA5-510D5C8FD9AF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fld id="{51E3CC6C-0DDA-5243-96BD-ACC2EB925A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4-07D8-9648-9AA5-510D5C8FD9AF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fld id="{D48E51D2-9A7F-2747-8DD8-9E73D99B24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5-07D8-9648-9AA5-510D5C8FD9AF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fld id="{F44BAF87-D4E6-0944-B35E-1B0FEC0E48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6-07D8-9648-9AA5-510D5C8FD9AF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fld id="{ED156FAC-CDC7-EC4C-B9E7-B769B0419C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7-07D8-9648-9AA5-510D5C8FD9AF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fld id="{16D80B59-5BF3-CF40-994A-CD6FBC68C5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8-07D8-9648-9AA5-510D5C8FD9AF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fld id="{34FAE12E-CCEF-8145-BF6E-80A96E3FBB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9-07D8-9648-9AA5-510D5C8FD9AF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fld id="{61C86C35-4BDF-D44C-9259-0ECA74B747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A-07D8-9648-9AA5-510D5C8FD9AF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fld id="{4927E5BB-70F7-2D4C-9559-65BD50473C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B-07D8-9648-9AA5-510D5C8FD9AF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fld id="{08947CEC-EC5E-8446-B914-4FD953D070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C-07D8-9648-9AA5-510D5C8FD9AF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fld id="{0FC6E184-0BE4-A24D-B072-8624D7EC3E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D-07D8-9648-9AA5-510D5C8FD9AF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fld id="{90515426-C167-AA4F-9F97-28BAE89CC0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E-07D8-9648-9AA5-510D5C8FD9AF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fld id="{2B906AEA-939A-0B40-9E86-E69765AB7F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F-07D8-9648-9AA5-510D5C8FD9AF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fld id="{297AE11B-8A16-6B42-9D7F-F68A561516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0-07D8-9648-9AA5-510D5C8FD9AF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fld id="{8D783D4D-1A7C-5C40-8B58-A8308DB902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1-07D8-9648-9AA5-510D5C8FD9AF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fld id="{005A2488-89A2-204B-AF63-7A6D59826D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2-07D8-9648-9AA5-510D5C8FD9AF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fld id="{97387810-C13C-2E43-9C55-CA290F25C1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3-07D8-9648-9AA5-510D5C8FD9AF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fld id="{D9D087AC-4A3B-B342-8967-2DCF4DA59D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4-07D8-9648-9AA5-510D5C8FD9AF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fld id="{FAADBB3C-AE34-374B-8B94-24E0ED7348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5-07D8-9648-9AA5-510D5C8FD9AF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fld id="{BD529804-DD06-3B4F-B394-B6AA99BCB2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6-07D8-9648-9AA5-510D5C8FD9AF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fld id="{0CA3FE2C-0E6A-1A4D-9B3B-D198180D7C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7-07D8-9648-9AA5-510D5C8FD9AF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fld id="{8CA16197-B6A5-4C4D-866D-49F18B8023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8-07D8-9648-9AA5-510D5C8FD9AF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fld id="{FD7D2C24-0C4D-4444-AAC2-8512FA2BEF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9-07D8-9648-9AA5-510D5C8FD9AF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fld id="{32835EEF-2A39-A649-B9D8-BA3FFAABA6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A-07D8-9648-9AA5-510D5C8FD9AF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fld id="{E34349AE-8B45-4647-9C7B-1B7E8586EA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B-07D8-9648-9AA5-510D5C8FD9AF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fld id="{7A637D93-9D20-B143-A042-0FEC295133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C-07D8-9648-9AA5-510D5C8FD9AF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fld id="{756CF2FA-149C-894E-AF8B-AD44B3036B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D-07D8-9648-9AA5-510D5C8FD9AF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fld id="{D3666888-5ECD-2C4E-8352-B6E4EC5DE8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E-07D8-9648-9AA5-510D5C8FD9AF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fld id="{9A95D28E-4E6D-1344-B017-666B03300F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F-07D8-9648-9AA5-510D5C8FD9AF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fld id="{0669DF45-9009-354A-9548-A238B5203A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0-07D8-9648-9AA5-510D5C8FD9AF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fld id="{4BC8C1B0-56CB-BC4E-8564-85DF7CF8B8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1-07D8-9648-9AA5-510D5C8FD9AF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fld id="{32C63235-8E6B-0E4B-9B6D-6B908C8A0B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2-07D8-9648-9AA5-510D5C8FD9AF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fld id="{075C6FE2-F852-EF43-8944-40FDDD37EC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3-07D8-9648-9AA5-510D5C8FD9AF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fld id="{2AEA5706-42D8-EB4B-856E-0B2E60E758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4-07D8-9648-9AA5-510D5C8FD9AF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fld id="{25695B3C-2D1F-9244-B325-8EAB52E2EB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5-07D8-9648-9AA5-510D5C8FD9AF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fld id="{2002A0C0-20C0-8F49-B24A-7842EDC92D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6-07D8-9648-9AA5-510D5C8FD9AF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fld id="{188A5654-AC70-5A4E-B68D-CFC0C5AB4B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7-07D8-9648-9AA5-510D5C8FD9AF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fld id="{6A1801C5-8932-BD44-A74D-98C3E2E6B2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8-07D8-9648-9AA5-510D5C8FD9AF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fld id="{87AD187D-A696-9641-A61A-2B6E9E19F1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9-07D8-9648-9AA5-510D5C8FD9AF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fld id="{C18DA084-DD23-7747-9FAC-EF23A6FB3D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A-07D8-9648-9AA5-510D5C8FD9AF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fld id="{06F81087-A90E-B540-B03E-F191763706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B-07D8-9648-9AA5-510D5C8FD9AF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fld id="{D702E967-9DA7-1B48-81C9-0A60F1161A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C-07D8-9648-9AA5-510D5C8FD9AF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fld id="{A9612688-44CE-974C-9D3D-3A05076F61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D-07D8-9648-9AA5-510D5C8FD9AF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fld id="{C85BCF4D-B9FB-6541-8A72-3CCECD11E9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E-07D8-9648-9AA5-510D5C8FD9AF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fld id="{6ACBA2A4-61E4-2A43-A6ED-CB6FD005AE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F-07D8-9648-9AA5-510D5C8FD9AF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fld id="{2596EEE2-C477-0C44-98E6-A71124B9EE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0-07D8-9648-9AA5-510D5C8FD9AF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fld id="{DBCED6AE-C4FB-8D40-9CE7-2B73347C14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1-07D8-9648-9AA5-510D5C8FD9AF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fld id="{CAE94E6B-6BCA-6D40-A114-16FB5E0FD2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2-07D8-9648-9AA5-510D5C8FD9AF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fld id="{724B895A-02CE-5240-82D3-6390BB7E69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3-07D8-9648-9AA5-510D5C8FD9AF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fld id="{C0D1BBDD-5803-5C42-AF92-6B78B9A4B0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4-07D8-9648-9AA5-510D5C8FD9AF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fld id="{D19191D8-CC3E-4942-8C08-4DCA4BB682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5-07D8-9648-9AA5-510D5C8FD9AF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fld id="{E928026D-8E79-9D4A-9806-8AF1E45BB9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6-07D8-9648-9AA5-510D5C8FD9AF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fld id="{6CE82CB7-ADC9-2145-B3FD-ABBA54DDE7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7-07D8-9648-9AA5-510D5C8FD9AF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fld id="{8A354A8D-5A2F-3848-9CCC-A4DFCADC61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8-07D8-9648-9AA5-510D5C8FD9AF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fld id="{08797966-47D2-1D40-972B-547F5DC099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9-07D8-9648-9AA5-510D5C8FD9AF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fld id="{7691F5D3-C026-4F49-BB0E-A0F5F3401C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A-07D8-9648-9AA5-510D5C8FD9AF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fld id="{A79013C0-D722-8E4A-9BE6-2CE1156EB4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B-07D8-9648-9AA5-510D5C8FD9AF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fld id="{B5CC8A67-C189-5E45-A82A-465D5EB172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C-07D8-9648-9AA5-510D5C8FD9AF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fld id="{85C5272E-0BB7-AE4E-B515-081A9C7BD8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D-07D8-9648-9AA5-510D5C8FD9AF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fld id="{EB57AE0D-7E15-884C-B8BA-00215D5B7B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E-07D8-9648-9AA5-510D5C8FD9AF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fld id="{8D2055A3-B36A-BF42-8822-F91A0C864A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F-07D8-9648-9AA5-510D5C8FD9AF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fld id="{FE98EAA8-411B-3444-B448-D4B25892C3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0-07D8-9648-9AA5-510D5C8FD9AF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fld id="{816B6A98-1D73-E74E-9604-CD3592A8C1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1-07D8-9648-9AA5-510D5C8FD9AF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fld id="{EB399799-A112-5E4B-A699-33FA47DD7B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2-07D8-9648-9AA5-510D5C8FD9AF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fld id="{DF02AF62-0904-FD4A-8A9E-6F6AC21C57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3-07D8-9648-9AA5-510D5C8FD9AF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fld id="{72E53835-856B-084D-A7DA-9305FD350D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4-07D8-9648-9AA5-510D5C8FD9AF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fld id="{2C01594A-53C2-8645-87C6-6E7673794E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5-07D8-9648-9AA5-510D5C8FD9AF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fld id="{45F969CB-03A7-9741-899E-47DDE9C6A2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6-07D8-9648-9AA5-510D5C8FD9AF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fld id="{77CEFFD2-C707-814B-9009-5496B527DC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7-07D8-9648-9AA5-510D5C8FD9AF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fld id="{AC19FEAB-7F82-6245-B9D7-44C9AB8225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8-07D8-9648-9AA5-510D5C8FD9AF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fld id="{47EE3C85-F440-C34C-9B3B-6F59516F88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9-07D8-9648-9AA5-510D5C8FD9AF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fld id="{813C8ED5-3C64-644C-8140-6D5EEEF159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A-07D8-9648-9AA5-510D5C8FD9AF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fld id="{BC3F3960-0937-0B42-A718-4BDE484CE4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B-07D8-9648-9AA5-510D5C8FD9AF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fld id="{BC6DC6F1-4754-884E-85D2-B20F9CD10C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C-07D8-9648-9AA5-510D5C8FD9AF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fld id="{344A0829-8925-BC46-A1B0-927BAFCEC1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D-07D8-9648-9AA5-510D5C8FD9A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'RRX Bonus'!$W$4:$W$197</c:f>
              <c:numCache>
                <c:formatCode>General</c:formatCode>
                <c:ptCount val="194"/>
                <c:pt idx="0">
                  <c:v>-2.3333333333333357</c:v>
                </c:pt>
                <c:pt idx="1">
                  <c:v>-2.1666666666666696</c:v>
                </c:pt>
                <c:pt idx="2">
                  <c:v>-1.8333333333333366</c:v>
                </c:pt>
                <c:pt idx="3">
                  <c:v>-1.6666666666666696</c:v>
                </c:pt>
                <c:pt idx="4">
                  <c:v>-1.5000000000000027</c:v>
                </c:pt>
                <c:pt idx="5">
                  <c:v>-1.3333333333333357</c:v>
                </c:pt>
                <c:pt idx="6">
                  <c:v>-1.1666666666666687</c:v>
                </c:pt>
                <c:pt idx="7">
                  <c:v>-0.83333333333333526</c:v>
                </c:pt>
                <c:pt idx="8">
                  <c:v>-0.66666666666666874</c:v>
                </c:pt>
                <c:pt idx="9">
                  <c:v>-0.50000000000000222</c:v>
                </c:pt>
                <c:pt idx="10">
                  <c:v>-0.33333333333333548</c:v>
                </c:pt>
                <c:pt idx="11">
                  <c:v>-0.16666666666666879</c:v>
                </c:pt>
                <c:pt idx="12">
                  <c:v>0.16666666666666449</c:v>
                </c:pt>
                <c:pt idx="13">
                  <c:v>0.33333333333333115</c:v>
                </c:pt>
                <c:pt idx="14">
                  <c:v>0.49999999999999789</c:v>
                </c:pt>
                <c:pt idx="15">
                  <c:v>0.66666666666666441</c:v>
                </c:pt>
                <c:pt idx="16">
                  <c:v>0.83333333333333093</c:v>
                </c:pt>
                <c:pt idx="17">
                  <c:v>1.1666666666666643</c:v>
                </c:pt>
                <c:pt idx="18">
                  <c:v>1.3333333333333313</c:v>
                </c:pt>
                <c:pt idx="19">
                  <c:v>1.4999999999999982</c:v>
                </c:pt>
                <c:pt idx="20">
                  <c:v>1.6666666666666652</c:v>
                </c:pt>
                <c:pt idx="21">
                  <c:v>1.8333333333333321</c:v>
                </c:pt>
                <c:pt idx="22">
                  <c:v>2.1666666666666652</c:v>
                </c:pt>
                <c:pt idx="23">
                  <c:v>2.3333333333333313</c:v>
                </c:pt>
                <c:pt idx="24">
                  <c:v>-1.8333333333333366</c:v>
                </c:pt>
                <c:pt idx="25">
                  <c:v>-1.6666666666666696</c:v>
                </c:pt>
                <c:pt idx="26">
                  <c:v>-1.5000000000000027</c:v>
                </c:pt>
                <c:pt idx="27">
                  <c:v>-1.3333333333333357</c:v>
                </c:pt>
                <c:pt idx="28">
                  <c:v>-1.1666666666666687</c:v>
                </c:pt>
                <c:pt idx="29">
                  <c:v>-0.83333333333333526</c:v>
                </c:pt>
                <c:pt idx="30">
                  <c:v>-0.66666666666666874</c:v>
                </c:pt>
                <c:pt idx="31">
                  <c:v>-0.50000000000000222</c:v>
                </c:pt>
                <c:pt idx="32">
                  <c:v>-0.33333333333333548</c:v>
                </c:pt>
                <c:pt idx="33">
                  <c:v>-0.16666666666666879</c:v>
                </c:pt>
                <c:pt idx="34">
                  <c:v>0.16666666666666449</c:v>
                </c:pt>
                <c:pt idx="35">
                  <c:v>0.33333333333333115</c:v>
                </c:pt>
                <c:pt idx="36">
                  <c:v>0.49999999999999789</c:v>
                </c:pt>
                <c:pt idx="37">
                  <c:v>0.66666666666666441</c:v>
                </c:pt>
                <c:pt idx="38">
                  <c:v>0.83333333333333093</c:v>
                </c:pt>
                <c:pt idx="39">
                  <c:v>1.1666666666666643</c:v>
                </c:pt>
                <c:pt idx="40">
                  <c:v>1.3333333333333313</c:v>
                </c:pt>
                <c:pt idx="41">
                  <c:v>1.4999999999999982</c:v>
                </c:pt>
                <c:pt idx="42">
                  <c:v>1.6666666666666652</c:v>
                </c:pt>
                <c:pt idx="43">
                  <c:v>1.8333333333333321</c:v>
                </c:pt>
                <c:pt idx="44">
                  <c:v>-1.8333333333333366</c:v>
                </c:pt>
                <c:pt idx="45">
                  <c:v>-1.6666666666666696</c:v>
                </c:pt>
                <c:pt idx="46">
                  <c:v>-1.5000000000000027</c:v>
                </c:pt>
                <c:pt idx="47">
                  <c:v>-1.3333333333333357</c:v>
                </c:pt>
                <c:pt idx="48">
                  <c:v>-1.1666666666666687</c:v>
                </c:pt>
                <c:pt idx="49">
                  <c:v>-0.83333333333333526</c:v>
                </c:pt>
                <c:pt idx="50">
                  <c:v>-0.66666666666666874</c:v>
                </c:pt>
                <c:pt idx="51">
                  <c:v>-0.50000000000000222</c:v>
                </c:pt>
                <c:pt idx="52">
                  <c:v>-0.33333333333333548</c:v>
                </c:pt>
                <c:pt idx="53">
                  <c:v>-0.16666666666666879</c:v>
                </c:pt>
                <c:pt idx="54">
                  <c:v>0.16666666666666449</c:v>
                </c:pt>
                <c:pt idx="55">
                  <c:v>0.33333333333333115</c:v>
                </c:pt>
                <c:pt idx="56">
                  <c:v>0.49999999999999789</c:v>
                </c:pt>
                <c:pt idx="57">
                  <c:v>0.66666666666666441</c:v>
                </c:pt>
                <c:pt idx="58">
                  <c:v>0.83333333333333093</c:v>
                </c:pt>
                <c:pt idx="59">
                  <c:v>1.1666666666666643</c:v>
                </c:pt>
                <c:pt idx="60">
                  <c:v>1.3333333333333313</c:v>
                </c:pt>
                <c:pt idx="61">
                  <c:v>1.4999999999999982</c:v>
                </c:pt>
                <c:pt idx="62">
                  <c:v>1.6666666666666652</c:v>
                </c:pt>
                <c:pt idx="63">
                  <c:v>1.8333333333333321</c:v>
                </c:pt>
                <c:pt idx="64">
                  <c:v>-1.6666666666666696</c:v>
                </c:pt>
                <c:pt idx="65">
                  <c:v>-1.5000000000000027</c:v>
                </c:pt>
                <c:pt idx="66">
                  <c:v>-1.3333333333333357</c:v>
                </c:pt>
                <c:pt idx="67">
                  <c:v>-1.1666666666666687</c:v>
                </c:pt>
                <c:pt idx="68">
                  <c:v>-0.83333333333333526</c:v>
                </c:pt>
                <c:pt idx="69">
                  <c:v>-0.66666666666666874</c:v>
                </c:pt>
                <c:pt idx="70">
                  <c:v>-0.50000000000000222</c:v>
                </c:pt>
                <c:pt idx="71">
                  <c:v>-0.33333333333333548</c:v>
                </c:pt>
                <c:pt idx="72">
                  <c:v>-0.16666666666666879</c:v>
                </c:pt>
                <c:pt idx="73">
                  <c:v>0.16666666666666449</c:v>
                </c:pt>
                <c:pt idx="74">
                  <c:v>0.33333333333333115</c:v>
                </c:pt>
                <c:pt idx="75">
                  <c:v>0.49999999999999789</c:v>
                </c:pt>
                <c:pt idx="76">
                  <c:v>0.66666666666666441</c:v>
                </c:pt>
                <c:pt idx="77">
                  <c:v>0.83333333333333093</c:v>
                </c:pt>
                <c:pt idx="78">
                  <c:v>1.1666666666666643</c:v>
                </c:pt>
                <c:pt idx="79">
                  <c:v>1.3333333333333313</c:v>
                </c:pt>
                <c:pt idx="80">
                  <c:v>1.4999999999999982</c:v>
                </c:pt>
                <c:pt idx="81">
                  <c:v>1.6666666666666652</c:v>
                </c:pt>
                <c:pt idx="82">
                  <c:v>-1.5000000000000027</c:v>
                </c:pt>
                <c:pt idx="83">
                  <c:v>-1.3333333333333357</c:v>
                </c:pt>
                <c:pt idx="84">
                  <c:v>-1.1666666666666687</c:v>
                </c:pt>
                <c:pt idx="85">
                  <c:v>-0.83333333333333526</c:v>
                </c:pt>
                <c:pt idx="86">
                  <c:v>-0.66666666666666874</c:v>
                </c:pt>
                <c:pt idx="87">
                  <c:v>-0.50000000000000222</c:v>
                </c:pt>
                <c:pt idx="88">
                  <c:v>-0.33333333333333548</c:v>
                </c:pt>
                <c:pt idx="89">
                  <c:v>-0.16666666666666879</c:v>
                </c:pt>
                <c:pt idx="90">
                  <c:v>0.16666666666666449</c:v>
                </c:pt>
                <c:pt idx="91">
                  <c:v>0.33333333333333115</c:v>
                </c:pt>
                <c:pt idx="92">
                  <c:v>0.49999999999999789</c:v>
                </c:pt>
                <c:pt idx="93">
                  <c:v>0.66666666666666441</c:v>
                </c:pt>
                <c:pt idx="94">
                  <c:v>0.83333333333333093</c:v>
                </c:pt>
                <c:pt idx="95">
                  <c:v>1.1666666666666643</c:v>
                </c:pt>
                <c:pt idx="96">
                  <c:v>1.3333333333333313</c:v>
                </c:pt>
                <c:pt idx="97">
                  <c:v>1.4999999999999982</c:v>
                </c:pt>
                <c:pt idx="98">
                  <c:v>-1.3333333333333357</c:v>
                </c:pt>
                <c:pt idx="99">
                  <c:v>-1.1666666666666687</c:v>
                </c:pt>
                <c:pt idx="100">
                  <c:v>-0.83333333333333526</c:v>
                </c:pt>
                <c:pt idx="101">
                  <c:v>-0.66666666666666874</c:v>
                </c:pt>
                <c:pt idx="102">
                  <c:v>-0.50000000000000222</c:v>
                </c:pt>
                <c:pt idx="103">
                  <c:v>-0.33333333333333548</c:v>
                </c:pt>
                <c:pt idx="104">
                  <c:v>-0.16666666666666879</c:v>
                </c:pt>
                <c:pt idx="105">
                  <c:v>0.16666666666666449</c:v>
                </c:pt>
                <c:pt idx="106">
                  <c:v>0.33333333333333115</c:v>
                </c:pt>
                <c:pt idx="107">
                  <c:v>0.49999999999999789</c:v>
                </c:pt>
                <c:pt idx="108">
                  <c:v>0.66666666666666441</c:v>
                </c:pt>
                <c:pt idx="109">
                  <c:v>0.83333333333333093</c:v>
                </c:pt>
                <c:pt idx="110">
                  <c:v>1.1666666666666643</c:v>
                </c:pt>
                <c:pt idx="111">
                  <c:v>1.3333333333333313</c:v>
                </c:pt>
                <c:pt idx="112">
                  <c:v>-1.1666666666666687</c:v>
                </c:pt>
                <c:pt idx="113">
                  <c:v>-0.83333333333333526</c:v>
                </c:pt>
                <c:pt idx="114">
                  <c:v>-0.66666666666666874</c:v>
                </c:pt>
                <c:pt idx="115">
                  <c:v>-0.50000000000000222</c:v>
                </c:pt>
                <c:pt idx="116">
                  <c:v>-0.33333333333333548</c:v>
                </c:pt>
                <c:pt idx="117">
                  <c:v>-0.16666666666666879</c:v>
                </c:pt>
                <c:pt idx="118">
                  <c:v>0.16666666666666449</c:v>
                </c:pt>
                <c:pt idx="119">
                  <c:v>0.33333333333333115</c:v>
                </c:pt>
                <c:pt idx="120">
                  <c:v>0.49999999999999789</c:v>
                </c:pt>
                <c:pt idx="121">
                  <c:v>0.66666666666666441</c:v>
                </c:pt>
                <c:pt idx="122">
                  <c:v>0.83333333333333093</c:v>
                </c:pt>
                <c:pt idx="123">
                  <c:v>1.1666666666666643</c:v>
                </c:pt>
                <c:pt idx="124">
                  <c:v>-1.1666666666666687</c:v>
                </c:pt>
                <c:pt idx="125">
                  <c:v>-0.83333333333333526</c:v>
                </c:pt>
                <c:pt idx="126">
                  <c:v>-0.66666666666666874</c:v>
                </c:pt>
                <c:pt idx="127">
                  <c:v>-0.50000000000000222</c:v>
                </c:pt>
                <c:pt idx="128">
                  <c:v>-0.33333333333333548</c:v>
                </c:pt>
                <c:pt idx="129">
                  <c:v>-0.16666666666666879</c:v>
                </c:pt>
                <c:pt idx="130">
                  <c:v>0.16666666666666449</c:v>
                </c:pt>
                <c:pt idx="131">
                  <c:v>0.33333333333333115</c:v>
                </c:pt>
                <c:pt idx="132">
                  <c:v>0.49999999999999789</c:v>
                </c:pt>
                <c:pt idx="133">
                  <c:v>0.66666666666666441</c:v>
                </c:pt>
                <c:pt idx="134">
                  <c:v>0.83333333333333093</c:v>
                </c:pt>
                <c:pt idx="135">
                  <c:v>1.1666666666666643</c:v>
                </c:pt>
                <c:pt idx="136">
                  <c:v>-0.83333333333333526</c:v>
                </c:pt>
                <c:pt idx="137">
                  <c:v>-0.66666666666666874</c:v>
                </c:pt>
                <c:pt idx="138">
                  <c:v>-0.50000000000000222</c:v>
                </c:pt>
                <c:pt idx="139">
                  <c:v>-0.33333333333333548</c:v>
                </c:pt>
                <c:pt idx="140">
                  <c:v>-0.16666666666666879</c:v>
                </c:pt>
                <c:pt idx="141">
                  <c:v>0.16666666666666449</c:v>
                </c:pt>
                <c:pt idx="142">
                  <c:v>0.33333333333333115</c:v>
                </c:pt>
                <c:pt idx="143">
                  <c:v>0.49999999999999789</c:v>
                </c:pt>
                <c:pt idx="144">
                  <c:v>0.66666666666666441</c:v>
                </c:pt>
                <c:pt idx="145">
                  <c:v>0.83333333333333093</c:v>
                </c:pt>
                <c:pt idx="146">
                  <c:v>-0.83333333333333526</c:v>
                </c:pt>
                <c:pt idx="147">
                  <c:v>-0.66666666666666874</c:v>
                </c:pt>
                <c:pt idx="148">
                  <c:v>-0.50000000000000222</c:v>
                </c:pt>
                <c:pt idx="149">
                  <c:v>-0.33333333333333548</c:v>
                </c:pt>
                <c:pt idx="150">
                  <c:v>-0.16666666666666879</c:v>
                </c:pt>
                <c:pt idx="151">
                  <c:v>0.16666666666666449</c:v>
                </c:pt>
                <c:pt idx="152">
                  <c:v>0.33333333333333115</c:v>
                </c:pt>
                <c:pt idx="153">
                  <c:v>0.49999999999999789</c:v>
                </c:pt>
                <c:pt idx="154">
                  <c:v>0.66666666666666441</c:v>
                </c:pt>
                <c:pt idx="155">
                  <c:v>0.83333333333333093</c:v>
                </c:pt>
                <c:pt idx="156">
                  <c:v>-0.83333333333333526</c:v>
                </c:pt>
                <c:pt idx="157">
                  <c:v>-0.66666666666666874</c:v>
                </c:pt>
                <c:pt idx="158">
                  <c:v>-0.50000000000000222</c:v>
                </c:pt>
                <c:pt idx="159">
                  <c:v>-0.33333333333333548</c:v>
                </c:pt>
                <c:pt idx="160">
                  <c:v>-0.16666666666666879</c:v>
                </c:pt>
                <c:pt idx="161">
                  <c:v>0.16666666666666449</c:v>
                </c:pt>
                <c:pt idx="162">
                  <c:v>0.33333333333333115</c:v>
                </c:pt>
                <c:pt idx="163">
                  <c:v>0.49999999999999789</c:v>
                </c:pt>
                <c:pt idx="164">
                  <c:v>0.66666666666666441</c:v>
                </c:pt>
                <c:pt idx="165">
                  <c:v>0.83333333333333093</c:v>
                </c:pt>
                <c:pt idx="166">
                  <c:v>-0.66666666666666874</c:v>
                </c:pt>
                <c:pt idx="167">
                  <c:v>-0.50000000000000222</c:v>
                </c:pt>
                <c:pt idx="168">
                  <c:v>-0.33333333333333548</c:v>
                </c:pt>
                <c:pt idx="169">
                  <c:v>-0.16666666666666879</c:v>
                </c:pt>
                <c:pt idx="170">
                  <c:v>0.16666666666666449</c:v>
                </c:pt>
                <c:pt idx="171">
                  <c:v>0.33333333333333115</c:v>
                </c:pt>
                <c:pt idx="172">
                  <c:v>0.49999999999999789</c:v>
                </c:pt>
                <c:pt idx="173">
                  <c:v>0.66666666666666441</c:v>
                </c:pt>
                <c:pt idx="174">
                  <c:v>-0.66666666666666874</c:v>
                </c:pt>
                <c:pt idx="175">
                  <c:v>-0.50000000000000222</c:v>
                </c:pt>
                <c:pt idx="176">
                  <c:v>-0.33333333333333548</c:v>
                </c:pt>
                <c:pt idx="177">
                  <c:v>-0.16666666666666879</c:v>
                </c:pt>
                <c:pt idx="178">
                  <c:v>0.16666666666666449</c:v>
                </c:pt>
                <c:pt idx="179">
                  <c:v>0.33333333333333115</c:v>
                </c:pt>
                <c:pt idx="180">
                  <c:v>0.49999999999999789</c:v>
                </c:pt>
                <c:pt idx="181">
                  <c:v>0.66666666666666441</c:v>
                </c:pt>
                <c:pt idx="182">
                  <c:v>-0.50000000000000222</c:v>
                </c:pt>
                <c:pt idx="183">
                  <c:v>-0.33333333333333548</c:v>
                </c:pt>
                <c:pt idx="184">
                  <c:v>-0.16666666666666879</c:v>
                </c:pt>
                <c:pt idx="185">
                  <c:v>0.16666666666666449</c:v>
                </c:pt>
                <c:pt idx="186">
                  <c:v>0.33333333333333115</c:v>
                </c:pt>
                <c:pt idx="187">
                  <c:v>0.49999999999999789</c:v>
                </c:pt>
                <c:pt idx="188">
                  <c:v>-0.33333333333333548</c:v>
                </c:pt>
                <c:pt idx="189">
                  <c:v>-0.16666666666666879</c:v>
                </c:pt>
                <c:pt idx="190">
                  <c:v>0.16666666666666449</c:v>
                </c:pt>
                <c:pt idx="191">
                  <c:v>0.33333333333333115</c:v>
                </c:pt>
                <c:pt idx="192">
                  <c:v>-0.16666666666666879</c:v>
                </c:pt>
                <c:pt idx="193">
                  <c:v>0.16666666666666449</c:v>
                </c:pt>
              </c:numCache>
            </c:numRef>
          </c:xVal>
          <c:yVal>
            <c:numRef>
              <c:f>'RRX Bonus'!$Y$4:$Y$197</c:f>
              <c:numCache>
                <c:formatCode>General</c:formatCode>
                <c:ptCount val="194"/>
                <c:pt idx="0">
                  <c:v>1.4E-2</c:v>
                </c:pt>
                <c:pt idx="1">
                  <c:v>1.4E-2</c:v>
                </c:pt>
                <c:pt idx="2">
                  <c:v>1.4E-2</c:v>
                </c:pt>
                <c:pt idx="3">
                  <c:v>1.4E-2</c:v>
                </c:pt>
                <c:pt idx="4">
                  <c:v>1.4E-2</c:v>
                </c:pt>
                <c:pt idx="5">
                  <c:v>1.4E-2</c:v>
                </c:pt>
                <c:pt idx="6">
                  <c:v>1.4E-2</c:v>
                </c:pt>
                <c:pt idx="7">
                  <c:v>1.4E-2</c:v>
                </c:pt>
                <c:pt idx="8">
                  <c:v>1.4E-2</c:v>
                </c:pt>
                <c:pt idx="9">
                  <c:v>1.4E-2</c:v>
                </c:pt>
                <c:pt idx="10">
                  <c:v>1.4E-2</c:v>
                </c:pt>
                <c:pt idx="11">
                  <c:v>1.4E-2</c:v>
                </c:pt>
                <c:pt idx="12">
                  <c:v>1.4E-2</c:v>
                </c:pt>
                <c:pt idx="13">
                  <c:v>1.4E-2</c:v>
                </c:pt>
                <c:pt idx="14">
                  <c:v>1.4E-2</c:v>
                </c:pt>
                <c:pt idx="15">
                  <c:v>1.4E-2</c:v>
                </c:pt>
                <c:pt idx="16">
                  <c:v>1.4E-2</c:v>
                </c:pt>
                <c:pt idx="17">
                  <c:v>1.4E-2</c:v>
                </c:pt>
                <c:pt idx="18">
                  <c:v>1.4E-2</c:v>
                </c:pt>
                <c:pt idx="19">
                  <c:v>1.4E-2</c:v>
                </c:pt>
                <c:pt idx="20">
                  <c:v>1.4E-2</c:v>
                </c:pt>
                <c:pt idx="21">
                  <c:v>1.4E-2</c:v>
                </c:pt>
                <c:pt idx="22">
                  <c:v>1.4E-2</c:v>
                </c:pt>
                <c:pt idx="23">
                  <c:v>1.4E-2</c:v>
                </c:pt>
                <c:pt idx="24">
                  <c:v>3.7999999999999999E-2</c:v>
                </c:pt>
                <c:pt idx="25">
                  <c:v>3.7999999999999999E-2</c:v>
                </c:pt>
                <c:pt idx="26">
                  <c:v>3.7999999999999999E-2</c:v>
                </c:pt>
                <c:pt idx="27">
                  <c:v>3.7999999999999999E-2</c:v>
                </c:pt>
                <c:pt idx="28">
                  <c:v>3.7999999999999999E-2</c:v>
                </c:pt>
                <c:pt idx="29">
                  <c:v>3.7999999999999999E-2</c:v>
                </c:pt>
                <c:pt idx="30">
                  <c:v>3.7999999999999999E-2</c:v>
                </c:pt>
                <c:pt idx="31">
                  <c:v>3.7999999999999999E-2</c:v>
                </c:pt>
                <c:pt idx="32">
                  <c:v>3.7999999999999999E-2</c:v>
                </c:pt>
                <c:pt idx="33">
                  <c:v>3.7999999999999999E-2</c:v>
                </c:pt>
                <c:pt idx="34">
                  <c:v>3.7999999999999999E-2</c:v>
                </c:pt>
                <c:pt idx="35">
                  <c:v>3.7999999999999999E-2</c:v>
                </c:pt>
                <c:pt idx="36">
                  <c:v>3.7999999999999999E-2</c:v>
                </c:pt>
                <c:pt idx="37">
                  <c:v>3.7999999999999999E-2</c:v>
                </c:pt>
                <c:pt idx="38">
                  <c:v>3.7999999999999999E-2</c:v>
                </c:pt>
                <c:pt idx="39">
                  <c:v>3.7999999999999999E-2</c:v>
                </c:pt>
                <c:pt idx="40">
                  <c:v>3.7999999999999999E-2</c:v>
                </c:pt>
                <c:pt idx="41">
                  <c:v>3.7999999999999999E-2</c:v>
                </c:pt>
                <c:pt idx="42">
                  <c:v>3.7999999999999999E-2</c:v>
                </c:pt>
                <c:pt idx="43">
                  <c:v>3.7999999999999999E-2</c:v>
                </c:pt>
                <c:pt idx="44">
                  <c:v>6.2000000000000006E-2</c:v>
                </c:pt>
                <c:pt idx="45">
                  <c:v>6.2000000000000006E-2</c:v>
                </c:pt>
                <c:pt idx="46">
                  <c:v>6.2000000000000006E-2</c:v>
                </c:pt>
                <c:pt idx="47">
                  <c:v>6.2000000000000006E-2</c:v>
                </c:pt>
                <c:pt idx="48">
                  <c:v>6.2000000000000006E-2</c:v>
                </c:pt>
                <c:pt idx="49">
                  <c:v>6.2000000000000006E-2</c:v>
                </c:pt>
                <c:pt idx="50">
                  <c:v>6.2000000000000006E-2</c:v>
                </c:pt>
                <c:pt idx="51">
                  <c:v>6.2000000000000006E-2</c:v>
                </c:pt>
                <c:pt idx="52">
                  <c:v>6.2000000000000006E-2</c:v>
                </c:pt>
                <c:pt idx="53">
                  <c:v>6.2000000000000006E-2</c:v>
                </c:pt>
                <c:pt idx="54">
                  <c:v>6.2000000000000006E-2</c:v>
                </c:pt>
                <c:pt idx="55">
                  <c:v>6.2000000000000006E-2</c:v>
                </c:pt>
                <c:pt idx="56">
                  <c:v>6.2000000000000006E-2</c:v>
                </c:pt>
                <c:pt idx="57">
                  <c:v>6.2000000000000006E-2</c:v>
                </c:pt>
                <c:pt idx="58">
                  <c:v>6.2000000000000006E-2</c:v>
                </c:pt>
                <c:pt idx="59">
                  <c:v>6.2000000000000006E-2</c:v>
                </c:pt>
                <c:pt idx="60">
                  <c:v>6.2000000000000006E-2</c:v>
                </c:pt>
                <c:pt idx="61">
                  <c:v>6.2000000000000006E-2</c:v>
                </c:pt>
                <c:pt idx="62">
                  <c:v>6.2000000000000006E-2</c:v>
                </c:pt>
                <c:pt idx="63">
                  <c:v>6.2000000000000006E-2</c:v>
                </c:pt>
                <c:pt idx="64">
                  <c:v>8.6000000000000007E-2</c:v>
                </c:pt>
                <c:pt idx="65">
                  <c:v>8.6000000000000007E-2</c:v>
                </c:pt>
                <c:pt idx="66">
                  <c:v>8.6000000000000007E-2</c:v>
                </c:pt>
                <c:pt idx="67">
                  <c:v>8.6000000000000007E-2</c:v>
                </c:pt>
                <c:pt idx="68">
                  <c:v>8.6000000000000007E-2</c:v>
                </c:pt>
                <c:pt idx="69">
                  <c:v>8.6000000000000007E-2</c:v>
                </c:pt>
                <c:pt idx="70">
                  <c:v>8.6000000000000007E-2</c:v>
                </c:pt>
                <c:pt idx="71">
                  <c:v>8.6000000000000007E-2</c:v>
                </c:pt>
                <c:pt idx="72">
                  <c:v>8.6000000000000007E-2</c:v>
                </c:pt>
                <c:pt idx="73">
                  <c:v>8.6000000000000007E-2</c:v>
                </c:pt>
                <c:pt idx="74">
                  <c:v>8.6000000000000007E-2</c:v>
                </c:pt>
                <c:pt idx="75">
                  <c:v>8.6000000000000007E-2</c:v>
                </c:pt>
                <c:pt idx="76">
                  <c:v>8.6000000000000007E-2</c:v>
                </c:pt>
                <c:pt idx="77">
                  <c:v>8.6000000000000007E-2</c:v>
                </c:pt>
                <c:pt idx="78">
                  <c:v>8.6000000000000007E-2</c:v>
                </c:pt>
                <c:pt idx="79">
                  <c:v>8.6000000000000007E-2</c:v>
                </c:pt>
                <c:pt idx="80">
                  <c:v>8.6000000000000007E-2</c:v>
                </c:pt>
                <c:pt idx="81">
                  <c:v>8.6000000000000007E-2</c:v>
                </c:pt>
                <c:pt idx="82">
                  <c:v>0.11</c:v>
                </c:pt>
                <c:pt idx="83">
                  <c:v>0.11</c:v>
                </c:pt>
                <c:pt idx="84">
                  <c:v>0.11</c:v>
                </c:pt>
                <c:pt idx="85">
                  <c:v>0.11</c:v>
                </c:pt>
                <c:pt idx="86">
                  <c:v>0.11</c:v>
                </c:pt>
                <c:pt idx="87">
                  <c:v>0.11</c:v>
                </c:pt>
                <c:pt idx="88">
                  <c:v>0.11</c:v>
                </c:pt>
                <c:pt idx="89">
                  <c:v>0.11</c:v>
                </c:pt>
                <c:pt idx="90">
                  <c:v>0.11</c:v>
                </c:pt>
                <c:pt idx="91">
                  <c:v>0.11</c:v>
                </c:pt>
                <c:pt idx="92">
                  <c:v>0.11</c:v>
                </c:pt>
                <c:pt idx="93">
                  <c:v>0.11</c:v>
                </c:pt>
                <c:pt idx="94">
                  <c:v>0.11</c:v>
                </c:pt>
                <c:pt idx="95">
                  <c:v>0.11</c:v>
                </c:pt>
                <c:pt idx="96">
                  <c:v>0.11</c:v>
                </c:pt>
                <c:pt idx="97">
                  <c:v>0.11</c:v>
                </c:pt>
                <c:pt idx="98">
                  <c:v>0.13400000000000001</c:v>
                </c:pt>
                <c:pt idx="99">
                  <c:v>0.13400000000000001</c:v>
                </c:pt>
                <c:pt idx="100">
                  <c:v>0.13400000000000001</c:v>
                </c:pt>
                <c:pt idx="101">
                  <c:v>0.13400000000000001</c:v>
                </c:pt>
                <c:pt idx="102">
                  <c:v>0.13400000000000001</c:v>
                </c:pt>
                <c:pt idx="103">
                  <c:v>0.13400000000000001</c:v>
                </c:pt>
                <c:pt idx="104">
                  <c:v>0.13400000000000001</c:v>
                </c:pt>
                <c:pt idx="105">
                  <c:v>0.13400000000000001</c:v>
                </c:pt>
                <c:pt idx="106">
                  <c:v>0.13400000000000001</c:v>
                </c:pt>
                <c:pt idx="107">
                  <c:v>0.13400000000000001</c:v>
                </c:pt>
                <c:pt idx="108">
                  <c:v>0.13400000000000001</c:v>
                </c:pt>
                <c:pt idx="109">
                  <c:v>0.13400000000000001</c:v>
                </c:pt>
                <c:pt idx="110">
                  <c:v>0.13400000000000001</c:v>
                </c:pt>
                <c:pt idx="111">
                  <c:v>0.13400000000000001</c:v>
                </c:pt>
                <c:pt idx="112">
                  <c:v>0.158</c:v>
                </c:pt>
                <c:pt idx="113">
                  <c:v>0.158</c:v>
                </c:pt>
                <c:pt idx="114">
                  <c:v>0.158</c:v>
                </c:pt>
                <c:pt idx="115">
                  <c:v>0.158</c:v>
                </c:pt>
                <c:pt idx="116">
                  <c:v>0.158</c:v>
                </c:pt>
                <c:pt idx="117">
                  <c:v>0.158</c:v>
                </c:pt>
                <c:pt idx="118">
                  <c:v>0.158</c:v>
                </c:pt>
                <c:pt idx="119">
                  <c:v>0.158</c:v>
                </c:pt>
                <c:pt idx="120">
                  <c:v>0.158</c:v>
                </c:pt>
                <c:pt idx="121">
                  <c:v>0.158</c:v>
                </c:pt>
                <c:pt idx="122">
                  <c:v>0.158</c:v>
                </c:pt>
                <c:pt idx="123">
                  <c:v>0.158</c:v>
                </c:pt>
                <c:pt idx="124">
                  <c:v>0.182</c:v>
                </c:pt>
                <c:pt idx="125">
                  <c:v>0.182</c:v>
                </c:pt>
                <c:pt idx="126">
                  <c:v>0.182</c:v>
                </c:pt>
                <c:pt idx="127">
                  <c:v>0.182</c:v>
                </c:pt>
                <c:pt idx="128">
                  <c:v>0.182</c:v>
                </c:pt>
                <c:pt idx="129">
                  <c:v>0.182</c:v>
                </c:pt>
                <c:pt idx="130">
                  <c:v>0.182</c:v>
                </c:pt>
                <c:pt idx="131">
                  <c:v>0.182</c:v>
                </c:pt>
                <c:pt idx="132">
                  <c:v>0.182</c:v>
                </c:pt>
                <c:pt idx="133">
                  <c:v>0.182</c:v>
                </c:pt>
                <c:pt idx="134">
                  <c:v>0.182</c:v>
                </c:pt>
                <c:pt idx="135">
                  <c:v>0.182</c:v>
                </c:pt>
                <c:pt idx="136">
                  <c:v>0.20599999999999999</c:v>
                </c:pt>
                <c:pt idx="137">
                  <c:v>0.20599999999999999</c:v>
                </c:pt>
                <c:pt idx="138">
                  <c:v>0.20599999999999999</c:v>
                </c:pt>
                <c:pt idx="139">
                  <c:v>0.20599999999999999</c:v>
                </c:pt>
                <c:pt idx="140">
                  <c:v>0.20599999999999999</c:v>
                </c:pt>
                <c:pt idx="141">
                  <c:v>0.20599999999999999</c:v>
                </c:pt>
                <c:pt idx="142">
                  <c:v>0.20599999999999999</c:v>
                </c:pt>
                <c:pt idx="143">
                  <c:v>0.20599999999999999</c:v>
                </c:pt>
                <c:pt idx="144">
                  <c:v>0.20599999999999999</c:v>
                </c:pt>
                <c:pt idx="145">
                  <c:v>0.20599999999999999</c:v>
                </c:pt>
                <c:pt idx="146">
                  <c:v>0.22999999999999998</c:v>
                </c:pt>
                <c:pt idx="147">
                  <c:v>0.22999999999999998</c:v>
                </c:pt>
                <c:pt idx="148">
                  <c:v>0.22999999999999998</c:v>
                </c:pt>
                <c:pt idx="149">
                  <c:v>0.22999999999999998</c:v>
                </c:pt>
                <c:pt idx="150">
                  <c:v>0.22999999999999998</c:v>
                </c:pt>
                <c:pt idx="151">
                  <c:v>0.22999999999999998</c:v>
                </c:pt>
                <c:pt idx="152">
                  <c:v>0.22999999999999998</c:v>
                </c:pt>
                <c:pt idx="153">
                  <c:v>0.22999999999999998</c:v>
                </c:pt>
                <c:pt idx="154">
                  <c:v>0.22999999999999998</c:v>
                </c:pt>
                <c:pt idx="155">
                  <c:v>0.22999999999999998</c:v>
                </c:pt>
                <c:pt idx="156">
                  <c:v>0.254</c:v>
                </c:pt>
                <c:pt idx="157">
                  <c:v>0.254</c:v>
                </c:pt>
                <c:pt idx="158">
                  <c:v>0.254</c:v>
                </c:pt>
                <c:pt idx="159">
                  <c:v>0.254</c:v>
                </c:pt>
                <c:pt idx="160">
                  <c:v>0.254</c:v>
                </c:pt>
                <c:pt idx="161">
                  <c:v>0.254</c:v>
                </c:pt>
                <c:pt idx="162">
                  <c:v>0.254</c:v>
                </c:pt>
                <c:pt idx="163">
                  <c:v>0.254</c:v>
                </c:pt>
                <c:pt idx="164">
                  <c:v>0.254</c:v>
                </c:pt>
                <c:pt idx="165">
                  <c:v>0.254</c:v>
                </c:pt>
                <c:pt idx="166">
                  <c:v>0.27800000000000002</c:v>
                </c:pt>
                <c:pt idx="167">
                  <c:v>0.27800000000000002</c:v>
                </c:pt>
                <c:pt idx="168">
                  <c:v>0.27800000000000002</c:v>
                </c:pt>
                <c:pt idx="169">
                  <c:v>0.27800000000000002</c:v>
                </c:pt>
                <c:pt idx="170">
                  <c:v>0.27800000000000002</c:v>
                </c:pt>
                <c:pt idx="171">
                  <c:v>0.27800000000000002</c:v>
                </c:pt>
                <c:pt idx="172">
                  <c:v>0.27800000000000002</c:v>
                </c:pt>
                <c:pt idx="173">
                  <c:v>0.27800000000000002</c:v>
                </c:pt>
                <c:pt idx="174">
                  <c:v>0.30199999999999999</c:v>
                </c:pt>
                <c:pt idx="175">
                  <c:v>0.30199999999999999</c:v>
                </c:pt>
                <c:pt idx="176">
                  <c:v>0.30199999999999999</c:v>
                </c:pt>
                <c:pt idx="177">
                  <c:v>0.30199999999999999</c:v>
                </c:pt>
                <c:pt idx="178">
                  <c:v>0.30199999999999999</c:v>
                </c:pt>
                <c:pt idx="179">
                  <c:v>0.30199999999999999</c:v>
                </c:pt>
                <c:pt idx="180">
                  <c:v>0.30199999999999999</c:v>
                </c:pt>
                <c:pt idx="181">
                  <c:v>0.30199999999999999</c:v>
                </c:pt>
                <c:pt idx="182">
                  <c:v>0.32600000000000001</c:v>
                </c:pt>
                <c:pt idx="183">
                  <c:v>0.32600000000000001</c:v>
                </c:pt>
                <c:pt idx="184">
                  <c:v>0.32600000000000001</c:v>
                </c:pt>
                <c:pt idx="185">
                  <c:v>0.32600000000000001</c:v>
                </c:pt>
                <c:pt idx="186">
                  <c:v>0.32600000000000001</c:v>
                </c:pt>
                <c:pt idx="187">
                  <c:v>0.32600000000000001</c:v>
                </c:pt>
                <c:pt idx="188">
                  <c:v>0.35</c:v>
                </c:pt>
                <c:pt idx="189">
                  <c:v>0.35</c:v>
                </c:pt>
                <c:pt idx="190">
                  <c:v>0.35</c:v>
                </c:pt>
                <c:pt idx="191">
                  <c:v>0.35</c:v>
                </c:pt>
                <c:pt idx="192">
                  <c:v>0.374</c:v>
                </c:pt>
                <c:pt idx="193">
                  <c:v>0.374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'RRX Bonus'!$Z$4:$Z$197</c15:f>
                <c15:dlblRangeCache>
                  <c:ptCount val="194"/>
                  <c:pt idx="0">
                    <c:v>x</c:v>
                  </c:pt>
                  <c:pt idx="1">
                    <c:v>x</c:v>
                  </c:pt>
                  <c:pt idx="2">
                    <c:v>x</c:v>
                  </c:pt>
                  <c:pt idx="3">
                    <c:v>x</c:v>
                  </c:pt>
                  <c:pt idx="4">
                    <c:v>x</c:v>
                  </c:pt>
                  <c:pt idx="5">
                    <c:v>x</c:v>
                  </c:pt>
                  <c:pt idx="6">
                    <c:v>x</c:v>
                  </c:pt>
                  <c:pt idx="7">
                    <c:v>x</c:v>
                  </c:pt>
                  <c:pt idx="8">
                    <c:v>x</c:v>
                  </c:pt>
                  <c:pt idx="9">
                    <c:v>x</c:v>
                  </c:pt>
                  <c:pt idx="10">
                    <c:v>x</c:v>
                  </c:pt>
                  <c:pt idx="11">
                    <c:v>x</c:v>
                  </c:pt>
                  <c:pt idx="12">
                    <c:v>x</c:v>
                  </c:pt>
                  <c:pt idx="13">
                    <c:v>x</c:v>
                  </c:pt>
                  <c:pt idx="14">
                    <c:v>x</c:v>
                  </c:pt>
                  <c:pt idx="15">
                    <c:v>x</c:v>
                  </c:pt>
                  <c:pt idx="16">
                    <c:v>x</c:v>
                  </c:pt>
                  <c:pt idx="17">
                    <c:v>x</c:v>
                  </c:pt>
                  <c:pt idx="18">
                    <c:v>x</c:v>
                  </c:pt>
                  <c:pt idx="19">
                    <c:v>x</c:v>
                  </c:pt>
                  <c:pt idx="20">
                    <c:v>x</c:v>
                  </c:pt>
                  <c:pt idx="21">
                    <c:v>x</c:v>
                  </c:pt>
                  <c:pt idx="22">
                    <c:v>x</c:v>
                  </c:pt>
                  <c:pt idx="23">
                    <c:v>x</c:v>
                  </c:pt>
                  <c:pt idx="24">
                    <c:v>x</c:v>
                  </c:pt>
                  <c:pt idx="25">
                    <c:v>x</c:v>
                  </c:pt>
                  <c:pt idx="26">
                    <c:v>x</c:v>
                  </c:pt>
                  <c:pt idx="27">
                    <c:v>x</c:v>
                  </c:pt>
                  <c:pt idx="28">
                    <c:v>x</c:v>
                  </c:pt>
                  <c:pt idx="29">
                    <c:v>x</c:v>
                  </c:pt>
                  <c:pt idx="30">
                    <c:v>x</c:v>
                  </c:pt>
                  <c:pt idx="31">
                    <c:v>x</c:v>
                  </c:pt>
                  <c:pt idx="32">
                    <c:v>x</c:v>
                  </c:pt>
                  <c:pt idx="33">
                    <c:v>x</c:v>
                  </c:pt>
                  <c:pt idx="34">
                    <c:v>x</c:v>
                  </c:pt>
                  <c:pt idx="35">
                    <c:v>x</c:v>
                  </c:pt>
                  <c:pt idx="36">
                    <c:v>x</c:v>
                  </c:pt>
                  <c:pt idx="37">
                    <c:v>x</c:v>
                  </c:pt>
                  <c:pt idx="38">
                    <c:v>x</c:v>
                  </c:pt>
                  <c:pt idx="39">
                    <c:v>x</c:v>
                  </c:pt>
                  <c:pt idx="40">
                    <c:v>x</c:v>
                  </c:pt>
                  <c:pt idx="41">
                    <c:v>x</c:v>
                  </c:pt>
                  <c:pt idx="42">
                    <c:v>x</c:v>
                  </c:pt>
                  <c:pt idx="43">
                    <c:v>x</c:v>
                  </c:pt>
                  <c:pt idx="44">
                    <c:v>x</c:v>
                  </c:pt>
                  <c:pt idx="45">
                    <c:v>x</c:v>
                  </c:pt>
                  <c:pt idx="46">
                    <c:v>x</c:v>
                  </c:pt>
                  <c:pt idx="47">
                    <c:v>x</c:v>
                  </c:pt>
                  <c:pt idx="48">
                    <c:v>x</c:v>
                  </c:pt>
                  <c:pt idx="49">
                    <c:v>x</c:v>
                  </c:pt>
                  <c:pt idx="50">
                    <c:v>x</c:v>
                  </c:pt>
                  <c:pt idx="51">
                    <c:v>x</c:v>
                  </c:pt>
                  <c:pt idx="52">
                    <c:v>x</c:v>
                  </c:pt>
                  <c:pt idx="53">
                    <c:v>x</c:v>
                  </c:pt>
                  <c:pt idx="54">
                    <c:v>x</c:v>
                  </c:pt>
                  <c:pt idx="55">
                    <c:v>x</c:v>
                  </c:pt>
                  <c:pt idx="56">
                    <c:v>x</c:v>
                  </c:pt>
                  <c:pt idx="57">
                    <c:v>x</c:v>
                  </c:pt>
                  <c:pt idx="58">
                    <c:v>x</c:v>
                  </c:pt>
                  <c:pt idx="59">
                    <c:v>x</c:v>
                  </c:pt>
                  <c:pt idx="60">
                    <c:v>x</c:v>
                  </c:pt>
                  <c:pt idx="61">
                    <c:v>x</c:v>
                  </c:pt>
                  <c:pt idx="62">
                    <c:v>x</c:v>
                  </c:pt>
                  <c:pt idx="63">
                    <c:v>x</c:v>
                  </c:pt>
                  <c:pt idx="64">
                    <c:v>x</c:v>
                  </c:pt>
                  <c:pt idx="65">
                    <c:v>x</c:v>
                  </c:pt>
                  <c:pt idx="66">
                    <c:v>x</c:v>
                  </c:pt>
                  <c:pt idx="67">
                    <c:v>x</c:v>
                  </c:pt>
                  <c:pt idx="68">
                    <c:v>x</c:v>
                  </c:pt>
                  <c:pt idx="69">
                    <c:v>x</c:v>
                  </c:pt>
                  <c:pt idx="70">
                    <c:v>x</c:v>
                  </c:pt>
                  <c:pt idx="71">
                    <c:v>x</c:v>
                  </c:pt>
                  <c:pt idx="72">
                    <c:v>x</c:v>
                  </c:pt>
                  <c:pt idx="73">
                    <c:v>x</c:v>
                  </c:pt>
                  <c:pt idx="74">
                    <c:v>x</c:v>
                  </c:pt>
                  <c:pt idx="75">
                    <c:v>x</c:v>
                  </c:pt>
                  <c:pt idx="76">
                    <c:v>x</c:v>
                  </c:pt>
                  <c:pt idx="77">
                    <c:v>x</c:v>
                  </c:pt>
                  <c:pt idx="78">
                    <c:v>x</c:v>
                  </c:pt>
                  <c:pt idx="79">
                    <c:v>x</c:v>
                  </c:pt>
                  <c:pt idx="80">
                    <c:v>x</c:v>
                  </c:pt>
                  <c:pt idx="81">
                    <c:v>x</c:v>
                  </c:pt>
                  <c:pt idx="82">
                    <c:v>x</c:v>
                  </c:pt>
                  <c:pt idx="83">
                    <c:v>x</c:v>
                  </c:pt>
                  <c:pt idx="84">
                    <c:v>x</c:v>
                  </c:pt>
                  <c:pt idx="85">
                    <c:v>x</c:v>
                  </c:pt>
                  <c:pt idx="86">
                    <c:v>x</c:v>
                  </c:pt>
                  <c:pt idx="87">
                    <c:v>x</c:v>
                  </c:pt>
                  <c:pt idx="88">
                    <c:v>x</c:v>
                  </c:pt>
                  <c:pt idx="89">
                    <c:v>x</c:v>
                  </c:pt>
                  <c:pt idx="90">
                    <c:v>x</c:v>
                  </c:pt>
                  <c:pt idx="91">
                    <c:v>x</c:v>
                  </c:pt>
                  <c:pt idx="92">
                    <c:v>x</c:v>
                  </c:pt>
                  <c:pt idx="93">
                    <c:v>x</c:v>
                  </c:pt>
                  <c:pt idx="94">
                    <c:v>x</c:v>
                  </c:pt>
                  <c:pt idx="95">
                    <c:v>x</c:v>
                  </c:pt>
                  <c:pt idx="96">
                    <c:v>x</c:v>
                  </c:pt>
                  <c:pt idx="97">
                    <c:v>x</c:v>
                  </c:pt>
                  <c:pt idx="98">
                    <c:v>x</c:v>
                  </c:pt>
                  <c:pt idx="99">
                    <c:v>x</c:v>
                  </c:pt>
                  <c:pt idx="100">
                    <c:v>x</c:v>
                  </c:pt>
                  <c:pt idx="101">
                    <c:v>x</c:v>
                  </c:pt>
                  <c:pt idx="102">
                    <c:v>x</c:v>
                  </c:pt>
                  <c:pt idx="103">
                    <c:v>x</c:v>
                  </c:pt>
                  <c:pt idx="104">
                    <c:v>x</c:v>
                  </c:pt>
                  <c:pt idx="105">
                    <c:v>x</c:v>
                  </c:pt>
                  <c:pt idx="106">
                    <c:v>x</c:v>
                  </c:pt>
                  <c:pt idx="107">
                    <c:v>x</c:v>
                  </c:pt>
                  <c:pt idx="108">
                    <c:v>x</c:v>
                  </c:pt>
                  <c:pt idx="109">
                    <c:v>x</c:v>
                  </c:pt>
                  <c:pt idx="110">
                    <c:v>x</c:v>
                  </c:pt>
                  <c:pt idx="111">
                    <c:v>x</c:v>
                  </c:pt>
                  <c:pt idx="112">
                    <c:v>x</c:v>
                  </c:pt>
                  <c:pt idx="113">
                    <c:v>x</c:v>
                  </c:pt>
                  <c:pt idx="114">
                    <c:v>x</c:v>
                  </c:pt>
                  <c:pt idx="115">
                    <c:v>x</c:v>
                  </c:pt>
                  <c:pt idx="116">
                    <c:v>x</c:v>
                  </c:pt>
                  <c:pt idx="117">
                    <c:v>x</c:v>
                  </c:pt>
                  <c:pt idx="118">
                    <c:v>x</c:v>
                  </c:pt>
                  <c:pt idx="119">
                    <c:v>x</c:v>
                  </c:pt>
                  <c:pt idx="120">
                    <c:v>x</c:v>
                  </c:pt>
                  <c:pt idx="121">
                    <c:v>x</c:v>
                  </c:pt>
                  <c:pt idx="122">
                    <c:v>x</c:v>
                  </c:pt>
                  <c:pt idx="123">
                    <c:v>x</c:v>
                  </c:pt>
                  <c:pt idx="124">
                    <c:v>x</c:v>
                  </c:pt>
                  <c:pt idx="125">
                    <c:v>x</c:v>
                  </c:pt>
                  <c:pt idx="126">
                    <c:v>x</c:v>
                  </c:pt>
                  <c:pt idx="127">
                    <c:v>x</c:v>
                  </c:pt>
                  <c:pt idx="128">
                    <c:v>x</c:v>
                  </c:pt>
                  <c:pt idx="129">
                    <c:v>x</c:v>
                  </c:pt>
                  <c:pt idx="130">
                    <c:v>x</c:v>
                  </c:pt>
                  <c:pt idx="131">
                    <c:v>x</c:v>
                  </c:pt>
                  <c:pt idx="132">
                    <c:v>x</c:v>
                  </c:pt>
                  <c:pt idx="133">
                    <c:v>x</c:v>
                  </c:pt>
                  <c:pt idx="134">
                    <c:v>x</c:v>
                  </c:pt>
                  <c:pt idx="135">
                    <c:v>x</c:v>
                  </c:pt>
                  <c:pt idx="136">
                    <c:v>x</c:v>
                  </c:pt>
                  <c:pt idx="137">
                    <c:v>x</c:v>
                  </c:pt>
                  <c:pt idx="138">
                    <c:v>x</c:v>
                  </c:pt>
                  <c:pt idx="139">
                    <c:v>x</c:v>
                  </c:pt>
                  <c:pt idx="140">
                    <c:v>x</c:v>
                  </c:pt>
                  <c:pt idx="141">
                    <c:v>x</c:v>
                  </c:pt>
                  <c:pt idx="142">
                    <c:v>x</c:v>
                  </c:pt>
                  <c:pt idx="143">
                    <c:v>x</c:v>
                  </c:pt>
                  <c:pt idx="144">
                    <c:v>x</c:v>
                  </c:pt>
                  <c:pt idx="145">
                    <c:v>x</c:v>
                  </c:pt>
                  <c:pt idx="146">
                    <c:v>x</c:v>
                  </c:pt>
                  <c:pt idx="147">
                    <c:v>x</c:v>
                  </c:pt>
                  <c:pt idx="148">
                    <c:v>x</c:v>
                  </c:pt>
                  <c:pt idx="149">
                    <c:v>x</c:v>
                  </c:pt>
                  <c:pt idx="150">
                    <c:v>x</c:v>
                  </c:pt>
                  <c:pt idx="151">
                    <c:v>x</c:v>
                  </c:pt>
                  <c:pt idx="152">
                    <c:v>x</c:v>
                  </c:pt>
                  <c:pt idx="153">
                    <c:v>x</c:v>
                  </c:pt>
                  <c:pt idx="154">
                    <c:v>x</c:v>
                  </c:pt>
                  <c:pt idx="155">
                    <c:v>x</c:v>
                  </c:pt>
                  <c:pt idx="156">
                    <c:v>x</c:v>
                  </c:pt>
                  <c:pt idx="157">
                    <c:v>x</c:v>
                  </c:pt>
                  <c:pt idx="158">
                    <c:v>x</c:v>
                  </c:pt>
                  <c:pt idx="159">
                    <c:v>x</c:v>
                  </c:pt>
                  <c:pt idx="160">
                    <c:v>x</c:v>
                  </c:pt>
                  <c:pt idx="161">
                    <c:v>x</c:v>
                  </c:pt>
                  <c:pt idx="162">
                    <c:v>x</c:v>
                  </c:pt>
                  <c:pt idx="163">
                    <c:v>x</c:v>
                  </c:pt>
                  <c:pt idx="164">
                    <c:v>x</c:v>
                  </c:pt>
                  <c:pt idx="165">
                    <c:v>x</c:v>
                  </c:pt>
                  <c:pt idx="166">
                    <c:v>x</c:v>
                  </c:pt>
                  <c:pt idx="167">
                    <c:v>x</c:v>
                  </c:pt>
                  <c:pt idx="168">
                    <c:v>x</c:v>
                  </c:pt>
                  <c:pt idx="169">
                    <c:v>x</c:v>
                  </c:pt>
                  <c:pt idx="170">
                    <c:v>x</c:v>
                  </c:pt>
                  <c:pt idx="171">
                    <c:v>x</c:v>
                  </c:pt>
                  <c:pt idx="172">
                    <c:v>x</c:v>
                  </c:pt>
                  <c:pt idx="173">
                    <c:v>x</c:v>
                  </c:pt>
                  <c:pt idx="174">
                    <c:v>x</c:v>
                  </c:pt>
                  <c:pt idx="175">
                    <c:v>x</c:v>
                  </c:pt>
                  <c:pt idx="176">
                    <c:v>x</c:v>
                  </c:pt>
                  <c:pt idx="177">
                    <c:v>x</c:v>
                  </c:pt>
                  <c:pt idx="178">
                    <c:v>x</c:v>
                  </c:pt>
                  <c:pt idx="179">
                    <c:v>x</c:v>
                  </c:pt>
                  <c:pt idx="180">
                    <c:v>x</c:v>
                  </c:pt>
                  <c:pt idx="181">
                    <c:v>x</c:v>
                  </c:pt>
                  <c:pt idx="182">
                    <c:v>x</c:v>
                  </c:pt>
                  <c:pt idx="183">
                    <c:v>x</c:v>
                  </c:pt>
                  <c:pt idx="184">
                    <c:v>x</c:v>
                  </c:pt>
                  <c:pt idx="185">
                    <c:v>x</c:v>
                  </c:pt>
                  <c:pt idx="186">
                    <c:v>x</c:v>
                  </c:pt>
                  <c:pt idx="187">
                    <c:v>x</c:v>
                  </c:pt>
                  <c:pt idx="188">
                    <c:v>x</c:v>
                  </c:pt>
                  <c:pt idx="189">
                    <c:v>x</c:v>
                  </c:pt>
                  <c:pt idx="190">
                    <c:v>x</c:v>
                  </c:pt>
                  <c:pt idx="191">
                    <c:v>x</c:v>
                  </c:pt>
                  <c:pt idx="192">
                    <c:v>x</c:v>
                  </c:pt>
                  <c:pt idx="193">
                    <c:v>x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0E-07D8-9648-9AA5-510D5C8FD9AF}"/>
            </c:ext>
          </c:extLst>
        </c:ser>
        <c:ser>
          <c:idx val="15"/>
          <c:order val="18"/>
          <c:tx>
            <c:v>Batman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/>
                    </a:pPr>
                    <a:fld id="{318D83C8-2779-504B-9C71-263104771F7E}" type="CELLRANGE">
                      <a:rPr lang="en-US" sz="2000" b="1">
                        <a:solidFill>
                          <a:srgbClr val="00B0F0"/>
                        </a:solidFill>
                      </a:rPr>
                      <a:pPr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rgbClr val="FF0000"/>
                </a:solidFill>
                <a:ln w="28575">
                  <a:solidFill>
                    <a:schemeClr val="tx1"/>
                  </a:solidFill>
                </a:ln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irregularSeal1">
                      <a:avLst/>
                    </a:prstGeom>
                  </c15:spPr>
                  <c15:layout>
                    <c:manualLayout>
                      <c:w val="0.25318307551873798"/>
                      <c:h val="0.1870982633446828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F-07D8-9648-9AA5-510D5C8FD9A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'RRX Bonus'!$C$90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'RRX Bonus'!$D$90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'RRX Bonus'!$G$90</c15:f>
                <c15:dlblRangeCache>
                  <c:ptCount val="1"/>
                  <c:pt idx="0">
                    <c:v>VIBE!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0-07D8-9648-9AA5-510D5C8FD9AF}"/>
            </c:ext>
          </c:extLst>
        </c:ser>
        <c:ser>
          <c:idx val="17"/>
          <c:order val="19"/>
          <c:tx>
            <c:strRef>
              <c:f>'RRX Bonus'!$F$74</c:f>
              <c:strCache>
                <c:ptCount val="1"/>
                <c:pt idx="0">
                  <c:v>μ on the graph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wrap="square" lIns="38100" tIns="0" rIns="38100" bIns="182880" anchor="ctr">
                    <a:spAutoFit/>
                  </a:bodyPr>
                  <a:lstStyle/>
                  <a:p>
                    <a:pPr>
                      <a:defRPr sz="1400" b="1"/>
                    </a:pPr>
                    <a:fld id="{1234577E-8309-3041-BBC7-13BBF90DF588}" type="CELLRANGE">
                      <a:rPr lang="en-US"/>
                      <a:pPr>
                        <a:defRPr sz="1400" b="1"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/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1-07D8-9648-9AA5-510D5C8FD9AF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'RRX Bonus'!$G$75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'RRX Bonus'!$H$75</c:f>
              <c:numCache>
                <c:formatCode>General</c:formatCode>
                <c:ptCount val="1"/>
                <c:pt idx="0">
                  <c:v>0.04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'RRX Bonus'!$I$75</c15:f>
                <c15:dlblRangeCache>
                  <c:ptCount val="1"/>
                  <c:pt idx="0">
                    <c:v>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2-07D8-9648-9AA5-510D5C8FD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2317152"/>
        <c:axId val="930277696"/>
      </c:scatterChart>
      <c:valAx>
        <c:axId val="1632317152"/>
        <c:scaling>
          <c:orientation val="minMax"/>
          <c:min val="-4"/>
        </c:scaling>
        <c:delete val="0"/>
        <c:axPos val="b"/>
        <c:numFmt formatCode="0" sourceLinked="0"/>
        <c:majorTickMark val="none"/>
        <c:minorTickMark val="none"/>
        <c:tickLblPos val="none"/>
        <c:spPr>
          <a:noFill/>
          <a:ln w="9525" cap="flat" cmpd="sng" algn="ctr">
            <a:solidFill>
              <a:srgbClr val="00B0F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0277696"/>
        <c:crosses val="autoZero"/>
        <c:crossBetween val="midCat"/>
      </c:valAx>
      <c:valAx>
        <c:axId val="930277696"/>
        <c:scaling>
          <c:orientation val="minMax"/>
          <c:max val="0.5"/>
          <c:min val="-0.21"/>
        </c:scaling>
        <c:delete val="1"/>
        <c:axPos val="l"/>
        <c:numFmt formatCode="General" sourceLinked="1"/>
        <c:majorTickMark val="out"/>
        <c:minorTickMark val="none"/>
        <c:tickLblPos val="nextTo"/>
        <c:crossAx val="1632317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4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'2P Extreme Lumens'!$E$74</c:f>
          <c:strCache>
            <c:ptCount val="1"/>
            <c:pt idx="0">
              <c:v>P(x)</c:v>
            </c:pt>
          </c:strCache>
        </c:strRef>
      </c:tx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816123323792291E-2"/>
          <c:y val="1.8159243788937393E-2"/>
          <c:w val="0.96436775335241542"/>
          <c:h val="0.92953870622354751"/>
        </c:manualLayout>
      </c:layout>
      <c:scatterChart>
        <c:scatterStyle val="lineMarker"/>
        <c:varyColors val="0"/>
        <c:ser>
          <c:idx val="13"/>
          <c:order val="0"/>
          <c:tx>
            <c:v>equationLEFT</c:v>
          </c:tx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 anchorCtr="0">
                    <a:noAutofit/>
                  </a:bodyPr>
                  <a:lstStyle/>
                  <a:p>
                    <a:pPr algn="ctr">
                      <a:defRPr/>
                    </a:pPr>
                    <a:fld id="{46F063F4-F9EA-F149-AB8A-D4B72DA943ED}" type="CELLRANGE">
                      <a:rPr lang="en-US"/>
                      <a:pPr algn="ctr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solidFill>
                    <a:schemeClr val="bg1">
                      <a:lumMod val="85000"/>
                    </a:schemeClr>
                  </a:soli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182593733186888"/>
                      <c:h val="0.19838693633952253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98C7-3440-8B8A-7DA4F4B2203B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txPr>
              <a:bodyPr wrap="square" lIns="91440" tIns="19050" rIns="38100" bIns="19050" anchor="ctr" anchorCtr="0">
                <a:spAutoFit/>
              </a:bodyPr>
              <a:lstStyle/>
              <a:p>
                <a:pPr algn="l">
                  <a:defRPr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'2P Extreme Lumens'!$C$81</c:f>
              <c:numCache>
                <c:formatCode>General</c:formatCode>
                <c:ptCount val="1"/>
                <c:pt idx="0">
                  <c:v>-3.5</c:v>
                </c:pt>
              </c:numCache>
            </c:numRef>
          </c:xVal>
          <c:yVal>
            <c:numRef>
              <c:f>'2P Extreme Lumens'!$D$81</c:f>
              <c:numCache>
                <c:formatCode>General</c:formatCode>
                <c:ptCount val="1"/>
                <c:pt idx="0">
                  <c:v>0.49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'2P Extreme Lumens'!$E$81</c15:f>
                <c15:dlblRangeCache>
                  <c:ptCount val="1"/>
                  <c:pt idx="0">
                    <c:v>x to P(x)
z = (x -μ) / σ
⟵ P(x) = P(z) = norm.s.dist(z, true)
⟶ P(x) = P(z) = 1-norm.s.dist(z, true)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98C7-3440-8B8A-7DA4F4B2203B}"/>
            </c:ext>
          </c:extLst>
        </c:ser>
        <c:ser>
          <c:idx val="14"/>
          <c:order val="1"/>
          <c:tx>
            <c:v>equationRIGHT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D68D2B47-3270-D946-A2CC-0401746D5D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98C7-3440-8B8A-7DA4F4B2203B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'2P Extreme Lumens'!$G$81</c:f>
              <c:numCache>
                <c:formatCode>General</c:formatCode>
                <c:ptCount val="1"/>
                <c:pt idx="0">
                  <c:v>3.5</c:v>
                </c:pt>
              </c:numCache>
            </c:numRef>
          </c:xVal>
          <c:yVal>
            <c:numRef>
              <c:f>'2P Extreme Lumens'!$H$81</c:f>
              <c:numCache>
                <c:formatCode>General</c:formatCode>
                <c:ptCount val="1"/>
                <c:pt idx="0">
                  <c:v>0.49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'2P Extreme Lumens'!$I$81</c15:f>
                <c15:dlblRangeCache>
                  <c:ptCount val="1"/>
                  <c:pt idx="0">
                    <c:v>P(x) to x
⟵ z = norm.s.inv(P(x))
⟶ z = norm.s.inv(1-P(x))
x = zσ + 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98C7-3440-8B8A-7DA4F4B2203B}"/>
            </c:ext>
          </c:extLst>
        </c:ser>
        <c:ser>
          <c:idx val="0"/>
          <c:order val="2"/>
          <c:tx>
            <c:strRef>
              <c:f>'2P Extreme Lumens'!$R$49</c:f>
              <c:strCache>
                <c:ptCount val="1"/>
                <c:pt idx="0">
                  <c:v>Z or T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'2P Extreme Lumens'!$Q$50:$Q$194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'2P Extreme Lumens'!$R$50:$R$194</c:f>
              <c:numCache>
                <c:formatCode>0.000</c:formatCode>
                <c:ptCount val="145"/>
                <c:pt idx="0">
                  <c:v>4.4318484119380075E-3</c:v>
                </c:pt>
                <c:pt idx="1">
                  <c:v>5.0175847389326532E-3</c:v>
                </c:pt>
                <c:pt idx="2">
                  <c:v>5.6708812194458807E-3</c:v>
                </c:pt>
                <c:pt idx="3">
                  <c:v>6.3981203107235513E-3</c:v>
                </c:pt>
                <c:pt idx="4">
                  <c:v>7.2060997646092168E-3</c:v>
                </c:pt>
                <c:pt idx="5">
                  <c:v>8.1020357469784796E-3</c:v>
                </c:pt>
                <c:pt idx="6">
                  <c:v>9.0935625015910286E-3</c:v>
                </c:pt>
                <c:pt idx="7">
                  <c:v>1.0188728126088616E-2</c:v>
                </c:pt>
                <c:pt idx="8">
                  <c:v>1.1395986023797402E-2</c:v>
                </c:pt>
                <c:pt idx="9">
                  <c:v>1.2724181596831387E-2</c:v>
                </c:pt>
                <c:pt idx="10">
                  <c:v>1.4182533754437251E-2</c:v>
                </c:pt>
                <c:pt idx="11">
                  <c:v>1.5780610826231802E-2</c:v>
                </c:pt>
                <c:pt idx="12">
                  <c:v>1.7528300493568461E-2</c:v>
                </c:pt>
                <c:pt idx="13">
                  <c:v>1.9435773384264884E-2</c:v>
                </c:pt>
                <c:pt idx="14">
                  <c:v>2.1513440016773546E-2</c:v>
                </c:pt>
                <c:pt idx="15">
                  <c:v>2.3771900829913678E-2</c:v>
                </c:pt>
                <c:pt idx="16">
                  <c:v>2.6221889093709354E-2</c:v>
                </c:pt>
                <c:pt idx="17">
                  <c:v>2.8874206565747223E-2</c:v>
                </c:pt>
                <c:pt idx="18">
                  <c:v>3.1739651835667224E-2</c:v>
                </c:pt>
                <c:pt idx="19">
                  <c:v>3.482894138763417E-2</c:v>
                </c:pt>
                <c:pt idx="20">
                  <c:v>3.8152623506417724E-2</c:v>
                </c:pt>
                <c:pt idx="21">
                  <c:v>4.1720985256338335E-2</c:v>
                </c:pt>
                <c:pt idx="22">
                  <c:v>4.5543952872905295E-2</c:v>
                </c:pt>
                <c:pt idx="23">
                  <c:v>4.9630986023358713E-2</c:v>
                </c:pt>
                <c:pt idx="24">
                  <c:v>5.3990966513187674E-2</c:v>
                </c:pt>
                <c:pt idx="25">
                  <c:v>5.8632082139484169E-2</c:v>
                </c:pt>
                <c:pt idx="26">
                  <c:v>6.3561706516961941E-2</c:v>
                </c:pt>
                <c:pt idx="27">
                  <c:v>6.8786275826691473E-2</c:v>
                </c:pt>
                <c:pt idx="28">
                  <c:v>7.4311163558992643E-2</c:v>
                </c:pt>
                <c:pt idx="29">
                  <c:v>8.0140554438265552E-2</c:v>
                </c:pt>
                <c:pt idx="30">
                  <c:v>8.6277318826511032E-2</c:v>
                </c:pt>
                <c:pt idx="31">
                  <c:v>9.2722889001515207E-2</c:v>
                </c:pt>
                <c:pt idx="32">
                  <c:v>9.9477138792748207E-2</c:v>
                </c:pt>
                <c:pt idx="33">
                  <c:v>0.10653826813058456</c:v>
                </c:pt>
                <c:pt idx="34">
                  <c:v>0.11390269412019136</c:v>
                </c:pt>
                <c:pt idx="35">
                  <c:v>0.12156495028818042</c:v>
                </c:pt>
                <c:pt idx="36">
                  <c:v>0.12951759566589122</c:v>
                </c:pt>
                <c:pt idx="37">
                  <c:v>0.13775113536619732</c:v>
                </c:pt>
                <c:pt idx="38">
                  <c:v>0.14625395427953519</c:v>
                </c:pt>
                <c:pt idx="39">
                  <c:v>0.15501226545829269</c:v>
                </c:pt>
                <c:pt idx="40">
                  <c:v>0.1640100746759931</c:v>
                </c:pt>
                <c:pt idx="41">
                  <c:v>0.17322916253851786</c:v>
                </c:pt>
                <c:pt idx="42">
                  <c:v>0.18264908538902141</c:v>
                </c:pt>
                <c:pt idx="43">
                  <c:v>0.19224719608678109</c:v>
                </c:pt>
                <c:pt idx="44">
                  <c:v>0.20199868555405839</c:v>
                </c:pt>
                <c:pt idx="45">
                  <c:v>0.21187664577569898</c:v>
                </c:pt>
                <c:pt idx="46">
                  <c:v>0.22185215470573549</c:v>
                </c:pt>
                <c:pt idx="47">
                  <c:v>0.23189438328624226</c:v>
                </c:pt>
                <c:pt idx="48">
                  <c:v>0.24197072451914292</c:v>
                </c:pt>
                <c:pt idx="49">
                  <c:v>0.25204694425504476</c:v>
                </c:pt>
                <c:pt idx="50">
                  <c:v>0.262087353078301</c:v>
                </c:pt>
                <c:pt idx="51">
                  <c:v>0.27205499837854308</c:v>
                </c:pt>
                <c:pt idx="52">
                  <c:v>0.2819118754103021</c:v>
                </c:pt>
                <c:pt idx="53">
                  <c:v>0.29161915585865517</c:v>
                </c:pt>
                <c:pt idx="54">
                  <c:v>0.30113743215480399</c:v>
                </c:pt>
                <c:pt idx="55">
                  <c:v>0.31042697552584209</c:v>
                </c:pt>
                <c:pt idx="56">
                  <c:v>0.31944800552235181</c:v>
                </c:pt>
                <c:pt idx="57">
                  <c:v>0.32816096855037463</c:v>
                </c:pt>
                <c:pt idx="58">
                  <c:v>0.33652682274495277</c:v>
                </c:pt>
                <c:pt idx="59">
                  <c:v>0.34450732636471215</c:v>
                </c:pt>
                <c:pt idx="60">
                  <c:v>0.35206532676429914</c:v>
                </c:pt>
                <c:pt idx="61">
                  <c:v>0.35916504691680912</c:v>
                </c:pt>
                <c:pt idx="62">
                  <c:v>0.36577236641400213</c:v>
                </c:pt>
                <c:pt idx="63">
                  <c:v>0.37185509386976862</c:v>
                </c:pt>
                <c:pt idx="64">
                  <c:v>0.37738322769299293</c:v>
                </c:pt>
                <c:pt idx="65">
                  <c:v>0.3823292022799164</c:v>
                </c:pt>
                <c:pt idx="66">
                  <c:v>0.38666811680284902</c:v>
                </c:pt>
                <c:pt idx="67">
                  <c:v>0.39037794394036218</c:v>
                </c:pt>
                <c:pt idx="68">
                  <c:v>0.39343971610193973</c:v>
                </c:pt>
                <c:pt idx="69">
                  <c:v>0.39583768694474941</c:v>
                </c:pt>
                <c:pt idx="70">
                  <c:v>0.39755946625834188</c:v>
                </c:pt>
                <c:pt idx="71">
                  <c:v>0.39859612660068527</c:v>
                </c:pt>
                <c:pt idx="72">
                  <c:v>0.3989422804014327</c:v>
                </c:pt>
                <c:pt idx="73">
                  <c:v>0.39859612660068539</c:v>
                </c:pt>
                <c:pt idx="74">
                  <c:v>0.39755946625834204</c:v>
                </c:pt>
                <c:pt idx="75">
                  <c:v>0.39583768694474958</c:v>
                </c:pt>
                <c:pt idx="76">
                  <c:v>0.39343971610194006</c:v>
                </c:pt>
                <c:pt idx="77">
                  <c:v>0.39037794394036252</c:v>
                </c:pt>
                <c:pt idx="78">
                  <c:v>0.3866681168028494</c:v>
                </c:pt>
                <c:pt idx="79">
                  <c:v>0.3823292022799169</c:v>
                </c:pt>
                <c:pt idx="80">
                  <c:v>0.37738322769299348</c:v>
                </c:pt>
                <c:pt idx="81">
                  <c:v>0.37185509386976923</c:v>
                </c:pt>
                <c:pt idx="82">
                  <c:v>0.36577236641400274</c:v>
                </c:pt>
                <c:pt idx="83">
                  <c:v>0.35916504691680978</c:v>
                </c:pt>
                <c:pt idx="84">
                  <c:v>0.35206532676429986</c:v>
                </c:pt>
                <c:pt idx="85">
                  <c:v>0.34450732636471298</c:v>
                </c:pt>
                <c:pt idx="86">
                  <c:v>0.3365268227449536</c:v>
                </c:pt>
                <c:pt idx="87">
                  <c:v>0.32816096855037552</c:v>
                </c:pt>
                <c:pt idx="88">
                  <c:v>0.31944800552235275</c:v>
                </c:pt>
                <c:pt idx="89">
                  <c:v>0.31042697552584309</c:v>
                </c:pt>
                <c:pt idx="90">
                  <c:v>0.30113743215480498</c:v>
                </c:pt>
                <c:pt idx="91">
                  <c:v>0.29161915585865616</c:v>
                </c:pt>
                <c:pt idx="92">
                  <c:v>0.2819118754103031</c:v>
                </c:pt>
                <c:pt idx="93">
                  <c:v>0.27205499837854408</c:v>
                </c:pt>
                <c:pt idx="94">
                  <c:v>0.262087353078302</c:v>
                </c:pt>
                <c:pt idx="95">
                  <c:v>0.25204694425504581</c:v>
                </c:pt>
                <c:pt idx="96">
                  <c:v>0.24197072451914398</c:v>
                </c:pt>
                <c:pt idx="97">
                  <c:v>0.23189438328624334</c:v>
                </c:pt>
                <c:pt idx="98">
                  <c:v>0.22185215470573658</c:v>
                </c:pt>
                <c:pt idx="99">
                  <c:v>0.21187664577570006</c:v>
                </c:pt>
                <c:pt idx="100">
                  <c:v>0.20199868555405945</c:v>
                </c:pt>
                <c:pt idx="101">
                  <c:v>0.19224719608678212</c:v>
                </c:pt>
                <c:pt idx="102">
                  <c:v>0.18264908538902244</c:v>
                </c:pt>
                <c:pt idx="103">
                  <c:v>0.17322916253851886</c:v>
                </c:pt>
                <c:pt idx="104">
                  <c:v>0.16401007467599407</c:v>
                </c:pt>
                <c:pt idx="105">
                  <c:v>0.15501226545829364</c:v>
                </c:pt>
                <c:pt idx="106">
                  <c:v>0.14625395427953614</c:v>
                </c:pt>
                <c:pt idx="107">
                  <c:v>0.13775113536619821</c:v>
                </c:pt>
                <c:pt idx="108">
                  <c:v>0.12951759566589208</c:v>
                </c:pt>
                <c:pt idx="109">
                  <c:v>0.12156495028818123</c:v>
                </c:pt>
                <c:pt idx="110">
                  <c:v>0.11390269412019215</c:v>
                </c:pt>
                <c:pt idx="111">
                  <c:v>0.10653826813058534</c:v>
                </c:pt>
                <c:pt idx="112">
                  <c:v>9.9477138792748943E-2</c:v>
                </c:pt>
                <c:pt idx="113">
                  <c:v>9.2722889001515929E-2</c:v>
                </c:pt>
                <c:pt idx="114">
                  <c:v>8.6277318826511712E-2</c:v>
                </c:pt>
                <c:pt idx="115">
                  <c:v>8.014055443826619E-2</c:v>
                </c:pt>
                <c:pt idx="116">
                  <c:v>7.4311163558993254E-2</c:v>
                </c:pt>
                <c:pt idx="117">
                  <c:v>6.8786275826692042E-2</c:v>
                </c:pt>
                <c:pt idx="118">
                  <c:v>6.3561706516962482E-2</c:v>
                </c:pt>
                <c:pt idx="119">
                  <c:v>5.8632082139484676E-2</c:v>
                </c:pt>
                <c:pt idx="120">
                  <c:v>5.3990966513188146E-2</c:v>
                </c:pt>
                <c:pt idx="121">
                  <c:v>4.9630986023359178E-2</c:v>
                </c:pt>
                <c:pt idx="122">
                  <c:v>4.5543952872905698E-2</c:v>
                </c:pt>
                <c:pt idx="123">
                  <c:v>4.1720985256338723E-2</c:v>
                </c:pt>
                <c:pt idx="124">
                  <c:v>3.8152623506418078E-2</c:v>
                </c:pt>
                <c:pt idx="125">
                  <c:v>3.4828941387634517E-2</c:v>
                </c:pt>
                <c:pt idx="126">
                  <c:v>3.173965183566755E-2</c:v>
                </c:pt>
                <c:pt idx="127">
                  <c:v>2.8874206565747504E-2</c:v>
                </c:pt>
                <c:pt idx="128">
                  <c:v>2.6221889093709622E-2</c:v>
                </c:pt>
                <c:pt idx="129">
                  <c:v>2.3771900829913931E-2</c:v>
                </c:pt>
                <c:pt idx="130">
                  <c:v>2.1513440016773775E-2</c:v>
                </c:pt>
                <c:pt idx="131">
                  <c:v>1.9435773384265099E-2</c:v>
                </c:pt>
                <c:pt idx="132">
                  <c:v>1.7528300493568655E-2</c:v>
                </c:pt>
                <c:pt idx="133">
                  <c:v>1.5780610826231976E-2</c:v>
                </c:pt>
                <c:pt idx="134">
                  <c:v>1.4182533754437414E-2</c:v>
                </c:pt>
                <c:pt idx="135">
                  <c:v>1.2724181596831535E-2</c:v>
                </c:pt>
                <c:pt idx="136">
                  <c:v>1.1395986023797539E-2</c:v>
                </c:pt>
                <c:pt idx="137">
                  <c:v>1.0188728126088738E-2</c:v>
                </c:pt>
                <c:pt idx="138">
                  <c:v>9.0935625015911431E-3</c:v>
                </c:pt>
                <c:pt idx="139">
                  <c:v>8.1020357469785802E-3</c:v>
                </c:pt>
                <c:pt idx="140">
                  <c:v>7.2060997646093061E-3</c:v>
                </c:pt>
                <c:pt idx="141">
                  <c:v>6.3981203107236302E-3</c:v>
                </c:pt>
                <c:pt idx="142">
                  <c:v>5.6708812194459562E-3</c:v>
                </c:pt>
                <c:pt idx="143">
                  <c:v>5.01758473893272E-3</c:v>
                </c:pt>
                <c:pt idx="144">
                  <c:v>4.4318484119380665E-3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8C7-3440-8B8A-7DA4F4B2203B}"/>
            </c:ext>
          </c:extLst>
        </c:ser>
        <c:ser>
          <c:idx val="1"/>
          <c:order val="3"/>
          <c:tx>
            <c:strRef>
              <c:f>'2P Extreme Lumens'!$S$49</c:f>
              <c:strCache>
                <c:ptCount val="1"/>
                <c:pt idx="0">
                  <c:v>normal pop X1</c:v>
                </c:pt>
              </c:strCache>
            </c:strRef>
          </c:tx>
          <c:spPr>
            <a:ln w="2222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47625" cap="flat" cmpd="sng" algn="ctr">
                <a:solidFill>
                  <a:srgbClr val="FF0000">
                    <a:alpha val="38000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'2P Extreme Lumens'!$Q$50:$Q$194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'2P Extreme Lumens'!$S$50:$S$194</c:f>
              <c:numCache>
                <c:formatCode>0.000</c:formatCode>
                <c:ptCount val="145"/>
                <c:pt idx="0">
                  <c:v>4.4318484119380075E-3</c:v>
                </c:pt>
                <c:pt idx="1">
                  <c:v>5.0175847389326532E-3</c:v>
                </c:pt>
                <c:pt idx="2">
                  <c:v>5.6708812194458807E-3</c:v>
                </c:pt>
                <c:pt idx="3">
                  <c:v>6.3981203107235513E-3</c:v>
                </c:pt>
                <c:pt idx="4">
                  <c:v>7.2060997646092168E-3</c:v>
                </c:pt>
                <c:pt idx="5">
                  <c:v>8.1020357469784796E-3</c:v>
                </c:pt>
                <c:pt idx="6">
                  <c:v>9.0935625015910286E-3</c:v>
                </c:pt>
                <c:pt idx="7">
                  <c:v>1.0188728126088616E-2</c:v>
                </c:pt>
                <c:pt idx="8">
                  <c:v>1.1395986023797402E-2</c:v>
                </c:pt>
                <c:pt idx="9">
                  <c:v>1.2724181596831387E-2</c:v>
                </c:pt>
                <c:pt idx="10">
                  <c:v>1.4182533754437251E-2</c:v>
                </c:pt>
                <c:pt idx="11">
                  <c:v>1.5780610826231802E-2</c:v>
                </c:pt>
                <c:pt idx="12">
                  <c:v>1.7528300493568461E-2</c:v>
                </c:pt>
                <c:pt idx="13">
                  <c:v>1.9435773384264884E-2</c:v>
                </c:pt>
                <c:pt idx="14">
                  <c:v>2.1513440016773546E-2</c:v>
                </c:pt>
                <c:pt idx="15">
                  <c:v>2.3771900829913678E-2</c:v>
                </c:pt>
                <c:pt idx="16">
                  <c:v>2.6221889093709354E-2</c:v>
                </c:pt>
                <c:pt idx="17">
                  <c:v>2.8874206565747223E-2</c:v>
                </c:pt>
                <c:pt idx="18">
                  <c:v>3.1739651835667224E-2</c:v>
                </c:pt>
                <c:pt idx="19">
                  <c:v>3.482894138763417E-2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8C7-3440-8B8A-7DA4F4B2203B}"/>
            </c:ext>
          </c:extLst>
        </c:ser>
        <c:ser>
          <c:idx val="19"/>
          <c:order val="4"/>
          <c:tx>
            <c:strRef>
              <c:f>'2P Extreme Lumens'!$T$49</c:f>
              <c:strCache>
                <c:ptCount val="1"/>
                <c:pt idx="0">
                  <c:v>normal pop X2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47625">
                <a:solidFill>
                  <a:srgbClr val="FF0000">
                    <a:alpha val="37552"/>
                  </a:srgbClr>
                </a:solidFill>
              </a:ln>
            </c:spPr>
          </c:errBars>
          <c:xVal>
            <c:numRef>
              <c:f>'2P Extreme Lumens'!$Q$50:$Q$194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'2P Extreme Lumens'!$T$50:$T$194</c:f>
              <c:numCache>
                <c:formatCode>0.000</c:formatCode>
                <c:ptCount val="14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3.4828941387634517E-2</c:v>
                </c:pt>
                <c:pt idx="126">
                  <c:v>3.173965183566755E-2</c:v>
                </c:pt>
                <c:pt idx="127">
                  <c:v>2.8874206565747504E-2</c:v>
                </c:pt>
                <c:pt idx="128">
                  <c:v>2.6221889093709622E-2</c:v>
                </c:pt>
                <c:pt idx="129">
                  <c:v>2.3771900829913931E-2</c:v>
                </c:pt>
                <c:pt idx="130">
                  <c:v>2.1513440016773775E-2</c:v>
                </c:pt>
                <c:pt idx="131">
                  <c:v>1.9435773384265099E-2</c:v>
                </c:pt>
                <c:pt idx="132">
                  <c:v>1.7528300493568655E-2</c:v>
                </c:pt>
                <c:pt idx="133">
                  <c:v>1.5780610826231976E-2</c:v>
                </c:pt>
                <c:pt idx="134">
                  <c:v>1.4182533754437414E-2</c:v>
                </c:pt>
                <c:pt idx="135">
                  <c:v>1.2724181596831535E-2</c:v>
                </c:pt>
                <c:pt idx="136">
                  <c:v>1.1395986023797539E-2</c:v>
                </c:pt>
                <c:pt idx="137">
                  <c:v>1.0188728126088738E-2</c:v>
                </c:pt>
                <c:pt idx="138">
                  <c:v>9.0935625015911431E-3</c:v>
                </c:pt>
                <c:pt idx="139">
                  <c:v>8.1020357469785802E-3</c:v>
                </c:pt>
                <c:pt idx="140">
                  <c:v>7.2060997646093061E-3</c:v>
                </c:pt>
                <c:pt idx="141">
                  <c:v>6.3981203107236302E-3</c:v>
                </c:pt>
                <c:pt idx="142">
                  <c:v>5.6708812194459562E-3</c:v>
                </c:pt>
                <c:pt idx="143">
                  <c:v>5.01758473893272E-3</c:v>
                </c:pt>
                <c:pt idx="144">
                  <c:v>4.4318484119380665E-3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8C7-3440-8B8A-7DA4F4B2203B}"/>
            </c:ext>
          </c:extLst>
        </c:ser>
        <c:ser>
          <c:idx val="2"/>
          <c:order val="5"/>
          <c:tx>
            <c:strRef>
              <c:f>'2P Extreme Lumens'!$U$49</c:f>
              <c:strCache>
                <c:ptCount val="1"/>
                <c:pt idx="0">
                  <c:v> X3</c:v>
                </c:pt>
              </c:strCache>
            </c:strRef>
          </c:tx>
          <c:spPr>
            <a:ln w="22225" cap="rnd">
              <a:noFill/>
              <a:prstDash val="solid"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50800" cap="flat" cmpd="sng" algn="ctr">
                <a:solidFill>
                  <a:schemeClr val="tx1">
                    <a:alpha val="23366"/>
                  </a:schemeClr>
                </a:solidFill>
                <a:prstDash val="solid"/>
                <a:round/>
              </a:ln>
              <a:effectLst/>
            </c:spPr>
          </c:errBars>
          <c:xVal>
            <c:numRef>
              <c:f>'2P Extreme Lumens'!$Q$50:$Q$194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'2P Extreme Lumens'!$U$50:$U$194</c:f>
              <c:numCache>
                <c:formatCode>0.000</c:formatCode>
                <c:ptCount val="1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8C7-3440-8B8A-7DA4F4B2203B}"/>
            </c:ext>
          </c:extLst>
        </c:ser>
        <c:ser>
          <c:idx val="3"/>
          <c:order val="6"/>
          <c:tx>
            <c:strRef>
              <c:f>'2P Extreme Lumens'!$F$113</c:f>
              <c:strCache>
                <c:ptCount val="1"/>
                <c:pt idx="0">
                  <c:v>stdev bars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0"/>
            <c:val val="100"/>
            <c:spPr>
              <a:noFill/>
              <a:ln w="31750" cap="flat" cmpd="sng" algn="ctr">
                <a:solidFill>
                  <a:srgbClr val="00B0F0"/>
                </a:solidFill>
                <a:round/>
              </a:ln>
              <a:effectLst>
                <a:glow>
                  <a:schemeClr val="bg1"/>
                </a:glow>
              </a:effectLst>
            </c:spPr>
          </c:errBars>
          <c:xVal>
            <c:numRef>
              <c:f>'2P Extreme Lumens'!$C$115:$C$121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'2P Extreme Lumens'!$F$115:$F$121</c:f>
              <c:numCache>
                <c:formatCode>0.000</c:formatCode>
                <c:ptCount val="7"/>
                <c:pt idx="0">
                  <c:v>4.4318484119380075E-3</c:v>
                </c:pt>
                <c:pt idx="1">
                  <c:v>5.3990966513188063E-2</c:v>
                </c:pt>
                <c:pt idx="2">
                  <c:v>0.24197072451914337</c:v>
                </c:pt>
                <c:pt idx="3">
                  <c:v>0.3989422804014327</c:v>
                </c:pt>
                <c:pt idx="4">
                  <c:v>0.24197072451914337</c:v>
                </c:pt>
                <c:pt idx="5">
                  <c:v>5.3990966513188063E-2</c:v>
                </c:pt>
                <c:pt idx="6">
                  <c:v>4.4318484119380075E-3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8C7-3440-8B8A-7DA4F4B2203B}"/>
            </c:ext>
          </c:extLst>
        </c:ser>
        <c:ser>
          <c:idx val="10"/>
          <c:order val="7"/>
          <c:tx>
            <c:strRef>
              <c:f>'2P Extreme Lumens'!$C$113</c:f>
              <c:strCache>
                <c:ptCount val="1"/>
                <c:pt idx="0">
                  <c:v>stdev</c:v>
                </c:pt>
              </c:strCache>
            </c:strRef>
          </c:tx>
          <c:spPr>
            <a:ln w="127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B6A4B392-4A18-D848-A52C-0E12FA0009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8C7-3440-8B8A-7DA4F4B2203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A852FDB-095F-8E49-87D0-DDD916FFCC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8C7-3440-8B8A-7DA4F4B2203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092F6AB-665B-D94A-AB60-052FF57BDF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8C7-3440-8B8A-7DA4F4B2203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313A11C-3F3C-F542-9610-A98DA1DD1E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8C7-3440-8B8A-7DA4F4B2203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BBED730-9A15-CA4F-865E-124E6AC7DA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8C7-3440-8B8A-7DA4F4B2203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B224F6F-5FF1-F74C-918A-3DEF1E5368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98C7-3440-8B8A-7DA4F4B2203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D72980A-272F-4A46-AF70-C90323155B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98C7-3440-8B8A-7DA4F4B2203B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'2P Extreme Lumens'!$C$115:$C$121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'2P Extreme Lumens'!$D$115:$D$121</c:f>
              <c:numCache>
                <c:formatCode>General</c:formatCode>
                <c:ptCount val="7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'2P Extreme Lumens'!$E$115:$E$121</c15:f>
                <c15:dlblRangeCache>
                  <c:ptCount val="7"/>
                  <c:pt idx="0">
                    <c:v>-3z</c:v>
                  </c:pt>
                  <c:pt idx="1">
                    <c:v>-2z</c:v>
                  </c:pt>
                  <c:pt idx="2">
                    <c:v>-1z</c:v>
                  </c:pt>
                  <c:pt idx="3">
                    <c:v>0</c:v>
                  </c:pt>
                  <c:pt idx="4">
                    <c:v>1z</c:v>
                  </c:pt>
                  <c:pt idx="5">
                    <c:v>2z</c:v>
                  </c:pt>
                  <c:pt idx="6">
                    <c:v>3z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98C7-3440-8B8A-7DA4F4B2203B}"/>
            </c:ext>
          </c:extLst>
        </c:ser>
        <c:ser>
          <c:idx val="9"/>
          <c:order val="8"/>
          <c:tx>
            <c:strRef>
              <c:f>'2P Extreme Lumens'!$E$124</c:f>
              <c:strCache>
                <c:ptCount val="1"/>
                <c:pt idx="0">
                  <c:v>emp rule labels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9B8F0D2D-9395-A146-AC8E-B9CE41AC9D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98C7-3440-8B8A-7DA4F4B2203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BC185A8-FD96-1B4B-A574-7F9F9C5EC3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98C7-3440-8B8A-7DA4F4B2203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8EAEDDE-2CB1-4246-8B73-5D0D08DF8D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98C7-3440-8B8A-7DA4F4B2203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C681DCC-42E2-E641-B286-AF3B97D20A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98C7-3440-8B8A-7DA4F4B2203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27A18E0-3D0E-4449-9083-9A66BCBFF2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8C7-3440-8B8A-7DA4F4B2203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E201D5B-BF93-5C4D-9351-9473EC4910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98C7-3440-8B8A-7DA4F4B2203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D1870E8-F66B-DB4A-968A-958EE280D9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98C7-3440-8B8A-7DA4F4B2203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66415BD-046D-214D-BF60-1E054B0FA0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98C7-3440-8B8A-7DA4F4B22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'2P Extreme Lumens'!$C$125:$C$132</c:f>
              <c:numCache>
                <c:formatCode>General</c:formatCode>
                <c:ptCount val="8"/>
                <c:pt idx="0">
                  <c:v>-3.5</c:v>
                </c:pt>
                <c:pt idx="1">
                  <c:v>-2.5</c:v>
                </c:pt>
                <c:pt idx="2">
                  <c:v>-1.5</c:v>
                </c:pt>
                <c:pt idx="3">
                  <c:v>-0.5</c:v>
                </c:pt>
                <c:pt idx="4">
                  <c:v>0.5</c:v>
                </c:pt>
                <c:pt idx="5">
                  <c:v>1.5</c:v>
                </c:pt>
                <c:pt idx="6">
                  <c:v>2.5</c:v>
                </c:pt>
                <c:pt idx="7">
                  <c:v>3.5</c:v>
                </c:pt>
              </c:numCache>
            </c:numRef>
          </c:xVal>
          <c:yVal>
            <c:numRef>
              <c:f>'2P Extreme Lumens'!$D$125:$D$132</c:f>
              <c:numCache>
                <c:formatCode>General</c:formatCode>
                <c:ptCount val="8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  <c:pt idx="7">
                  <c:v>-0.02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'2P Extreme Lumens'!$E$125:$E$132</c15:f>
                <c15:dlblRangeCache>
                  <c:ptCount val="8"/>
                  <c:pt idx="0">
                    <c:v>0.5%</c:v>
                  </c:pt>
                  <c:pt idx="1">
                    <c:v>2.0%</c:v>
                  </c:pt>
                  <c:pt idx="2">
                    <c:v>13.5%</c:v>
                  </c:pt>
                  <c:pt idx="3">
                    <c:v>34.0%</c:v>
                  </c:pt>
                  <c:pt idx="4">
                    <c:v>34.0%</c:v>
                  </c:pt>
                  <c:pt idx="5">
                    <c:v>13.5%</c:v>
                  </c:pt>
                  <c:pt idx="6">
                    <c:v>2.0%</c:v>
                  </c:pt>
                  <c:pt idx="7">
                    <c:v>0.5%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9-98C7-3440-8B8A-7DA4F4B2203B}"/>
            </c:ext>
          </c:extLst>
        </c:ser>
        <c:ser>
          <c:idx val="8"/>
          <c:order val="9"/>
          <c:tx>
            <c:strRef>
              <c:f>'2P Extreme Lumens'!$C$135</c:f>
              <c:strCache>
                <c:ptCount val="1"/>
                <c:pt idx="0">
                  <c:v>cumm prob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57887D03-FADB-AE49-AB45-D712758B3B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98C7-3440-8B8A-7DA4F4B2203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722EFE3-A174-7A4D-9C23-67F653348E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98C7-3440-8B8A-7DA4F4B2203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52E09E0-BB3B-1E4C-8A97-825F38B422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98C7-3440-8B8A-7DA4F4B2203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8DB4890-1916-1E4F-8D06-E6EEFBFA98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98C7-3440-8B8A-7DA4F4B2203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AC7F447-A350-694F-A8D5-77FBF408D3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98C7-3440-8B8A-7DA4F4B2203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43B7821-96D2-6346-9FCB-B10B8A45E2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98C7-3440-8B8A-7DA4F4B2203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5BB728B-A468-664B-A609-27150EE515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98C7-3440-8B8A-7DA4F4B22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'2P Extreme Lumens'!$C$136:$C$142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'2P Extreme Lumens'!$D$136:$D$142</c:f>
              <c:numCache>
                <c:formatCode>General</c:formatCode>
                <c:ptCount val="7"/>
                <c:pt idx="0">
                  <c:v>-0.05</c:v>
                </c:pt>
                <c:pt idx="1">
                  <c:v>-0.05</c:v>
                </c:pt>
                <c:pt idx="2">
                  <c:v>-0.05</c:v>
                </c:pt>
                <c:pt idx="3">
                  <c:v>-0.05</c:v>
                </c:pt>
                <c:pt idx="4">
                  <c:v>-0.05</c:v>
                </c:pt>
                <c:pt idx="5">
                  <c:v>-0.05</c:v>
                </c:pt>
                <c:pt idx="6">
                  <c:v>-0.05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'2P Extreme Lumens'!$F$136:$F$142</c15:f>
                <c15:dlblRangeCache>
                  <c:ptCount val="7"/>
                  <c:pt idx="0">
                    <c:v>⟵ 0.5%</c:v>
                  </c:pt>
                  <c:pt idx="1">
                    <c:v>⟵ 2.5%</c:v>
                  </c:pt>
                  <c:pt idx="2">
                    <c:v>⟵ 16.0%</c:v>
                  </c:pt>
                  <c:pt idx="3">
                    <c:v>50.0%</c:v>
                  </c:pt>
                  <c:pt idx="4">
                    <c:v>16.0% ⟶</c:v>
                  </c:pt>
                  <c:pt idx="5">
                    <c:v>2.5% ⟶</c:v>
                  </c:pt>
                  <c:pt idx="6">
                    <c:v>0.5% ⟶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98C7-3440-8B8A-7DA4F4B2203B}"/>
            </c:ext>
          </c:extLst>
        </c:ser>
        <c:ser>
          <c:idx val="11"/>
          <c:order val="10"/>
          <c:tx>
            <c:strRef>
              <c:f>'2P Extreme Lumens'!$A$155</c:f>
              <c:strCache>
                <c:ptCount val="1"/>
                <c:pt idx="0">
                  <c:v>X1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1000">
                        <a:solidFill>
                          <a:srgbClr val="C0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3A491F52-5F67-1945-ACFF-5029C3366724}" type="CELLRANGE">
                      <a:rPr lang="en-US"/>
                      <a:pPr>
                        <a:defRPr sz="1000">
                          <a:solidFill>
                            <a:srgbClr val="C00000"/>
                          </a:solidFill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37836571845957"/>
                      <c:h val="3.7432290880533479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98C7-3440-8B8A-7DA4F4B2203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64D736A-19D2-134B-992E-3C99328B0E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98C7-3440-8B8A-7DA4F4B2203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6194457-EE35-5142-96E5-AE2028EC4C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98C7-3440-8B8A-7DA4F4B2203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E2E47E9-7796-FF4E-BFD8-2A9E47EB83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98C7-3440-8B8A-7DA4F4B220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8C7-3440-8B8A-7DA4F4B2203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0E43E8A-05F2-A244-A1E4-1874F847FA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98C7-3440-8B8A-7DA4F4B2203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7D645D4-B2F3-6544-A6FA-C9A77E1C67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98C7-3440-8B8A-7DA4F4B2203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E03C407-E7C0-E749-A373-D01841F8FB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98C7-3440-8B8A-7DA4F4B22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C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'2P Extreme Lumens'!$C$157:$C$164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'2P Extreme Lumens'!$D$157:$D$164</c:f>
              <c:numCache>
                <c:formatCode>General</c:formatCode>
                <c:ptCount val="8"/>
                <c:pt idx="0">
                  <c:v>-0.09</c:v>
                </c:pt>
                <c:pt idx="1">
                  <c:v>-0.09</c:v>
                </c:pt>
                <c:pt idx="2">
                  <c:v>-0.09</c:v>
                </c:pt>
                <c:pt idx="3">
                  <c:v>-0.09</c:v>
                </c:pt>
                <c:pt idx="4">
                  <c:v>-0.09</c:v>
                </c:pt>
                <c:pt idx="5">
                  <c:v>-0.09</c:v>
                </c:pt>
                <c:pt idx="6">
                  <c:v>-0.09</c:v>
                </c:pt>
                <c:pt idx="7">
                  <c:v>-0.09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'2P Extreme Lumens'!$G$157:$G$164</c15:f>
                <c15:dlblRangeCache>
                  <c:ptCount val="8"/>
                  <c:pt idx="0">
                    <c:v> σ = 6 </c:v>
                  </c:pt>
                  <c:pt idx="1">
                    <c:v> -18 </c:v>
                  </c:pt>
                  <c:pt idx="2">
                    <c:v> -12 </c:v>
                  </c:pt>
                  <c:pt idx="3">
                    <c:v> -6 </c:v>
                  </c:pt>
                  <c:pt idx="4">
                    <c:v> 0 </c:v>
                  </c:pt>
                  <c:pt idx="5">
                    <c:v> +6 </c:v>
                  </c:pt>
                  <c:pt idx="6">
                    <c:v> +12 </c:v>
                  </c:pt>
                  <c:pt idx="7">
                    <c:v> +18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A-98C7-3440-8B8A-7DA4F4B2203B}"/>
            </c:ext>
          </c:extLst>
        </c:ser>
        <c:ser>
          <c:idx val="4"/>
          <c:order val="11"/>
          <c:tx>
            <c:strRef>
              <c:f>'2P Extreme Lumens'!$C$145</c:f>
              <c:strCache>
                <c:ptCount val="1"/>
                <c:pt idx="0">
                  <c:v>X1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2B-98C7-3440-8B8A-7DA4F4B2203B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00" b="0" i="0" u="none" strike="noStrike" kern="1200" baseline="0">
                        <a:solidFill>
                          <a:srgbClr val="FF0000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BBE61409-52B1-4F41-9290-FED937AD25DD}" type="CELLRANGE">
                      <a:rPr lang="en-US"/>
                      <a:pPr algn="ctr">
                        <a:defRPr sz="1000" b="0" i="0" u="none" strike="noStrike" kern="1200" baseline="0">
                          <a:solidFill>
                            <a:srgbClr val="FF0000"/>
                          </a:solidFill>
                          <a:effectLst>
                            <a:glow rad="127000">
                              <a:schemeClr val="bg1"/>
                            </a:glow>
                          </a:effectLst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>
                    <a:alpha val="81000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1204694668187"/>
                      <c:h val="4.908529852152470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98C7-3440-8B8A-7DA4F4B2203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A828BEA-7F63-9F43-9B14-F1A02FE436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98C7-3440-8B8A-7DA4F4B2203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EF88E6D-2103-004A-A674-C3B66D745B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98C7-3440-8B8A-7DA4F4B2203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0883DBF-BD3E-CF4E-B3F5-F592BA2188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98C7-3440-8B8A-7DA4F4B2203B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B77CCCF9-EB55-4B46-91D5-BA3876B61242}" type="CELLRANGE">
                      <a:rPr lang="en-US"/>
                      <a:pPr>
                        <a:defRPr sz="11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98C7-3440-8B8A-7DA4F4B2203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0263DF5-210C-714D-B0BB-218DF836DF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98C7-3440-8B8A-7DA4F4B2203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F02D210-8D99-7841-8984-6D0A4D83D4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98C7-3440-8B8A-7DA4F4B2203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A049134-F9CF-8841-9E49-A55109C4E4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98C7-3440-8B8A-7DA4F4B22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FF000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'2P Extreme Lumens'!$C$146:$C$153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'2P Extreme Lumens'!$D$146:$D$153</c:f>
              <c:numCache>
                <c:formatCode>General</c:formatCode>
                <c:ptCount val="8"/>
                <c:pt idx="0">
                  <c:v>-0.12</c:v>
                </c:pt>
                <c:pt idx="1">
                  <c:v>-0.12</c:v>
                </c:pt>
                <c:pt idx="2">
                  <c:v>-0.12</c:v>
                </c:pt>
                <c:pt idx="3">
                  <c:v>-0.12</c:v>
                </c:pt>
                <c:pt idx="4">
                  <c:v>-0.12</c:v>
                </c:pt>
                <c:pt idx="5">
                  <c:v>-0.12</c:v>
                </c:pt>
                <c:pt idx="6">
                  <c:v>-0.12</c:v>
                </c:pt>
                <c:pt idx="7">
                  <c:v>-0.12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'2P Extreme Lumens'!$E$146:$E$153</c15:f>
                <c15:dlblRangeCache>
                  <c:ptCount val="8"/>
                  <c:pt idx="0">
                    <c:v>raw scale</c:v>
                  </c:pt>
                  <c:pt idx="1">
                    <c:v> 47 </c:v>
                  </c:pt>
                  <c:pt idx="2">
                    <c:v> 53 </c:v>
                  </c:pt>
                  <c:pt idx="3">
                    <c:v> 59 </c:v>
                  </c:pt>
                  <c:pt idx="4">
                    <c:v> 65 </c:v>
                  </c:pt>
                  <c:pt idx="5">
                    <c:v> 71 </c:v>
                  </c:pt>
                  <c:pt idx="6">
                    <c:v> 77 </c:v>
                  </c:pt>
                  <c:pt idx="7">
                    <c:v> 83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3-98C7-3440-8B8A-7DA4F4B2203B}"/>
            </c:ext>
          </c:extLst>
        </c:ser>
        <c:ser>
          <c:idx val="12"/>
          <c:order val="12"/>
          <c:tx>
            <c:strRef>
              <c:f>'2P Extreme Lumens'!$A$176</c:f>
              <c:strCache>
                <c:ptCount val="1"/>
                <c:pt idx="0">
                  <c:v>X3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900"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039448451221242"/>
                      <c:h val="4.315050560104243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34-98C7-3440-8B8A-7DA4F4B2203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98C7-3440-8B8A-7DA4F4B2203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98C7-3440-8B8A-7DA4F4B2203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98C7-3440-8B8A-7DA4F4B220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8C7-3440-8B8A-7DA4F4B2203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98C7-3440-8B8A-7DA4F4B2203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98C7-3440-8B8A-7DA4F4B2203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98C7-3440-8B8A-7DA4F4B22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0" tIns="0" rIns="0" bIns="0" anchor="ctr">
                <a:spAutoFit/>
              </a:bodyPr>
              <a:lstStyle/>
              <a:p>
                <a:pPr>
                  <a:defRPr sz="900"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'2P Extreme Lumens'!$C$178:$C$185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'2P Extreme Lumens'!$D$178:$D$185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'2P Extreme Lumens'!$G$178:$G$185</c15:f>
                <c15:dlblRangeCache>
                  <c:ptCount val="8"/>
                  <c:pt idx="0">
                    <c:v> σ = 0 </c:v>
                  </c:pt>
                  <c:pt idx="1">
                    <c:v> 0 </c:v>
                  </c:pt>
                  <c:pt idx="2">
                    <c:v> 0 </c:v>
                  </c:pt>
                  <c:pt idx="3">
                    <c:v> 0 </c:v>
                  </c:pt>
                  <c:pt idx="4">
                    <c:v> 0 </c:v>
                  </c:pt>
                  <c:pt idx="5">
                    <c:v> 0 </c:v>
                  </c:pt>
                  <c:pt idx="6">
                    <c:v> 0 </c:v>
                  </c:pt>
                  <c:pt idx="7">
                    <c:v> 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C-98C7-3440-8B8A-7DA4F4B2203B}"/>
            </c:ext>
          </c:extLst>
        </c:ser>
        <c:ser>
          <c:idx val="5"/>
          <c:order val="13"/>
          <c:tx>
            <c:strRef>
              <c:f>'2P Extreme Lumens'!$C$166</c:f>
              <c:strCache>
                <c:ptCount val="1"/>
                <c:pt idx="0">
                  <c:v>X3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3D-98C7-3440-8B8A-7DA4F4B220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3E-98C7-3440-8B8A-7DA4F4B2203B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tx1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solidFill>
                  <a:schemeClr val="bg1">
                    <a:alpha val="79676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289971472381856"/>
                      <c:h val="4.9974999667937961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3F-98C7-3440-8B8A-7DA4F4B2203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98C7-3440-8B8A-7DA4F4B2203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98C7-3440-8B8A-7DA4F4B2203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98C7-3440-8B8A-7DA4F4B2203B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98C7-3440-8B8A-7DA4F4B2203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98C7-3440-8B8A-7DA4F4B2203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98C7-3440-8B8A-7DA4F4B2203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98C7-3440-8B8A-7DA4F4B22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'2P Extreme Lumens'!$C$167:$C$174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'2P Extreme Lumens'!$D$167:$D$174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'2P Extreme Lumens'!$E$167:$E$174</c15:f>
                <c15:dlblRangeCache>
                  <c:ptCount val="8"/>
                  <c:pt idx="1">
                    <c:v>  </c:v>
                  </c:pt>
                  <c:pt idx="2">
                    <c:v>  </c:v>
                  </c:pt>
                  <c:pt idx="3">
                    <c:v>  </c:v>
                  </c:pt>
                  <c:pt idx="4">
                    <c:v>  </c:v>
                  </c:pt>
                  <c:pt idx="5">
                    <c:v>  </c:v>
                  </c:pt>
                  <c:pt idx="6">
                    <c:v>  </c:v>
                  </c:pt>
                  <c:pt idx="7">
                    <c:v> 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5-98C7-3440-8B8A-7DA4F4B2203B}"/>
            </c:ext>
          </c:extLst>
        </c:ser>
        <c:ser>
          <c:idx val="6"/>
          <c:order val="14"/>
          <c:tx>
            <c:strRef>
              <c:f>'2P Extreme Lumens'!$A$104</c:f>
              <c:strCache>
                <c:ptCount val="1"/>
                <c:pt idx="0">
                  <c:v>X1 Label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0.13804791623989338"/>
                  <c:y val="-7.8217458779564875E-2"/>
                </c:manualLayout>
              </c:layout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50" b="0" i="0" u="none" strike="noStrike" kern="1200" baseline="0">
                        <a:solidFill>
                          <a:srgbClr val="FF0000"/>
                        </a:solidFill>
                        <a:effectLst/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4063D622-E1B7-7542-9388-F1E469D3A4D0}" type="CELLRANGE">
                      <a:rPr lang="en-US"/>
                      <a:pPr algn="ctr">
                        <a:defRPr sz="1050" b="0" i="0" u="none" strike="noStrike" kern="1200" baseline="0">
                          <a:solidFill>
                            <a:srgbClr val="FF0000"/>
                          </a:solidFill>
                          <a:effectLst/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761687098372904"/>
                      <c:h val="0.1065097686009706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98C7-3440-8B8A-7DA4F4B22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rgbClr val="FF0000">
                    <a:alpha val="38213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'2P Extreme Lumens'!$C$104</c:f>
              <c:numCache>
                <c:formatCode>0.000</c:formatCode>
                <c:ptCount val="1"/>
                <c:pt idx="0">
                  <c:v>-2.1666666666666665</c:v>
                </c:pt>
              </c:numCache>
            </c:numRef>
          </c:xVal>
          <c:yVal>
            <c:numRef>
              <c:f>'2P Extreme Lumens'!$D$104</c:f>
              <c:numCache>
                <c:formatCode>0.000</c:formatCode>
                <c:ptCount val="1"/>
                <c:pt idx="0">
                  <c:v>0.2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'2P Extreme Lumens'!$J$104</c15:f>
                <c15:dlblRangeCache>
                  <c:ptCount val="1"/>
                  <c:pt idx="0">
                    <c:v>⟵ Extreme low
P( x &lt; 52  z &lt; -2.17 ) = 1.5%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98C7-3440-8B8A-7DA4F4B2203B}"/>
            </c:ext>
          </c:extLst>
        </c:ser>
        <c:ser>
          <c:idx val="16"/>
          <c:order val="15"/>
          <c:tx>
            <c:strRef>
              <c:f>'2P Extreme Lumens'!$A$105</c:f>
              <c:strCache>
                <c:ptCount val="1"/>
                <c:pt idx="0">
                  <c:v>X2 Label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0.12085414537238121"/>
                  <c:y val="-0.1623068890670708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1050">
                        <a:solidFill>
                          <a:srgbClr val="FF0000"/>
                        </a:solidFill>
                      </a:defRPr>
                    </a:pPr>
                    <a:fld id="{A4D27A07-C2C9-CE4D-9F7C-6C23A87CCEF3}" type="CELLRANGE">
                      <a:rPr lang="en-US"/>
                      <a:pPr>
                        <a:defRPr sz="1050">
                          <a:solidFill>
                            <a:srgbClr val="FF0000"/>
                          </a:solidFill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737643777994363"/>
                      <c:h val="0.10175643669303723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8-98C7-3440-8B8A-7DA4F4B22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ln w="38100">
                <a:solidFill>
                  <a:srgbClr val="FF0000">
                    <a:alpha val="38000"/>
                  </a:srgbClr>
                </a:solidFill>
              </a:ln>
            </c:spPr>
          </c:errBars>
          <c:xVal>
            <c:numRef>
              <c:f>'2P Extreme Lumens'!$C$105</c:f>
              <c:numCache>
                <c:formatCode>0.000</c:formatCode>
                <c:ptCount val="1"/>
                <c:pt idx="0">
                  <c:v>2.1666666666666665</c:v>
                </c:pt>
              </c:numCache>
            </c:numRef>
          </c:xVal>
          <c:yVal>
            <c:numRef>
              <c:f>'2P Extreme Lumens'!$D$105</c:f>
              <c:numCache>
                <c:formatCode>0.000</c:formatCode>
                <c:ptCount val="1"/>
                <c:pt idx="0">
                  <c:v>0.2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'2P Extreme Lumens'!$J$105</c15:f>
                <c15:dlblRangeCache>
                  <c:ptCount val="1"/>
                  <c:pt idx="0">
                    <c:v>Extreme high ⟶
P( x &gt; 78  z &gt; 2.17 ) = 1.5%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9-98C7-3440-8B8A-7DA4F4B2203B}"/>
            </c:ext>
          </c:extLst>
        </c:ser>
        <c:ser>
          <c:idx val="7"/>
          <c:order val="16"/>
          <c:tx>
            <c:strRef>
              <c:f>'2P Extreme Lumens'!$A$109</c:f>
              <c:strCache>
                <c:ptCount val="1"/>
                <c:pt idx="0">
                  <c:v>X3 Label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4.7872877909292545E-2"/>
                  <c:y val="-2.6563772269247998E-2"/>
                </c:manualLayout>
              </c:layout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defRPr>
                    </a:pPr>
                    <a:fld id="{5CF9FDD0-918B-954D-99B4-17D8099C1D14}" type="CELLRANGE">
                      <a:rPr lang="en-US" sz="105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rPr>
                      <a:pPr>
                        <a:defRPr sz="1050" b="0" i="0" u="none" strike="noStrike" kern="1200" baseline="0">
                          <a:solidFill>
                            <a:schemeClr val="tx1"/>
                          </a:solidFill>
                          <a:effectLst/>
                          <a:latin typeface="+mn-lt"/>
                          <a:ea typeface="Tahoma" panose="020B0604030504040204" pitchFamily="34" charset="0"/>
                          <a:cs typeface="Tahom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4619955323527"/>
                      <c:h val="0.1176135728509859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98C7-3440-8B8A-7DA4F4B22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chemeClr val="tx1">
                    <a:alpha val="29990"/>
                  </a:schemeClr>
                </a:solidFill>
                <a:prstDash val="solid"/>
                <a:round/>
              </a:ln>
              <a:effectLst>
                <a:glow>
                  <a:schemeClr val="bg1">
                    <a:alpha val="40000"/>
                  </a:schemeClr>
                </a:glow>
              </a:effectLst>
            </c:spPr>
          </c:errBars>
          <c:xVal>
            <c:numRef>
              <c:f>'2P Extreme Lumens'!$C$109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'2P Extreme Lumens'!$D$109</c:f>
              <c:numCache>
                <c:formatCode>0.000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'2P Extreme Lumens'!$J$109</c15:f>
                <c15:dlblRangeCache>
                  <c:ptCount val="1"/>
                  <c:pt idx="0">
                    <c:v> ⟵ ? ⟶
P(  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B-98C7-3440-8B8A-7DA4F4B2203B}"/>
            </c:ext>
          </c:extLst>
        </c:ser>
        <c:ser>
          <c:idx val="18"/>
          <c:order val="17"/>
          <c:tx>
            <c:v>xbars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CB93D6C4-4B44-D143-AAE3-22A921E181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98C7-3440-8B8A-7DA4F4B2203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3217471-B9CB-2E4D-BFD0-F191898E95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98C7-3440-8B8A-7DA4F4B2203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095C2A4-2582-5642-AF30-7524895AE0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98C7-3440-8B8A-7DA4F4B2203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8E2A8BF-ADF1-0B47-A043-0758C8240A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98C7-3440-8B8A-7DA4F4B2203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7A097CF-9147-1049-AA65-EA44BE8F77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0-98C7-3440-8B8A-7DA4F4B2203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E030576-1F2B-F247-A743-E67B30E9CE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98C7-3440-8B8A-7DA4F4B2203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B42ABF3-D517-0945-AD4A-435F8C8153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98C7-3440-8B8A-7DA4F4B2203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BF3C26A-FA45-2D48-A914-58AD160C84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98C7-3440-8B8A-7DA4F4B2203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AC2E898-8D3F-0648-87F0-3A1246F6CC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98C7-3440-8B8A-7DA4F4B2203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532E5CF-9AB4-6340-966F-4F9C671725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98C7-3440-8B8A-7DA4F4B2203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0D29967-90A9-B844-950B-81B42E041C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98C7-3440-8B8A-7DA4F4B2203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6016970-C4F7-794B-9FF0-6209B13B8E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98C7-3440-8B8A-7DA4F4B2203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B76EB43-8D4B-A74E-8F45-5E5C381A59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98C7-3440-8B8A-7DA4F4B2203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1366E0E-0521-194C-8611-A1689D34AD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9-98C7-3440-8B8A-7DA4F4B2203B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657E0558-F0E9-F245-B045-98F257334C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A-98C7-3440-8B8A-7DA4F4B2203B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EABE621F-91F8-E34A-92E0-6B040EA29A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B-98C7-3440-8B8A-7DA4F4B2203B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D78656B-FAED-D047-AD3E-14A7A0867D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C-98C7-3440-8B8A-7DA4F4B2203B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7DA34A1-94D9-DF46-A1F0-E2DDED784C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D-98C7-3440-8B8A-7DA4F4B2203B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F2574903-5B0B-FA47-A6FF-2C017C5DB8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E-98C7-3440-8B8A-7DA4F4B2203B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D6F1C067-83BE-DD42-89AC-36FBAEE95D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98C7-3440-8B8A-7DA4F4B2203B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AF1D09A6-FA03-3C4B-A03F-A1AAB785B4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0-98C7-3440-8B8A-7DA4F4B2203B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3C6C4931-A3E0-0140-A01D-C23FE76219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1-98C7-3440-8B8A-7DA4F4B2203B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77FD6DD9-136E-164C-ABDF-80FAC13D32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2-98C7-3440-8B8A-7DA4F4B2203B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8B5FFA52-524F-664A-9F19-C009467B2B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3-98C7-3440-8B8A-7DA4F4B2203B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E97E6D73-8AAE-E74A-99F0-E53642DC24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4-98C7-3440-8B8A-7DA4F4B2203B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A3D081B8-48FB-9349-A963-51915DBB18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98C7-3440-8B8A-7DA4F4B2203B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BBFB4100-2667-FD4B-919A-E9C2E0421B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98C7-3440-8B8A-7DA4F4B2203B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9F49D119-D3EC-0F49-966B-21EDAAEE79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98C7-3440-8B8A-7DA4F4B2203B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EA7AFEAC-960C-6649-BCA6-926066CCF5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98C7-3440-8B8A-7DA4F4B2203B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B0638658-76B4-E947-B60E-6CFD7BDA33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98C7-3440-8B8A-7DA4F4B2203B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1F49E76B-B21B-474D-AB5B-7883C77E93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98C7-3440-8B8A-7DA4F4B2203B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219DDD32-863E-9E4D-B420-E49EA39F12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98C7-3440-8B8A-7DA4F4B2203B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736FEED3-0578-B240-855D-9A0B4D96EF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98C7-3440-8B8A-7DA4F4B2203B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9034A791-6ACA-A94F-9D8D-1C1A5D6B35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98C7-3440-8B8A-7DA4F4B2203B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E079E3F6-2CB4-C143-8C76-B09CC3D1A1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98C7-3440-8B8A-7DA4F4B2203B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926F28AE-3C21-B94A-AB4A-73687C6796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98C7-3440-8B8A-7DA4F4B2203B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9E6CD9A2-7370-E747-8AC5-11A051F6DE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98C7-3440-8B8A-7DA4F4B2203B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DDF5744F-7839-1C41-B517-3DF5A5BF0B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98C7-3440-8B8A-7DA4F4B2203B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9CAC4B64-AF85-2B4C-94DB-DF9FB50DFA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98C7-3440-8B8A-7DA4F4B2203B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1408E64B-356C-1B4E-8BB6-1E8C512A5B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3-98C7-3440-8B8A-7DA4F4B2203B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D93B763A-9F7D-804C-B022-DCD7B08F92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4-98C7-3440-8B8A-7DA4F4B2203B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5B1205EA-0C13-6048-9AE5-F4000E506A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5-98C7-3440-8B8A-7DA4F4B2203B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BC9D5808-49A2-B847-B263-37243280ECD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6-98C7-3440-8B8A-7DA4F4B2203B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E05B7873-097F-E447-AE63-113647A59B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98C7-3440-8B8A-7DA4F4B2203B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E6046356-715D-E448-80ED-F260605E6C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98C7-3440-8B8A-7DA4F4B2203B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A2FFDD47-F0E9-034B-8EC8-38806FB494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98C7-3440-8B8A-7DA4F4B2203B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6D908738-F950-174E-97F4-C56FF508D9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98C7-3440-8B8A-7DA4F4B2203B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4CAAA220-EC69-E74B-AB70-A2AB664BD1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98C7-3440-8B8A-7DA4F4B2203B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BCE15167-F43F-AE46-9A7F-BE1938EA4D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98C7-3440-8B8A-7DA4F4B2203B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9D04E232-3E3D-374E-B5F3-63623BE469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98C7-3440-8B8A-7DA4F4B2203B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A015FE86-4124-CF4E-B54E-2742753F1B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98C7-3440-8B8A-7DA4F4B2203B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755DB66B-4D80-774E-9EC4-A7FE510089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F-98C7-3440-8B8A-7DA4F4B2203B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C3844FF7-692B-1942-9A3E-16AAC114A0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98C7-3440-8B8A-7DA4F4B2203B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21E53E70-653F-0948-91C6-E514BF0399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1-98C7-3440-8B8A-7DA4F4B2203B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968B85C4-3603-4B45-827E-76EFE9B708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98C7-3440-8B8A-7DA4F4B2203B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45F89052-38BB-5046-9F46-4C61CE2C8D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98C7-3440-8B8A-7DA4F4B2203B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F5528923-EEE0-5C49-9C59-124B3F80D8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98C7-3440-8B8A-7DA4F4B2203B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CB698B95-C68A-9242-A99E-931EE48AFB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5-98C7-3440-8B8A-7DA4F4B2203B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20F9ED6C-14F5-5147-A6AA-B2E36BC11A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98C7-3440-8B8A-7DA4F4B2203B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3D3334E7-E750-8247-94E8-DE354C7E14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7-98C7-3440-8B8A-7DA4F4B2203B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734875DC-832C-E44B-A2B9-B3671DF178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8-98C7-3440-8B8A-7DA4F4B2203B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405BDD4F-D99D-0345-B541-BEE5243404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9-98C7-3440-8B8A-7DA4F4B2203B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1F092367-C319-1B45-B54F-AAF7CD3533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98C7-3440-8B8A-7DA4F4B2203B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DF62F144-6D4C-454D-8072-C1B97465F5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B-98C7-3440-8B8A-7DA4F4B2203B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0C8EB59D-58ED-964D-BE68-61F834E1C2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C-98C7-3440-8B8A-7DA4F4B2203B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28F1BF7B-A0E2-4E45-9DAF-A7726BD4D9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D-98C7-3440-8B8A-7DA4F4B2203B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E93DC1C1-43DC-6A45-8D97-60AC1D3107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98C7-3440-8B8A-7DA4F4B2203B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6AC7FF5D-0FC5-6948-9C47-2E1BE31844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F-98C7-3440-8B8A-7DA4F4B2203B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4ADF0148-5BF1-1745-9485-CC04F10E7B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0-98C7-3440-8B8A-7DA4F4B2203B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2765B007-627D-6E4F-9BDD-C7107E91E3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1-98C7-3440-8B8A-7DA4F4B2203B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F68F92E9-B285-4348-907E-86D07A5FE0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2-98C7-3440-8B8A-7DA4F4B2203B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6617A1B0-3E97-E94F-AEA1-E65C1E319B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3-98C7-3440-8B8A-7DA4F4B2203B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E7C4708D-4067-804A-9A85-A74F160A3A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4-98C7-3440-8B8A-7DA4F4B2203B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5A16AAB0-00B0-7543-B07B-7ECF196609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5-98C7-3440-8B8A-7DA4F4B2203B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9D13E8F4-3E6E-2E44-9287-53324C3A87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6-98C7-3440-8B8A-7DA4F4B2203B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75A0E7E9-3F9C-9A44-940D-AD69E7EC21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7-98C7-3440-8B8A-7DA4F4B2203B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2A504F73-AD84-A044-A8BA-D7B09A894E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8-98C7-3440-8B8A-7DA4F4B2203B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2B55C45F-81E4-8E49-B2B9-A7741733EC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9-98C7-3440-8B8A-7DA4F4B2203B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123AC6B0-7B92-AE4B-86B2-29E0CB0584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A-98C7-3440-8B8A-7DA4F4B2203B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303CD381-5515-D44E-803D-967A9837B9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B-98C7-3440-8B8A-7DA4F4B2203B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28C608BB-7663-154D-83E0-9A9DA9202D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C-98C7-3440-8B8A-7DA4F4B2203B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946F5A18-536C-DC42-AEAD-E127D0131E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D-98C7-3440-8B8A-7DA4F4B2203B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3A495817-4926-4740-B9A9-4037C76738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E-98C7-3440-8B8A-7DA4F4B2203B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EE25C54D-7293-8645-B851-9309420144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F-98C7-3440-8B8A-7DA4F4B2203B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0D0C008F-380E-F948-B37B-A80379BAF1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0-98C7-3440-8B8A-7DA4F4B2203B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6F71C228-2C77-214A-9804-370BEA0810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1-98C7-3440-8B8A-7DA4F4B2203B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1E38BBA1-6223-AF46-AC8C-F7C07430CF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2-98C7-3440-8B8A-7DA4F4B2203B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54483146-B508-9445-B844-33DF8685E8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3-98C7-3440-8B8A-7DA4F4B2203B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3B7C3356-5669-6A40-9F00-46B0E09312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4-98C7-3440-8B8A-7DA4F4B2203B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75EE5D00-E891-0842-B03B-19BE378C17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5-98C7-3440-8B8A-7DA4F4B2203B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913A43B8-4A0B-8247-84C6-243C557E5D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6-98C7-3440-8B8A-7DA4F4B2203B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fld id="{F6E2496F-DA7D-2B42-B05A-633E2F8F0F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7-98C7-3440-8B8A-7DA4F4B2203B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fld id="{5519B7C0-C0C3-1B4C-9F17-015DF0BDE6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8-98C7-3440-8B8A-7DA4F4B2203B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fld id="{1C471886-0DDA-DE44-953E-9244EB93AB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9-98C7-3440-8B8A-7DA4F4B2203B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fld id="{F7538B24-A6E7-4048-8BCF-A467243FAE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A-98C7-3440-8B8A-7DA4F4B2203B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fld id="{057B7595-7C36-1B45-87EA-32102C7B75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B-98C7-3440-8B8A-7DA4F4B2203B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fld id="{7128BFAB-8046-2B49-B5EF-8D5B4A9CBC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C-98C7-3440-8B8A-7DA4F4B2203B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fld id="{689FAA7B-21C0-A24E-A96F-A1416A97A5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D-98C7-3440-8B8A-7DA4F4B2203B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fld id="{C0550B0B-6B31-634D-9F07-063543F646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E-98C7-3440-8B8A-7DA4F4B2203B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fld id="{9105DBA5-7FBF-B142-823D-78BB1F8FCA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F-98C7-3440-8B8A-7DA4F4B2203B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fld id="{E2BC31D7-2A0F-8B44-B9D0-4142997922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0-98C7-3440-8B8A-7DA4F4B2203B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fld id="{68A0A57B-AE54-4D4D-B056-F39E603A1A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1-98C7-3440-8B8A-7DA4F4B2203B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fld id="{D804B1CC-1FD0-D84B-A0E3-98600BFA6B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2-98C7-3440-8B8A-7DA4F4B2203B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fld id="{1C626AAC-7C6A-704F-9E36-048C9080FB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3-98C7-3440-8B8A-7DA4F4B2203B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fld id="{8EC4087F-1E10-3B48-A396-2093BF6235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4-98C7-3440-8B8A-7DA4F4B2203B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fld id="{82F13889-24BF-6744-A704-A119ABC993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5-98C7-3440-8B8A-7DA4F4B2203B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fld id="{15B6BE66-F9C2-FE48-9369-64AED839F8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6-98C7-3440-8B8A-7DA4F4B2203B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fld id="{A0F90211-D1DB-F74C-8CC0-4F56421DBA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7-98C7-3440-8B8A-7DA4F4B2203B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fld id="{F3C127DC-7045-6243-9469-A28FB97522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8-98C7-3440-8B8A-7DA4F4B2203B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fld id="{5EAE1547-D55A-D743-B3B8-3074E59B13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9-98C7-3440-8B8A-7DA4F4B2203B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fld id="{AFAD63F8-0F7E-E444-8BAB-DE77543816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A-98C7-3440-8B8A-7DA4F4B2203B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fld id="{5AC767B7-2BF8-0048-AEB8-9E2E90F987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B-98C7-3440-8B8A-7DA4F4B2203B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fld id="{671D73C2-E853-A24E-B6FE-E32B601BAB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C-98C7-3440-8B8A-7DA4F4B2203B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fld id="{22EF9AAC-6206-E14A-B0A5-957703C8A5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D-98C7-3440-8B8A-7DA4F4B2203B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fld id="{A44F2670-4CB7-3843-85F9-066843D324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E-98C7-3440-8B8A-7DA4F4B2203B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fld id="{CB9DDF2B-BBDD-A14E-9C46-5B09E186D7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F-98C7-3440-8B8A-7DA4F4B2203B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fld id="{458CC23B-C9AC-4846-A1D8-D85266F0E8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0-98C7-3440-8B8A-7DA4F4B2203B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fld id="{0AB41360-7976-B74D-A246-54BDD55FEE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1-98C7-3440-8B8A-7DA4F4B2203B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fld id="{9BD49BB5-C97E-F642-8E38-E8279602F8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2-98C7-3440-8B8A-7DA4F4B2203B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fld id="{353A502A-4C52-F54A-8F7C-FFB89D1F91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3-98C7-3440-8B8A-7DA4F4B2203B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fld id="{33404E26-9C7C-FE4B-A04A-67E86EE3BA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4-98C7-3440-8B8A-7DA4F4B2203B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fld id="{CB5D27BE-FCFF-784D-80C5-FCAA6EFE0C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5-98C7-3440-8B8A-7DA4F4B2203B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fld id="{E5C2E3EC-FE08-624E-B307-0309E7C91A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6-98C7-3440-8B8A-7DA4F4B2203B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fld id="{A449E77F-8FCB-284E-8054-A25D60A017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7-98C7-3440-8B8A-7DA4F4B2203B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fld id="{1D3D3C7A-59C0-554C-883A-70658A04CA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8-98C7-3440-8B8A-7DA4F4B2203B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fld id="{AFA9B6C9-D979-5D47-B12C-A85836A550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9-98C7-3440-8B8A-7DA4F4B2203B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fld id="{26EBA449-1845-4443-9090-3AC79922D2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A-98C7-3440-8B8A-7DA4F4B2203B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fld id="{7047BF2D-24E7-7546-9D20-FB5CCE3693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B-98C7-3440-8B8A-7DA4F4B2203B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fld id="{EF7A445E-6978-084B-9225-1FF4F49B8C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C-98C7-3440-8B8A-7DA4F4B2203B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fld id="{C3E57F7F-C888-4249-B61F-D6DC6BF637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D-98C7-3440-8B8A-7DA4F4B2203B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fld id="{82E2436B-9463-6A45-BC6E-DE2810E766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E-98C7-3440-8B8A-7DA4F4B2203B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fld id="{4400C985-A879-184C-9D21-0AE0404532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F-98C7-3440-8B8A-7DA4F4B2203B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fld id="{3C0D7D04-5945-7F49-8C77-90584EE38D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0-98C7-3440-8B8A-7DA4F4B2203B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fld id="{B44050B6-DCBA-0849-AB1D-71EDE8A924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1-98C7-3440-8B8A-7DA4F4B2203B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fld id="{68780353-5896-094D-8222-868A226F24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2-98C7-3440-8B8A-7DA4F4B2203B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fld id="{43CC5828-0D43-AC4A-B9FA-1E25120ADD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3-98C7-3440-8B8A-7DA4F4B2203B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fld id="{326A6ED3-8929-3740-A405-97A7A9E306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4-98C7-3440-8B8A-7DA4F4B2203B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fld id="{3AA13EC6-3FD3-2A41-9571-DA7D8C9578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5-98C7-3440-8B8A-7DA4F4B2203B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fld id="{845BC2E3-543D-1045-8575-92B995E8A4D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6-98C7-3440-8B8A-7DA4F4B2203B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fld id="{44347372-33CE-5842-9ECE-3D1D5A839BD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7-98C7-3440-8B8A-7DA4F4B2203B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fld id="{0EAB16F1-DF18-7B48-A297-013B90A50AB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8-98C7-3440-8B8A-7DA4F4B2203B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fld id="{09FF8153-7DAA-F24D-8A81-EE91D6D9F0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9-98C7-3440-8B8A-7DA4F4B2203B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fld id="{5EE51C5E-A84B-7E4D-B842-D637ECAC04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A-98C7-3440-8B8A-7DA4F4B2203B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fld id="{D13275C7-E496-144C-B01B-0075557E11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B-98C7-3440-8B8A-7DA4F4B2203B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fld id="{75A45712-01E3-144E-A251-257014743C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C-98C7-3440-8B8A-7DA4F4B2203B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fld id="{A7ADA497-E05E-6248-9F99-A429172CC8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D-98C7-3440-8B8A-7DA4F4B2203B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fld id="{3D1D5E16-9476-EE42-B299-A4C083620D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E-98C7-3440-8B8A-7DA4F4B2203B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fld id="{E3B79A71-FD61-6B45-A8D7-255E1AAEF2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F-98C7-3440-8B8A-7DA4F4B2203B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fld id="{6EFE5F52-E7CF-BE4B-AA7C-55BF76AEB7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0-98C7-3440-8B8A-7DA4F4B2203B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fld id="{56847EAD-13CC-F142-992A-8D83F6ADEB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1-98C7-3440-8B8A-7DA4F4B2203B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fld id="{779FE923-21B7-6941-A743-6C43B177B3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2-98C7-3440-8B8A-7DA4F4B2203B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fld id="{B348EB36-0B75-3D4E-AA38-62CA8FBC30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3-98C7-3440-8B8A-7DA4F4B2203B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fld id="{9F8722F6-3452-754D-A50D-57E15BF8B8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4-98C7-3440-8B8A-7DA4F4B2203B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fld id="{1C328404-26EE-854B-9186-2703CFAF1C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5-98C7-3440-8B8A-7DA4F4B2203B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fld id="{9350BFEC-CB75-CE49-994E-A82CCFFA29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6-98C7-3440-8B8A-7DA4F4B2203B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fld id="{11BEA84C-9686-6242-8BA5-D050EFF609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7-98C7-3440-8B8A-7DA4F4B2203B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fld id="{3399584A-AF95-AE4E-B932-2635412D77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8-98C7-3440-8B8A-7DA4F4B2203B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fld id="{127A5E19-2E68-794E-AEFE-3DB896A80D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9-98C7-3440-8B8A-7DA4F4B2203B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fld id="{70B23392-677D-4A4F-8B9E-9D10E0565A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A-98C7-3440-8B8A-7DA4F4B2203B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fld id="{8133B7F3-8E7C-6E48-9EE9-CF7F7DD133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B-98C7-3440-8B8A-7DA4F4B2203B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fld id="{0CC64608-3D04-2749-B030-844A67A91D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C-98C7-3440-8B8A-7DA4F4B2203B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fld id="{004AD831-55F7-AA4E-BA9B-024F68BCE7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D-98C7-3440-8B8A-7DA4F4B2203B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fld id="{CF55985F-D0FD-164E-8C2F-E86D7A330D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E-98C7-3440-8B8A-7DA4F4B2203B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fld id="{7F69CC53-EBAD-4845-A2E3-9D7FBB0339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F-98C7-3440-8B8A-7DA4F4B2203B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fld id="{CB845614-F3D8-7A4C-BC9E-9563269E65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0-98C7-3440-8B8A-7DA4F4B2203B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fld id="{B78E6CFF-CF40-DF4A-A141-57CA08AA05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1-98C7-3440-8B8A-7DA4F4B2203B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fld id="{6B0535B7-76A6-8242-BCF2-09FB1C8F85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2-98C7-3440-8B8A-7DA4F4B2203B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fld id="{BD1EEEE2-3C27-7241-8677-FE96D04E36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3-98C7-3440-8B8A-7DA4F4B2203B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fld id="{8CA9D9F2-A549-8E47-883A-13C764F47C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4-98C7-3440-8B8A-7DA4F4B2203B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fld id="{2CEF6490-FE52-694C-9634-5E9A5DBAFB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5-98C7-3440-8B8A-7DA4F4B2203B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fld id="{27E2E542-A676-AA45-A6DA-2432873533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6-98C7-3440-8B8A-7DA4F4B2203B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fld id="{56E5B5A4-687C-2345-8357-0A7A979BD4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7-98C7-3440-8B8A-7DA4F4B2203B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fld id="{E8691A68-C6EA-E347-A238-C50F07589B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8-98C7-3440-8B8A-7DA4F4B2203B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fld id="{8A6A4983-AAA2-C04E-BEA7-EF447CF633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9-98C7-3440-8B8A-7DA4F4B2203B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fld id="{D1731FA4-A76F-804E-92D8-6922CC4B55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A-98C7-3440-8B8A-7DA4F4B2203B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fld id="{FFC4FEA0-2EEA-2F4C-B527-8430280F7F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B-98C7-3440-8B8A-7DA4F4B2203B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fld id="{9A42C47E-5704-0445-954D-BFDB718010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C-98C7-3440-8B8A-7DA4F4B2203B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fld id="{EA55A8F6-6899-4A4D-9282-66E4F68221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D-98C7-3440-8B8A-7DA4F4B2203B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fld id="{D9BB0A21-0EDD-0644-8C65-B0D5A08910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E-98C7-3440-8B8A-7DA4F4B2203B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fld id="{9AB0C8FB-322C-394C-AD45-92F1893A03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F-98C7-3440-8B8A-7DA4F4B2203B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fld id="{DC46B975-58A7-1E4A-91F3-A9F38FE6BE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0-98C7-3440-8B8A-7DA4F4B2203B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fld id="{4CD254EC-97C1-0C46-9EDC-B7ACC1E820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1-98C7-3440-8B8A-7DA4F4B2203B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fld id="{070D5246-1F09-3F4F-A52F-405A6B0D61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2-98C7-3440-8B8A-7DA4F4B2203B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fld id="{529D99BC-968C-1548-BD2D-69AAEDE5C1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3-98C7-3440-8B8A-7DA4F4B2203B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fld id="{567D7AE9-7649-8849-86D0-8C7530DF74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4-98C7-3440-8B8A-7DA4F4B2203B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fld id="{EBFBD8B1-0649-A44A-AD12-2618E89D43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5-98C7-3440-8B8A-7DA4F4B2203B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fld id="{0A736929-ADBD-DD4E-9034-0A1A68A378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6-98C7-3440-8B8A-7DA4F4B2203B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fld id="{B458FB65-0D60-F84B-B925-FFBA213922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7-98C7-3440-8B8A-7DA4F4B2203B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fld id="{6F176553-D549-9A42-BADF-EC22624139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8-98C7-3440-8B8A-7DA4F4B2203B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fld id="{AD46844C-0910-F745-A50D-5847D68C62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9-98C7-3440-8B8A-7DA4F4B2203B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fld id="{264E0F95-3AA7-B442-B4B1-8A9FEB259A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A-98C7-3440-8B8A-7DA4F4B2203B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fld id="{8935D962-80FB-394D-9CAF-B9B5CAC710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B-98C7-3440-8B8A-7DA4F4B2203B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fld id="{79CEE76A-F295-B44C-8C8A-C56C66DF6B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C-98C7-3440-8B8A-7DA4F4B2203B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fld id="{2B3195C1-DFF9-1646-8BC5-AA417CDD8A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D-98C7-3440-8B8A-7DA4F4B2203B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'2P Extreme Lumens'!$W$4:$W$197</c:f>
              <c:numCache>
                <c:formatCode>General</c:formatCode>
                <c:ptCount val="194"/>
                <c:pt idx="0">
                  <c:v>-2.3333333333333357</c:v>
                </c:pt>
                <c:pt idx="1">
                  <c:v>-2.1666666666666696</c:v>
                </c:pt>
                <c:pt idx="2">
                  <c:v>-1.8333333333333366</c:v>
                </c:pt>
                <c:pt idx="3">
                  <c:v>-1.6666666666666696</c:v>
                </c:pt>
                <c:pt idx="4">
                  <c:v>-1.5000000000000027</c:v>
                </c:pt>
                <c:pt idx="5">
                  <c:v>-1.3333333333333357</c:v>
                </c:pt>
                <c:pt idx="6">
                  <c:v>-1.1666666666666687</c:v>
                </c:pt>
                <c:pt idx="7">
                  <c:v>-0.83333333333333526</c:v>
                </c:pt>
                <c:pt idx="8">
                  <c:v>-0.66666666666666874</c:v>
                </c:pt>
                <c:pt idx="9">
                  <c:v>-0.50000000000000222</c:v>
                </c:pt>
                <c:pt idx="10">
                  <c:v>-0.33333333333333548</c:v>
                </c:pt>
                <c:pt idx="11">
                  <c:v>-0.16666666666666879</c:v>
                </c:pt>
                <c:pt idx="12">
                  <c:v>0.16666666666666449</c:v>
                </c:pt>
                <c:pt idx="13">
                  <c:v>0.33333333333333115</c:v>
                </c:pt>
                <c:pt idx="14">
                  <c:v>0.49999999999999789</c:v>
                </c:pt>
                <c:pt idx="15">
                  <c:v>0.66666666666666441</c:v>
                </c:pt>
                <c:pt idx="16">
                  <c:v>0.83333333333333093</c:v>
                </c:pt>
                <c:pt idx="17">
                  <c:v>1.1666666666666643</c:v>
                </c:pt>
                <c:pt idx="18">
                  <c:v>1.3333333333333313</c:v>
                </c:pt>
                <c:pt idx="19">
                  <c:v>1.4999999999999982</c:v>
                </c:pt>
                <c:pt idx="20">
                  <c:v>1.6666666666666652</c:v>
                </c:pt>
                <c:pt idx="21">
                  <c:v>1.8333333333333321</c:v>
                </c:pt>
                <c:pt idx="22">
                  <c:v>2.1666666666666652</c:v>
                </c:pt>
                <c:pt idx="23">
                  <c:v>2.3333333333333313</c:v>
                </c:pt>
                <c:pt idx="24">
                  <c:v>-1.8333333333333366</c:v>
                </c:pt>
                <c:pt idx="25">
                  <c:v>-1.6666666666666696</c:v>
                </c:pt>
                <c:pt idx="26">
                  <c:v>-1.5000000000000027</c:v>
                </c:pt>
                <c:pt idx="27">
                  <c:v>-1.3333333333333357</c:v>
                </c:pt>
                <c:pt idx="28">
                  <c:v>-1.1666666666666687</c:v>
                </c:pt>
                <c:pt idx="29">
                  <c:v>-0.83333333333333526</c:v>
                </c:pt>
                <c:pt idx="30">
                  <c:v>-0.66666666666666874</c:v>
                </c:pt>
                <c:pt idx="31">
                  <c:v>-0.50000000000000222</c:v>
                </c:pt>
                <c:pt idx="32">
                  <c:v>-0.33333333333333548</c:v>
                </c:pt>
                <c:pt idx="33">
                  <c:v>-0.16666666666666879</c:v>
                </c:pt>
                <c:pt idx="34">
                  <c:v>0.16666666666666449</c:v>
                </c:pt>
                <c:pt idx="35">
                  <c:v>0.33333333333333115</c:v>
                </c:pt>
                <c:pt idx="36">
                  <c:v>0.49999999999999789</c:v>
                </c:pt>
                <c:pt idx="37">
                  <c:v>0.66666666666666441</c:v>
                </c:pt>
                <c:pt idx="38">
                  <c:v>0.83333333333333093</c:v>
                </c:pt>
                <c:pt idx="39">
                  <c:v>1.1666666666666643</c:v>
                </c:pt>
                <c:pt idx="40">
                  <c:v>1.3333333333333313</c:v>
                </c:pt>
                <c:pt idx="41">
                  <c:v>1.4999999999999982</c:v>
                </c:pt>
                <c:pt idx="42">
                  <c:v>1.6666666666666652</c:v>
                </c:pt>
                <c:pt idx="43">
                  <c:v>1.8333333333333321</c:v>
                </c:pt>
                <c:pt idx="44">
                  <c:v>-1.8333333333333366</c:v>
                </c:pt>
                <c:pt idx="45">
                  <c:v>-1.6666666666666696</c:v>
                </c:pt>
                <c:pt idx="46">
                  <c:v>-1.5000000000000027</c:v>
                </c:pt>
                <c:pt idx="47">
                  <c:v>-1.3333333333333357</c:v>
                </c:pt>
                <c:pt idx="48">
                  <c:v>-1.1666666666666687</c:v>
                </c:pt>
                <c:pt idx="49">
                  <c:v>-0.83333333333333526</c:v>
                </c:pt>
                <c:pt idx="50">
                  <c:v>-0.66666666666666874</c:v>
                </c:pt>
                <c:pt idx="51">
                  <c:v>-0.50000000000000222</c:v>
                </c:pt>
                <c:pt idx="52">
                  <c:v>-0.33333333333333548</c:v>
                </c:pt>
                <c:pt idx="53">
                  <c:v>-0.16666666666666879</c:v>
                </c:pt>
                <c:pt idx="54">
                  <c:v>0.16666666666666449</c:v>
                </c:pt>
                <c:pt idx="55">
                  <c:v>0.33333333333333115</c:v>
                </c:pt>
                <c:pt idx="56">
                  <c:v>0.49999999999999789</c:v>
                </c:pt>
                <c:pt idx="57">
                  <c:v>0.66666666666666441</c:v>
                </c:pt>
                <c:pt idx="58">
                  <c:v>0.83333333333333093</c:v>
                </c:pt>
                <c:pt idx="59">
                  <c:v>1.1666666666666643</c:v>
                </c:pt>
                <c:pt idx="60">
                  <c:v>1.3333333333333313</c:v>
                </c:pt>
                <c:pt idx="61">
                  <c:v>1.4999999999999982</c:v>
                </c:pt>
                <c:pt idx="62">
                  <c:v>1.6666666666666652</c:v>
                </c:pt>
                <c:pt idx="63">
                  <c:v>1.8333333333333321</c:v>
                </c:pt>
                <c:pt idx="64">
                  <c:v>-1.6666666666666696</c:v>
                </c:pt>
                <c:pt idx="65">
                  <c:v>-1.5000000000000027</c:v>
                </c:pt>
                <c:pt idx="66">
                  <c:v>-1.3333333333333357</c:v>
                </c:pt>
                <c:pt idx="67">
                  <c:v>-1.1666666666666687</c:v>
                </c:pt>
                <c:pt idx="68">
                  <c:v>-0.83333333333333526</c:v>
                </c:pt>
                <c:pt idx="69">
                  <c:v>-0.66666666666666874</c:v>
                </c:pt>
                <c:pt idx="70">
                  <c:v>-0.50000000000000222</c:v>
                </c:pt>
                <c:pt idx="71">
                  <c:v>-0.33333333333333548</c:v>
                </c:pt>
                <c:pt idx="72">
                  <c:v>-0.16666666666666879</c:v>
                </c:pt>
                <c:pt idx="73">
                  <c:v>0.16666666666666449</c:v>
                </c:pt>
                <c:pt idx="74">
                  <c:v>0.33333333333333115</c:v>
                </c:pt>
                <c:pt idx="75">
                  <c:v>0.49999999999999789</c:v>
                </c:pt>
                <c:pt idx="76">
                  <c:v>0.66666666666666441</c:v>
                </c:pt>
                <c:pt idx="77">
                  <c:v>0.83333333333333093</c:v>
                </c:pt>
                <c:pt idx="78">
                  <c:v>1.1666666666666643</c:v>
                </c:pt>
                <c:pt idx="79">
                  <c:v>1.3333333333333313</c:v>
                </c:pt>
                <c:pt idx="80">
                  <c:v>1.4999999999999982</c:v>
                </c:pt>
                <c:pt idx="81">
                  <c:v>1.6666666666666652</c:v>
                </c:pt>
                <c:pt idx="82">
                  <c:v>-1.5000000000000027</c:v>
                </c:pt>
                <c:pt idx="83">
                  <c:v>-1.3333333333333357</c:v>
                </c:pt>
                <c:pt idx="84">
                  <c:v>-1.1666666666666687</c:v>
                </c:pt>
                <c:pt idx="85">
                  <c:v>-0.83333333333333526</c:v>
                </c:pt>
                <c:pt idx="86">
                  <c:v>-0.66666666666666874</c:v>
                </c:pt>
                <c:pt idx="87">
                  <c:v>-0.50000000000000222</c:v>
                </c:pt>
                <c:pt idx="88">
                  <c:v>-0.33333333333333548</c:v>
                </c:pt>
                <c:pt idx="89">
                  <c:v>-0.16666666666666879</c:v>
                </c:pt>
                <c:pt idx="90">
                  <c:v>0.16666666666666449</c:v>
                </c:pt>
                <c:pt idx="91">
                  <c:v>0.33333333333333115</c:v>
                </c:pt>
                <c:pt idx="92">
                  <c:v>0.49999999999999789</c:v>
                </c:pt>
                <c:pt idx="93">
                  <c:v>0.66666666666666441</c:v>
                </c:pt>
                <c:pt idx="94">
                  <c:v>0.83333333333333093</c:v>
                </c:pt>
                <c:pt idx="95">
                  <c:v>1.1666666666666643</c:v>
                </c:pt>
                <c:pt idx="96">
                  <c:v>1.3333333333333313</c:v>
                </c:pt>
                <c:pt idx="97">
                  <c:v>1.4999999999999982</c:v>
                </c:pt>
                <c:pt idx="98">
                  <c:v>-1.3333333333333357</c:v>
                </c:pt>
                <c:pt idx="99">
                  <c:v>-1.1666666666666687</c:v>
                </c:pt>
                <c:pt idx="100">
                  <c:v>-0.83333333333333526</c:v>
                </c:pt>
                <c:pt idx="101">
                  <c:v>-0.66666666666666874</c:v>
                </c:pt>
                <c:pt idx="102">
                  <c:v>-0.50000000000000222</c:v>
                </c:pt>
                <c:pt idx="103">
                  <c:v>-0.33333333333333548</c:v>
                </c:pt>
                <c:pt idx="104">
                  <c:v>-0.16666666666666879</c:v>
                </c:pt>
                <c:pt idx="105">
                  <c:v>0.16666666666666449</c:v>
                </c:pt>
                <c:pt idx="106">
                  <c:v>0.33333333333333115</c:v>
                </c:pt>
                <c:pt idx="107">
                  <c:v>0.49999999999999789</c:v>
                </c:pt>
                <c:pt idx="108">
                  <c:v>0.66666666666666441</c:v>
                </c:pt>
                <c:pt idx="109">
                  <c:v>0.83333333333333093</c:v>
                </c:pt>
                <c:pt idx="110">
                  <c:v>1.1666666666666643</c:v>
                </c:pt>
                <c:pt idx="111">
                  <c:v>1.3333333333333313</c:v>
                </c:pt>
                <c:pt idx="112">
                  <c:v>-1.1666666666666687</c:v>
                </c:pt>
                <c:pt idx="113">
                  <c:v>-0.83333333333333526</c:v>
                </c:pt>
                <c:pt idx="114">
                  <c:v>-0.66666666666666874</c:v>
                </c:pt>
                <c:pt idx="115">
                  <c:v>-0.50000000000000222</c:v>
                </c:pt>
                <c:pt idx="116">
                  <c:v>-0.33333333333333548</c:v>
                </c:pt>
                <c:pt idx="117">
                  <c:v>-0.16666666666666879</c:v>
                </c:pt>
                <c:pt idx="118">
                  <c:v>0.16666666666666449</c:v>
                </c:pt>
                <c:pt idx="119">
                  <c:v>0.33333333333333115</c:v>
                </c:pt>
                <c:pt idx="120">
                  <c:v>0.49999999999999789</c:v>
                </c:pt>
                <c:pt idx="121">
                  <c:v>0.66666666666666441</c:v>
                </c:pt>
                <c:pt idx="122">
                  <c:v>0.83333333333333093</c:v>
                </c:pt>
                <c:pt idx="123">
                  <c:v>1.1666666666666643</c:v>
                </c:pt>
                <c:pt idx="124">
                  <c:v>-1.1666666666666687</c:v>
                </c:pt>
                <c:pt idx="125">
                  <c:v>-0.83333333333333526</c:v>
                </c:pt>
                <c:pt idx="126">
                  <c:v>-0.66666666666666874</c:v>
                </c:pt>
                <c:pt idx="127">
                  <c:v>-0.50000000000000222</c:v>
                </c:pt>
                <c:pt idx="128">
                  <c:v>-0.33333333333333548</c:v>
                </c:pt>
                <c:pt idx="129">
                  <c:v>-0.16666666666666879</c:v>
                </c:pt>
                <c:pt idx="130">
                  <c:v>0.16666666666666449</c:v>
                </c:pt>
                <c:pt idx="131">
                  <c:v>0.33333333333333115</c:v>
                </c:pt>
                <c:pt idx="132">
                  <c:v>0.49999999999999789</c:v>
                </c:pt>
                <c:pt idx="133">
                  <c:v>0.66666666666666441</c:v>
                </c:pt>
                <c:pt idx="134">
                  <c:v>0.83333333333333093</c:v>
                </c:pt>
                <c:pt idx="135">
                  <c:v>1.1666666666666643</c:v>
                </c:pt>
                <c:pt idx="136">
                  <c:v>-0.83333333333333526</c:v>
                </c:pt>
                <c:pt idx="137">
                  <c:v>-0.66666666666666874</c:v>
                </c:pt>
                <c:pt idx="138">
                  <c:v>-0.50000000000000222</c:v>
                </c:pt>
                <c:pt idx="139">
                  <c:v>-0.33333333333333548</c:v>
                </c:pt>
                <c:pt idx="140">
                  <c:v>-0.16666666666666879</c:v>
                </c:pt>
                <c:pt idx="141">
                  <c:v>0.16666666666666449</c:v>
                </c:pt>
                <c:pt idx="142">
                  <c:v>0.33333333333333115</c:v>
                </c:pt>
                <c:pt idx="143">
                  <c:v>0.49999999999999789</c:v>
                </c:pt>
                <c:pt idx="144">
                  <c:v>0.66666666666666441</c:v>
                </c:pt>
                <c:pt idx="145">
                  <c:v>0.83333333333333093</c:v>
                </c:pt>
                <c:pt idx="146">
                  <c:v>-0.83333333333333526</c:v>
                </c:pt>
                <c:pt idx="147">
                  <c:v>-0.66666666666666874</c:v>
                </c:pt>
                <c:pt idx="148">
                  <c:v>-0.50000000000000222</c:v>
                </c:pt>
                <c:pt idx="149">
                  <c:v>-0.33333333333333548</c:v>
                </c:pt>
                <c:pt idx="150">
                  <c:v>-0.16666666666666879</c:v>
                </c:pt>
                <c:pt idx="151">
                  <c:v>0.16666666666666449</c:v>
                </c:pt>
                <c:pt idx="152">
                  <c:v>0.33333333333333115</c:v>
                </c:pt>
                <c:pt idx="153">
                  <c:v>0.49999999999999789</c:v>
                </c:pt>
                <c:pt idx="154">
                  <c:v>0.66666666666666441</c:v>
                </c:pt>
                <c:pt idx="155">
                  <c:v>0.83333333333333093</c:v>
                </c:pt>
                <c:pt idx="156">
                  <c:v>-0.83333333333333526</c:v>
                </c:pt>
                <c:pt idx="157">
                  <c:v>-0.66666666666666874</c:v>
                </c:pt>
                <c:pt idx="158">
                  <c:v>-0.50000000000000222</c:v>
                </c:pt>
                <c:pt idx="159">
                  <c:v>-0.33333333333333548</c:v>
                </c:pt>
                <c:pt idx="160">
                  <c:v>-0.16666666666666879</c:v>
                </c:pt>
                <c:pt idx="161">
                  <c:v>0.16666666666666449</c:v>
                </c:pt>
                <c:pt idx="162">
                  <c:v>0.33333333333333115</c:v>
                </c:pt>
                <c:pt idx="163">
                  <c:v>0.49999999999999789</c:v>
                </c:pt>
                <c:pt idx="164">
                  <c:v>0.66666666666666441</c:v>
                </c:pt>
                <c:pt idx="165">
                  <c:v>0.83333333333333093</c:v>
                </c:pt>
                <c:pt idx="166">
                  <c:v>-0.66666666666666874</c:v>
                </c:pt>
                <c:pt idx="167">
                  <c:v>-0.50000000000000222</c:v>
                </c:pt>
                <c:pt idx="168">
                  <c:v>-0.33333333333333548</c:v>
                </c:pt>
                <c:pt idx="169">
                  <c:v>-0.16666666666666879</c:v>
                </c:pt>
                <c:pt idx="170">
                  <c:v>0.16666666666666449</c:v>
                </c:pt>
                <c:pt idx="171">
                  <c:v>0.33333333333333115</c:v>
                </c:pt>
                <c:pt idx="172">
                  <c:v>0.49999999999999789</c:v>
                </c:pt>
                <c:pt idx="173">
                  <c:v>0.66666666666666441</c:v>
                </c:pt>
                <c:pt idx="174">
                  <c:v>-0.66666666666666874</c:v>
                </c:pt>
                <c:pt idx="175">
                  <c:v>-0.50000000000000222</c:v>
                </c:pt>
                <c:pt idx="176">
                  <c:v>-0.33333333333333548</c:v>
                </c:pt>
                <c:pt idx="177">
                  <c:v>-0.16666666666666879</c:v>
                </c:pt>
                <c:pt idx="178">
                  <c:v>0.16666666666666449</c:v>
                </c:pt>
                <c:pt idx="179">
                  <c:v>0.33333333333333115</c:v>
                </c:pt>
                <c:pt idx="180">
                  <c:v>0.49999999999999789</c:v>
                </c:pt>
                <c:pt idx="181">
                  <c:v>0.66666666666666441</c:v>
                </c:pt>
                <c:pt idx="182">
                  <c:v>-0.50000000000000222</c:v>
                </c:pt>
                <c:pt idx="183">
                  <c:v>-0.33333333333333548</c:v>
                </c:pt>
                <c:pt idx="184">
                  <c:v>-0.16666666666666879</c:v>
                </c:pt>
                <c:pt idx="185">
                  <c:v>0.16666666666666449</c:v>
                </c:pt>
                <c:pt idx="186">
                  <c:v>0.33333333333333115</c:v>
                </c:pt>
                <c:pt idx="187">
                  <c:v>0.49999999999999789</c:v>
                </c:pt>
                <c:pt idx="188">
                  <c:v>-0.33333333333333548</c:v>
                </c:pt>
                <c:pt idx="189">
                  <c:v>-0.16666666666666879</c:v>
                </c:pt>
                <c:pt idx="190">
                  <c:v>0.16666666666666449</c:v>
                </c:pt>
                <c:pt idx="191">
                  <c:v>0.33333333333333115</c:v>
                </c:pt>
                <c:pt idx="192">
                  <c:v>-0.16666666666666879</c:v>
                </c:pt>
                <c:pt idx="193">
                  <c:v>0.16666666666666449</c:v>
                </c:pt>
              </c:numCache>
            </c:numRef>
          </c:xVal>
          <c:yVal>
            <c:numRef>
              <c:f>'2P Extreme Lumens'!$Y$4:$Y$197</c:f>
              <c:numCache>
                <c:formatCode>General</c:formatCode>
                <c:ptCount val="194"/>
                <c:pt idx="0">
                  <c:v>1.4E-2</c:v>
                </c:pt>
                <c:pt idx="1">
                  <c:v>1.4E-2</c:v>
                </c:pt>
                <c:pt idx="2">
                  <c:v>1.4E-2</c:v>
                </c:pt>
                <c:pt idx="3">
                  <c:v>1.4E-2</c:v>
                </c:pt>
                <c:pt idx="4">
                  <c:v>1.4E-2</c:v>
                </c:pt>
                <c:pt idx="5">
                  <c:v>1.4E-2</c:v>
                </c:pt>
                <c:pt idx="6">
                  <c:v>1.4E-2</c:v>
                </c:pt>
                <c:pt idx="7">
                  <c:v>1.4E-2</c:v>
                </c:pt>
                <c:pt idx="8">
                  <c:v>1.4E-2</c:v>
                </c:pt>
                <c:pt idx="9">
                  <c:v>1.4E-2</c:v>
                </c:pt>
                <c:pt idx="10">
                  <c:v>1.4E-2</c:v>
                </c:pt>
                <c:pt idx="11">
                  <c:v>1.4E-2</c:v>
                </c:pt>
                <c:pt idx="12">
                  <c:v>1.4E-2</c:v>
                </c:pt>
                <c:pt idx="13">
                  <c:v>1.4E-2</c:v>
                </c:pt>
                <c:pt idx="14">
                  <c:v>1.4E-2</c:v>
                </c:pt>
                <c:pt idx="15">
                  <c:v>1.4E-2</c:v>
                </c:pt>
                <c:pt idx="16">
                  <c:v>1.4E-2</c:v>
                </c:pt>
                <c:pt idx="17">
                  <c:v>1.4E-2</c:v>
                </c:pt>
                <c:pt idx="18">
                  <c:v>1.4E-2</c:v>
                </c:pt>
                <c:pt idx="19">
                  <c:v>1.4E-2</c:v>
                </c:pt>
                <c:pt idx="20">
                  <c:v>1.4E-2</c:v>
                </c:pt>
                <c:pt idx="21">
                  <c:v>1.4E-2</c:v>
                </c:pt>
                <c:pt idx="22">
                  <c:v>1.4E-2</c:v>
                </c:pt>
                <c:pt idx="23">
                  <c:v>1.4E-2</c:v>
                </c:pt>
                <c:pt idx="24">
                  <c:v>3.7999999999999999E-2</c:v>
                </c:pt>
                <c:pt idx="25">
                  <c:v>3.7999999999999999E-2</c:v>
                </c:pt>
                <c:pt idx="26">
                  <c:v>3.7999999999999999E-2</c:v>
                </c:pt>
                <c:pt idx="27">
                  <c:v>3.7999999999999999E-2</c:v>
                </c:pt>
                <c:pt idx="28">
                  <c:v>3.7999999999999999E-2</c:v>
                </c:pt>
                <c:pt idx="29">
                  <c:v>3.7999999999999999E-2</c:v>
                </c:pt>
                <c:pt idx="30">
                  <c:v>3.7999999999999999E-2</c:v>
                </c:pt>
                <c:pt idx="31">
                  <c:v>3.7999999999999999E-2</c:v>
                </c:pt>
                <c:pt idx="32">
                  <c:v>3.7999999999999999E-2</c:v>
                </c:pt>
                <c:pt idx="33">
                  <c:v>3.7999999999999999E-2</c:v>
                </c:pt>
                <c:pt idx="34">
                  <c:v>3.7999999999999999E-2</c:v>
                </c:pt>
                <c:pt idx="35">
                  <c:v>3.7999999999999999E-2</c:v>
                </c:pt>
                <c:pt idx="36">
                  <c:v>3.7999999999999999E-2</c:v>
                </c:pt>
                <c:pt idx="37">
                  <c:v>3.7999999999999999E-2</c:v>
                </c:pt>
                <c:pt idx="38">
                  <c:v>3.7999999999999999E-2</c:v>
                </c:pt>
                <c:pt idx="39">
                  <c:v>3.7999999999999999E-2</c:v>
                </c:pt>
                <c:pt idx="40">
                  <c:v>3.7999999999999999E-2</c:v>
                </c:pt>
                <c:pt idx="41">
                  <c:v>3.7999999999999999E-2</c:v>
                </c:pt>
                <c:pt idx="42">
                  <c:v>3.7999999999999999E-2</c:v>
                </c:pt>
                <c:pt idx="43">
                  <c:v>3.7999999999999999E-2</c:v>
                </c:pt>
                <c:pt idx="44">
                  <c:v>6.2000000000000006E-2</c:v>
                </c:pt>
                <c:pt idx="45">
                  <c:v>6.2000000000000006E-2</c:v>
                </c:pt>
                <c:pt idx="46">
                  <c:v>6.2000000000000006E-2</c:v>
                </c:pt>
                <c:pt idx="47">
                  <c:v>6.2000000000000006E-2</c:v>
                </c:pt>
                <c:pt idx="48">
                  <c:v>6.2000000000000006E-2</c:v>
                </c:pt>
                <c:pt idx="49">
                  <c:v>6.2000000000000006E-2</c:v>
                </c:pt>
                <c:pt idx="50">
                  <c:v>6.2000000000000006E-2</c:v>
                </c:pt>
                <c:pt idx="51">
                  <c:v>6.2000000000000006E-2</c:v>
                </c:pt>
                <c:pt idx="52">
                  <c:v>6.2000000000000006E-2</c:v>
                </c:pt>
                <c:pt idx="53">
                  <c:v>6.2000000000000006E-2</c:v>
                </c:pt>
                <c:pt idx="54">
                  <c:v>6.2000000000000006E-2</c:v>
                </c:pt>
                <c:pt idx="55">
                  <c:v>6.2000000000000006E-2</c:v>
                </c:pt>
                <c:pt idx="56">
                  <c:v>6.2000000000000006E-2</c:v>
                </c:pt>
                <c:pt idx="57">
                  <c:v>6.2000000000000006E-2</c:v>
                </c:pt>
                <c:pt idx="58">
                  <c:v>6.2000000000000006E-2</c:v>
                </c:pt>
                <c:pt idx="59">
                  <c:v>6.2000000000000006E-2</c:v>
                </c:pt>
                <c:pt idx="60">
                  <c:v>6.2000000000000006E-2</c:v>
                </c:pt>
                <c:pt idx="61">
                  <c:v>6.2000000000000006E-2</c:v>
                </c:pt>
                <c:pt idx="62">
                  <c:v>6.2000000000000006E-2</c:v>
                </c:pt>
                <c:pt idx="63">
                  <c:v>6.2000000000000006E-2</c:v>
                </c:pt>
                <c:pt idx="64">
                  <c:v>8.6000000000000007E-2</c:v>
                </c:pt>
                <c:pt idx="65">
                  <c:v>8.6000000000000007E-2</c:v>
                </c:pt>
                <c:pt idx="66">
                  <c:v>8.6000000000000007E-2</c:v>
                </c:pt>
                <c:pt idx="67">
                  <c:v>8.6000000000000007E-2</c:v>
                </c:pt>
                <c:pt idx="68">
                  <c:v>8.6000000000000007E-2</c:v>
                </c:pt>
                <c:pt idx="69">
                  <c:v>8.6000000000000007E-2</c:v>
                </c:pt>
                <c:pt idx="70">
                  <c:v>8.6000000000000007E-2</c:v>
                </c:pt>
                <c:pt idx="71">
                  <c:v>8.6000000000000007E-2</c:v>
                </c:pt>
                <c:pt idx="72">
                  <c:v>8.6000000000000007E-2</c:v>
                </c:pt>
                <c:pt idx="73">
                  <c:v>8.6000000000000007E-2</c:v>
                </c:pt>
                <c:pt idx="74">
                  <c:v>8.6000000000000007E-2</c:v>
                </c:pt>
                <c:pt idx="75">
                  <c:v>8.6000000000000007E-2</c:v>
                </c:pt>
                <c:pt idx="76">
                  <c:v>8.6000000000000007E-2</c:v>
                </c:pt>
                <c:pt idx="77">
                  <c:v>8.6000000000000007E-2</c:v>
                </c:pt>
                <c:pt idx="78">
                  <c:v>8.6000000000000007E-2</c:v>
                </c:pt>
                <c:pt idx="79">
                  <c:v>8.6000000000000007E-2</c:v>
                </c:pt>
                <c:pt idx="80">
                  <c:v>8.6000000000000007E-2</c:v>
                </c:pt>
                <c:pt idx="81">
                  <c:v>8.6000000000000007E-2</c:v>
                </c:pt>
                <c:pt idx="82">
                  <c:v>0.11</c:v>
                </c:pt>
                <c:pt idx="83">
                  <c:v>0.11</c:v>
                </c:pt>
                <c:pt idx="84">
                  <c:v>0.11</c:v>
                </c:pt>
                <c:pt idx="85">
                  <c:v>0.11</c:v>
                </c:pt>
                <c:pt idx="86">
                  <c:v>0.11</c:v>
                </c:pt>
                <c:pt idx="87">
                  <c:v>0.11</c:v>
                </c:pt>
                <c:pt idx="88">
                  <c:v>0.11</c:v>
                </c:pt>
                <c:pt idx="89">
                  <c:v>0.11</c:v>
                </c:pt>
                <c:pt idx="90">
                  <c:v>0.11</c:v>
                </c:pt>
                <c:pt idx="91">
                  <c:v>0.11</c:v>
                </c:pt>
                <c:pt idx="92">
                  <c:v>0.11</c:v>
                </c:pt>
                <c:pt idx="93">
                  <c:v>0.11</c:v>
                </c:pt>
                <c:pt idx="94">
                  <c:v>0.11</c:v>
                </c:pt>
                <c:pt idx="95">
                  <c:v>0.11</c:v>
                </c:pt>
                <c:pt idx="96">
                  <c:v>0.11</c:v>
                </c:pt>
                <c:pt idx="97">
                  <c:v>0.11</c:v>
                </c:pt>
                <c:pt idx="98">
                  <c:v>0.13400000000000001</c:v>
                </c:pt>
                <c:pt idx="99">
                  <c:v>0.13400000000000001</c:v>
                </c:pt>
                <c:pt idx="100">
                  <c:v>0.13400000000000001</c:v>
                </c:pt>
                <c:pt idx="101">
                  <c:v>0.13400000000000001</c:v>
                </c:pt>
                <c:pt idx="102">
                  <c:v>0.13400000000000001</c:v>
                </c:pt>
                <c:pt idx="103">
                  <c:v>0.13400000000000001</c:v>
                </c:pt>
                <c:pt idx="104">
                  <c:v>0.13400000000000001</c:v>
                </c:pt>
                <c:pt idx="105">
                  <c:v>0.13400000000000001</c:v>
                </c:pt>
                <c:pt idx="106">
                  <c:v>0.13400000000000001</c:v>
                </c:pt>
                <c:pt idx="107">
                  <c:v>0.13400000000000001</c:v>
                </c:pt>
                <c:pt idx="108">
                  <c:v>0.13400000000000001</c:v>
                </c:pt>
                <c:pt idx="109">
                  <c:v>0.13400000000000001</c:v>
                </c:pt>
                <c:pt idx="110">
                  <c:v>0.13400000000000001</c:v>
                </c:pt>
                <c:pt idx="111">
                  <c:v>0.13400000000000001</c:v>
                </c:pt>
                <c:pt idx="112">
                  <c:v>0.158</c:v>
                </c:pt>
                <c:pt idx="113">
                  <c:v>0.158</c:v>
                </c:pt>
                <c:pt idx="114">
                  <c:v>0.158</c:v>
                </c:pt>
                <c:pt idx="115">
                  <c:v>0.158</c:v>
                </c:pt>
                <c:pt idx="116">
                  <c:v>0.158</c:v>
                </c:pt>
                <c:pt idx="117">
                  <c:v>0.158</c:v>
                </c:pt>
                <c:pt idx="118">
                  <c:v>0.158</c:v>
                </c:pt>
                <c:pt idx="119">
                  <c:v>0.158</c:v>
                </c:pt>
                <c:pt idx="120">
                  <c:v>0.158</c:v>
                </c:pt>
                <c:pt idx="121">
                  <c:v>0.158</c:v>
                </c:pt>
                <c:pt idx="122">
                  <c:v>0.158</c:v>
                </c:pt>
                <c:pt idx="123">
                  <c:v>0.158</c:v>
                </c:pt>
                <c:pt idx="124">
                  <c:v>0.182</c:v>
                </c:pt>
                <c:pt idx="125">
                  <c:v>0.182</c:v>
                </c:pt>
                <c:pt idx="126">
                  <c:v>0.182</c:v>
                </c:pt>
                <c:pt idx="127">
                  <c:v>0.182</c:v>
                </c:pt>
                <c:pt idx="128">
                  <c:v>0.182</c:v>
                </c:pt>
                <c:pt idx="129">
                  <c:v>0.182</c:v>
                </c:pt>
                <c:pt idx="130">
                  <c:v>0.182</c:v>
                </c:pt>
                <c:pt idx="131">
                  <c:v>0.182</c:v>
                </c:pt>
                <c:pt idx="132">
                  <c:v>0.182</c:v>
                </c:pt>
                <c:pt idx="133">
                  <c:v>0.182</c:v>
                </c:pt>
                <c:pt idx="134">
                  <c:v>0.182</c:v>
                </c:pt>
                <c:pt idx="135">
                  <c:v>0.182</c:v>
                </c:pt>
                <c:pt idx="136">
                  <c:v>0.20599999999999999</c:v>
                </c:pt>
                <c:pt idx="137">
                  <c:v>0.20599999999999999</c:v>
                </c:pt>
                <c:pt idx="138">
                  <c:v>0.20599999999999999</c:v>
                </c:pt>
                <c:pt idx="139">
                  <c:v>0.20599999999999999</c:v>
                </c:pt>
                <c:pt idx="140">
                  <c:v>0.20599999999999999</c:v>
                </c:pt>
                <c:pt idx="141">
                  <c:v>0.20599999999999999</c:v>
                </c:pt>
                <c:pt idx="142">
                  <c:v>0.20599999999999999</c:v>
                </c:pt>
                <c:pt idx="143">
                  <c:v>0.20599999999999999</c:v>
                </c:pt>
                <c:pt idx="144">
                  <c:v>0.20599999999999999</c:v>
                </c:pt>
                <c:pt idx="145">
                  <c:v>0.20599999999999999</c:v>
                </c:pt>
                <c:pt idx="146">
                  <c:v>0.22999999999999998</c:v>
                </c:pt>
                <c:pt idx="147">
                  <c:v>0.22999999999999998</c:v>
                </c:pt>
                <c:pt idx="148">
                  <c:v>0.22999999999999998</c:v>
                </c:pt>
                <c:pt idx="149">
                  <c:v>0.22999999999999998</c:v>
                </c:pt>
                <c:pt idx="150">
                  <c:v>0.22999999999999998</c:v>
                </c:pt>
                <c:pt idx="151">
                  <c:v>0.22999999999999998</c:v>
                </c:pt>
                <c:pt idx="152">
                  <c:v>0.22999999999999998</c:v>
                </c:pt>
                <c:pt idx="153">
                  <c:v>0.22999999999999998</c:v>
                </c:pt>
                <c:pt idx="154">
                  <c:v>0.22999999999999998</c:v>
                </c:pt>
                <c:pt idx="155">
                  <c:v>0.22999999999999998</c:v>
                </c:pt>
                <c:pt idx="156">
                  <c:v>0.254</c:v>
                </c:pt>
                <c:pt idx="157">
                  <c:v>0.254</c:v>
                </c:pt>
                <c:pt idx="158">
                  <c:v>0.254</c:v>
                </c:pt>
                <c:pt idx="159">
                  <c:v>0.254</c:v>
                </c:pt>
                <c:pt idx="160">
                  <c:v>0.254</c:v>
                </c:pt>
                <c:pt idx="161">
                  <c:v>0.254</c:v>
                </c:pt>
                <c:pt idx="162">
                  <c:v>0.254</c:v>
                </c:pt>
                <c:pt idx="163">
                  <c:v>0.254</c:v>
                </c:pt>
                <c:pt idx="164">
                  <c:v>0.254</c:v>
                </c:pt>
                <c:pt idx="165">
                  <c:v>0.254</c:v>
                </c:pt>
                <c:pt idx="166">
                  <c:v>0.27800000000000002</c:v>
                </c:pt>
                <c:pt idx="167">
                  <c:v>0.27800000000000002</c:v>
                </c:pt>
                <c:pt idx="168">
                  <c:v>0.27800000000000002</c:v>
                </c:pt>
                <c:pt idx="169">
                  <c:v>0.27800000000000002</c:v>
                </c:pt>
                <c:pt idx="170">
                  <c:v>0.27800000000000002</c:v>
                </c:pt>
                <c:pt idx="171">
                  <c:v>0.27800000000000002</c:v>
                </c:pt>
                <c:pt idx="172">
                  <c:v>0.27800000000000002</c:v>
                </c:pt>
                <c:pt idx="173">
                  <c:v>0.27800000000000002</c:v>
                </c:pt>
                <c:pt idx="174">
                  <c:v>0.30199999999999999</c:v>
                </c:pt>
                <c:pt idx="175">
                  <c:v>0.30199999999999999</c:v>
                </c:pt>
                <c:pt idx="176">
                  <c:v>0.30199999999999999</c:v>
                </c:pt>
                <c:pt idx="177">
                  <c:v>0.30199999999999999</c:v>
                </c:pt>
                <c:pt idx="178">
                  <c:v>0.30199999999999999</c:v>
                </c:pt>
                <c:pt idx="179">
                  <c:v>0.30199999999999999</c:v>
                </c:pt>
                <c:pt idx="180">
                  <c:v>0.30199999999999999</c:v>
                </c:pt>
                <c:pt idx="181">
                  <c:v>0.30199999999999999</c:v>
                </c:pt>
                <c:pt idx="182">
                  <c:v>0.32600000000000001</c:v>
                </c:pt>
                <c:pt idx="183">
                  <c:v>0.32600000000000001</c:v>
                </c:pt>
                <c:pt idx="184">
                  <c:v>0.32600000000000001</c:v>
                </c:pt>
                <c:pt idx="185">
                  <c:v>0.32600000000000001</c:v>
                </c:pt>
                <c:pt idx="186">
                  <c:v>0.32600000000000001</c:v>
                </c:pt>
                <c:pt idx="187">
                  <c:v>0.32600000000000001</c:v>
                </c:pt>
                <c:pt idx="188">
                  <c:v>0.35</c:v>
                </c:pt>
                <c:pt idx="189">
                  <c:v>0.35</c:v>
                </c:pt>
                <c:pt idx="190">
                  <c:v>0.35</c:v>
                </c:pt>
                <c:pt idx="191">
                  <c:v>0.35</c:v>
                </c:pt>
                <c:pt idx="192">
                  <c:v>0.374</c:v>
                </c:pt>
                <c:pt idx="193">
                  <c:v>0.374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'2P Extreme Lumens'!$Z$4:$Z$197</c15:f>
                <c15:dlblRangeCache>
                  <c:ptCount val="194"/>
                  <c:pt idx="0">
                    <c:v>x</c:v>
                  </c:pt>
                  <c:pt idx="1">
                    <c:v>x</c:v>
                  </c:pt>
                  <c:pt idx="2">
                    <c:v>x</c:v>
                  </c:pt>
                  <c:pt idx="3">
                    <c:v>x</c:v>
                  </c:pt>
                  <c:pt idx="4">
                    <c:v>x</c:v>
                  </c:pt>
                  <c:pt idx="5">
                    <c:v>x</c:v>
                  </c:pt>
                  <c:pt idx="6">
                    <c:v>x</c:v>
                  </c:pt>
                  <c:pt idx="7">
                    <c:v>x</c:v>
                  </c:pt>
                  <c:pt idx="8">
                    <c:v>x</c:v>
                  </c:pt>
                  <c:pt idx="9">
                    <c:v>x</c:v>
                  </c:pt>
                  <c:pt idx="10">
                    <c:v>x</c:v>
                  </c:pt>
                  <c:pt idx="11">
                    <c:v>x</c:v>
                  </c:pt>
                  <c:pt idx="12">
                    <c:v>x</c:v>
                  </c:pt>
                  <c:pt idx="13">
                    <c:v>x</c:v>
                  </c:pt>
                  <c:pt idx="14">
                    <c:v>x</c:v>
                  </c:pt>
                  <c:pt idx="15">
                    <c:v>x</c:v>
                  </c:pt>
                  <c:pt idx="16">
                    <c:v>x</c:v>
                  </c:pt>
                  <c:pt idx="17">
                    <c:v>x</c:v>
                  </c:pt>
                  <c:pt idx="18">
                    <c:v>x</c:v>
                  </c:pt>
                  <c:pt idx="19">
                    <c:v>x</c:v>
                  </c:pt>
                  <c:pt idx="20">
                    <c:v>x</c:v>
                  </c:pt>
                  <c:pt idx="21">
                    <c:v>x</c:v>
                  </c:pt>
                  <c:pt idx="22">
                    <c:v>x</c:v>
                  </c:pt>
                  <c:pt idx="23">
                    <c:v>x</c:v>
                  </c:pt>
                  <c:pt idx="24">
                    <c:v>x</c:v>
                  </c:pt>
                  <c:pt idx="25">
                    <c:v>x</c:v>
                  </c:pt>
                  <c:pt idx="26">
                    <c:v>x</c:v>
                  </c:pt>
                  <c:pt idx="27">
                    <c:v>x</c:v>
                  </c:pt>
                  <c:pt idx="28">
                    <c:v>x</c:v>
                  </c:pt>
                  <c:pt idx="29">
                    <c:v>x</c:v>
                  </c:pt>
                  <c:pt idx="30">
                    <c:v>x</c:v>
                  </c:pt>
                  <c:pt idx="31">
                    <c:v>x</c:v>
                  </c:pt>
                  <c:pt idx="32">
                    <c:v>x</c:v>
                  </c:pt>
                  <c:pt idx="33">
                    <c:v>x</c:v>
                  </c:pt>
                  <c:pt idx="34">
                    <c:v>x</c:v>
                  </c:pt>
                  <c:pt idx="35">
                    <c:v>x</c:v>
                  </c:pt>
                  <c:pt idx="36">
                    <c:v>x</c:v>
                  </c:pt>
                  <c:pt idx="37">
                    <c:v>x</c:v>
                  </c:pt>
                  <c:pt idx="38">
                    <c:v>x</c:v>
                  </c:pt>
                  <c:pt idx="39">
                    <c:v>x</c:v>
                  </c:pt>
                  <c:pt idx="40">
                    <c:v>x</c:v>
                  </c:pt>
                  <c:pt idx="41">
                    <c:v>x</c:v>
                  </c:pt>
                  <c:pt idx="42">
                    <c:v>x</c:v>
                  </c:pt>
                  <c:pt idx="43">
                    <c:v>x</c:v>
                  </c:pt>
                  <c:pt idx="44">
                    <c:v>x</c:v>
                  </c:pt>
                  <c:pt idx="45">
                    <c:v>x</c:v>
                  </c:pt>
                  <c:pt idx="46">
                    <c:v>x</c:v>
                  </c:pt>
                  <c:pt idx="47">
                    <c:v>x</c:v>
                  </c:pt>
                  <c:pt idx="48">
                    <c:v>x</c:v>
                  </c:pt>
                  <c:pt idx="49">
                    <c:v>x</c:v>
                  </c:pt>
                  <c:pt idx="50">
                    <c:v>x</c:v>
                  </c:pt>
                  <c:pt idx="51">
                    <c:v>x</c:v>
                  </c:pt>
                  <c:pt idx="52">
                    <c:v>x</c:v>
                  </c:pt>
                  <c:pt idx="53">
                    <c:v>x</c:v>
                  </c:pt>
                  <c:pt idx="54">
                    <c:v>x</c:v>
                  </c:pt>
                  <c:pt idx="55">
                    <c:v>x</c:v>
                  </c:pt>
                  <c:pt idx="56">
                    <c:v>x</c:v>
                  </c:pt>
                  <c:pt idx="57">
                    <c:v>x</c:v>
                  </c:pt>
                  <c:pt idx="58">
                    <c:v>x</c:v>
                  </c:pt>
                  <c:pt idx="59">
                    <c:v>x</c:v>
                  </c:pt>
                  <c:pt idx="60">
                    <c:v>x</c:v>
                  </c:pt>
                  <c:pt idx="61">
                    <c:v>x</c:v>
                  </c:pt>
                  <c:pt idx="62">
                    <c:v>x</c:v>
                  </c:pt>
                  <c:pt idx="63">
                    <c:v>x</c:v>
                  </c:pt>
                  <c:pt idx="64">
                    <c:v>x</c:v>
                  </c:pt>
                  <c:pt idx="65">
                    <c:v>x</c:v>
                  </c:pt>
                  <c:pt idx="66">
                    <c:v>x</c:v>
                  </c:pt>
                  <c:pt idx="67">
                    <c:v>x</c:v>
                  </c:pt>
                  <c:pt idx="68">
                    <c:v>x</c:v>
                  </c:pt>
                  <c:pt idx="69">
                    <c:v>x</c:v>
                  </c:pt>
                  <c:pt idx="70">
                    <c:v>x</c:v>
                  </c:pt>
                  <c:pt idx="71">
                    <c:v>x</c:v>
                  </c:pt>
                  <c:pt idx="72">
                    <c:v>x</c:v>
                  </c:pt>
                  <c:pt idx="73">
                    <c:v>x</c:v>
                  </c:pt>
                  <c:pt idx="74">
                    <c:v>x</c:v>
                  </c:pt>
                  <c:pt idx="75">
                    <c:v>x</c:v>
                  </c:pt>
                  <c:pt idx="76">
                    <c:v>x</c:v>
                  </c:pt>
                  <c:pt idx="77">
                    <c:v>x</c:v>
                  </c:pt>
                  <c:pt idx="78">
                    <c:v>x</c:v>
                  </c:pt>
                  <c:pt idx="79">
                    <c:v>x</c:v>
                  </c:pt>
                  <c:pt idx="80">
                    <c:v>x</c:v>
                  </c:pt>
                  <c:pt idx="81">
                    <c:v>x</c:v>
                  </c:pt>
                  <c:pt idx="82">
                    <c:v>x</c:v>
                  </c:pt>
                  <c:pt idx="83">
                    <c:v>x</c:v>
                  </c:pt>
                  <c:pt idx="84">
                    <c:v>x</c:v>
                  </c:pt>
                  <c:pt idx="85">
                    <c:v>x</c:v>
                  </c:pt>
                  <c:pt idx="86">
                    <c:v>x</c:v>
                  </c:pt>
                  <c:pt idx="87">
                    <c:v>x</c:v>
                  </c:pt>
                  <c:pt idx="88">
                    <c:v>x</c:v>
                  </c:pt>
                  <c:pt idx="89">
                    <c:v>x</c:v>
                  </c:pt>
                  <c:pt idx="90">
                    <c:v>x</c:v>
                  </c:pt>
                  <c:pt idx="91">
                    <c:v>x</c:v>
                  </c:pt>
                  <c:pt idx="92">
                    <c:v>x</c:v>
                  </c:pt>
                  <c:pt idx="93">
                    <c:v>x</c:v>
                  </c:pt>
                  <c:pt idx="94">
                    <c:v>x</c:v>
                  </c:pt>
                  <c:pt idx="95">
                    <c:v>x</c:v>
                  </c:pt>
                  <c:pt idx="96">
                    <c:v>x</c:v>
                  </c:pt>
                  <c:pt idx="97">
                    <c:v>x</c:v>
                  </c:pt>
                  <c:pt idx="98">
                    <c:v>x</c:v>
                  </c:pt>
                  <c:pt idx="99">
                    <c:v>x</c:v>
                  </c:pt>
                  <c:pt idx="100">
                    <c:v>x</c:v>
                  </c:pt>
                  <c:pt idx="101">
                    <c:v>x</c:v>
                  </c:pt>
                  <c:pt idx="102">
                    <c:v>x</c:v>
                  </c:pt>
                  <c:pt idx="103">
                    <c:v>x</c:v>
                  </c:pt>
                  <c:pt idx="104">
                    <c:v>x</c:v>
                  </c:pt>
                  <c:pt idx="105">
                    <c:v>x</c:v>
                  </c:pt>
                  <c:pt idx="106">
                    <c:v>x</c:v>
                  </c:pt>
                  <c:pt idx="107">
                    <c:v>x</c:v>
                  </c:pt>
                  <c:pt idx="108">
                    <c:v>x</c:v>
                  </c:pt>
                  <c:pt idx="109">
                    <c:v>x</c:v>
                  </c:pt>
                  <c:pt idx="110">
                    <c:v>x</c:v>
                  </c:pt>
                  <c:pt idx="111">
                    <c:v>x</c:v>
                  </c:pt>
                  <c:pt idx="112">
                    <c:v>x</c:v>
                  </c:pt>
                  <c:pt idx="113">
                    <c:v>x</c:v>
                  </c:pt>
                  <c:pt idx="114">
                    <c:v>x</c:v>
                  </c:pt>
                  <c:pt idx="115">
                    <c:v>x</c:v>
                  </c:pt>
                  <c:pt idx="116">
                    <c:v>x</c:v>
                  </c:pt>
                  <c:pt idx="117">
                    <c:v>x</c:v>
                  </c:pt>
                  <c:pt idx="118">
                    <c:v>x</c:v>
                  </c:pt>
                  <c:pt idx="119">
                    <c:v>x</c:v>
                  </c:pt>
                  <c:pt idx="120">
                    <c:v>x</c:v>
                  </c:pt>
                  <c:pt idx="121">
                    <c:v>x</c:v>
                  </c:pt>
                  <c:pt idx="122">
                    <c:v>x</c:v>
                  </c:pt>
                  <c:pt idx="123">
                    <c:v>x</c:v>
                  </c:pt>
                  <c:pt idx="124">
                    <c:v>x</c:v>
                  </c:pt>
                  <c:pt idx="125">
                    <c:v>x</c:v>
                  </c:pt>
                  <c:pt idx="126">
                    <c:v>x</c:v>
                  </c:pt>
                  <c:pt idx="127">
                    <c:v>x</c:v>
                  </c:pt>
                  <c:pt idx="128">
                    <c:v>x</c:v>
                  </c:pt>
                  <c:pt idx="129">
                    <c:v>x</c:v>
                  </c:pt>
                  <c:pt idx="130">
                    <c:v>x</c:v>
                  </c:pt>
                  <c:pt idx="131">
                    <c:v>x</c:v>
                  </c:pt>
                  <c:pt idx="132">
                    <c:v>x</c:v>
                  </c:pt>
                  <c:pt idx="133">
                    <c:v>x</c:v>
                  </c:pt>
                  <c:pt idx="134">
                    <c:v>x</c:v>
                  </c:pt>
                  <c:pt idx="135">
                    <c:v>x</c:v>
                  </c:pt>
                  <c:pt idx="136">
                    <c:v>x</c:v>
                  </c:pt>
                  <c:pt idx="137">
                    <c:v>x</c:v>
                  </c:pt>
                  <c:pt idx="138">
                    <c:v>x</c:v>
                  </c:pt>
                  <c:pt idx="139">
                    <c:v>x</c:v>
                  </c:pt>
                  <c:pt idx="140">
                    <c:v>x</c:v>
                  </c:pt>
                  <c:pt idx="141">
                    <c:v>x</c:v>
                  </c:pt>
                  <c:pt idx="142">
                    <c:v>x</c:v>
                  </c:pt>
                  <c:pt idx="143">
                    <c:v>x</c:v>
                  </c:pt>
                  <c:pt idx="144">
                    <c:v>x</c:v>
                  </c:pt>
                  <c:pt idx="145">
                    <c:v>x</c:v>
                  </c:pt>
                  <c:pt idx="146">
                    <c:v>x</c:v>
                  </c:pt>
                  <c:pt idx="147">
                    <c:v>x</c:v>
                  </c:pt>
                  <c:pt idx="148">
                    <c:v>x</c:v>
                  </c:pt>
                  <c:pt idx="149">
                    <c:v>x</c:v>
                  </c:pt>
                  <c:pt idx="150">
                    <c:v>x</c:v>
                  </c:pt>
                  <c:pt idx="151">
                    <c:v>x</c:v>
                  </c:pt>
                  <c:pt idx="152">
                    <c:v>x</c:v>
                  </c:pt>
                  <c:pt idx="153">
                    <c:v>x</c:v>
                  </c:pt>
                  <c:pt idx="154">
                    <c:v>x</c:v>
                  </c:pt>
                  <c:pt idx="155">
                    <c:v>x</c:v>
                  </c:pt>
                  <c:pt idx="156">
                    <c:v>x</c:v>
                  </c:pt>
                  <c:pt idx="157">
                    <c:v>x</c:v>
                  </c:pt>
                  <c:pt idx="158">
                    <c:v>x</c:v>
                  </c:pt>
                  <c:pt idx="159">
                    <c:v>x</c:v>
                  </c:pt>
                  <c:pt idx="160">
                    <c:v>x</c:v>
                  </c:pt>
                  <c:pt idx="161">
                    <c:v>x</c:v>
                  </c:pt>
                  <c:pt idx="162">
                    <c:v>x</c:v>
                  </c:pt>
                  <c:pt idx="163">
                    <c:v>x</c:v>
                  </c:pt>
                  <c:pt idx="164">
                    <c:v>x</c:v>
                  </c:pt>
                  <c:pt idx="165">
                    <c:v>x</c:v>
                  </c:pt>
                  <c:pt idx="166">
                    <c:v>x</c:v>
                  </c:pt>
                  <c:pt idx="167">
                    <c:v>x</c:v>
                  </c:pt>
                  <c:pt idx="168">
                    <c:v>x</c:v>
                  </c:pt>
                  <c:pt idx="169">
                    <c:v>x</c:v>
                  </c:pt>
                  <c:pt idx="170">
                    <c:v>x</c:v>
                  </c:pt>
                  <c:pt idx="171">
                    <c:v>x</c:v>
                  </c:pt>
                  <c:pt idx="172">
                    <c:v>x</c:v>
                  </c:pt>
                  <c:pt idx="173">
                    <c:v>x</c:v>
                  </c:pt>
                  <c:pt idx="174">
                    <c:v>x</c:v>
                  </c:pt>
                  <c:pt idx="175">
                    <c:v>x</c:v>
                  </c:pt>
                  <c:pt idx="176">
                    <c:v>x</c:v>
                  </c:pt>
                  <c:pt idx="177">
                    <c:v>x</c:v>
                  </c:pt>
                  <c:pt idx="178">
                    <c:v>x</c:v>
                  </c:pt>
                  <c:pt idx="179">
                    <c:v>x</c:v>
                  </c:pt>
                  <c:pt idx="180">
                    <c:v>x</c:v>
                  </c:pt>
                  <c:pt idx="181">
                    <c:v>x</c:v>
                  </c:pt>
                  <c:pt idx="182">
                    <c:v>x</c:v>
                  </c:pt>
                  <c:pt idx="183">
                    <c:v>x</c:v>
                  </c:pt>
                  <c:pt idx="184">
                    <c:v>x</c:v>
                  </c:pt>
                  <c:pt idx="185">
                    <c:v>x</c:v>
                  </c:pt>
                  <c:pt idx="186">
                    <c:v>x</c:v>
                  </c:pt>
                  <c:pt idx="187">
                    <c:v>x</c:v>
                  </c:pt>
                  <c:pt idx="188">
                    <c:v>x</c:v>
                  </c:pt>
                  <c:pt idx="189">
                    <c:v>x</c:v>
                  </c:pt>
                  <c:pt idx="190">
                    <c:v>x</c:v>
                  </c:pt>
                  <c:pt idx="191">
                    <c:v>x</c:v>
                  </c:pt>
                  <c:pt idx="192">
                    <c:v>x</c:v>
                  </c:pt>
                  <c:pt idx="193">
                    <c:v>x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0E-98C7-3440-8B8A-7DA4F4B2203B}"/>
            </c:ext>
          </c:extLst>
        </c:ser>
        <c:ser>
          <c:idx val="15"/>
          <c:order val="18"/>
          <c:tx>
            <c:v>Batman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/>
                    </a:pPr>
                    <a:fld id="{318D83C8-2779-504B-9C71-263104771F7E}" type="CELLRANGE">
                      <a:rPr lang="en-US" sz="2000" b="1">
                        <a:solidFill>
                          <a:srgbClr val="00B0F0"/>
                        </a:solidFill>
                      </a:rPr>
                      <a:pPr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rgbClr val="FF0000"/>
                </a:solidFill>
                <a:ln w="28575">
                  <a:solidFill>
                    <a:schemeClr val="tx1"/>
                  </a:solidFill>
                </a:ln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irregularSeal1">
                      <a:avLst/>
                    </a:prstGeom>
                  </c15:spPr>
                  <c15:layout>
                    <c:manualLayout>
                      <c:w val="0.25318307551873798"/>
                      <c:h val="0.1870982633446828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F-98C7-3440-8B8A-7DA4F4B2203B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'2P Extreme Lumens'!$C$90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'2P Extreme Lumens'!$D$90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'2P Extreme Lumens'!$G$90</c15:f>
                <c15:dlblRangeCache>
                  <c:ptCount val="1"/>
                  <c:pt idx="0">
                    <c:v>EPIC!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0-98C7-3440-8B8A-7DA4F4B2203B}"/>
            </c:ext>
          </c:extLst>
        </c:ser>
        <c:ser>
          <c:idx val="17"/>
          <c:order val="19"/>
          <c:tx>
            <c:strRef>
              <c:f>'2P Extreme Lumens'!$F$74</c:f>
              <c:strCache>
                <c:ptCount val="1"/>
                <c:pt idx="0">
                  <c:v>μ on the graph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wrap="square" lIns="38100" tIns="0" rIns="38100" bIns="182880" anchor="ctr">
                    <a:spAutoFit/>
                  </a:bodyPr>
                  <a:lstStyle/>
                  <a:p>
                    <a:pPr>
                      <a:defRPr sz="1400" b="1"/>
                    </a:pPr>
                    <a:fld id="{CF6241DC-2232-524D-B2E1-E7892FE2F6AB}" type="CELLRANGE">
                      <a:rPr lang="en-US"/>
                      <a:pPr>
                        <a:defRPr sz="1400" b="1"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/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1-98C7-3440-8B8A-7DA4F4B2203B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'2P Extreme Lumens'!$G$75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'2P Extreme Lumens'!$H$75</c:f>
              <c:numCache>
                <c:formatCode>General</c:formatCode>
                <c:ptCount val="1"/>
                <c:pt idx="0">
                  <c:v>0.04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'2P Extreme Lumens'!$I$75</c15:f>
                <c15:dlblRangeCache>
                  <c:ptCount val="1"/>
                  <c:pt idx="0">
                    <c:v>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2-98C7-3440-8B8A-7DA4F4B22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2317152"/>
        <c:axId val="930277696"/>
      </c:scatterChart>
      <c:valAx>
        <c:axId val="1632317152"/>
        <c:scaling>
          <c:orientation val="minMax"/>
          <c:min val="-4"/>
        </c:scaling>
        <c:delete val="0"/>
        <c:axPos val="b"/>
        <c:numFmt formatCode="0" sourceLinked="0"/>
        <c:majorTickMark val="none"/>
        <c:minorTickMark val="none"/>
        <c:tickLblPos val="none"/>
        <c:spPr>
          <a:noFill/>
          <a:ln w="9525" cap="flat" cmpd="sng" algn="ctr">
            <a:solidFill>
              <a:srgbClr val="00B0F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0277696"/>
        <c:crosses val="autoZero"/>
        <c:crossBetween val="midCat"/>
      </c:valAx>
      <c:valAx>
        <c:axId val="930277696"/>
        <c:scaling>
          <c:orientation val="minMax"/>
          <c:max val="0.5"/>
          <c:min val="-0.21"/>
        </c:scaling>
        <c:delete val="1"/>
        <c:axPos val="l"/>
        <c:numFmt formatCode="General" sourceLinked="1"/>
        <c:majorTickMark val="out"/>
        <c:minorTickMark val="none"/>
        <c:tickLblPos val="nextTo"/>
        <c:crossAx val="1632317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4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'2X Delivery Time'!$E$74</c:f>
          <c:strCache>
            <c:ptCount val="1"/>
            <c:pt idx="0">
              <c:v>P(x)</c:v>
            </c:pt>
          </c:strCache>
        </c:strRef>
      </c:tx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816123323792291E-2"/>
          <c:y val="1.8159243788937393E-2"/>
          <c:w val="0.96436775335241542"/>
          <c:h val="0.92953870622354751"/>
        </c:manualLayout>
      </c:layout>
      <c:scatterChart>
        <c:scatterStyle val="lineMarker"/>
        <c:varyColors val="0"/>
        <c:ser>
          <c:idx val="13"/>
          <c:order val="0"/>
          <c:tx>
            <c:v>equationLEFT</c:v>
          </c:tx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 anchorCtr="0">
                    <a:noAutofit/>
                  </a:bodyPr>
                  <a:lstStyle/>
                  <a:p>
                    <a:pPr algn="ctr">
                      <a:defRPr/>
                    </a:pPr>
                    <a:fld id="{95DEE31D-2CF6-FA49-A4EB-EE5DE684F661}" type="CELLRANGE">
                      <a:rPr lang="en-US"/>
                      <a:pPr algn="ctr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solidFill>
                    <a:schemeClr val="bg1">
                      <a:lumMod val="85000"/>
                    </a:schemeClr>
                  </a:soli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182593733186888"/>
                      <c:h val="0.19838693633952253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F386-F24E-B8DF-F46645EE2D9F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txPr>
              <a:bodyPr wrap="square" lIns="91440" tIns="19050" rIns="38100" bIns="19050" anchor="ctr" anchorCtr="0">
                <a:spAutoFit/>
              </a:bodyPr>
              <a:lstStyle/>
              <a:p>
                <a:pPr algn="l">
                  <a:defRPr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'2X Delivery Time'!$C$81</c:f>
              <c:numCache>
                <c:formatCode>General</c:formatCode>
                <c:ptCount val="1"/>
                <c:pt idx="0">
                  <c:v>-3.5</c:v>
                </c:pt>
              </c:numCache>
            </c:numRef>
          </c:xVal>
          <c:yVal>
            <c:numRef>
              <c:f>'2X Delivery Time'!$D$81</c:f>
              <c:numCache>
                <c:formatCode>General</c:formatCode>
                <c:ptCount val="1"/>
                <c:pt idx="0">
                  <c:v>0.49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'2X Delivery Time'!$E$81</c15:f>
                <c15:dlblRangeCache>
                  <c:ptCount val="1"/>
                  <c:pt idx="0">
                    <c:v>x to P(x)
z = (x -μ) / σ
⟵ P(x) = P(z) = norm.s.dist(z, true)
⟶ P(x) = P(z) = 1-norm.s.dist(z, true)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F386-F24E-B8DF-F46645EE2D9F}"/>
            </c:ext>
          </c:extLst>
        </c:ser>
        <c:ser>
          <c:idx val="14"/>
          <c:order val="1"/>
          <c:tx>
            <c:v>equationRIGHT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1751DB62-A0EA-F54E-8616-FB3FA15F38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F386-F24E-B8DF-F46645EE2D9F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'2X Delivery Time'!$G$81</c:f>
              <c:numCache>
                <c:formatCode>General</c:formatCode>
                <c:ptCount val="1"/>
                <c:pt idx="0">
                  <c:v>3.5</c:v>
                </c:pt>
              </c:numCache>
            </c:numRef>
          </c:xVal>
          <c:yVal>
            <c:numRef>
              <c:f>'2X Delivery Time'!$H$81</c:f>
              <c:numCache>
                <c:formatCode>General</c:formatCode>
                <c:ptCount val="1"/>
                <c:pt idx="0">
                  <c:v>0.49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'2X Delivery Time'!$I$81</c15:f>
                <c15:dlblRangeCache>
                  <c:ptCount val="1"/>
                  <c:pt idx="0">
                    <c:v>P(x) to x
⟵ z = norm.s.inv(P(x))
⟶ z = norm.s.inv(1-P(x))
x = zσ + 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F386-F24E-B8DF-F46645EE2D9F}"/>
            </c:ext>
          </c:extLst>
        </c:ser>
        <c:ser>
          <c:idx val="0"/>
          <c:order val="2"/>
          <c:tx>
            <c:strRef>
              <c:f>'2X Delivery Time'!$R$49</c:f>
              <c:strCache>
                <c:ptCount val="1"/>
                <c:pt idx="0">
                  <c:v>Z or T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'2X Delivery Time'!$Q$50:$Q$194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'2X Delivery Time'!$R$50:$R$194</c:f>
              <c:numCache>
                <c:formatCode>0.000</c:formatCode>
                <c:ptCount val="145"/>
                <c:pt idx="0">
                  <c:v>4.4318484119380075E-3</c:v>
                </c:pt>
                <c:pt idx="1">
                  <c:v>5.0175847389326532E-3</c:v>
                </c:pt>
                <c:pt idx="2">
                  <c:v>5.6708812194458807E-3</c:v>
                </c:pt>
                <c:pt idx="3">
                  <c:v>6.3981203107235513E-3</c:v>
                </c:pt>
                <c:pt idx="4">
                  <c:v>7.2060997646092168E-3</c:v>
                </c:pt>
                <c:pt idx="5">
                  <c:v>8.1020357469784796E-3</c:v>
                </c:pt>
                <c:pt idx="6">
                  <c:v>9.0935625015910286E-3</c:v>
                </c:pt>
                <c:pt idx="7">
                  <c:v>1.0188728126088616E-2</c:v>
                </c:pt>
                <c:pt idx="8">
                  <c:v>1.1395986023797402E-2</c:v>
                </c:pt>
                <c:pt idx="9">
                  <c:v>1.2724181596831387E-2</c:v>
                </c:pt>
                <c:pt idx="10">
                  <c:v>1.4182533754437251E-2</c:v>
                </c:pt>
                <c:pt idx="11">
                  <c:v>1.5780610826231802E-2</c:v>
                </c:pt>
                <c:pt idx="12">
                  <c:v>1.7528300493568461E-2</c:v>
                </c:pt>
                <c:pt idx="13">
                  <c:v>1.9435773384264884E-2</c:v>
                </c:pt>
                <c:pt idx="14">
                  <c:v>2.1513440016773546E-2</c:v>
                </c:pt>
                <c:pt idx="15">
                  <c:v>2.3771900829913678E-2</c:v>
                </c:pt>
                <c:pt idx="16">
                  <c:v>2.6221889093709354E-2</c:v>
                </c:pt>
                <c:pt idx="17">
                  <c:v>2.8874206565747223E-2</c:v>
                </c:pt>
                <c:pt idx="18">
                  <c:v>3.1739651835667224E-2</c:v>
                </c:pt>
                <c:pt idx="19">
                  <c:v>3.482894138763417E-2</c:v>
                </c:pt>
                <c:pt idx="20">
                  <c:v>3.8152623506417724E-2</c:v>
                </c:pt>
                <c:pt idx="21">
                  <c:v>4.1720985256338335E-2</c:v>
                </c:pt>
                <c:pt idx="22">
                  <c:v>4.5543952872905295E-2</c:v>
                </c:pt>
                <c:pt idx="23">
                  <c:v>4.9630986023358713E-2</c:v>
                </c:pt>
                <c:pt idx="24">
                  <c:v>5.3990966513187674E-2</c:v>
                </c:pt>
                <c:pt idx="25">
                  <c:v>5.8632082139484169E-2</c:v>
                </c:pt>
                <c:pt idx="26">
                  <c:v>6.3561706516961941E-2</c:v>
                </c:pt>
                <c:pt idx="27">
                  <c:v>6.8786275826691473E-2</c:v>
                </c:pt>
                <c:pt idx="28">
                  <c:v>7.4311163558992643E-2</c:v>
                </c:pt>
                <c:pt idx="29">
                  <c:v>8.0140554438265552E-2</c:v>
                </c:pt>
                <c:pt idx="30">
                  <c:v>8.6277318826511032E-2</c:v>
                </c:pt>
                <c:pt idx="31">
                  <c:v>9.2722889001515207E-2</c:v>
                </c:pt>
                <c:pt idx="32">
                  <c:v>9.9477138792748207E-2</c:v>
                </c:pt>
                <c:pt idx="33">
                  <c:v>0.10653826813058456</c:v>
                </c:pt>
                <c:pt idx="34">
                  <c:v>0.11390269412019136</c:v>
                </c:pt>
                <c:pt idx="35">
                  <c:v>0.12156495028818042</c:v>
                </c:pt>
                <c:pt idx="36">
                  <c:v>0.12951759566589122</c:v>
                </c:pt>
                <c:pt idx="37">
                  <c:v>0.13775113536619732</c:v>
                </c:pt>
                <c:pt idx="38">
                  <c:v>0.14625395427953519</c:v>
                </c:pt>
                <c:pt idx="39">
                  <c:v>0.15501226545829269</c:v>
                </c:pt>
                <c:pt idx="40">
                  <c:v>0.1640100746759931</c:v>
                </c:pt>
                <c:pt idx="41">
                  <c:v>0.17322916253851786</c:v>
                </c:pt>
                <c:pt idx="42">
                  <c:v>0.18264908538902141</c:v>
                </c:pt>
                <c:pt idx="43">
                  <c:v>0.19224719608678109</c:v>
                </c:pt>
                <c:pt idx="44">
                  <c:v>0.20199868555405839</c:v>
                </c:pt>
                <c:pt idx="45">
                  <c:v>0.21187664577569898</c:v>
                </c:pt>
                <c:pt idx="46">
                  <c:v>0.22185215470573549</c:v>
                </c:pt>
                <c:pt idx="47">
                  <c:v>0.23189438328624226</c:v>
                </c:pt>
                <c:pt idx="48">
                  <c:v>0.24197072451914292</c:v>
                </c:pt>
                <c:pt idx="49">
                  <c:v>0.25204694425504476</c:v>
                </c:pt>
                <c:pt idx="50">
                  <c:v>0.262087353078301</c:v>
                </c:pt>
                <c:pt idx="51">
                  <c:v>0.27205499837854308</c:v>
                </c:pt>
                <c:pt idx="52">
                  <c:v>0.2819118754103021</c:v>
                </c:pt>
                <c:pt idx="53">
                  <c:v>0.29161915585865517</c:v>
                </c:pt>
                <c:pt idx="54">
                  <c:v>0.30113743215480399</c:v>
                </c:pt>
                <c:pt idx="55">
                  <c:v>0.31042697552584209</c:v>
                </c:pt>
                <c:pt idx="56">
                  <c:v>0.31944800552235181</c:v>
                </c:pt>
                <c:pt idx="57">
                  <c:v>0.32816096855037463</c:v>
                </c:pt>
                <c:pt idx="58">
                  <c:v>0.33652682274495277</c:v>
                </c:pt>
                <c:pt idx="59">
                  <c:v>0.34450732636471215</c:v>
                </c:pt>
                <c:pt idx="60">
                  <c:v>0.35206532676429914</c:v>
                </c:pt>
                <c:pt idx="61">
                  <c:v>0.35916504691680912</c:v>
                </c:pt>
                <c:pt idx="62">
                  <c:v>0.36577236641400213</c:v>
                </c:pt>
                <c:pt idx="63">
                  <c:v>0.37185509386976862</c:v>
                </c:pt>
                <c:pt idx="64">
                  <c:v>0.37738322769299293</c:v>
                </c:pt>
                <c:pt idx="65">
                  <c:v>0.3823292022799164</c:v>
                </c:pt>
                <c:pt idx="66">
                  <c:v>0.38666811680284902</c:v>
                </c:pt>
                <c:pt idx="67">
                  <c:v>0.39037794394036218</c:v>
                </c:pt>
                <c:pt idx="68">
                  <c:v>0.39343971610193973</c:v>
                </c:pt>
                <c:pt idx="69">
                  <c:v>0.39583768694474941</c:v>
                </c:pt>
                <c:pt idx="70">
                  <c:v>0.39755946625834188</c:v>
                </c:pt>
                <c:pt idx="71">
                  <c:v>0.39859612660068527</c:v>
                </c:pt>
                <c:pt idx="72">
                  <c:v>0.3989422804014327</c:v>
                </c:pt>
                <c:pt idx="73">
                  <c:v>0.39859612660068539</c:v>
                </c:pt>
                <c:pt idx="74">
                  <c:v>0.39755946625834204</c:v>
                </c:pt>
                <c:pt idx="75">
                  <c:v>0.39583768694474958</c:v>
                </c:pt>
                <c:pt idx="76">
                  <c:v>0.39343971610194006</c:v>
                </c:pt>
                <c:pt idx="77">
                  <c:v>0.39037794394036252</c:v>
                </c:pt>
                <c:pt idx="78">
                  <c:v>0.3866681168028494</c:v>
                </c:pt>
                <c:pt idx="79">
                  <c:v>0.3823292022799169</c:v>
                </c:pt>
                <c:pt idx="80">
                  <c:v>0.37738322769299348</c:v>
                </c:pt>
                <c:pt idx="81">
                  <c:v>0.37185509386976923</c:v>
                </c:pt>
                <c:pt idx="82">
                  <c:v>0.36577236641400274</c:v>
                </c:pt>
                <c:pt idx="83">
                  <c:v>0.35916504691680978</c:v>
                </c:pt>
                <c:pt idx="84">
                  <c:v>0.35206532676429986</c:v>
                </c:pt>
                <c:pt idx="85">
                  <c:v>0.34450732636471298</c:v>
                </c:pt>
                <c:pt idx="86">
                  <c:v>0.3365268227449536</c:v>
                </c:pt>
                <c:pt idx="87">
                  <c:v>0.32816096855037552</c:v>
                </c:pt>
                <c:pt idx="88">
                  <c:v>0.31944800552235275</c:v>
                </c:pt>
                <c:pt idx="89">
                  <c:v>0.31042697552584309</c:v>
                </c:pt>
                <c:pt idx="90">
                  <c:v>0.30113743215480498</c:v>
                </c:pt>
                <c:pt idx="91">
                  <c:v>0.29161915585865616</c:v>
                </c:pt>
                <c:pt idx="92">
                  <c:v>0.2819118754103031</c:v>
                </c:pt>
                <c:pt idx="93">
                  <c:v>0.27205499837854408</c:v>
                </c:pt>
                <c:pt idx="94">
                  <c:v>0.262087353078302</c:v>
                </c:pt>
                <c:pt idx="95">
                  <c:v>0.25204694425504581</c:v>
                </c:pt>
                <c:pt idx="96">
                  <c:v>0.24197072451914398</c:v>
                </c:pt>
                <c:pt idx="97">
                  <c:v>0.23189438328624334</c:v>
                </c:pt>
                <c:pt idx="98">
                  <c:v>0.22185215470573658</c:v>
                </c:pt>
                <c:pt idx="99">
                  <c:v>0.21187664577570006</c:v>
                </c:pt>
                <c:pt idx="100">
                  <c:v>0.20199868555405945</c:v>
                </c:pt>
                <c:pt idx="101">
                  <c:v>0.19224719608678212</c:v>
                </c:pt>
                <c:pt idx="102">
                  <c:v>0.18264908538902244</c:v>
                </c:pt>
                <c:pt idx="103">
                  <c:v>0.17322916253851886</c:v>
                </c:pt>
                <c:pt idx="104">
                  <c:v>0.16401007467599407</c:v>
                </c:pt>
                <c:pt idx="105">
                  <c:v>0.15501226545829364</c:v>
                </c:pt>
                <c:pt idx="106">
                  <c:v>0.14625395427953614</c:v>
                </c:pt>
                <c:pt idx="107">
                  <c:v>0.13775113536619821</c:v>
                </c:pt>
                <c:pt idx="108">
                  <c:v>0.12951759566589208</c:v>
                </c:pt>
                <c:pt idx="109">
                  <c:v>0.12156495028818123</c:v>
                </c:pt>
                <c:pt idx="110">
                  <c:v>0.11390269412019215</c:v>
                </c:pt>
                <c:pt idx="111">
                  <c:v>0.10653826813058534</c:v>
                </c:pt>
                <c:pt idx="112">
                  <c:v>9.9477138792748943E-2</c:v>
                </c:pt>
                <c:pt idx="113">
                  <c:v>9.2722889001515929E-2</c:v>
                </c:pt>
                <c:pt idx="114">
                  <c:v>8.6277318826511712E-2</c:v>
                </c:pt>
                <c:pt idx="115">
                  <c:v>8.014055443826619E-2</c:v>
                </c:pt>
                <c:pt idx="116">
                  <c:v>7.4311163558993254E-2</c:v>
                </c:pt>
                <c:pt idx="117">
                  <c:v>6.8786275826692042E-2</c:v>
                </c:pt>
                <c:pt idx="118">
                  <c:v>6.3561706516962482E-2</c:v>
                </c:pt>
                <c:pt idx="119">
                  <c:v>5.8632082139484676E-2</c:v>
                </c:pt>
                <c:pt idx="120">
                  <c:v>5.3990966513188146E-2</c:v>
                </c:pt>
                <c:pt idx="121">
                  <c:v>4.9630986023359178E-2</c:v>
                </c:pt>
                <c:pt idx="122">
                  <c:v>4.5543952872905698E-2</c:v>
                </c:pt>
                <c:pt idx="123">
                  <c:v>4.1720985256338723E-2</c:v>
                </c:pt>
                <c:pt idx="124">
                  <c:v>3.8152623506418078E-2</c:v>
                </c:pt>
                <c:pt idx="125">
                  <c:v>3.4828941387634517E-2</c:v>
                </c:pt>
                <c:pt idx="126">
                  <c:v>3.173965183566755E-2</c:v>
                </c:pt>
                <c:pt idx="127">
                  <c:v>2.8874206565747504E-2</c:v>
                </c:pt>
                <c:pt idx="128">
                  <c:v>2.6221889093709622E-2</c:v>
                </c:pt>
                <c:pt idx="129">
                  <c:v>2.3771900829913931E-2</c:v>
                </c:pt>
                <c:pt idx="130">
                  <c:v>2.1513440016773775E-2</c:v>
                </c:pt>
                <c:pt idx="131">
                  <c:v>1.9435773384265099E-2</c:v>
                </c:pt>
                <c:pt idx="132">
                  <c:v>1.7528300493568655E-2</c:v>
                </c:pt>
                <c:pt idx="133">
                  <c:v>1.5780610826231976E-2</c:v>
                </c:pt>
                <c:pt idx="134">
                  <c:v>1.4182533754437414E-2</c:v>
                </c:pt>
                <c:pt idx="135">
                  <c:v>1.2724181596831535E-2</c:v>
                </c:pt>
                <c:pt idx="136">
                  <c:v>1.1395986023797539E-2</c:v>
                </c:pt>
                <c:pt idx="137">
                  <c:v>1.0188728126088738E-2</c:v>
                </c:pt>
                <c:pt idx="138">
                  <c:v>9.0935625015911431E-3</c:v>
                </c:pt>
                <c:pt idx="139">
                  <c:v>8.1020357469785802E-3</c:v>
                </c:pt>
                <c:pt idx="140">
                  <c:v>7.2060997646093061E-3</c:v>
                </c:pt>
                <c:pt idx="141">
                  <c:v>6.3981203107236302E-3</c:v>
                </c:pt>
                <c:pt idx="142">
                  <c:v>5.6708812194459562E-3</c:v>
                </c:pt>
                <c:pt idx="143">
                  <c:v>5.01758473893272E-3</c:v>
                </c:pt>
                <c:pt idx="144">
                  <c:v>4.4318484119380665E-3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386-F24E-B8DF-F46645EE2D9F}"/>
            </c:ext>
          </c:extLst>
        </c:ser>
        <c:ser>
          <c:idx val="1"/>
          <c:order val="3"/>
          <c:tx>
            <c:strRef>
              <c:f>'2X Delivery Time'!$S$49</c:f>
              <c:strCache>
                <c:ptCount val="1"/>
                <c:pt idx="0">
                  <c:v>normal pop X1</c:v>
                </c:pt>
              </c:strCache>
            </c:strRef>
          </c:tx>
          <c:spPr>
            <a:ln w="2222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47625" cap="flat" cmpd="sng" algn="ctr">
                <a:solidFill>
                  <a:srgbClr val="FF0000">
                    <a:alpha val="38000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'2X Delivery Time'!$Q$50:$Q$194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'2X Delivery Time'!$S$50:$S$194</c:f>
              <c:numCache>
                <c:formatCode>0.000</c:formatCode>
                <c:ptCount val="145"/>
                <c:pt idx="0">
                  <c:v>4.4318484119380075E-3</c:v>
                </c:pt>
                <c:pt idx="1">
                  <c:v>5.0175847389326532E-3</c:v>
                </c:pt>
                <c:pt idx="2">
                  <c:v>5.6708812194458807E-3</c:v>
                </c:pt>
                <c:pt idx="3">
                  <c:v>6.3981203107235513E-3</c:v>
                </c:pt>
                <c:pt idx="4">
                  <c:v>7.2060997646092168E-3</c:v>
                </c:pt>
                <c:pt idx="5">
                  <c:v>8.1020357469784796E-3</c:v>
                </c:pt>
                <c:pt idx="6">
                  <c:v>9.0935625015910286E-3</c:v>
                </c:pt>
                <c:pt idx="7">
                  <c:v>1.0188728126088616E-2</c:v>
                </c:pt>
                <c:pt idx="8">
                  <c:v>1.1395986023797402E-2</c:v>
                </c:pt>
                <c:pt idx="9">
                  <c:v>1.2724181596831387E-2</c:v>
                </c:pt>
                <c:pt idx="10">
                  <c:v>1.4182533754437251E-2</c:v>
                </c:pt>
                <c:pt idx="11">
                  <c:v>1.5780610826231802E-2</c:v>
                </c:pt>
                <c:pt idx="12">
                  <c:v>1.7528300493568461E-2</c:v>
                </c:pt>
                <c:pt idx="13">
                  <c:v>1.9435773384264884E-2</c:v>
                </c:pt>
                <c:pt idx="14">
                  <c:v>2.1513440016773546E-2</c:v>
                </c:pt>
                <c:pt idx="15">
                  <c:v>2.3771900829913678E-2</c:v>
                </c:pt>
                <c:pt idx="16">
                  <c:v>2.6221889093709354E-2</c:v>
                </c:pt>
                <c:pt idx="17">
                  <c:v>2.8874206565747223E-2</c:v>
                </c:pt>
                <c:pt idx="18">
                  <c:v>3.1739651835667224E-2</c:v>
                </c:pt>
                <c:pt idx="19">
                  <c:v>3.482894138763417E-2</c:v>
                </c:pt>
                <c:pt idx="20">
                  <c:v>3.8152623506417724E-2</c:v>
                </c:pt>
                <c:pt idx="21">
                  <c:v>4.1720985256338335E-2</c:v>
                </c:pt>
                <c:pt idx="22">
                  <c:v>4.5543952872905295E-2</c:v>
                </c:pt>
                <c:pt idx="23">
                  <c:v>4.9630986023358713E-2</c:v>
                </c:pt>
                <c:pt idx="24">
                  <c:v>5.3990966513187674E-2</c:v>
                </c:pt>
                <c:pt idx="25">
                  <c:v>5.8632082139484169E-2</c:v>
                </c:pt>
                <c:pt idx="26">
                  <c:v>6.3561706516961941E-2</c:v>
                </c:pt>
                <c:pt idx="27">
                  <c:v>6.8786275826691473E-2</c:v>
                </c:pt>
                <c:pt idx="28">
                  <c:v>7.4311163558992643E-2</c:v>
                </c:pt>
                <c:pt idx="29">
                  <c:v>8.0140554438265552E-2</c:v>
                </c:pt>
                <c:pt idx="30">
                  <c:v>8.6277318826511032E-2</c:v>
                </c:pt>
                <c:pt idx="31">
                  <c:v>9.2722889001515207E-2</c:v>
                </c:pt>
                <c:pt idx="32">
                  <c:v>9.9477138792748207E-2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386-F24E-B8DF-F46645EE2D9F}"/>
            </c:ext>
          </c:extLst>
        </c:ser>
        <c:ser>
          <c:idx val="19"/>
          <c:order val="4"/>
          <c:tx>
            <c:strRef>
              <c:f>'2X Delivery Time'!$T$49</c:f>
              <c:strCache>
                <c:ptCount val="1"/>
                <c:pt idx="0">
                  <c:v>normal pop X2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47625">
                <a:solidFill>
                  <a:srgbClr val="FF0000">
                    <a:alpha val="37552"/>
                  </a:srgbClr>
                </a:solidFill>
              </a:ln>
            </c:spPr>
          </c:errBars>
          <c:xVal>
            <c:numRef>
              <c:f>'2X Delivery Time'!$Q$50:$Q$194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'2X Delivery Time'!$T$50:$T$194</c:f>
              <c:numCache>
                <c:formatCode>0.000</c:formatCode>
                <c:ptCount val="14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9.9477138792748943E-2</c:v>
                </c:pt>
                <c:pt idx="113">
                  <c:v>9.2722889001515929E-2</c:v>
                </c:pt>
                <c:pt idx="114">
                  <c:v>8.6277318826511712E-2</c:v>
                </c:pt>
                <c:pt idx="115">
                  <c:v>8.014055443826619E-2</c:v>
                </c:pt>
                <c:pt idx="116">
                  <c:v>7.4311163558993254E-2</c:v>
                </c:pt>
                <c:pt idx="117">
                  <c:v>6.8786275826692042E-2</c:v>
                </c:pt>
                <c:pt idx="118">
                  <c:v>6.3561706516962482E-2</c:v>
                </c:pt>
                <c:pt idx="119">
                  <c:v>5.8632082139484676E-2</c:v>
                </c:pt>
                <c:pt idx="120">
                  <c:v>5.3990966513188146E-2</c:v>
                </c:pt>
                <c:pt idx="121">
                  <c:v>4.9630986023359178E-2</c:v>
                </c:pt>
                <c:pt idx="122">
                  <c:v>4.5543952872905698E-2</c:v>
                </c:pt>
                <c:pt idx="123">
                  <c:v>4.1720985256338723E-2</c:v>
                </c:pt>
                <c:pt idx="124">
                  <c:v>3.8152623506418078E-2</c:v>
                </c:pt>
                <c:pt idx="125">
                  <c:v>3.4828941387634517E-2</c:v>
                </c:pt>
                <c:pt idx="126">
                  <c:v>3.173965183566755E-2</c:v>
                </c:pt>
                <c:pt idx="127">
                  <c:v>2.8874206565747504E-2</c:v>
                </c:pt>
                <c:pt idx="128">
                  <c:v>2.6221889093709622E-2</c:v>
                </c:pt>
                <c:pt idx="129">
                  <c:v>2.3771900829913931E-2</c:v>
                </c:pt>
                <c:pt idx="130">
                  <c:v>2.1513440016773775E-2</c:v>
                </c:pt>
                <c:pt idx="131">
                  <c:v>1.9435773384265099E-2</c:v>
                </c:pt>
                <c:pt idx="132">
                  <c:v>1.7528300493568655E-2</c:v>
                </c:pt>
                <c:pt idx="133">
                  <c:v>1.5780610826231976E-2</c:v>
                </c:pt>
                <c:pt idx="134">
                  <c:v>1.4182533754437414E-2</c:v>
                </c:pt>
                <c:pt idx="135">
                  <c:v>1.2724181596831535E-2</c:v>
                </c:pt>
                <c:pt idx="136">
                  <c:v>1.1395986023797539E-2</c:v>
                </c:pt>
                <c:pt idx="137">
                  <c:v>1.0188728126088738E-2</c:v>
                </c:pt>
                <c:pt idx="138">
                  <c:v>9.0935625015911431E-3</c:v>
                </c:pt>
                <c:pt idx="139">
                  <c:v>8.1020357469785802E-3</c:v>
                </c:pt>
                <c:pt idx="140">
                  <c:v>7.2060997646093061E-3</c:v>
                </c:pt>
                <c:pt idx="141">
                  <c:v>6.3981203107236302E-3</c:v>
                </c:pt>
                <c:pt idx="142">
                  <c:v>5.6708812194459562E-3</c:v>
                </c:pt>
                <c:pt idx="143">
                  <c:v>5.01758473893272E-3</c:v>
                </c:pt>
                <c:pt idx="144">
                  <c:v>4.4318484119380665E-3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386-F24E-B8DF-F46645EE2D9F}"/>
            </c:ext>
          </c:extLst>
        </c:ser>
        <c:ser>
          <c:idx val="2"/>
          <c:order val="5"/>
          <c:tx>
            <c:strRef>
              <c:f>'2X Delivery Time'!$U$49</c:f>
              <c:strCache>
                <c:ptCount val="1"/>
                <c:pt idx="0">
                  <c:v> X3</c:v>
                </c:pt>
              </c:strCache>
            </c:strRef>
          </c:tx>
          <c:spPr>
            <a:ln w="22225" cap="rnd">
              <a:noFill/>
              <a:prstDash val="solid"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50800" cap="flat" cmpd="sng" algn="ctr">
                <a:solidFill>
                  <a:schemeClr val="tx1">
                    <a:alpha val="23366"/>
                  </a:schemeClr>
                </a:solidFill>
                <a:prstDash val="solid"/>
                <a:round/>
              </a:ln>
              <a:effectLst/>
            </c:spPr>
          </c:errBars>
          <c:xVal>
            <c:numRef>
              <c:f>'2X Delivery Time'!$Q$50:$Q$194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'2X Delivery Time'!$U$50:$U$194</c:f>
              <c:numCache>
                <c:formatCode>0.000</c:formatCode>
                <c:ptCount val="1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386-F24E-B8DF-F46645EE2D9F}"/>
            </c:ext>
          </c:extLst>
        </c:ser>
        <c:ser>
          <c:idx val="3"/>
          <c:order val="6"/>
          <c:tx>
            <c:strRef>
              <c:f>'2X Delivery Time'!$F$113</c:f>
              <c:strCache>
                <c:ptCount val="1"/>
                <c:pt idx="0">
                  <c:v>stdev bars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0"/>
            <c:val val="100"/>
            <c:spPr>
              <a:noFill/>
              <a:ln w="31750" cap="flat" cmpd="sng" algn="ctr">
                <a:solidFill>
                  <a:srgbClr val="00B0F0"/>
                </a:solidFill>
                <a:round/>
              </a:ln>
              <a:effectLst>
                <a:glow>
                  <a:schemeClr val="bg1"/>
                </a:glow>
              </a:effectLst>
            </c:spPr>
          </c:errBars>
          <c:xVal>
            <c:numRef>
              <c:f>'2X Delivery Time'!$C$115:$C$121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'2X Delivery Time'!$F$115:$F$121</c:f>
              <c:numCache>
                <c:formatCode>0.000</c:formatCode>
                <c:ptCount val="7"/>
                <c:pt idx="0">
                  <c:v>4.4318484119380075E-3</c:v>
                </c:pt>
                <c:pt idx="1">
                  <c:v>5.3990966513188063E-2</c:v>
                </c:pt>
                <c:pt idx="2">
                  <c:v>0.24197072451914337</c:v>
                </c:pt>
                <c:pt idx="3">
                  <c:v>0.3989422804014327</c:v>
                </c:pt>
                <c:pt idx="4">
                  <c:v>0.24197072451914337</c:v>
                </c:pt>
                <c:pt idx="5">
                  <c:v>5.3990966513188063E-2</c:v>
                </c:pt>
                <c:pt idx="6">
                  <c:v>4.4318484119380075E-3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386-F24E-B8DF-F46645EE2D9F}"/>
            </c:ext>
          </c:extLst>
        </c:ser>
        <c:ser>
          <c:idx val="10"/>
          <c:order val="7"/>
          <c:tx>
            <c:strRef>
              <c:f>'2X Delivery Time'!$C$113</c:f>
              <c:strCache>
                <c:ptCount val="1"/>
                <c:pt idx="0">
                  <c:v>stdev</c:v>
                </c:pt>
              </c:strCache>
            </c:strRef>
          </c:tx>
          <c:spPr>
            <a:ln w="127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E80A1226-5A71-094F-8AFA-B5C53FAB9A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F386-F24E-B8DF-F46645EE2D9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9AF7BEC-DB7C-2748-B685-3583C3E012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F386-F24E-B8DF-F46645EE2D9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64A427B-1BBC-DE48-A554-21F6312EF8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F386-F24E-B8DF-F46645EE2D9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1DAF5D4-8C56-7744-8FC5-32739C8DCB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386-F24E-B8DF-F46645EE2D9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A7C45B4-6DC1-0943-9329-7EA98116A6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386-F24E-B8DF-F46645EE2D9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6DDCE8C-23D0-5648-AEFB-64DE7366B2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386-F24E-B8DF-F46645EE2D9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81FFB7E-2A2E-C24E-91BC-2DD84B1636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F386-F24E-B8DF-F46645EE2D9F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'2X Delivery Time'!$C$115:$C$121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'2X Delivery Time'!$D$115:$D$121</c:f>
              <c:numCache>
                <c:formatCode>General</c:formatCode>
                <c:ptCount val="7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'2X Delivery Time'!$E$115:$E$121</c15:f>
                <c15:dlblRangeCache>
                  <c:ptCount val="7"/>
                  <c:pt idx="0">
                    <c:v>-3z</c:v>
                  </c:pt>
                  <c:pt idx="1">
                    <c:v>-2z</c:v>
                  </c:pt>
                  <c:pt idx="2">
                    <c:v>-1z</c:v>
                  </c:pt>
                  <c:pt idx="3">
                    <c:v>0</c:v>
                  </c:pt>
                  <c:pt idx="4">
                    <c:v>1z</c:v>
                  </c:pt>
                  <c:pt idx="5">
                    <c:v>2z</c:v>
                  </c:pt>
                  <c:pt idx="6">
                    <c:v>3z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F386-F24E-B8DF-F46645EE2D9F}"/>
            </c:ext>
          </c:extLst>
        </c:ser>
        <c:ser>
          <c:idx val="9"/>
          <c:order val="8"/>
          <c:tx>
            <c:strRef>
              <c:f>'2X Delivery Time'!$E$124</c:f>
              <c:strCache>
                <c:ptCount val="1"/>
                <c:pt idx="0">
                  <c:v>emp rule labels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40D7A610-1022-1140-BC8A-80C60180E0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F386-F24E-B8DF-F46645EE2D9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0E345D9-F59F-3D45-9F5E-6A8D65690A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F386-F24E-B8DF-F46645EE2D9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43282A8-5A18-CB4E-A06B-2BC924CC1F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F386-F24E-B8DF-F46645EE2D9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23325EC-2A15-A14C-A110-1CC6E89A8A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F386-F24E-B8DF-F46645EE2D9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82BA6D5-9223-3C48-8539-D51BDC9144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F386-F24E-B8DF-F46645EE2D9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61C266A-A5A1-E542-8164-98F980502B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F386-F24E-B8DF-F46645EE2D9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2A4F8C9-D86A-1B42-9381-3D703E85CA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F386-F24E-B8DF-F46645EE2D9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20DB1DA-0674-FA48-BB5B-FB8829A919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F386-F24E-B8DF-F46645EE2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'2X Delivery Time'!$C$125:$C$132</c:f>
              <c:numCache>
                <c:formatCode>General</c:formatCode>
                <c:ptCount val="8"/>
                <c:pt idx="0">
                  <c:v>-3.5</c:v>
                </c:pt>
                <c:pt idx="1">
                  <c:v>-2.5</c:v>
                </c:pt>
                <c:pt idx="2">
                  <c:v>-1.5</c:v>
                </c:pt>
                <c:pt idx="3">
                  <c:v>-0.5</c:v>
                </c:pt>
                <c:pt idx="4">
                  <c:v>0.5</c:v>
                </c:pt>
                <c:pt idx="5">
                  <c:v>1.5</c:v>
                </c:pt>
                <c:pt idx="6">
                  <c:v>2.5</c:v>
                </c:pt>
                <c:pt idx="7">
                  <c:v>3.5</c:v>
                </c:pt>
              </c:numCache>
            </c:numRef>
          </c:xVal>
          <c:yVal>
            <c:numRef>
              <c:f>'2X Delivery Time'!$D$125:$D$132</c:f>
              <c:numCache>
                <c:formatCode>General</c:formatCode>
                <c:ptCount val="8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  <c:pt idx="7">
                  <c:v>-0.02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'2X Delivery Time'!$E$125:$E$132</c15:f>
                <c15:dlblRangeCache>
                  <c:ptCount val="8"/>
                  <c:pt idx="0">
                    <c:v>0.5%</c:v>
                  </c:pt>
                  <c:pt idx="1">
                    <c:v>2.0%</c:v>
                  </c:pt>
                  <c:pt idx="2">
                    <c:v>13.5%</c:v>
                  </c:pt>
                  <c:pt idx="3">
                    <c:v>34.0%</c:v>
                  </c:pt>
                  <c:pt idx="4">
                    <c:v>34.0%</c:v>
                  </c:pt>
                  <c:pt idx="5">
                    <c:v>13.5%</c:v>
                  </c:pt>
                  <c:pt idx="6">
                    <c:v>2.0%</c:v>
                  </c:pt>
                  <c:pt idx="7">
                    <c:v>0.5%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9-F386-F24E-B8DF-F46645EE2D9F}"/>
            </c:ext>
          </c:extLst>
        </c:ser>
        <c:ser>
          <c:idx val="8"/>
          <c:order val="9"/>
          <c:tx>
            <c:strRef>
              <c:f>'2X Delivery Time'!$C$135</c:f>
              <c:strCache>
                <c:ptCount val="1"/>
                <c:pt idx="0">
                  <c:v>cumm prob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EEFD7413-BA4A-F648-A4AA-62E74C684A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F386-F24E-B8DF-F46645EE2D9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BD84558-F99D-3B41-9E30-5C95F99242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F386-F24E-B8DF-F46645EE2D9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E14A293-C69E-2549-A6BA-83C42D42D8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F386-F24E-B8DF-F46645EE2D9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410C15C-97D3-D947-9F61-0194613D11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F386-F24E-B8DF-F46645EE2D9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8A84CBC-AFFF-7849-9F9D-CDD2959254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F386-F24E-B8DF-F46645EE2D9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DA36A5F-A8ED-6C4D-A272-61A365A50F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F386-F24E-B8DF-F46645EE2D9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D0D26DF-55E8-C748-90B1-4809E55FAA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F386-F24E-B8DF-F46645EE2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'2X Delivery Time'!$C$136:$C$142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'2X Delivery Time'!$D$136:$D$142</c:f>
              <c:numCache>
                <c:formatCode>General</c:formatCode>
                <c:ptCount val="7"/>
                <c:pt idx="0">
                  <c:v>-0.05</c:v>
                </c:pt>
                <c:pt idx="1">
                  <c:v>-0.05</c:v>
                </c:pt>
                <c:pt idx="2">
                  <c:v>-0.05</c:v>
                </c:pt>
                <c:pt idx="3">
                  <c:v>-0.05</c:v>
                </c:pt>
                <c:pt idx="4">
                  <c:v>-0.05</c:v>
                </c:pt>
                <c:pt idx="5">
                  <c:v>-0.05</c:v>
                </c:pt>
                <c:pt idx="6">
                  <c:v>-0.05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'2X Delivery Time'!$F$136:$F$142</c15:f>
                <c15:dlblRangeCache>
                  <c:ptCount val="7"/>
                  <c:pt idx="0">
                    <c:v>⟵ 0.5%</c:v>
                  </c:pt>
                  <c:pt idx="1">
                    <c:v>⟵ 2.5%</c:v>
                  </c:pt>
                  <c:pt idx="2">
                    <c:v>⟵ 16.0%</c:v>
                  </c:pt>
                  <c:pt idx="3">
                    <c:v>50.0%</c:v>
                  </c:pt>
                  <c:pt idx="4">
                    <c:v>16.0% ⟶</c:v>
                  </c:pt>
                  <c:pt idx="5">
                    <c:v>2.5% ⟶</c:v>
                  </c:pt>
                  <c:pt idx="6">
                    <c:v>0.5% ⟶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F386-F24E-B8DF-F46645EE2D9F}"/>
            </c:ext>
          </c:extLst>
        </c:ser>
        <c:ser>
          <c:idx val="11"/>
          <c:order val="10"/>
          <c:tx>
            <c:strRef>
              <c:f>'2X Delivery Time'!$A$155</c:f>
              <c:strCache>
                <c:ptCount val="1"/>
                <c:pt idx="0">
                  <c:v>X1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1000">
                        <a:solidFill>
                          <a:srgbClr val="C0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A94668A5-44A2-DA40-8B51-85B645A1368E}" type="CELLRANGE">
                      <a:rPr lang="en-US"/>
                      <a:pPr>
                        <a:defRPr sz="1000">
                          <a:solidFill>
                            <a:srgbClr val="C00000"/>
                          </a:solidFill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37836571845957"/>
                      <c:h val="3.7432290880533479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F386-F24E-B8DF-F46645EE2D9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246A1F2-0F82-E449-85D8-6F5EA1E9B6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F386-F24E-B8DF-F46645EE2D9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8EA9766-A265-954B-BBE3-4B224DDCA2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F386-F24E-B8DF-F46645EE2D9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672986A-177E-0F4B-85A0-8D81E3A57A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F386-F24E-B8DF-F46645EE2D9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386-F24E-B8DF-F46645EE2D9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D4A1D8F-A5D2-1246-9D41-5839E3420F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F386-F24E-B8DF-F46645EE2D9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F3E9935-76EB-A54C-8A23-A818EEF9FD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F386-F24E-B8DF-F46645EE2D9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A9EF951-7F4F-5241-984A-1DDAA4B571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F386-F24E-B8DF-F46645EE2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C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'2X Delivery Time'!$C$157:$C$164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'2X Delivery Time'!$D$157:$D$164</c:f>
              <c:numCache>
                <c:formatCode>General</c:formatCode>
                <c:ptCount val="8"/>
                <c:pt idx="0">
                  <c:v>-0.09</c:v>
                </c:pt>
                <c:pt idx="1">
                  <c:v>-0.09</c:v>
                </c:pt>
                <c:pt idx="2">
                  <c:v>-0.09</c:v>
                </c:pt>
                <c:pt idx="3">
                  <c:v>-0.09</c:v>
                </c:pt>
                <c:pt idx="4">
                  <c:v>-0.09</c:v>
                </c:pt>
                <c:pt idx="5">
                  <c:v>-0.09</c:v>
                </c:pt>
                <c:pt idx="6">
                  <c:v>-0.09</c:v>
                </c:pt>
                <c:pt idx="7">
                  <c:v>-0.09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'2X Delivery Time'!$G$157:$G$164</c15:f>
                <c15:dlblRangeCache>
                  <c:ptCount val="8"/>
                  <c:pt idx="0">
                    <c:v> σ = 1 </c:v>
                  </c:pt>
                  <c:pt idx="1">
                    <c:v> -3 </c:v>
                  </c:pt>
                  <c:pt idx="2">
                    <c:v> -2 </c:v>
                  </c:pt>
                  <c:pt idx="3">
                    <c:v> -1 </c:v>
                  </c:pt>
                  <c:pt idx="4">
                    <c:v> 0 </c:v>
                  </c:pt>
                  <c:pt idx="5">
                    <c:v> +1 </c:v>
                  </c:pt>
                  <c:pt idx="6">
                    <c:v> +2 </c:v>
                  </c:pt>
                  <c:pt idx="7">
                    <c:v> +3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A-F386-F24E-B8DF-F46645EE2D9F}"/>
            </c:ext>
          </c:extLst>
        </c:ser>
        <c:ser>
          <c:idx val="4"/>
          <c:order val="11"/>
          <c:tx>
            <c:strRef>
              <c:f>'2X Delivery Time'!$C$145</c:f>
              <c:strCache>
                <c:ptCount val="1"/>
                <c:pt idx="0">
                  <c:v>X1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2B-F386-F24E-B8DF-F46645EE2D9F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00" b="0" i="0" u="none" strike="noStrike" kern="1200" baseline="0">
                        <a:solidFill>
                          <a:srgbClr val="FF0000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8F78A964-3EAC-E547-BA01-174D0B5AB71B}" type="CELLRANGE">
                      <a:rPr lang="en-US"/>
                      <a:pPr algn="ctr">
                        <a:defRPr sz="1000" b="0" i="0" u="none" strike="noStrike" kern="1200" baseline="0">
                          <a:solidFill>
                            <a:srgbClr val="FF0000"/>
                          </a:solidFill>
                          <a:effectLst>
                            <a:glow rad="127000">
                              <a:schemeClr val="bg1"/>
                            </a:glow>
                          </a:effectLst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>
                    <a:alpha val="81000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1204694668187"/>
                      <c:h val="4.908529852152470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F386-F24E-B8DF-F46645EE2D9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E82775E-72EF-6743-9959-272745163B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F386-F24E-B8DF-F46645EE2D9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17E4951-822F-2144-9BA8-F3199561C1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F386-F24E-B8DF-F46645EE2D9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72A0D26-F53F-8349-859B-2D543D4318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F386-F24E-B8DF-F46645EE2D9F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A34A33C7-621D-7E4A-B773-62B0CF951CF9}" type="CELLRANGE">
                      <a:rPr lang="en-US"/>
                      <a:pPr>
                        <a:defRPr sz="11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F386-F24E-B8DF-F46645EE2D9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4527398-73C0-4B43-8A34-081156E051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F386-F24E-B8DF-F46645EE2D9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EE2E709-1A75-1B43-BAE3-FE5EB80FB4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F386-F24E-B8DF-F46645EE2D9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56BB254-001A-EC42-8B65-DE9E78C3DF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F386-F24E-B8DF-F46645EE2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FF000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'2X Delivery Time'!$C$146:$C$153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'2X Delivery Time'!$D$146:$D$153</c:f>
              <c:numCache>
                <c:formatCode>General</c:formatCode>
                <c:ptCount val="8"/>
                <c:pt idx="0">
                  <c:v>-0.12</c:v>
                </c:pt>
                <c:pt idx="1">
                  <c:v>-0.12</c:v>
                </c:pt>
                <c:pt idx="2">
                  <c:v>-0.12</c:v>
                </c:pt>
                <c:pt idx="3">
                  <c:v>-0.12</c:v>
                </c:pt>
                <c:pt idx="4">
                  <c:v>-0.12</c:v>
                </c:pt>
                <c:pt idx="5">
                  <c:v>-0.12</c:v>
                </c:pt>
                <c:pt idx="6">
                  <c:v>-0.12</c:v>
                </c:pt>
                <c:pt idx="7">
                  <c:v>-0.12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'2X Delivery Time'!$E$146:$E$153</c15:f>
                <c15:dlblRangeCache>
                  <c:ptCount val="8"/>
                  <c:pt idx="0">
                    <c:v>raw scale</c:v>
                  </c:pt>
                  <c:pt idx="1">
                    <c:v> 2 </c:v>
                  </c:pt>
                  <c:pt idx="2">
                    <c:v> 3 </c:v>
                  </c:pt>
                  <c:pt idx="3">
                    <c:v> 4 </c:v>
                  </c:pt>
                  <c:pt idx="4">
                    <c:v> 5 </c:v>
                  </c:pt>
                  <c:pt idx="5">
                    <c:v> 6 </c:v>
                  </c:pt>
                  <c:pt idx="6">
                    <c:v> 7 </c:v>
                  </c:pt>
                  <c:pt idx="7">
                    <c:v> 8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3-F386-F24E-B8DF-F46645EE2D9F}"/>
            </c:ext>
          </c:extLst>
        </c:ser>
        <c:ser>
          <c:idx val="12"/>
          <c:order val="12"/>
          <c:tx>
            <c:strRef>
              <c:f>'2X Delivery Time'!$A$176</c:f>
              <c:strCache>
                <c:ptCount val="1"/>
                <c:pt idx="0">
                  <c:v>X3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900"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039448451221242"/>
                      <c:h val="4.315050560104243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34-F386-F24E-B8DF-F46645EE2D9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F386-F24E-B8DF-F46645EE2D9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F386-F24E-B8DF-F46645EE2D9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F386-F24E-B8DF-F46645EE2D9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386-F24E-B8DF-F46645EE2D9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F386-F24E-B8DF-F46645EE2D9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F386-F24E-B8DF-F46645EE2D9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F386-F24E-B8DF-F46645EE2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0" tIns="0" rIns="0" bIns="0" anchor="ctr">
                <a:spAutoFit/>
              </a:bodyPr>
              <a:lstStyle/>
              <a:p>
                <a:pPr>
                  <a:defRPr sz="900"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'2X Delivery Time'!$C$178:$C$185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'2X Delivery Time'!$D$178:$D$185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'2X Delivery Time'!$G$178:$G$185</c15:f>
                <c15:dlblRangeCache>
                  <c:ptCount val="8"/>
                  <c:pt idx="0">
                    <c:v> σ = 0 </c:v>
                  </c:pt>
                  <c:pt idx="1">
                    <c:v> 0 </c:v>
                  </c:pt>
                  <c:pt idx="2">
                    <c:v> 0 </c:v>
                  </c:pt>
                  <c:pt idx="3">
                    <c:v> 0 </c:v>
                  </c:pt>
                  <c:pt idx="4">
                    <c:v> 0 </c:v>
                  </c:pt>
                  <c:pt idx="5">
                    <c:v> 0 </c:v>
                  </c:pt>
                  <c:pt idx="6">
                    <c:v> 0 </c:v>
                  </c:pt>
                  <c:pt idx="7">
                    <c:v> 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C-F386-F24E-B8DF-F46645EE2D9F}"/>
            </c:ext>
          </c:extLst>
        </c:ser>
        <c:ser>
          <c:idx val="5"/>
          <c:order val="13"/>
          <c:tx>
            <c:strRef>
              <c:f>'2X Delivery Time'!$C$166</c:f>
              <c:strCache>
                <c:ptCount val="1"/>
                <c:pt idx="0">
                  <c:v>X3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3D-F386-F24E-B8DF-F46645EE2D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3E-F386-F24E-B8DF-F46645EE2D9F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tx1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solidFill>
                  <a:schemeClr val="bg1">
                    <a:alpha val="79676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289971472381856"/>
                      <c:h val="4.9974999667937961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3F-F386-F24E-B8DF-F46645EE2D9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F386-F24E-B8DF-F46645EE2D9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F386-F24E-B8DF-F46645EE2D9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F386-F24E-B8DF-F46645EE2D9F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F386-F24E-B8DF-F46645EE2D9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F386-F24E-B8DF-F46645EE2D9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F386-F24E-B8DF-F46645EE2D9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F386-F24E-B8DF-F46645EE2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'2X Delivery Time'!$C$167:$C$174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'2X Delivery Time'!$D$167:$D$174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'2X Delivery Time'!$E$167:$E$174</c15:f>
                <c15:dlblRangeCache>
                  <c:ptCount val="8"/>
                  <c:pt idx="1">
                    <c:v>  </c:v>
                  </c:pt>
                  <c:pt idx="2">
                    <c:v>  </c:v>
                  </c:pt>
                  <c:pt idx="3">
                    <c:v>  </c:v>
                  </c:pt>
                  <c:pt idx="4">
                    <c:v>  </c:v>
                  </c:pt>
                  <c:pt idx="5">
                    <c:v>  </c:v>
                  </c:pt>
                  <c:pt idx="6">
                    <c:v>  </c:v>
                  </c:pt>
                  <c:pt idx="7">
                    <c:v> 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5-F386-F24E-B8DF-F46645EE2D9F}"/>
            </c:ext>
          </c:extLst>
        </c:ser>
        <c:ser>
          <c:idx val="6"/>
          <c:order val="14"/>
          <c:tx>
            <c:strRef>
              <c:f>'2X Delivery Time'!$A$104</c:f>
              <c:strCache>
                <c:ptCount val="1"/>
                <c:pt idx="0">
                  <c:v>X1 Label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0.24067852395986633"/>
                  <c:y val="-6.3496243702447233E-2"/>
                </c:manualLayout>
              </c:layout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50" b="0" i="0" u="none" strike="noStrike" kern="1200" baseline="0">
                        <a:solidFill>
                          <a:srgbClr val="FF0000"/>
                        </a:solidFill>
                        <a:effectLst/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A1FA7A42-60B5-2145-978F-ABAB0AFE0C94}" type="CELLRANGE">
                      <a:rPr lang="en-US"/>
                      <a:pPr algn="ctr">
                        <a:defRPr sz="1050" b="0" i="0" u="none" strike="noStrike" kern="1200" baseline="0">
                          <a:solidFill>
                            <a:srgbClr val="FF0000"/>
                          </a:solidFill>
                          <a:effectLst/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761687098372904"/>
                      <c:h val="0.1065097686009706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F386-F24E-B8DF-F46645EE2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rgbClr val="FF0000">
                    <a:alpha val="38213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'2X Delivery Time'!$C$104</c:f>
              <c:numCache>
                <c:formatCode>0.000</c:formatCode>
                <c:ptCount val="1"/>
                <c:pt idx="0">
                  <c:v>-1.6448536269514726</c:v>
                </c:pt>
              </c:numCache>
            </c:numRef>
          </c:xVal>
          <c:yVal>
            <c:numRef>
              <c:f>'2X Delivery Time'!$D$104</c:f>
              <c:numCache>
                <c:formatCode>0.000</c:formatCode>
                <c:ptCount val="1"/>
                <c:pt idx="0">
                  <c:v>0.2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'2X Delivery Time'!$J$104</c15:f>
                <c15:dlblRangeCache>
                  <c:ptCount val="1"/>
                  <c:pt idx="0">
                    <c:v>⟵ Fastest
P( x &lt; 3  z &lt; -1.64 ) = 5.0%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F386-F24E-B8DF-F46645EE2D9F}"/>
            </c:ext>
          </c:extLst>
        </c:ser>
        <c:ser>
          <c:idx val="16"/>
          <c:order val="15"/>
          <c:tx>
            <c:strRef>
              <c:f>'2X Delivery Time'!$A$105</c:f>
              <c:strCache>
                <c:ptCount val="1"/>
                <c:pt idx="0">
                  <c:v>X2 Label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8.9805421734737087E-2"/>
                  <c:y val="-6.6971907603789516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1050">
                        <a:solidFill>
                          <a:srgbClr val="FF0000"/>
                        </a:solidFill>
                      </a:defRPr>
                    </a:pPr>
                    <a:fld id="{8ACE3C6E-3913-AB47-A276-9FA5DAAFCEFD}" type="CELLRANGE">
                      <a:rPr lang="en-US"/>
                      <a:pPr>
                        <a:defRPr sz="1050">
                          <a:solidFill>
                            <a:srgbClr val="FF0000"/>
                          </a:solidFill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737643777994363"/>
                      <c:h val="0.10175643669303723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8-F386-F24E-B8DF-F46645EE2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ln w="38100">
                <a:solidFill>
                  <a:srgbClr val="FF0000">
                    <a:alpha val="38000"/>
                  </a:srgbClr>
                </a:solidFill>
              </a:ln>
            </c:spPr>
          </c:errBars>
          <c:xVal>
            <c:numRef>
              <c:f>'2X Delivery Time'!$C$105</c:f>
              <c:numCache>
                <c:formatCode>0.000</c:formatCode>
                <c:ptCount val="1"/>
                <c:pt idx="0">
                  <c:v>1.6448536269514715</c:v>
                </c:pt>
              </c:numCache>
            </c:numRef>
          </c:xVal>
          <c:yVal>
            <c:numRef>
              <c:f>'2X Delivery Time'!$D$105</c:f>
              <c:numCache>
                <c:formatCode>0.000</c:formatCode>
                <c:ptCount val="1"/>
                <c:pt idx="0">
                  <c:v>0.2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'2X Delivery Time'!$J$105</c15:f>
                <c15:dlblRangeCache>
                  <c:ptCount val="1"/>
                  <c:pt idx="0">
                    <c:v>Slowest ⟶
P( x &gt; 7  z &gt; 1.64 ) = 5.0%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9-F386-F24E-B8DF-F46645EE2D9F}"/>
            </c:ext>
          </c:extLst>
        </c:ser>
        <c:ser>
          <c:idx val="7"/>
          <c:order val="16"/>
          <c:tx>
            <c:strRef>
              <c:f>'2X Delivery Time'!$A$109</c:f>
              <c:strCache>
                <c:ptCount val="1"/>
                <c:pt idx="0">
                  <c:v>X3 Label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4.7872877909292545E-2"/>
                  <c:y val="-2.6563772269247998E-2"/>
                </c:manualLayout>
              </c:layout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defRPr>
                    </a:pPr>
                    <a:fld id="{5CF9FDD0-918B-954D-99B4-17D8099C1D14}" type="CELLRANGE">
                      <a:rPr lang="en-US" sz="105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rPr>
                      <a:pPr>
                        <a:defRPr sz="1050" b="0" i="0" u="none" strike="noStrike" kern="1200" baseline="0">
                          <a:solidFill>
                            <a:schemeClr val="tx1"/>
                          </a:solidFill>
                          <a:effectLst/>
                          <a:latin typeface="+mn-lt"/>
                          <a:ea typeface="Tahoma" panose="020B0604030504040204" pitchFamily="34" charset="0"/>
                          <a:cs typeface="Tahom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4619955323527"/>
                      <c:h val="0.1176135728509859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F386-F24E-B8DF-F46645EE2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chemeClr val="tx1">
                    <a:alpha val="29990"/>
                  </a:schemeClr>
                </a:solidFill>
                <a:prstDash val="solid"/>
                <a:round/>
              </a:ln>
              <a:effectLst>
                <a:glow>
                  <a:schemeClr val="bg1">
                    <a:alpha val="40000"/>
                  </a:schemeClr>
                </a:glow>
              </a:effectLst>
            </c:spPr>
          </c:errBars>
          <c:xVal>
            <c:numRef>
              <c:f>'2X Delivery Time'!$C$109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'2X Delivery Time'!$D$109</c:f>
              <c:numCache>
                <c:formatCode>0.000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'2X Delivery Time'!$J$109</c15:f>
                <c15:dlblRangeCache>
                  <c:ptCount val="1"/>
                  <c:pt idx="0">
                    <c:v> ⟵ ? ⟶
P(  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B-F386-F24E-B8DF-F46645EE2D9F}"/>
            </c:ext>
          </c:extLst>
        </c:ser>
        <c:ser>
          <c:idx val="18"/>
          <c:order val="17"/>
          <c:tx>
            <c:v>xbars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72ECE05B-BABB-F943-9244-CB5420A2B7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F386-F24E-B8DF-F46645EE2D9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8BB3D34-3289-D546-94E6-FCBAC37FA4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F386-F24E-B8DF-F46645EE2D9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F344678-CEB4-A043-9CDF-4BE7D635DE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F386-F24E-B8DF-F46645EE2D9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058ED0C-47C6-5E45-AE46-A5A33E503A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F386-F24E-B8DF-F46645EE2D9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FF63A8B-55D3-6B4C-AB5B-777C3D4F32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0-F386-F24E-B8DF-F46645EE2D9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CE170DE-FF09-2B49-BA15-008556C5CF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F386-F24E-B8DF-F46645EE2D9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BAA64F5-9A1C-4144-923B-E0C69D5F8F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F386-F24E-B8DF-F46645EE2D9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7064734-D5A5-1640-AED7-1B4373734B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F386-F24E-B8DF-F46645EE2D9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99C9F92-EDE1-8449-9E81-21F5F9EFE9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F386-F24E-B8DF-F46645EE2D9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80E8592-63F4-4C48-863D-8623A39561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F386-F24E-B8DF-F46645EE2D9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A0F414B-8258-2B47-AA13-53CAA847CF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F386-F24E-B8DF-F46645EE2D9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145CB8C-052A-DE41-89F4-06F7F166BA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F386-F24E-B8DF-F46645EE2D9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4109EF7-F643-044D-B782-A3E382DF71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F386-F24E-B8DF-F46645EE2D9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B3DDEB3-92B1-0747-B922-80BDA80636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9-F386-F24E-B8DF-F46645EE2D9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3C14EE6-AAAC-474A-857B-DA35289815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A-F386-F24E-B8DF-F46645EE2D9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5E14851-3DFF-4D46-97F1-1BCFCB5F39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B-F386-F24E-B8DF-F46645EE2D9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44AC3B3D-471A-794A-BBC8-272AF3F328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C-F386-F24E-B8DF-F46645EE2D9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D013374C-DCD5-2D40-8089-1E8AAA755B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D-F386-F24E-B8DF-F46645EE2D9F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441A68EC-8F33-074C-8C64-302493B279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E-F386-F24E-B8DF-F46645EE2D9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CEC62146-20EC-6849-965C-17B6C2320E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F386-F24E-B8DF-F46645EE2D9F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3647FB4A-D404-E842-9D97-94A94C878E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0-F386-F24E-B8DF-F46645EE2D9F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9351BFC9-E7C1-0148-9A97-400F6973B7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1-F386-F24E-B8DF-F46645EE2D9F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5BF5E7D6-3DC1-8249-9FDC-97E3791104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2-F386-F24E-B8DF-F46645EE2D9F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2715DE81-19E7-B045-8A04-9C30D8E50F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3-F386-F24E-B8DF-F46645EE2D9F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9D15F2EA-A25F-5F4A-8D82-4B80AC566B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4-F386-F24E-B8DF-F46645EE2D9F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B61130B8-8522-B744-89FF-02010F8A3A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F386-F24E-B8DF-F46645EE2D9F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8C5678FD-0F33-2046-A172-CA65CC9716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F386-F24E-B8DF-F46645EE2D9F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420BAC25-57D0-E847-A26C-952CEA3037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F386-F24E-B8DF-F46645EE2D9F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C7A4669D-F70A-AE40-846C-53EB13B675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F386-F24E-B8DF-F46645EE2D9F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46980AD8-9C36-FE48-8FDA-EAEFAD47AF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F386-F24E-B8DF-F46645EE2D9F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E25F30DF-B0CA-2042-AA20-9E4BC221C0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F386-F24E-B8DF-F46645EE2D9F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0525EBC7-C134-444D-BF0D-A6474DFC3F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F386-F24E-B8DF-F46645EE2D9F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5515E7B1-16A2-ED4D-9886-C1FF79A2B7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F386-F24E-B8DF-F46645EE2D9F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9E2D2A05-8634-624E-9407-1EA1F5EAEB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F386-F24E-B8DF-F46645EE2D9F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8142D7EC-1964-1041-96C8-6EF55AD99D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F386-F24E-B8DF-F46645EE2D9F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BFC89978-44D4-CA4E-B490-B9B9D1477B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F386-F24E-B8DF-F46645EE2D9F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468ACF41-E69B-9A4C-B172-FEA58ABF14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F386-F24E-B8DF-F46645EE2D9F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10DEFC89-7381-4C48-AD60-DF1A1D1BB1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F386-F24E-B8DF-F46645EE2D9F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7597F6B6-2BBA-A242-81B5-1F6A06D561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F386-F24E-B8DF-F46645EE2D9F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94356157-EB4C-C746-9596-32EF789370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3-F386-F24E-B8DF-F46645EE2D9F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24022E4A-4F39-5941-9B58-89FCFB5760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4-F386-F24E-B8DF-F46645EE2D9F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682548A7-8CA2-4744-9EDB-14C55D3E8C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5-F386-F24E-B8DF-F46645EE2D9F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0E711B65-CBDA-174E-9F25-9771C113D2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6-F386-F24E-B8DF-F46645EE2D9F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89BA506D-3378-DD47-9243-FD24D2DBFB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F386-F24E-B8DF-F46645EE2D9F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4B357AD3-0DFE-9647-AB9A-3A07D820D4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F386-F24E-B8DF-F46645EE2D9F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6C5757C1-8D9F-7744-A21B-2375EBC683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F386-F24E-B8DF-F46645EE2D9F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B1EA21FD-99FE-6E40-ACEB-3680D12B15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F386-F24E-B8DF-F46645EE2D9F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58C8F2B0-AFDC-D541-B30B-4712B1A95B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F386-F24E-B8DF-F46645EE2D9F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26AEE0AE-0526-424C-B50B-5554DAB4F3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F386-F24E-B8DF-F46645EE2D9F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EC59487A-D912-ED43-AD18-CBEDD1A9CB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F386-F24E-B8DF-F46645EE2D9F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853C51AF-E507-F64C-BB3D-06AEC9163C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F386-F24E-B8DF-F46645EE2D9F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24E259C7-F112-4A4D-AA14-6F9DBF2EBA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F-F386-F24E-B8DF-F46645EE2D9F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D16E454C-8FE1-334D-9DF3-BA2966B88B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F386-F24E-B8DF-F46645EE2D9F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43850CB1-2EFB-3947-80E4-08B17B4E33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1-F386-F24E-B8DF-F46645EE2D9F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06B185D2-5288-034E-A803-C52BE4828C9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F386-F24E-B8DF-F46645EE2D9F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E914E76A-8F68-5444-8C54-C35A190FA6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F386-F24E-B8DF-F46645EE2D9F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88DF50AA-3889-CA4B-8F5B-BB02323BCF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F386-F24E-B8DF-F46645EE2D9F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9FB53588-49D4-254C-B8FD-42D2020777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5-F386-F24E-B8DF-F46645EE2D9F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20C41D57-17D7-444C-B145-750FB40DDF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F386-F24E-B8DF-F46645EE2D9F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350EC2D3-7541-4A40-B9F6-E47448DD09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7-F386-F24E-B8DF-F46645EE2D9F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FC052FD6-872D-D644-B32E-F63A85081D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8-F386-F24E-B8DF-F46645EE2D9F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C4DA1449-9261-EA43-99A7-3CFBB63795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9-F386-F24E-B8DF-F46645EE2D9F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2A3AFB69-26D2-9148-980B-6B42998450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F386-F24E-B8DF-F46645EE2D9F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49E81F6D-D03C-DD41-B007-61697F5A6F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B-F386-F24E-B8DF-F46645EE2D9F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AC3A3446-F4DA-5541-B246-3896525B9B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C-F386-F24E-B8DF-F46645EE2D9F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A0EFB610-BEB7-3745-B015-D3539F54FD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D-F386-F24E-B8DF-F46645EE2D9F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DD75E0AF-45E3-664A-985E-44A9E10A98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F386-F24E-B8DF-F46645EE2D9F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4735B873-91A1-E445-A127-BAA6DDD893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F-F386-F24E-B8DF-F46645EE2D9F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853DDB79-D3B6-3544-994C-A0782C69C0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0-F386-F24E-B8DF-F46645EE2D9F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36D56D98-A2B9-6D46-8DD2-CA2ECBDBBC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1-F386-F24E-B8DF-F46645EE2D9F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2AD2AB38-AD92-2E4C-9F60-36EA18D57E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2-F386-F24E-B8DF-F46645EE2D9F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E6657EBC-A382-534F-BDBD-244B5AF098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3-F386-F24E-B8DF-F46645EE2D9F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F7411C63-308F-A949-AC2B-7AAE1877D4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4-F386-F24E-B8DF-F46645EE2D9F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14E6AC22-FE43-E142-B1BA-97657E7E04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5-F386-F24E-B8DF-F46645EE2D9F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5CF6E8C8-167C-4D4F-8A51-962C3B6268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6-F386-F24E-B8DF-F46645EE2D9F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6C5F20B8-22A7-E645-975B-FB6CEC1BB0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7-F386-F24E-B8DF-F46645EE2D9F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2B8ADAAF-B62A-D34A-80D7-D12CD12DF7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8-F386-F24E-B8DF-F46645EE2D9F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1A5C418E-D294-F44F-B4DF-FDDE3F6776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9-F386-F24E-B8DF-F46645EE2D9F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2200E546-9428-B94E-A862-868BA5FC15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A-F386-F24E-B8DF-F46645EE2D9F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DE9DFD47-04FC-D94A-9EA6-30A0855A0A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B-F386-F24E-B8DF-F46645EE2D9F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24B4C35D-567E-A84C-9E2C-FE24EF80DD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C-F386-F24E-B8DF-F46645EE2D9F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6BDE7783-594A-7E45-990A-1C77BE7B4F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D-F386-F24E-B8DF-F46645EE2D9F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B03EC552-5C9B-2F48-9BA1-D909F74DAC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E-F386-F24E-B8DF-F46645EE2D9F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85A89708-B569-A04E-BE62-C17321A861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F-F386-F24E-B8DF-F46645EE2D9F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B5A0664A-E593-0740-9408-3093281D07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0-F386-F24E-B8DF-F46645EE2D9F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D2CAEFAF-BFD1-6B4F-8B04-EFC1060C75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1-F386-F24E-B8DF-F46645EE2D9F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5E72C659-4968-5644-903E-99CD71313C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2-F386-F24E-B8DF-F46645EE2D9F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E3693554-D166-9048-9740-FC6EEF3DBC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3-F386-F24E-B8DF-F46645EE2D9F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9B057328-688E-244B-81DC-E992EA264A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4-F386-F24E-B8DF-F46645EE2D9F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78F54F62-3869-0942-84BD-22A7953202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5-F386-F24E-B8DF-F46645EE2D9F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E8B40A3F-785B-964D-BF57-423FFC9EF9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6-F386-F24E-B8DF-F46645EE2D9F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fld id="{E91160E3-3C01-1347-A181-4E44E52F2C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7-F386-F24E-B8DF-F46645EE2D9F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fld id="{C709D791-6E56-2345-9DF4-3B95479490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8-F386-F24E-B8DF-F46645EE2D9F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fld id="{AF676D89-4C2E-CE49-92D2-A796DDF9A0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9-F386-F24E-B8DF-F46645EE2D9F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fld id="{F500DE37-7F1D-8C48-A37E-6D40A15B48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A-F386-F24E-B8DF-F46645EE2D9F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fld id="{2BDB900D-FFD0-7445-8361-89BFF7F747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B-F386-F24E-B8DF-F46645EE2D9F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fld id="{98048635-2517-A941-8D67-495490504B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C-F386-F24E-B8DF-F46645EE2D9F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fld id="{2C71DBF4-5FC2-A549-8BFA-9189985340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D-F386-F24E-B8DF-F46645EE2D9F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fld id="{D82CBB39-0EF9-FB43-A5F7-B58D5BCD6D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E-F386-F24E-B8DF-F46645EE2D9F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fld id="{CF3CF55E-8720-A741-AA00-CD03F3ED2E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F-F386-F24E-B8DF-F46645EE2D9F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fld id="{D2FB659F-D5D6-C544-8884-21CC46A65B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0-F386-F24E-B8DF-F46645EE2D9F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fld id="{BC80746C-DA22-364D-BD96-C63D194248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1-F386-F24E-B8DF-F46645EE2D9F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fld id="{66D0A2C5-9E76-104D-A3F7-33010EE484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2-F386-F24E-B8DF-F46645EE2D9F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fld id="{1C6F5D10-9ED6-2B42-B500-6D84DB1115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3-F386-F24E-B8DF-F46645EE2D9F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fld id="{0FBEA753-6EC4-D546-BB04-7FFE64C1FB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4-F386-F24E-B8DF-F46645EE2D9F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fld id="{5412B12B-6F7D-0A47-A1AA-5E11CA29B1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5-F386-F24E-B8DF-F46645EE2D9F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fld id="{7FEEFBD4-8870-6446-9D3D-E24DABF8D5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6-F386-F24E-B8DF-F46645EE2D9F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fld id="{0BDBBE99-34BD-BE40-9F5F-D7D4E26FF0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7-F386-F24E-B8DF-F46645EE2D9F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fld id="{EEB59026-B26F-D44D-9C00-173772F335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8-F386-F24E-B8DF-F46645EE2D9F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fld id="{D936EDD8-69BA-8841-ADDA-E205EAB38D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9-F386-F24E-B8DF-F46645EE2D9F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fld id="{4752E7E9-BFED-E04C-8B4B-BED5680063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A-F386-F24E-B8DF-F46645EE2D9F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fld id="{8618D3B2-DF1A-2B46-86BD-03A4014E61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B-F386-F24E-B8DF-F46645EE2D9F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fld id="{52C7FB04-4FB5-EE44-8FAB-DEC6439428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C-F386-F24E-B8DF-F46645EE2D9F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fld id="{67B07A7D-891D-0B4C-AFD0-546788BD81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D-F386-F24E-B8DF-F46645EE2D9F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fld id="{46F149B2-26AB-D94A-BE96-B3D45A31E3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E-F386-F24E-B8DF-F46645EE2D9F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fld id="{C5D0D664-550C-3B4A-8A39-42052B3E74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F-F386-F24E-B8DF-F46645EE2D9F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fld id="{3F67E8AE-5E9C-5640-AC24-27E8EFE47B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0-F386-F24E-B8DF-F46645EE2D9F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fld id="{10197AED-8421-5346-89F2-908D52557B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1-F386-F24E-B8DF-F46645EE2D9F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fld id="{A1CE229F-8218-A144-AC0F-FC6489392F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2-F386-F24E-B8DF-F46645EE2D9F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fld id="{206396B0-670F-6744-9A10-891C09F776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3-F386-F24E-B8DF-F46645EE2D9F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fld id="{A4A65E6E-DE16-3D4A-9B00-FE83F19D12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4-F386-F24E-B8DF-F46645EE2D9F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fld id="{467296FB-DFD2-E344-8074-14E0B3E90C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5-F386-F24E-B8DF-F46645EE2D9F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fld id="{B33C5418-4458-8F4C-B242-4A4A0335F5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6-F386-F24E-B8DF-F46645EE2D9F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fld id="{6BBB4A9D-9114-9447-A7B7-CCCD9C9B90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7-F386-F24E-B8DF-F46645EE2D9F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fld id="{25F8BE7F-849C-9140-B49E-B1503BFC6D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8-F386-F24E-B8DF-F46645EE2D9F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fld id="{5D16B1D2-ED37-9340-92CE-BADCF2C187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9-F386-F24E-B8DF-F46645EE2D9F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fld id="{F4B7BFEA-4685-6549-9A72-5731614CA1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A-F386-F24E-B8DF-F46645EE2D9F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fld id="{47A4B7CE-5C5F-3540-8954-4F8103C119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B-F386-F24E-B8DF-F46645EE2D9F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fld id="{CE93F723-4003-A240-A1B2-B9759FBE8E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C-F386-F24E-B8DF-F46645EE2D9F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fld id="{05C64158-9735-E74A-B43B-C5774208EC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D-F386-F24E-B8DF-F46645EE2D9F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fld id="{D5689358-B759-DC41-ADC1-291531A13A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E-F386-F24E-B8DF-F46645EE2D9F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fld id="{0154A42C-6590-3D4A-A796-1BC713D552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F-F386-F24E-B8DF-F46645EE2D9F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fld id="{1FCF74B5-33D4-B347-B575-405F5E1F81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0-F386-F24E-B8DF-F46645EE2D9F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fld id="{4C9EB198-D0A8-204F-8480-BB4835B7A30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1-F386-F24E-B8DF-F46645EE2D9F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fld id="{331D3FCA-EC59-6B45-99C1-830A5F8619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2-F386-F24E-B8DF-F46645EE2D9F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fld id="{A5B2E939-A960-CF48-A5C2-3842999FD5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3-F386-F24E-B8DF-F46645EE2D9F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fld id="{FE64C84F-6CCB-6247-AF2A-58B998C164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4-F386-F24E-B8DF-F46645EE2D9F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fld id="{620968F2-9D87-7D47-BBCF-07EBA42FDB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5-F386-F24E-B8DF-F46645EE2D9F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fld id="{62D9C8F9-8444-CE4A-8978-3A050111D5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6-F386-F24E-B8DF-F46645EE2D9F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fld id="{ABDDE60D-932E-D548-B48B-0069A45394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7-F386-F24E-B8DF-F46645EE2D9F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fld id="{565C73CA-AA2C-2B4C-801A-321C9AB0D1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8-F386-F24E-B8DF-F46645EE2D9F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fld id="{A7B60581-546C-184F-A6C7-EF312F2216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9-F386-F24E-B8DF-F46645EE2D9F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fld id="{5F44609A-B3C5-8F4B-B7ED-5D45EDC43B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A-F386-F24E-B8DF-F46645EE2D9F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fld id="{5719D73B-2D05-D845-ACAB-F10FAC777A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B-F386-F24E-B8DF-F46645EE2D9F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fld id="{627EC55A-3518-F944-B7CC-5BACC5C6D4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C-F386-F24E-B8DF-F46645EE2D9F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fld id="{B515D2F2-36F3-CF4E-B46D-5CE49215C2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D-F386-F24E-B8DF-F46645EE2D9F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fld id="{23B1DFA0-D1C4-4B4A-8AA8-71793C5460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E-F386-F24E-B8DF-F46645EE2D9F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fld id="{E0001B9B-9BA0-4841-A919-105D9D79B2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F-F386-F24E-B8DF-F46645EE2D9F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fld id="{8CE58FEA-57E5-AC48-851C-D4B4661707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0-F386-F24E-B8DF-F46645EE2D9F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fld id="{94AEBFF8-DD5A-9846-BA4A-445957F16C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1-F386-F24E-B8DF-F46645EE2D9F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fld id="{3F68A22F-1440-FB47-AAC3-64FD519A36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2-F386-F24E-B8DF-F46645EE2D9F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fld id="{D3B92C3D-1EB4-864A-B597-59FD58CAAF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3-F386-F24E-B8DF-F46645EE2D9F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fld id="{2AA8EFEA-1A47-6845-8ED6-000E95C570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4-F386-F24E-B8DF-F46645EE2D9F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fld id="{67A46975-0781-7442-A47C-8ECE36AC0F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5-F386-F24E-B8DF-F46645EE2D9F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fld id="{A5FDD556-1199-E043-903C-BBBE1C8920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6-F386-F24E-B8DF-F46645EE2D9F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fld id="{68931B7D-20D3-E84D-A2A7-A0D9C0AFCD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7-F386-F24E-B8DF-F46645EE2D9F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fld id="{4D890801-0198-B945-9902-5637D27C0F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8-F386-F24E-B8DF-F46645EE2D9F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fld id="{75040BED-FFF6-DC46-8C7C-BB117C12B8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9-F386-F24E-B8DF-F46645EE2D9F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fld id="{A6001507-F0E9-954A-9DF7-4182D06471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A-F386-F24E-B8DF-F46645EE2D9F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fld id="{55C838D9-C6AF-3E4B-A064-E196F3644D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B-F386-F24E-B8DF-F46645EE2D9F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fld id="{5B17AB35-EF29-0A4C-8D99-0994984AB2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C-F386-F24E-B8DF-F46645EE2D9F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fld id="{BBF2D443-5DDF-534C-93FE-C6E1D0CF68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D-F386-F24E-B8DF-F46645EE2D9F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fld id="{F01FB373-A0DC-2545-A07B-3386E10016C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E-F386-F24E-B8DF-F46645EE2D9F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fld id="{7B5B66E9-848A-6C41-A72A-ED4FF82AA1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F-F386-F24E-B8DF-F46645EE2D9F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fld id="{B9BFBF3B-DCF4-FA4E-B9AA-DB45077692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0-F386-F24E-B8DF-F46645EE2D9F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fld id="{1849C078-F91D-5A48-9F42-E6300DD726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1-F386-F24E-B8DF-F46645EE2D9F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fld id="{365046DE-076B-9F4C-8E43-9EB7C6BFB6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2-F386-F24E-B8DF-F46645EE2D9F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fld id="{8ED3720D-28BC-3746-B2C5-C189577F02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3-F386-F24E-B8DF-F46645EE2D9F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fld id="{68430815-42CD-D14B-8697-DE1F47033A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4-F386-F24E-B8DF-F46645EE2D9F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fld id="{2095DD27-6B26-7448-AE57-49E57BC33F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5-F386-F24E-B8DF-F46645EE2D9F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fld id="{BAD39279-CD93-5347-AC84-0440580AD9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6-F386-F24E-B8DF-F46645EE2D9F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fld id="{549279C9-D123-AE44-8B34-B97727414A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7-F386-F24E-B8DF-F46645EE2D9F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fld id="{8511B7F0-93EA-154E-BD95-E6FBB4AD75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8-F386-F24E-B8DF-F46645EE2D9F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fld id="{CF13E523-E747-5A48-8887-DDD02254B7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9-F386-F24E-B8DF-F46645EE2D9F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fld id="{F67419DB-72DC-6947-B859-AEFF358390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A-F386-F24E-B8DF-F46645EE2D9F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fld id="{5C24C09E-7155-D441-A44C-C5F762480E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B-F386-F24E-B8DF-F46645EE2D9F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fld id="{DAD4884F-32D7-024E-80E1-E74A985F80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C-F386-F24E-B8DF-F46645EE2D9F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fld id="{28F5A252-F0A7-E44B-80AF-AD52F74805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D-F386-F24E-B8DF-F46645EE2D9F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fld id="{B7F5687C-126F-A047-AA7B-6250FE97E1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E-F386-F24E-B8DF-F46645EE2D9F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fld id="{5C29C005-3D85-D04C-A73F-25A27E2C22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F-F386-F24E-B8DF-F46645EE2D9F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fld id="{A384DEA5-2C4C-274E-917D-ED0FC53B6E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0-F386-F24E-B8DF-F46645EE2D9F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fld id="{2AB2D32E-C16A-7F48-A931-52908F4F02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1-F386-F24E-B8DF-F46645EE2D9F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fld id="{AC1DC466-86FC-A94F-88C6-D6E0794466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2-F386-F24E-B8DF-F46645EE2D9F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fld id="{E690CBE4-0A5E-5C4E-985C-4305FC3DA1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3-F386-F24E-B8DF-F46645EE2D9F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fld id="{0C76E74F-9B1F-AB4B-9295-CEB2E61E6C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4-F386-F24E-B8DF-F46645EE2D9F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fld id="{0893C72B-1E21-0F4A-8EEE-1A80DD9923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5-F386-F24E-B8DF-F46645EE2D9F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fld id="{652A11ED-52F9-584D-B167-44EB4A0F9E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6-F386-F24E-B8DF-F46645EE2D9F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fld id="{2237DEB4-7E34-9B4D-A8AE-989D51C2FE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7-F386-F24E-B8DF-F46645EE2D9F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fld id="{4A79F784-825F-9748-80C6-80CE342382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8-F386-F24E-B8DF-F46645EE2D9F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fld id="{D555A0B1-E242-DE41-A6C3-7F9E298957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9-F386-F24E-B8DF-F46645EE2D9F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fld id="{7D6B84C0-DF3C-C249-97E1-6CBC0A546F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A-F386-F24E-B8DF-F46645EE2D9F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fld id="{ACE2EC5B-8038-CA41-9B3C-D7EFAD2454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B-F386-F24E-B8DF-F46645EE2D9F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fld id="{F43744EF-E86E-E344-BC80-2AB2DB4502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C-F386-F24E-B8DF-F46645EE2D9F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fld id="{BEFE5AD4-8926-B447-B14A-5AC641B088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D-F386-F24E-B8DF-F46645EE2D9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'2X Delivery Time'!$W$4:$W$197</c:f>
              <c:numCache>
                <c:formatCode>General</c:formatCode>
                <c:ptCount val="194"/>
                <c:pt idx="0">
                  <c:v>-2.3333333333333357</c:v>
                </c:pt>
                <c:pt idx="1">
                  <c:v>-2.1666666666666696</c:v>
                </c:pt>
                <c:pt idx="2">
                  <c:v>-1.8333333333333366</c:v>
                </c:pt>
                <c:pt idx="3">
                  <c:v>-1.6666666666666696</c:v>
                </c:pt>
                <c:pt idx="4">
                  <c:v>-1.5000000000000027</c:v>
                </c:pt>
                <c:pt idx="5">
                  <c:v>-1.3333333333333357</c:v>
                </c:pt>
                <c:pt idx="6">
                  <c:v>-1.1666666666666687</c:v>
                </c:pt>
                <c:pt idx="7">
                  <c:v>-0.83333333333333526</c:v>
                </c:pt>
                <c:pt idx="8">
                  <c:v>-0.66666666666666874</c:v>
                </c:pt>
                <c:pt idx="9">
                  <c:v>-0.50000000000000222</c:v>
                </c:pt>
                <c:pt idx="10">
                  <c:v>-0.33333333333333548</c:v>
                </c:pt>
                <c:pt idx="11">
                  <c:v>-0.16666666666666879</c:v>
                </c:pt>
                <c:pt idx="12">
                  <c:v>0.16666666666666449</c:v>
                </c:pt>
                <c:pt idx="13">
                  <c:v>0.33333333333333115</c:v>
                </c:pt>
                <c:pt idx="14">
                  <c:v>0.49999999999999789</c:v>
                </c:pt>
                <c:pt idx="15">
                  <c:v>0.66666666666666441</c:v>
                </c:pt>
                <c:pt idx="16">
                  <c:v>0.83333333333333093</c:v>
                </c:pt>
                <c:pt idx="17">
                  <c:v>1.1666666666666643</c:v>
                </c:pt>
                <c:pt idx="18">
                  <c:v>1.3333333333333313</c:v>
                </c:pt>
                <c:pt idx="19">
                  <c:v>1.4999999999999982</c:v>
                </c:pt>
                <c:pt idx="20">
                  <c:v>1.6666666666666652</c:v>
                </c:pt>
                <c:pt idx="21">
                  <c:v>1.8333333333333321</c:v>
                </c:pt>
                <c:pt idx="22">
                  <c:v>2.1666666666666652</c:v>
                </c:pt>
                <c:pt idx="23">
                  <c:v>2.3333333333333313</c:v>
                </c:pt>
                <c:pt idx="24">
                  <c:v>-1.8333333333333366</c:v>
                </c:pt>
                <c:pt idx="25">
                  <c:v>-1.6666666666666696</c:v>
                </c:pt>
                <c:pt idx="26">
                  <c:v>-1.5000000000000027</c:v>
                </c:pt>
                <c:pt idx="27">
                  <c:v>-1.3333333333333357</c:v>
                </c:pt>
                <c:pt idx="28">
                  <c:v>-1.1666666666666687</c:v>
                </c:pt>
                <c:pt idx="29">
                  <c:v>-0.83333333333333526</c:v>
                </c:pt>
                <c:pt idx="30">
                  <c:v>-0.66666666666666874</c:v>
                </c:pt>
                <c:pt idx="31">
                  <c:v>-0.50000000000000222</c:v>
                </c:pt>
                <c:pt idx="32">
                  <c:v>-0.33333333333333548</c:v>
                </c:pt>
                <c:pt idx="33">
                  <c:v>-0.16666666666666879</c:v>
                </c:pt>
                <c:pt idx="34">
                  <c:v>0.16666666666666449</c:v>
                </c:pt>
                <c:pt idx="35">
                  <c:v>0.33333333333333115</c:v>
                </c:pt>
                <c:pt idx="36">
                  <c:v>0.49999999999999789</c:v>
                </c:pt>
                <c:pt idx="37">
                  <c:v>0.66666666666666441</c:v>
                </c:pt>
                <c:pt idx="38">
                  <c:v>0.83333333333333093</c:v>
                </c:pt>
                <c:pt idx="39">
                  <c:v>1.1666666666666643</c:v>
                </c:pt>
                <c:pt idx="40">
                  <c:v>1.3333333333333313</c:v>
                </c:pt>
                <c:pt idx="41">
                  <c:v>1.4999999999999982</c:v>
                </c:pt>
                <c:pt idx="42">
                  <c:v>1.6666666666666652</c:v>
                </c:pt>
                <c:pt idx="43">
                  <c:v>1.8333333333333321</c:v>
                </c:pt>
                <c:pt idx="44">
                  <c:v>-1.8333333333333366</c:v>
                </c:pt>
                <c:pt idx="45">
                  <c:v>-1.6666666666666696</c:v>
                </c:pt>
                <c:pt idx="46">
                  <c:v>-1.5000000000000027</c:v>
                </c:pt>
                <c:pt idx="47">
                  <c:v>-1.3333333333333357</c:v>
                </c:pt>
                <c:pt idx="48">
                  <c:v>-1.1666666666666687</c:v>
                </c:pt>
                <c:pt idx="49">
                  <c:v>-0.83333333333333526</c:v>
                </c:pt>
                <c:pt idx="50">
                  <c:v>-0.66666666666666874</c:v>
                </c:pt>
                <c:pt idx="51">
                  <c:v>-0.50000000000000222</c:v>
                </c:pt>
                <c:pt idx="52">
                  <c:v>-0.33333333333333548</c:v>
                </c:pt>
                <c:pt idx="53">
                  <c:v>-0.16666666666666879</c:v>
                </c:pt>
                <c:pt idx="54">
                  <c:v>0.16666666666666449</c:v>
                </c:pt>
                <c:pt idx="55">
                  <c:v>0.33333333333333115</c:v>
                </c:pt>
                <c:pt idx="56">
                  <c:v>0.49999999999999789</c:v>
                </c:pt>
                <c:pt idx="57">
                  <c:v>0.66666666666666441</c:v>
                </c:pt>
                <c:pt idx="58">
                  <c:v>0.83333333333333093</c:v>
                </c:pt>
                <c:pt idx="59">
                  <c:v>1.1666666666666643</c:v>
                </c:pt>
                <c:pt idx="60">
                  <c:v>1.3333333333333313</c:v>
                </c:pt>
                <c:pt idx="61">
                  <c:v>1.4999999999999982</c:v>
                </c:pt>
                <c:pt idx="62">
                  <c:v>1.6666666666666652</c:v>
                </c:pt>
                <c:pt idx="63">
                  <c:v>1.8333333333333321</c:v>
                </c:pt>
                <c:pt idx="64">
                  <c:v>-1.6666666666666696</c:v>
                </c:pt>
                <c:pt idx="65">
                  <c:v>-1.5000000000000027</c:v>
                </c:pt>
                <c:pt idx="66">
                  <c:v>-1.3333333333333357</c:v>
                </c:pt>
                <c:pt idx="67">
                  <c:v>-1.1666666666666687</c:v>
                </c:pt>
                <c:pt idx="68">
                  <c:v>-0.83333333333333526</c:v>
                </c:pt>
                <c:pt idx="69">
                  <c:v>-0.66666666666666874</c:v>
                </c:pt>
                <c:pt idx="70">
                  <c:v>-0.50000000000000222</c:v>
                </c:pt>
                <c:pt idx="71">
                  <c:v>-0.33333333333333548</c:v>
                </c:pt>
                <c:pt idx="72">
                  <c:v>-0.16666666666666879</c:v>
                </c:pt>
                <c:pt idx="73">
                  <c:v>0.16666666666666449</c:v>
                </c:pt>
                <c:pt idx="74">
                  <c:v>0.33333333333333115</c:v>
                </c:pt>
                <c:pt idx="75">
                  <c:v>0.49999999999999789</c:v>
                </c:pt>
                <c:pt idx="76">
                  <c:v>0.66666666666666441</c:v>
                </c:pt>
                <c:pt idx="77">
                  <c:v>0.83333333333333093</c:v>
                </c:pt>
                <c:pt idx="78">
                  <c:v>1.1666666666666643</c:v>
                </c:pt>
                <c:pt idx="79">
                  <c:v>1.3333333333333313</c:v>
                </c:pt>
                <c:pt idx="80">
                  <c:v>1.4999999999999982</c:v>
                </c:pt>
                <c:pt idx="81">
                  <c:v>1.6666666666666652</c:v>
                </c:pt>
                <c:pt idx="82">
                  <c:v>-1.5000000000000027</c:v>
                </c:pt>
                <c:pt idx="83">
                  <c:v>-1.3333333333333357</c:v>
                </c:pt>
                <c:pt idx="84">
                  <c:v>-1.1666666666666687</c:v>
                </c:pt>
                <c:pt idx="85">
                  <c:v>-0.83333333333333526</c:v>
                </c:pt>
                <c:pt idx="86">
                  <c:v>-0.66666666666666874</c:v>
                </c:pt>
                <c:pt idx="87">
                  <c:v>-0.50000000000000222</c:v>
                </c:pt>
                <c:pt idx="88">
                  <c:v>-0.33333333333333548</c:v>
                </c:pt>
                <c:pt idx="89">
                  <c:v>-0.16666666666666879</c:v>
                </c:pt>
                <c:pt idx="90">
                  <c:v>0.16666666666666449</c:v>
                </c:pt>
                <c:pt idx="91">
                  <c:v>0.33333333333333115</c:v>
                </c:pt>
                <c:pt idx="92">
                  <c:v>0.49999999999999789</c:v>
                </c:pt>
                <c:pt idx="93">
                  <c:v>0.66666666666666441</c:v>
                </c:pt>
                <c:pt idx="94">
                  <c:v>0.83333333333333093</c:v>
                </c:pt>
                <c:pt idx="95">
                  <c:v>1.1666666666666643</c:v>
                </c:pt>
                <c:pt idx="96">
                  <c:v>1.3333333333333313</c:v>
                </c:pt>
                <c:pt idx="97">
                  <c:v>1.4999999999999982</c:v>
                </c:pt>
                <c:pt idx="98">
                  <c:v>-1.3333333333333357</c:v>
                </c:pt>
                <c:pt idx="99">
                  <c:v>-1.1666666666666687</c:v>
                </c:pt>
                <c:pt idx="100">
                  <c:v>-0.83333333333333526</c:v>
                </c:pt>
                <c:pt idx="101">
                  <c:v>-0.66666666666666874</c:v>
                </c:pt>
                <c:pt idx="102">
                  <c:v>-0.50000000000000222</c:v>
                </c:pt>
                <c:pt idx="103">
                  <c:v>-0.33333333333333548</c:v>
                </c:pt>
                <c:pt idx="104">
                  <c:v>-0.16666666666666879</c:v>
                </c:pt>
                <c:pt idx="105">
                  <c:v>0.16666666666666449</c:v>
                </c:pt>
                <c:pt idx="106">
                  <c:v>0.33333333333333115</c:v>
                </c:pt>
                <c:pt idx="107">
                  <c:v>0.49999999999999789</c:v>
                </c:pt>
                <c:pt idx="108">
                  <c:v>0.66666666666666441</c:v>
                </c:pt>
                <c:pt idx="109">
                  <c:v>0.83333333333333093</c:v>
                </c:pt>
                <c:pt idx="110">
                  <c:v>1.1666666666666643</c:v>
                </c:pt>
                <c:pt idx="111">
                  <c:v>1.3333333333333313</c:v>
                </c:pt>
                <c:pt idx="112">
                  <c:v>-1.1666666666666687</c:v>
                </c:pt>
                <c:pt idx="113">
                  <c:v>-0.83333333333333526</c:v>
                </c:pt>
                <c:pt idx="114">
                  <c:v>-0.66666666666666874</c:v>
                </c:pt>
                <c:pt idx="115">
                  <c:v>-0.50000000000000222</c:v>
                </c:pt>
                <c:pt idx="116">
                  <c:v>-0.33333333333333548</c:v>
                </c:pt>
                <c:pt idx="117">
                  <c:v>-0.16666666666666879</c:v>
                </c:pt>
                <c:pt idx="118">
                  <c:v>0.16666666666666449</c:v>
                </c:pt>
                <c:pt idx="119">
                  <c:v>0.33333333333333115</c:v>
                </c:pt>
                <c:pt idx="120">
                  <c:v>0.49999999999999789</c:v>
                </c:pt>
                <c:pt idx="121">
                  <c:v>0.66666666666666441</c:v>
                </c:pt>
                <c:pt idx="122">
                  <c:v>0.83333333333333093</c:v>
                </c:pt>
                <c:pt idx="123">
                  <c:v>1.1666666666666643</c:v>
                </c:pt>
                <c:pt idx="124">
                  <c:v>-1.1666666666666687</c:v>
                </c:pt>
                <c:pt idx="125">
                  <c:v>-0.83333333333333526</c:v>
                </c:pt>
                <c:pt idx="126">
                  <c:v>-0.66666666666666874</c:v>
                </c:pt>
                <c:pt idx="127">
                  <c:v>-0.50000000000000222</c:v>
                </c:pt>
                <c:pt idx="128">
                  <c:v>-0.33333333333333548</c:v>
                </c:pt>
                <c:pt idx="129">
                  <c:v>-0.16666666666666879</c:v>
                </c:pt>
                <c:pt idx="130">
                  <c:v>0.16666666666666449</c:v>
                </c:pt>
                <c:pt idx="131">
                  <c:v>0.33333333333333115</c:v>
                </c:pt>
                <c:pt idx="132">
                  <c:v>0.49999999999999789</c:v>
                </c:pt>
                <c:pt idx="133">
                  <c:v>0.66666666666666441</c:v>
                </c:pt>
                <c:pt idx="134">
                  <c:v>0.83333333333333093</c:v>
                </c:pt>
                <c:pt idx="135">
                  <c:v>1.1666666666666643</c:v>
                </c:pt>
                <c:pt idx="136">
                  <c:v>-0.83333333333333526</c:v>
                </c:pt>
                <c:pt idx="137">
                  <c:v>-0.66666666666666874</c:v>
                </c:pt>
                <c:pt idx="138">
                  <c:v>-0.50000000000000222</c:v>
                </c:pt>
                <c:pt idx="139">
                  <c:v>-0.33333333333333548</c:v>
                </c:pt>
                <c:pt idx="140">
                  <c:v>-0.16666666666666879</c:v>
                </c:pt>
                <c:pt idx="141">
                  <c:v>0.16666666666666449</c:v>
                </c:pt>
                <c:pt idx="142">
                  <c:v>0.33333333333333115</c:v>
                </c:pt>
                <c:pt idx="143">
                  <c:v>0.49999999999999789</c:v>
                </c:pt>
                <c:pt idx="144">
                  <c:v>0.66666666666666441</c:v>
                </c:pt>
                <c:pt idx="145">
                  <c:v>0.83333333333333093</c:v>
                </c:pt>
                <c:pt idx="146">
                  <c:v>-0.83333333333333526</c:v>
                </c:pt>
                <c:pt idx="147">
                  <c:v>-0.66666666666666874</c:v>
                </c:pt>
                <c:pt idx="148">
                  <c:v>-0.50000000000000222</c:v>
                </c:pt>
                <c:pt idx="149">
                  <c:v>-0.33333333333333548</c:v>
                </c:pt>
                <c:pt idx="150">
                  <c:v>-0.16666666666666879</c:v>
                </c:pt>
                <c:pt idx="151">
                  <c:v>0.16666666666666449</c:v>
                </c:pt>
                <c:pt idx="152">
                  <c:v>0.33333333333333115</c:v>
                </c:pt>
                <c:pt idx="153">
                  <c:v>0.49999999999999789</c:v>
                </c:pt>
                <c:pt idx="154">
                  <c:v>0.66666666666666441</c:v>
                </c:pt>
                <c:pt idx="155">
                  <c:v>0.83333333333333093</c:v>
                </c:pt>
                <c:pt idx="156">
                  <c:v>-0.83333333333333526</c:v>
                </c:pt>
                <c:pt idx="157">
                  <c:v>-0.66666666666666874</c:v>
                </c:pt>
                <c:pt idx="158">
                  <c:v>-0.50000000000000222</c:v>
                </c:pt>
                <c:pt idx="159">
                  <c:v>-0.33333333333333548</c:v>
                </c:pt>
                <c:pt idx="160">
                  <c:v>-0.16666666666666879</c:v>
                </c:pt>
                <c:pt idx="161">
                  <c:v>0.16666666666666449</c:v>
                </c:pt>
                <c:pt idx="162">
                  <c:v>0.33333333333333115</c:v>
                </c:pt>
                <c:pt idx="163">
                  <c:v>0.49999999999999789</c:v>
                </c:pt>
                <c:pt idx="164">
                  <c:v>0.66666666666666441</c:v>
                </c:pt>
                <c:pt idx="165">
                  <c:v>0.83333333333333093</c:v>
                </c:pt>
                <c:pt idx="166">
                  <c:v>-0.66666666666666874</c:v>
                </c:pt>
                <c:pt idx="167">
                  <c:v>-0.50000000000000222</c:v>
                </c:pt>
                <c:pt idx="168">
                  <c:v>-0.33333333333333548</c:v>
                </c:pt>
                <c:pt idx="169">
                  <c:v>-0.16666666666666879</c:v>
                </c:pt>
                <c:pt idx="170">
                  <c:v>0.16666666666666449</c:v>
                </c:pt>
                <c:pt idx="171">
                  <c:v>0.33333333333333115</c:v>
                </c:pt>
                <c:pt idx="172">
                  <c:v>0.49999999999999789</c:v>
                </c:pt>
                <c:pt idx="173">
                  <c:v>0.66666666666666441</c:v>
                </c:pt>
                <c:pt idx="174">
                  <c:v>-0.66666666666666874</c:v>
                </c:pt>
                <c:pt idx="175">
                  <c:v>-0.50000000000000222</c:v>
                </c:pt>
                <c:pt idx="176">
                  <c:v>-0.33333333333333548</c:v>
                </c:pt>
                <c:pt idx="177">
                  <c:v>-0.16666666666666879</c:v>
                </c:pt>
                <c:pt idx="178">
                  <c:v>0.16666666666666449</c:v>
                </c:pt>
                <c:pt idx="179">
                  <c:v>0.33333333333333115</c:v>
                </c:pt>
                <c:pt idx="180">
                  <c:v>0.49999999999999789</c:v>
                </c:pt>
                <c:pt idx="181">
                  <c:v>0.66666666666666441</c:v>
                </c:pt>
                <c:pt idx="182">
                  <c:v>-0.50000000000000222</c:v>
                </c:pt>
                <c:pt idx="183">
                  <c:v>-0.33333333333333548</c:v>
                </c:pt>
                <c:pt idx="184">
                  <c:v>-0.16666666666666879</c:v>
                </c:pt>
                <c:pt idx="185">
                  <c:v>0.16666666666666449</c:v>
                </c:pt>
                <c:pt idx="186">
                  <c:v>0.33333333333333115</c:v>
                </c:pt>
                <c:pt idx="187">
                  <c:v>0.49999999999999789</c:v>
                </c:pt>
                <c:pt idx="188">
                  <c:v>-0.33333333333333548</c:v>
                </c:pt>
                <c:pt idx="189">
                  <c:v>-0.16666666666666879</c:v>
                </c:pt>
                <c:pt idx="190">
                  <c:v>0.16666666666666449</c:v>
                </c:pt>
                <c:pt idx="191">
                  <c:v>0.33333333333333115</c:v>
                </c:pt>
                <c:pt idx="192">
                  <c:v>-0.16666666666666879</c:v>
                </c:pt>
                <c:pt idx="193">
                  <c:v>0.16666666666666449</c:v>
                </c:pt>
              </c:numCache>
            </c:numRef>
          </c:xVal>
          <c:yVal>
            <c:numRef>
              <c:f>'2X Delivery Time'!$Y$4:$Y$197</c:f>
              <c:numCache>
                <c:formatCode>General</c:formatCode>
                <c:ptCount val="194"/>
                <c:pt idx="0">
                  <c:v>1.4E-2</c:v>
                </c:pt>
                <c:pt idx="1">
                  <c:v>1.4E-2</c:v>
                </c:pt>
                <c:pt idx="2">
                  <c:v>1.4E-2</c:v>
                </c:pt>
                <c:pt idx="3">
                  <c:v>1.4E-2</c:v>
                </c:pt>
                <c:pt idx="4">
                  <c:v>1.4E-2</c:v>
                </c:pt>
                <c:pt idx="5">
                  <c:v>1.4E-2</c:v>
                </c:pt>
                <c:pt idx="6">
                  <c:v>1.4E-2</c:v>
                </c:pt>
                <c:pt idx="7">
                  <c:v>1.4E-2</c:v>
                </c:pt>
                <c:pt idx="8">
                  <c:v>1.4E-2</c:v>
                </c:pt>
                <c:pt idx="9">
                  <c:v>1.4E-2</c:v>
                </c:pt>
                <c:pt idx="10">
                  <c:v>1.4E-2</c:v>
                </c:pt>
                <c:pt idx="11">
                  <c:v>1.4E-2</c:v>
                </c:pt>
                <c:pt idx="12">
                  <c:v>1.4E-2</c:v>
                </c:pt>
                <c:pt idx="13">
                  <c:v>1.4E-2</c:v>
                </c:pt>
                <c:pt idx="14">
                  <c:v>1.4E-2</c:v>
                </c:pt>
                <c:pt idx="15">
                  <c:v>1.4E-2</c:v>
                </c:pt>
                <c:pt idx="16">
                  <c:v>1.4E-2</c:v>
                </c:pt>
                <c:pt idx="17">
                  <c:v>1.4E-2</c:v>
                </c:pt>
                <c:pt idx="18">
                  <c:v>1.4E-2</c:v>
                </c:pt>
                <c:pt idx="19">
                  <c:v>1.4E-2</c:v>
                </c:pt>
                <c:pt idx="20">
                  <c:v>1.4E-2</c:v>
                </c:pt>
                <c:pt idx="21">
                  <c:v>1.4E-2</c:v>
                </c:pt>
                <c:pt idx="22">
                  <c:v>1.4E-2</c:v>
                </c:pt>
                <c:pt idx="23">
                  <c:v>1.4E-2</c:v>
                </c:pt>
                <c:pt idx="24">
                  <c:v>3.7999999999999999E-2</c:v>
                </c:pt>
                <c:pt idx="25">
                  <c:v>3.7999999999999999E-2</c:v>
                </c:pt>
                <c:pt idx="26">
                  <c:v>3.7999999999999999E-2</c:v>
                </c:pt>
                <c:pt idx="27">
                  <c:v>3.7999999999999999E-2</c:v>
                </c:pt>
                <c:pt idx="28">
                  <c:v>3.7999999999999999E-2</c:v>
                </c:pt>
                <c:pt idx="29">
                  <c:v>3.7999999999999999E-2</c:v>
                </c:pt>
                <c:pt idx="30">
                  <c:v>3.7999999999999999E-2</c:v>
                </c:pt>
                <c:pt idx="31">
                  <c:v>3.7999999999999999E-2</c:v>
                </c:pt>
                <c:pt idx="32">
                  <c:v>3.7999999999999999E-2</c:v>
                </c:pt>
                <c:pt idx="33">
                  <c:v>3.7999999999999999E-2</c:v>
                </c:pt>
                <c:pt idx="34">
                  <c:v>3.7999999999999999E-2</c:v>
                </c:pt>
                <c:pt idx="35">
                  <c:v>3.7999999999999999E-2</c:v>
                </c:pt>
                <c:pt idx="36">
                  <c:v>3.7999999999999999E-2</c:v>
                </c:pt>
                <c:pt idx="37">
                  <c:v>3.7999999999999999E-2</c:v>
                </c:pt>
                <c:pt idx="38">
                  <c:v>3.7999999999999999E-2</c:v>
                </c:pt>
                <c:pt idx="39">
                  <c:v>3.7999999999999999E-2</c:v>
                </c:pt>
                <c:pt idx="40">
                  <c:v>3.7999999999999999E-2</c:v>
                </c:pt>
                <c:pt idx="41">
                  <c:v>3.7999999999999999E-2</c:v>
                </c:pt>
                <c:pt idx="42">
                  <c:v>3.7999999999999999E-2</c:v>
                </c:pt>
                <c:pt idx="43">
                  <c:v>3.7999999999999999E-2</c:v>
                </c:pt>
                <c:pt idx="44">
                  <c:v>6.2000000000000006E-2</c:v>
                </c:pt>
                <c:pt idx="45">
                  <c:v>6.2000000000000006E-2</c:v>
                </c:pt>
                <c:pt idx="46">
                  <c:v>6.2000000000000006E-2</c:v>
                </c:pt>
                <c:pt idx="47">
                  <c:v>6.2000000000000006E-2</c:v>
                </c:pt>
                <c:pt idx="48">
                  <c:v>6.2000000000000006E-2</c:v>
                </c:pt>
                <c:pt idx="49">
                  <c:v>6.2000000000000006E-2</c:v>
                </c:pt>
                <c:pt idx="50">
                  <c:v>6.2000000000000006E-2</c:v>
                </c:pt>
                <c:pt idx="51">
                  <c:v>6.2000000000000006E-2</c:v>
                </c:pt>
                <c:pt idx="52">
                  <c:v>6.2000000000000006E-2</c:v>
                </c:pt>
                <c:pt idx="53">
                  <c:v>6.2000000000000006E-2</c:v>
                </c:pt>
                <c:pt idx="54">
                  <c:v>6.2000000000000006E-2</c:v>
                </c:pt>
                <c:pt idx="55">
                  <c:v>6.2000000000000006E-2</c:v>
                </c:pt>
                <c:pt idx="56">
                  <c:v>6.2000000000000006E-2</c:v>
                </c:pt>
                <c:pt idx="57">
                  <c:v>6.2000000000000006E-2</c:v>
                </c:pt>
                <c:pt idx="58">
                  <c:v>6.2000000000000006E-2</c:v>
                </c:pt>
                <c:pt idx="59">
                  <c:v>6.2000000000000006E-2</c:v>
                </c:pt>
                <c:pt idx="60">
                  <c:v>6.2000000000000006E-2</c:v>
                </c:pt>
                <c:pt idx="61">
                  <c:v>6.2000000000000006E-2</c:v>
                </c:pt>
                <c:pt idx="62">
                  <c:v>6.2000000000000006E-2</c:v>
                </c:pt>
                <c:pt idx="63">
                  <c:v>6.2000000000000006E-2</c:v>
                </c:pt>
                <c:pt idx="64">
                  <c:v>8.6000000000000007E-2</c:v>
                </c:pt>
                <c:pt idx="65">
                  <c:v>8.6000000000000007E-2</c:v>
                </c:pt>
                <c:pt idx="66">
                  <c:v>8.6000000000000007E-2</c:v>
                </c:pt>
                <c:pt idx="67">
                  <c:v>8.6000000000000007E-2</c:v>
                </c:pt>
                <c:pt idx="68">
                  <c:v>8.6000000000000007E-2</c:v>
                </c:pt>
                <c:pt idx="69">
                  <c:v>8.6000000000000007E-2</c:v>
                </c:pt>
                <c:pt idx="70">
                  <c:v>8.6000000000000007E-2</c:v>
                </c:pt>
                <c:pt idx="71">
                  <c:v>8.6000000000000007E-2</c:v>
                </c:pt>
                <c:pt idx="72">
                  <c:v>8.6000000000000007E-2</c:v>
                </c:pt>
                <c:pt idx="73">
                  <c:v>8.6000000000000007E-2</c:v>
                </c:pt>
                <c:pt idx="74">
                  <c:v>8.6000000000000007E-2</c:v>
                </c:pt>
                <c:pt idx="75">
                  <c:v>8.6000000000000007E-2</c:v>
                </c:pt>
                <c:pt idx="76">
                  <c:v>8.6000000000000007E-2</c:v>
                </c:pt>
                <c:pt idx="77">
                  <c:v>8.6000000000000007E-2</c:v>
                </c:pt>
                <c:pt idx="78">
                  <c:v>8.6000000000000007E-2</c:v>
                </c:pt>
                <c:pt idx="79">
                  <c:v>8.6000000000000007E-2</c:v>
                </c:pt>
                <c:pt idx="80">
                  <c:v>8.6000000000000007E-2</c:v>
                </c:pt>
                <c:pt idx="81">
                  <c:v>8.6000000000000007E-2</c:v>
                </c:pt>
                <c:pt idx="82">
                  <c:v>0.11</c:v>
                </c:pt>
                <c:pt idx="83">
                  <c:v>0.11</c:v>
                </c:pt>
                <c:pt idx="84">
                  <c:v>0.11</c:v>
                </c:pt>
                <c:pt idx="85">
                  <c:v>0.11</c:v>
                </c:pt>
                <c:pt idx="86">
                  <c:v>0.11</c:v>
                </c:pt>
                <c:pt idx="87">
                  <c:v>0.11</c:v>
                </c:pt>
                <c:pt idx="88">
                  <c:v>0.11</c:v>
                </c:pt>
                <c:pt idx="89">
                  <c:v>0.11</c:v>
                </c:pt>
                <c:pt idx="90">
                  <c:v>0.11</c:v>
                </c:pt>
                <c:pt idx="91">
                  <c:v>0.11</c:v>
                </c:pt>
                <c:pt idx="92">
                  <c:v>0.11</c:v>
                </c:pt>
                <c:pt idx="93">
                  <c:v>0.11</c:v>
                </c:pt>
                <c:pt idx="94">
                  <c:v>0.11</c:v>
                </c:pt>
                <c:pt idx="95">
                  <c:v>0.11</c:v>
                </c:pt>
                <c:pt idx="96">
                  <c:v>0.11</c:v>
                </c:pt>
                <c:pt idx="97">
                  <c:v>0.11</c:v>
                </c:pt>
                <c:pt idx="98">
                  <c:v>0.13400000000000001</c:v>
                </c:pt>
                <c:pt idx="99">
                  <c:v>0.13400000000000001</c:v>
                </c:pt>
                <c:pt idx="100">
                  <c:v>0.13400000000000001</c:v>
                </c:pt>
                <c:pt idx="101">
                  <c:v>0.13400000000000001</c:v>
                </c:pt>
                <c:pt idx="102">
                  <c:v>0.13400000000000001</c:v>
                </c:pt>
                <c:pt idx="103">
                  <c:v>0.13400000000000001</c:v>
                </c:pt>
                <c:pt idx="104">
                  <c:v>0.13400000000000001</c:v>
                </c:pt>
                <c:pt idx="105">
                  <c:v>0.13400000000000001</c:v>
                </c:pt>
                <c:pt idx="106">
                  <c:v>0.13400000000000001</c:v>
                </c:pt>
                <c:pt idx="107">
                  <c:v>0.13400000000000001</c:v>
                </c:pt>
                <c:pt idx="108">
                  <c:v>0.13400000000000001</c:v>
                </c:pt>
                <c:pt idx="109">
                  <c:v>0.13400000000000001</c:v>
                </c:pt>
                <c:pt idx="110">
                  <c:v>0.13400000000000001</c:v>
                </c:pt>
                <c:pt idx="111">
                  <c:v>0.13400000000000001</c:v>
                </c:pt>
                <c:pt idx="112">
                  <c:v>0.158</c:v>
                </c:pt>
                <c:pt idx="113">
                  <c:v>0.158</c:v>
                </c:pt>
                <c:pt idx="114">
                  <c:v>0.158</c:v>
                </c:pt>
                <c:pt idx="115">
                  <c:v>0.158</c:v>
                </c:pt>
                <c:pt idx="116">
                  <c:v>0.158</c:v>
                </c:pt>
                <c:pt idx="117">
                  <c:v>0.158</c:v>
                </c:pt>
                <c:pt idx="118">
                  <c:v>0.158</c:v>
                </c:pt>
                <c:pt idx="119">
                  <c:v>0.158</c:v>
                </c:pt>
                <c:pt idx="120">
                  <c:v>0.158</c:v>
                </c:pt>
                <c:pt idx="121">
                  <c:v>0.158</c:v>
                </c:pt>
                <c:pt idx="122">
                  <c:v>0.158</c:v>
                </c:pt>
                <c:pt idx="123">
                  <c:v>0.158</c:v>
                </c:pt>
                <c:pt idx="124">
                  <c:v>0.182</c:v>
                </c:pt>
                <c:pt idx="125">
                  <c:v>0.182</c:v>
                </c:pt>
                <c:pt idx="126">
                  <c:v>0.182</c:v>
                </c:pt>
                <c:pt idx="127">
                  <c:v>0.182</c:v>
                </c:pt>
                <c:pt idx="128">
                  <c:v>0.182</c:v>
                </c:pt>
                <c:pt idx="129">
                  <c:v>0.182</c:v>
                </c:pt>
                <c:pt idx="130">
                  <c:v>0.182</c:v>
                </c:pt>
                <c:pt idx="131">
                  <c:v>0.182</c:v>
                </c:pt>
                <c:pt idx="132">
                  <c:v>0.182</c:v>
                </c:pt>
                <c:pt idx="133">
                  <c:v>0.182</c:v>
                </c:pt>
                <c:pt idx="134">
                  <c:v>0.182</c:v>
                </c:pt>
                <c:pt idx="135">
                  <c:v>0.182</c:v>
                </c:pt>
                <c:pt idx="136">
                  <c:v>0.20599999999999999</c:v>
                </c:pt>
                <c:pt idx="137">
                  <c:v>0.20599999999999999</c:v>
                </c:pt>
                <c:pt idx="138">
                  <c:v>0.20599999999999999</c:v>
                </c:pt>
                <c:pt idx="139">
                  <c:v>0.20599999999999999</c:v>
                </c:pt>
                <c:pt idx="140">
                  <c:v>0.20599999999999999</c:v>
                </c:pt>
                <c:pt idx="141">
                  <c:v>0.20599999999999999</c:v>
                </c:pt>
                <c:pt idx="142">
                  <c:v>0.20599999999999999</c:v>
                </c:pt>
                <c:pt idx="143">
                  <c:v>0.20599999999999999</c:v>
                </c:pt>
                <c:pt idx="144">
                  <c:v>0.20599999999999999</c:v>
                </c:pt>
                <c:pt idx="145">
                  <c:v>0.20599999999999999</c:v>
                </c:pt>
                <c:pt idx="146">
                  <c:v>0.22999999999999998</c:v>
                </c:pt>
                <c:pt idx="147">
                  <c:v>0.22999999999999998</c:v>
                </c:pt>
                <c:pt idx="148">
                  <c:v>0.22999999999999998</c:v>
                </c:pt>
                <c:pt idx="149">
                  <c:v>0.22999999999999998</c:v>
                </c:pt>
                <c:pt idx="150">
                  <c:v>0.22999999999999998</c:v>
                </c:pt>
                <c:pt idx="151">
                  <c:v>0.22999999999999998</c:v>
                </c:pt>
                <c:pt idx="152">
                  <c:v>0.22999999999999998</c:v>
                </c:pt>
                <c:pt idx="153">
                  <c:v>0.22999999999999998</c:v>
                </c:pt>
                <c:pt idx="154">
                  <c:v>0.22999999999999998</c:v>
                </c:pt>
                <c:pt idx="155">
                  <c:v>0.22999999999999998</c:v>
                </c:pt>
                <c:pt idx="156">
                  <c:v>0.254</c:v>
                </c:pt>
                <c:pt idx="157">
                  <c:v>0.254</c:v>
                </c:pt>
                <c:pt idx="158">
                  <c:v>0.254</c:v>
                </c:pt>
                <c:pt idx="159">
                  <c:v>0.254</c:v>
                </c:pt>
                <c:pt idx="160">
                  <c:v>0.254</c:v>
                </c:pt>
                <c:pt idx="161">
                  <c:v>0.254</c:v>
                </c:pt>
                <c:pt idx="162">
                  <c:v>0.254</c:v>
                </c:pt>
                <c:pt idx="163">
                  <c:v>0.254</c:v>
                </c:pt>
                <c:pt idx="164">
                  <c:v>0.254</c:v>
                </c:pt>
                <c:pt idx="165">
                  <c:v>0.254</c:v>
                </c:pt>
                <c:pt idx="166">
                  <c:v>0.27800000000000002</c:v>
                </c:pt>
                <c:pt idx="167">
                  <c:v>0.27800000000000002</c:v>
                </c:pt>
                <c:pt idx="168">
                  <c:v>0.27800000000000002</c:v>
                </c:pt>
                <c:pt idx="169">
                  <c:v>0.27800000000000002</c:v>
                </c:pt>
                <c:pt idx="170">
                  <c:v>0.27800000000000002</c:v>
                </c:pt>
                <c:pt idx="171">
                  <c:v>0.27800000000000002</c:v>
                </c:pt>
                <c:pt idx="172">
                  <c:v>0.27800000000000002</c:v>
                </c:pt>
                <c:pt idx="173">
                  <c:v>0.27800000000000002</c:v>
                </c:pt>
                <c:pt idx="174">
                  <c:v>0.30199999999999999</c:v>
                </c:pt>
                <c:pt idx="175">
                  <c:v>0.30199999999999999</c:v>
                </c:pt>
                <c:pt idx="176">
                  <c:v>0.30199999999999999</c:v>
                </c:pt>
                <c:pt idx="177">
                  <c:v>0.30199999999999999</c:v>
                </c:pt>
                <c:pt idx="178">
                  <c:v>0.30199999999999999</c:v>
                </c:pt>
                <c:pt idx="179">
                  <c:v>0.30199999999999999</c:v>
                </c:pt>
                <c:pt idx="180">
                  <c:v>0.30199999999999999</c:v>
                </c:pt>
                <c:pt idx="181">
                  <c:v>0.30199999999999999</c:v>
                </c:pt>
                <c:pt idx="182">
                  <c:v>0.32600000000000001</c:v>
                </c:pt>
                <c:pt idx="183">
                  <c:v>0.32600000000000001</c:v>
                </c:pt>
                <c:pt idx="184">
                  <c:v>0.32600000000000001</c:v>
                </c:pt>
                <c:pt idx="185">
                  <c:v>0.32600000000000001</c:v>
                </c:pt>
                <c:pt idx="186">
                  <c:v>0.32600000000000001</c:v>
                </c:pt>
                <c:pt idx="187">
                  <c:v>0.32600000000000001</c:v>
                </c:pt>
                <c:pt idx="188">
                  <c:v>0.35</c:v>
                </c:pt>
                <c:pt idx="189">
                  <c:v>0.35</c:v>
                </c:pt>
                <c:pt idx="190">
                  <c:v>0.35</c:v>
                </c:pt>
                <c:pt idx="191">
                  <c:v>0.35</c:v>
                </c:pt>
                <c:pt idx="192">
                  <c:v>0.374</c:v>
                </c:pt>
                <c:pt idx="193">
                  <c:v>0.374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'2X Delivery Time'!$Z$4:$Z$197</c15:f>
                <c15:dlblRangeCache>
                  <c:ptCount val="194"/>
                  <c:pt idx="0">
                    <c:v>x</c:v>
                  </c:pt>
                  <c:pt idx="1">
                    <c:v>x</c:v>
                  </c:pt>
                  <c:pt idx="2">
                    <c:v>x</c:v>
                  </c:pt>
                  <c:pt idx="3">
                    <c:v>x</c:v>
                  </c:pt>
                  <c:pt idx="4">
                    <c:v>x</c:v>
                  </c:pt>
                  <c:pt idx="5">
                    <c:v>x</c:v>
                  </c:pt>
                  <c:pt idx="6">
                    <c:v>x</c:v>
                  </c:pt>
                  <c:pt idx="7">
                    <c:v>x</c:v>
                  </c:pt>
                  <c:pt idx="8">
                    <c:v>x</c:v>
                  </c:pt>
                  <c:pt idx="9">
                    <c:v>x</c:v>
                  </c:pt>
                  <c:pt idx="10">
                    <c:v>x</c:v>
                  </c:pt>
                  <c:pt idx="11">
                    <c:v>x</c:v>
                  </c:pt>
                  <c:pt idx="12">
                    <c:v>x</c:v>
                  </c:pt>
                  <c:pt idx="13">
                    <c:v>x</c:v>
                  </c:pt>
                  <c:pt idx="14">
                    <c:v>x</c:v>
                  </c:pt>
                  <c:pt idx="15">
                    <c:v>x</c:v>
                  </c:pt>
                  <c:pt idx="16">
                    <c:v>x</c:v>
                  </c:pt>
                  <c:pt idx="17">
                    <c:v>x</c:v>
                  </c:pt>
                  <c:pt idx="18">
                    <c:v>x</c:v>
                  </c:pt>
                  <c:pt idx="19">
                    <c:v>x</c:v>
                  </c:pt>
                  <c:pt idx="20">
                    <c:v>x</c:v>
                  </c:pt>
                  <c:pt idx="21">
                    <c:v>x</c:v>
                  </c:pt>
                  <c:pt idx="22">
                    <c:v>x</c:v>
                  </c:pt>
                  <c:pt idx="23">
                    <c:v>x</c:v>
                  </c:pt>
                  <c:pt idx="24">
                    <c:v>x</c:v>
                  </c:pt>
                  <c:pt idx="25">
                    <c:v>x</c:v>
                  </c:pt>
                  <c:pt idx="26">
                    <c:v>x</c:v>
                  </c:pt>
                  <c:pt idx="27">
                    <c:v>x</c:v>
                  </c:pt>
                  <c:pt idx="28">
                    <c:v>x</c:v>
                  </c:pt>
                  <c:pt idx="29">
                    <c:v>x</c:v>
                  </c:pt>
                  <c:pt idx="30">
                    <c:v>x</c:v>
                  </c:pt>
                  <c:pt idx="31">
                    <c:v>x</c:v>
                  </c:pt>
                  <c:pt idx="32">
                    <c:v>x</c:v>
                  </c:pt>
                  <c:pt idx="33">
                    <c:v>x</c:v>
                  </c:pt>
                  <c:pt idx="34">
                    <c:v>x</c:v>
                  </c:pt>
                  <c:pt idx="35">
                    <c:v>x</c:v>
                  </c:pt>
                  <c:pt idx="36">
                    <c:v>x</c:v>
                  </c:pt>
                  <c:pt idx="37">
                    <c:v>x</c:v>
                  </c:pt>
                  <c:pt idx="38">
                    <c:v>x</c:v>
                  </c:pt>
                  <c:pt idx="39">
                    <c:v>x</c:v>
                  </c:pt>
                  <c:pt idx="40">
                    <c:v>x</c:v>
                  </c:pt>
                  <c:pt idx="41">
                    <c:v>x</c:v>
                  </c:pt>
                  <c:pt idx="42">
                    <c:v>x</c:v>
                  </c:pt>
                  <c:pt idx="43">
                    <c:v>x</c:v>
                  </c:pt>
                  <c:pt idx="44">
                    <c:v>x</c:v>
                  </c:pt>
                  <c:pt idx="45">
                    <c:v>x</c:v>
                  </c:pt>
                  <c:pt idx="46">
                    <c:v>x</c:v>
                  </c:pt>
                  <c:pt idx="47">
                    <c:v>x</c:v>
                  </c:pt>
                  <c:pt idx="48">
                    <c:v>x</c:v>
                  </c:pt>
                  <c:pt idx="49">
                    <c:v>x</c:v>
                  </c:pt>
                  <c:pt idx="50">
                    <c:v>x</c:v>
                  </c:pt>
                  <c:pt idx="51">
                    <c:v>x</c:v>
                  </c:pt>
                  <c:pt idx="52">
                    <c:v>x</c:v>
                  </c:pt>
                  <c:pt idx="53">
                    <c:v>x</c:v>
                  </c:pt>
                  <c:pt idx="54">
                    <c:v>x</c:v>
                  </c:pt>
                  <c:pt idx="55">
                    <c:v>x</c:v>
                  </c:pt>
                  <c:pt idx="56">
                    <c:v>x</c:v>
                  </c:pt>
                  <c:pt idx="57">
                    <c:v>x</c:v>
                  </c:pt>
                  <c:pt idx="58">
                    <c:v>x</c:v>
                  </c:pt>
                  <c:pt idx="59">
                    <c:v>x</c:v>
                  </c:pt>
                  <c:pt idx="60">
                    <c:v>x</c:v>
                  </c:pt>
                  <c:pt idx="61">
                    <c:v>x</c:v>
                  </c:pt>
                  <c:pt idx="62">
                    <c:v>x</c:v>
                  </c:pt>
                  <c:pt idx="63">
                    <c:v>x</c:v>
                  </c:pt>
                  <c:pt idx="64">
                    <c:v>x</c:v>
                  </c:pt>
                  <c:pt idx="65">
                    <c:v>x</c:v>
                  </c:pt>
                  <c:pt idx="66">
                    <c:v>x</c:v>
                  </c:pt>
                  <c:pt idx="67">
                    <c:v>x</c:v>
                  </c:pt>
                  <c:pt idx="68">
                    <c:v>x</c:v>
                  </c:pt>
                  <c:pt idx="69">
                    <c:v>x</c:v>
                  </c:pt>
                  <c:pt idx="70">
                    <c:v>x</c:v>
                  </c:pt>
                  <c:pt idx="71">
                    <c:v>x</c:v>
                  </c:pt>
                  <c:pt idx="72">
                    <c:v>x</c:v>
                  </c:pt>
                  <c:pt idx="73">
                    <c:v>x</c:v>
                  </c:pt>
                  <c:pt idx="74">
                    <c:v>x</c:v>
                  </c:pt>
                  <c:pt idx="75">
                    <c:v>x</c:v>
                  </c:pt>
                  <c:pt idx="76">
                    <c:v>x</c:v>
                  </c:pt>
                  <c:pt idx="77">
                    <c:v>x</c:v>
                  </c:pt>
                  <c:pt idx="78">
                    <c:v>x</c:v>
                  </c:pt>
                  <c:pt idx="79">
                    <c:v>x</c:v>
                  </c:pt>
                  <c:pt idx="80">
                    <c:v>x</c:v>
                  </c:pt>
                  <c:pt idx="81">
                    <c:v>x</c:v>
                  </c:pt>
                  <c:pt idx="82">
                    <c:v>x</c:v>
                  </c:pt>
                  <c:pt idx="83">
                    <c:v>x</c:v>
                  </c:pt>
                  <c:pt idx="84">
                    <c:v>x</c:v>
                  </c:pt>
                  <c:pt idx="85">
                    <c:v>x</c:v>
                  </c:pt>
                  <c:pt idx="86">
                    <c:v>x</c:v>
                  </c:pt>
                  <c:pt idx="87">
                    <c:v>x</c:v>
                  </c:pt>
                  <c:pt idx="88">
                    <c:v>x</c:v>
                  </c:pt>
                  <c:pt idx="89">
                    <c:v>x</c:v>
                  </c:pt>
                  <c:pt idx="90">
                    <c:v>x</c:v>
                  </c:pt>
                  <c:pt idx="91">
                    <c:v>x</c:v>
                  </c:pt>
                  <c:pt idx="92">
                    <c:v>x</c:v>
                  </c:pt>
                  <c:pt idx="93">
                    <c:v>x</c:v>
                  </c:pt>
                  <c:pt idx="94">
                    <c:v>x</c:v>
                  </c:pt>
                  <c:pt idx="95">
                    <c:v>x</c:v>
                  </c:pt>
                  <c:pt idx="96">
                    <c:v>x</c:v>
                  </c:pt>
                  <c:pt idx="97">
                    <c:v>x</c:v>
                  </c:pt>
                  <c:pt idx="98">
                    <c:v>x</c:v>
                  </c:pt>
                  <c:pt idx="99">
                    <c:v>x</c:v>
                  </c:pt>
                  <c:pt idx="100">
                    <c:v>x</c:v>
                  </c:pt>
                  <c:pt idx="101">
                    <c:v>x</c:v>
                  </c:pt>
                  <c:pt idx="102">
                    <c:v>x</c:v>
                  </c:pt>
                  <c:pt idx="103">
                    <c:v>x</c:v>
                  </c:pt>
                  <c:pt idx="104">
                    <c:v>x</c:v>
                  </c:pt>
                  <c:pt idx="105">
                    <c:v>x</c:v>
                  </c:pt>
                  <c:pt idx="106">
                    <c:v>x</c:v>
                  </c:pt>
                  <c:pt idx="107">
                    <c:v>x</c:v>
                  </c:pt>
                  <c:pt idx="108">
                    <c:v>x</c:v>
                  </c:pt>
                  <c:pt idx="109">
                    <c:v>x</c:v>
                  </c:pt>
                  <c:pt idx="110">
                    <c:v>x</c:v>
                  </c:pt>
                  <c:pt idx="111">
                    <c:v>x</c:v>
                  </c:pt>
                  <c:pt idx="112">
                    <c:v>x</c:v>
                  </c:pt>
                  <c:pt idx="113">
                    <c:v>x</c:v>
                  </c:pt>
                  <c:pt idx="114">
                    <c:v>x</c:v>
                  </c:pt>
                  <c:pt idx="115">
                    <c:v>x</c:v>
                  </c:pt>
                  <c:pt idx="116">
                    <c:v>x</c:v>
                  </c:pt>
                  <c:pt idx="117">
                    <c:v>x</c:v>
                  </c:pt>
                  <c:pt idx="118">
                    <c:v>x</c:v>
                  </c:pt>
                  <c:pt idx="119">
                    <c:v>x</c:v>
                  </c:pt>
                  <c:pt idx="120">
                    <c:v>x</c:v>
                  </c:pt>
                  <c:pt idx="121">
                    <c:v>x</c:v>
                  </c:pt>
                  <c:pt idx="122">
                    <c:v>x</c:v>
                  </c:pt>
                  <c:pt idx="123">
                    <c:v>x</c:v>
                  </c:pt>
                  <c:pt idx="124">
                    <c:v>x</c:v>
                  </c:pt>
                  <c:pt idx="125">
                    <c:v>x</c:v>
                  </c:pt>
                  <c:pt idx="126">
                    <c:v>x</c:v>
                  </c:pt>
                  <c:pt idx="127">
                    <c:v>x</c:v>
                  </c:pt>
                  <c:pt idx="128">
                    <c:v>x</c:v>
                  </c:pt>
                  <c:pt idx="129">
                    <c:v>x</c:v>
                  </c:pt>
                  <c:pt idx="130">
                    <c:v>x</c:v>
                  </c:pt>
                  <c:pt idx="131">
                    <c:v>x</c:v>
                  </c:pt>
                  <c:pt idx="132">
                    <c:v>x</c:v>
                  </c:pt>
                  <c:pt idx="133">
                    <c:v>x</c:v>
                  </c:pt>
                  <c:pt idx="134">
                    <c:v>x</c:v>
                  </c:pt>
                  <c:pt idx="135">
                    <c:v>x</c:v>
                  </c:pt>
                  <c:pt idx="136">
                    <c:v>x</c:v>
                  </c:pt>
                  <c:pt idx="137">
                    <c:v>x</c:v>
                  </c:pt>
                  <c:pt idx="138">
                    <c:v>x</c:v>
                  </c:pt>
                  <c:pt idx="139">
                    <c:v>x</c:v>
                  </c:pt>
                  <c:pt idx="140">
                    <c:v>x</c:v>
                  </c:pt>
                  <c:pt idx="141">
                    <c:v>x</c:v>
                  </c:pt>
                  <c:pt idx="142">
                    <c:v>x</c:v>
                  </c:pt>
                  <c:pt idx="143">
                    <c:v>x</c:v>
                  </c:pt>
                  <c:pt idx="144">
                    <c:v>x</c:v>
                  </c:pt>
                  <c:pt idx="145">
                    <c:v>x</c:v>
                  </c:pt>
                  <c:pt idx="146">
                    <c:v>x</c:v>
                  </c:pt>
                  <c:pt idx="147">
                    <c:v>x</c:v>
                  </c:pt>
                  <c:pt idx="148">
                    <c:v>x</c:v>
                  </c:pt>
                  <c:pt idx="149">
                    <c:v>x</c:v>
                  </c:pt>
                  <c:pt idx="150">
                    <c:v>x</c:v>
                  </c:pt>
                  <c:pt idx="151">
                    <c:v>x</c:v>
                  </c:pt>
                  <c:pt idx="152">
                    <c:v>x</c:v>
                  </c:pt>
                  <c:pt idx="153">
                    <c:v>x</c:v>
                  </c:pt>
                  <c:pt idx="154">
                    <c:v>x</c:v>
                  </c:pt>
                  <c:pt idx="155">
                    <c:v>x</c:v>
                  </c:pt>
                  <c:pt idx="156">
                    <c:v>x</c:v>
                  </c:pt>
                  <c:pt idx="157">
                    <c:v>x</c:v>
                  </c:pt>
                  <c:pt idx="158">
                    <c:v>x</c:v>
                  </c:pt>
                  <c:pt idx="159">
                    <c:v>x</c:v>
                  </c:pt>
                  <c:pt idx="160">
                    <c:v>x</c:v>
                  </c:pt>
                  <c:pt idx="161">
                    <c:v>x</c:v>
                  </c:pt>
                  <c:pt idx="162">
                    <c:v>x</c:v>
                  </c:pt>
                  <c:pt idx="163">
                    <c:v>x</c:v>
                  </c:pt>
                  <c:pt idx="164">
                    <c:v>x</c:v>
                  </c:pt>
                  <c:pt idx="165">
                    <c:v>x</c:v>
                  </c:pt>
                  <c:pt idx="166">
                    <c:v>x</c:v>
                  </c:pt>
                  <c:pt idx="167">
                    <c:v>x</c:v>
                  </c:pt>
                  <c:pt idx="168">
                    <c:v>x</c:v>
                  </c:pt>
                  <c:pt idx="169">
                    <c:v>x</c:v>
                  </c:pt>
                  <c:pt idx="170">
                    <c:v>x</c:v>
                  </c:pt>
                  <c:pt idx="171">
                    <c:v>x</c:v>
                  </c:pt>
                  <c:pt idx="172">
                    <c:v>x</c:v>
                  </c:pt>
                  <c:pt idx="173">
                    <c:v>x</c:v>
                  </c:pt>
                  <c:pt idx="174">
                    <c:v>x</c:v>
                  </c:pt>
                  <c:pt idx="175">
                    <c:v>x</c:v>
                  </c:pt>
                  <c:pt idx="176">
                    <c:v>x</c:v>
                  </c:pt>
                  <c:pt idx="177">
                    <c:v>x</c:v>
                  </c:pt>
                  <c:pt idx="178">
                    <c:v>x</c:v>
                  </c:pt>
                  <c:pt idx="179">
                    <c:v>x</c:v>
                  </c:pt>
                  <c:pt idx="180">
                    <c:v>x</c:v>
                  </c:pt>
                  <c:pt idx="181">
                    <c:v>x</c:v>
                  </c:pt>
                  <c:pt idx="182">
                    <c:v>x</c:v>
                  </c:pt>
                  <c:pt idx="183">
                    <c:v>x</c:v>
                  </c:pt>
                  <c:pt idx="184">
                    <c:v>x</c:v>
                  </c:pt>
                  <c:pt idx="185">
                    <c:v>x</c:v>
                  </c:pt>
                  <c:pt idx="186">
                    <c:v>x</c:v>
                  </c:pt>
                  <c:pt idx="187">
                    <c:v>x</c:v>
                  </c:pt>
                  <c:pt idx="188">
                    <c:v>x</c:v>
                  </c:pt>
                  <c:pt idx="189">
                    <c:v>x</c:v>
                  </c:pt>
                  <c:pt idx="190">
                    <c:v>x</c:v>
                  </c:pt>
                  <c:pt idx="191">
                    <c:v>x</c:v>
                  </c:pt>
                  <c:pt idx="192">
                    <c:v>x</c:v>
                  </c:pt>
                  <c:pt idx="193">
                    <c:v>x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0E-F386-F24E-B8DF-F46645EE2D9F}"/>
            </c:ext>
          </c:extLst>
        </c:ser>
        <c:ser>
          <c:idx val="15"/>
          <c:order val="18"/>
          <c:tx>
            <c:v>Batman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/>
                    </a:pPr>
                    <a:fld id="{318D83C8-2779-504B-9C71-263104771F7E}" type="CELLRANGE">
                      <a:rPr lang="en-US" sz="2000" b="1">
                        <a:solidFill>
                          <a:srgbClr val="00B0F0"/>
                        </a:solidFill>
                      </a:rPr>
                      <a:pPr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rgbClr val="FF0000"/>
                </a:solidFill>
                <a:ln w="28575">
                  <a:solidFill>
                    <a:schemeClr val="tx1"/>
                  </a:solidFill>
                </a:ln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irregularSeal1">
                      <a:avLst/>
                    </a:prstGeom>
                  </c15:spPr>
                  <c15:layout>
                    <c:manualLayout>
                      <c:w val="0.25318307551873798"/>
                      <c:h val="0.1870982633446828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F-F386-F24E-B8DF-F46645EE2D9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'2X Delivery Time'!$C$90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'2X Delivery Time'!$D$90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'2X Delivery Time'!$G$90</c15:f>
                <c15:dlblRangeCache>
                  <c:ptCount val="1"/>
                  <c:pt idx="0">
                    <c:v>YASS!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0-F386-F24E-B8DF-F46645EE2D9F}"/>
            </c:ext>
          </c:extLst>
        </c:ser>
        <c:ser>
          <c:idx val="17"/>
          <c:order val="19"/>
          <c:tx>
            <c:strRef>
              <c:f>'2X Delivery Time'!$F$74</c:f>
              <c:strCache>
                <c:ptCount val="1"/>
                <c:pt idx="0">
                  <c:v>μ on the graph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wrap="square" lIns="38100" tIns="0" rIns="38100" bIns="182880" anchor="ctr">
                    <a:spAutoFit/>
                  </a:bodyPr>
                  <a:lstStyle/>
                  <a:p>
                    <a:pPr>
                      <a:defRPr sz="1400" b="1"/>
                    </a:pPr>
                    <a:fld id="{6D5601F8-7B73-7E42-976C-AD96A4CC1860}" type="CELLRANGE">
                      <a:rPr lang="en-US"/>
                      <a:pPr>
                        <a:defRPr sz="1400" b="1"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/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1-F386-F24E-B8DF-F46645EE2D9F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'2X Delivery Time'!$G$75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'2X Delivery Time'!$H$75</c:f>
              <c:numCache>
                <c:formatCode>General</c:formatCode>
                <c:ptCount val="1"/>
                <c:pt idx="0">
                  <c:v>0.04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'2X Delivery Time'!$I$75</c15:f>
                <c15:dlblRangeCache>
                  <c:ptCount val="1"/>
                  <c:pt idx="0">
                    <c:v>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2-F386-F24E-B8DF-F46645EE2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2317152"/>
        <c:axId val="930277696"/>
      </c:scatterChart>
      <c:valAx>
        <c:axId val="1632317152"/>
        <c:scaling>
          <c:orientation val="minMax"/>
          <c:min val="-4"/>
        </c:scaling>
        <c:delete val="0"/>
        <c:axPos val="b"/>
        <c:numFmt formatCode="0" sourceLinked="0"/>
        <c:majorTickMark val="none"/>
        <c:minorTickMark val="none"/>
        <c:tickLblPos val="none"/>
        <c:spPr>
          <a:noFill/>
          <a:ln w="9525" cap="flat" cmpd="sng" algn="ctr">
            <a:solidFill>
              <a:srgbClr val="00B0F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0277696"/>
        <c:crosses val="autoZero"/>
        <c:crossBetween val="midCat"/>
      </c:valAx>
      <c:valAx>
        <c:axId val="930277696"/>
        <c:scaling>
          <c:orientation val="minMax"/>
          <c:max val="0.5"/>
          <c:min val="-0.21"/>
        </c:scaling>
        <c:delete val="1"/>
        <c:axPos val="l"/>
        <c:numFmt formatCode="General" sourceLinked="1"/>
        <c:majorTickMark val="out"/>
        <c:minorTickMark val="none"/>
        <c:tickLblPos val="nextTo"/>
        <c:crossAx val="1632317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4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'Normal Dist'!$Z$74</c:f>
          <c:strCache>
            <c:ptCount val="1"/>
            <c:pt idx="0">
              <c:v>Normal Distribution</c:v>
            </c:pt>
          </c:strCache>
        </c:strRef>
      </c:tx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816123323792291E-2"/>
          <c:y val="1.8159243788937393E-2"/>
          <c:w val="0.96436775335241542"/>
          <c:h val="0.92953870622354751"/>
        </c:manualLayout>
      </c:layout>
      <c:scatterChart>
        <c:scatterStyle val="lineMarker"/>
        <c:varyColors val="0"/>
        <c:ser>
          <c:idx val="13"/>
          <c:order val="0"/>
          <c:tx>
            <c:v>equationLEFT</c:v>
          </c:tx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 anchorCtr="0">
                    <a:noAutofit/>
                  </a:bodyPr>
                  <a:lstStyle/>
                  <a:p>
                    <a:pPr algn="ctr">
                      <a:defRPr/>
                    </a:pPr>
                    <a:endParaRPr lang="en-US"/>
                  </a:p>
                </c:rich>
              </c:tx>
              <c:spPr>
                <a:noFill/>
                <a:ln>
                  <a:solidFill>
                    <a:schemeClr val="bg1">
                      <a:lumMod val="85000"/>
                    </a:schemeClr>
                  </a:soli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182593733186888"/>
                      <c:h val="0.19838693633952253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00-1789-4F4E-A3A2-459190EAC509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txPr>
              <a:bodyPr wrap="square" lIns="91440" tIns="19050" rIns="38100" bIns="19050" anchor="ctr" anchorCtr="0">
                <a:spAutoFit/>
              </a:bodyPr>
              <a:lstStyle/>
              <a:p>
                <a:pPr algn="l">
                  <a:defRPr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'Normal Dist'!$X$81</c:f>
              <c:numCache>
                <c:formatCode>General</c:formatCode>
                <c:ptCount val="1"/>
                <c:pt idx="0">
                  <c:v>-3.5</c:v>
                </c:pt>
              </c:numCache>
            </c:numRef>
          </c:xVal>
          <c:yVal>
            <c:numRef>
              <c:f>'Normal Dist'!$Y$81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'Normal Dist'!$Z$81</c15:f>
                <c15:dlblRangeCache>
                  <c:ptCount val="1"/>
                  <c:pt idx="0">
                    <c:v>x to P(x)
z = (x -μ) / σ
⟵ P(x) = P(z) = norm.s.dist(z, true)
⟶ P(x) = P(z) = 1-norm.s.dist(z, true)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1789-4F4E-A3A2-459190EAC509}"/>
            </c:ext>
          </c:extLst>
        </c:ser>
        <c:ser>
          <c:idx val="14"/>
          <c:order val="1"/>
          <c:tx>
            <c:v>equationRIGHT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2-1789-4F4E-A3A2-459190EAC509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'Normal Dist'!$AB$81</c:f>
              <c:numCache>
                <c:formatCode>General</c:formatCode>
                <c:ptCount val="1"/>
                <c:pt idx="0">
                  <c:v>3.5</c:v>
                </c:pt>
              </c:numCache>
            </c:numRef>
          </c:xVal>
          <c:yVal>
            <c:numRef>
              <c:f>'Normal Dist'!$AC$81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'Normal Dist'!$AD$81</c15:f>
                <c15:dlblRangeCache>
                  <c:ptCount val="1"/>
                  <c:pt idx="0">
                    <c:v>P(x) to x
⟵ z = norm.s.inv(P(x))
⟶ z = norm.s.inv(1-P(x))
x = zσ + 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1789-4F4E-A3A2-459190EAC509}"/>
            </c:ext>
          </c:extLst>
        </c:ser>
        <c:ser>
          <c:idx val="0"/>
          <c:order val="2"/>
          <c:tx>
            <c:strRef>
              <c:f>'Normal Dist'!$AM$49</c:f>
              <c:strCache>
                <c:ptCount val="1"/>
                <c:pt idx="0">
                  <c:v>Z or T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'Normal Dist'!$AL$50:$AL$194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'Normal Dist'!$AM$50:$AM$194</c:f>
              <c:numCache>
                <c:formatCode>0.000</c:formatCode>
                <c:ptCount val="145"/>
                <c:pt idx="0">
                  <c:v>4.4318484119380075E-3</c:v>
                </c:pt>
                <c:pt idx="1">
                  <c:v>5.0175847389326532E-3</c:v>
                </c:pt>
                <c:pt idx="2">
                  <c:v>5.6708812194458807E-3</c:v>
                </c:pt>
                <c:pt idx="3">
                  <c:v>6.3981203107235513E-3</c:v>
                </c:pt>
                <c:pt idx="4">
                  <c:v>7.2060997646092168E-3</c:v>
                </c:pt>
                <c:pt idx="5">
                  <c:v>8.1020357469784796E-3</c:v>
                </c:pt>
                <c:pt idx="6">
                  <c:v>9.0935625015910286E-3</c:v>
                </c:pt>
                <c:pt idx="7">
                  <c:v>1.0188728126088616E-2</c:v>
                </c:pt>
                <c:pt idx="8">
                  <c:v>1.1395986023797402E-2</c:v>
                </c:pt>
                <c:pt idx="9">
                  <c:v>1.2724181596831387E-2</c:v>
                </c:pt>
                <c:pt idx="10">
                  <c:v>1.4182533754437251E-2</c:v>
                </c:pt>
                <c:pt idx="11">
                  <c:v>1.5780610826231802E-2</c:v>
                </c:pt>
                <c:pt idx="12">
                  <c:v>1.7528300493568461E-2</c:v>
                </c:pt>
                <c:pt idx="13">
                  <c:v>1.9435773384264884E-2</c:v>
                </c:pt>
                <c:pt idx="14">
                  <c:v>2.1513440016773546E-2</c:v>
                </c:pt>
                <c:pt idx="15">
                  <c:v>2.3771900829913678E-2</c:v>
                </c:pt>
                <c:pt idx="16">
                  <c:v>2.6221889093709354E-2</c:v>
                </c:pt>
                <c:pt idx="17">
                  <c:v>2.8874206565747223E-2</c:v>
                </c:pt>
                <c:pt idx="18">
                  <c:v>3.1739651835667224E-2</c:v>
                </c:pt>
                <c:pt idx="19">
                  <c:v>3.482894138763417E-2</c:v>
                </c:pt>
                <c:pt idx="20">
                  <c:v>3.8152623506417724E-2</c:v>
                </c:pt>
                <c:pt idx="21">
                  <c:v>4.1720985256338335E-2</c:v>
                </c:pt>
                <c:pt idx="22">
                  <c:v>4.5543952872905295E-2</c:v>
                </c:pt>
                <c:pt idx="23">
                  <c:v>4.9630986023358713E-2</c:v>
                </c:pt>
                <c:pt idx="24">
                  <c:v>5.3990966513187674E-2</c:v>
                </c:pt>
                <c:pt idx="25">
                  <c:v>5.8632082139484169E-2</c:v>
                </c:pt>
                <c:pt idx="26">
                  <c:v>6.3561706516961941E-2</c:v>
                </c:pt>
                <c:pt idx="27">
                  <c:v>6.8786275826691473E-2</c:v>
                </c:pt>
                <c:pt idx="28">
                  <c:v>7.4311163558992643E-2</c:v>
                </c:pt>
                <c:pt idx="29">
                  <c:v>8.0140554438265552E-2</c:v>
                </c:pt>
                <c:pt idx="30">
                  <c:v>8.6277318826511032E-2</c:v>
                </c:pt>
                <c:pt idx="31">
                  <c:v>9.2722889001515207E-2</c:v>
                </c:pt>
                <c:pt idx="32">
                  <c:v>9.9477138792748207E-2</c:v>
                </c:pt>
                <c:pt idx="33">
                  <c:v>0.10653826813058456</c:v>
                </c:pt>
                <c:pt idx="34">
                  <c:v>0.11390269412019136</c:v>
                </c:pt>
                <c:pt idx="35">
                  <c:v>0.12156495028818042</c:v>
                </c:pt>
                <c:pt idx="36">
                  <c:v>0.12951759566589122</c:v>
                </c:pt>
                <c:pt idx="37">
                  <c:v>0.13775113536619732</c:v>
                </c:pt>
                <c:pt idx="38">
                  <c:v>0.14625395427953519</c:v>
                </c:pt>
                <c:pt idx="39">
                  <c:v>0.15501226545829269</c:v>
                </c:pt>
                <c:pt idx="40">
                  <c:v>0.1640100746759931</c:v>
                </c:pt>
                <c:pt idx="41">
                  <c:v>0.17322916253851786</c:v>
                </c:pt>
                <c:pt idx="42">
                  <c:v>0.18264908538902141</c:v>
                </c:pt>
                <c:pt idx="43">
                  <c:v>0.19224719608678109</c:v>
                </c:pt>
                <c:pt idx="44">
                  <c:v>0.20199868555405839</c:v>
                </c:pt>
                <c:pt idx="45">
                  <c:v>0.21187664577569898</c:v>
                </c:pt>
                <c:pt idx="46">
                  <c:v>0.22185215470573549</c:v>
                </c:pt>
                <c:pt idx="47">
                  <c:v>0.23189438328624226</c:v>
                </c:pt>
                <c:pt idx="48">
                  <c:v>0.24197072451914292</c:v>
                </c:pt>
                <c:pt idx="49">
                  <c:v>0.25204694425504476</c:v>
                </c:pt>
                <c:pt idx="50">
                  <c:v>0.262087353078301</c:v>
                </c:pt>
                <c:pt idx="51">
                  <c:v>0.27205499837854308</c:v>
                </c:pt>
                <c:pt idx="52">
                  <c:v>0.2819118754103021</c:v>
                </c:pt>
                <c:pt idx="53">
                  <c:v>0.29161915585865517</c:v>
                </c:pt>
                <c:pt idx="54">
                  <c:v>0.30113743215480399</c:v>
                </c:pt>
                <c:pt idx="55">
                  <c:v>0.31042697552584209</c:v>
                </c:pt>
                <c:pt idx="56">
                  <c:v>0.31944800552235181</c:v>
                </c:pt>
                <c:pt idx="57">
                  <c:v>0.32816096855037463</c:v>
                </c:pt>
                <c:pt idx="58">
                  <c:v>0.33652682274495277</c:v>
                </c:pt>
                <c:pt idx="59">
                  <c:v>0.34450732636471215</c:v>
                </c:pt>
                <c:pt idx="60">
                  <c:v>0.35206532676429914</c:v>
                </c:pt>
                <c:pt idx="61">
                  <c:v>0.35916504691680912</c:v>
                </c:pt>
                <c:pt idx="62">
                  <c:v>0.36577236641400213</c:v>
                </c:pt>
                <c:pt idx="63">
                  <c:v>0.37185509386976862</c:v>
                </c:pt>
                <c:pt idx="64">
                  <c:v>0.37738322769299293</c:v>
                </c:pt>
                <c:pt idx="65">
                  <c:v>0.3823292022799164</c:v>
                </c:pt>
                <c:pt idx="66">
                  <c:v>0.38666811680284902</c:v>
                </c:pt>
                <c:pt idx="67">
                  <c:v>0.39037794394036218</c:v>
                </c:pt>
                <c:pt idx="68">
                  <c:v>0.39343971610193973</c:v>
                </c:pt>
                <c:pt idx="69">
                  <c:v>0.39583768694474941</c:v>
                </c:pt>
                <c:pt idx="70">
                  <c:v>0.39755946625834188</c:v>
                </c:pt>
                <c:pt idx="71">
                  <c:v>0.39859612660068527</c:v>
                </c:pt>
                <c:pt idx="72">
                  <c:v>0.3989422804014327</c:v>
                </c:pt>
                <c:pt idx="73">
                  <c:v>0.39859612660068539</c:v>
                </c:pt>
                <c:pt idx="74">
                  <c:v>0.39755946625834204</c:v>
                </c:pt>
                <c:pt idx="75">
                  <c:v>0.39583768694474958</c:v>
                </c:pt>
                <c:pt idx="76">
                  <c:v>0.39343971610194006</c:v>
                </c:pt>
                <c:pt idx="77">
                  <c:v>0.39037794394036252</c:v>
                </c:pt>
                <c:pt idx="78">
                  <c:v>0.3866681168028494</c:v>
                </c:pt>
                <c:pt idx="79">
                  <c:v>0.3823292022799169</c:v>
                </c:pt>
                <c:pt idx="80">
                  <c:v>0.37738322769299348</c:v>
                </c:pt>
                <c:pt idx="81">
                  <c:v>0.37185509386976923</c:v>
                </c:pt>
                <c:pt idx="82">
                  <c:v>0.36577236641400274</c:v>
                </c:pt>
                <c:pt idx="83">
                  <c:v>0.35916504691680978</c:v>
                </c:pt>
                <c:pt idx="84">
                  <c:v>0.35206532676429986</c:v>
                </c:pt>
                <c:pt idx="85">
                  <c:v>0.34450732636471298</c:v>
                </c:pt>
                <c:pt idx="86">
                  <c:v>0.3365268227449536</c:v>
                </c:pt>
                <c:pt idx="87">
                  <c:v>0.32816096855037552</c:v>
                </c:pt>
                <c:pt idx="88">
                  <c:v>0.31944800552235275</c:v>
                </c:pt>
                <c:pt idx="89">
                  <c:v>0.31042697552584309</c:v>
                </c:pt>
                <c:pt idx="90">
                  <c:v>0.30113743215480498</c:v>
                </c:pt>
                <c:pt idx="91">
                  <c:v>0.29161915585865616</c:v>
                </c:pt>
                <c:pt idx="92">
                  <c:v>0.2819118754103031</c:v>
                </c:pt>
                <c:pt idx="93">
                  <c:v>0.27205499837854408</c:v>
                </c:pt>
                <c:pt idx="94">
                  <c:v>0.262087353078302</c:v>
                </c:pt>
                <c:pt idx="95">
                  <c:v>0.25204694425504581</c:v>
                </c:pt>
                <c:pt idx="96">
                  <c:v>0.24197072451914398</c:v>
                </c:pt>
                <c:pt idx="97">
                  <c:v>0.23189438328624334</c:v>
                </c:pt>
                <c:pt idx="98">
                  <c:v>0.22185215470573658</c:v>
                </c:pt>
                <c:pt idx="99">
                  <c:v>0.21187664577570006</c:v>
                </c:pt>
                <c:pt idx="100">
                  <c:v>0.20199868555405945</c:v>
                </c:pt>
                <c:pt idx="101">
                  <c:v>0.19224719608678212</c:v>
                </c:pt>
                <c:pt idx="102">
                  <c:v>0.18264908538902244</c:v>
                </c:pt>
                <c:pt idx="103">
                  <c:v>0.17322916253851886</c:v>
                </c:pt>
                <c:pt idx="104">
                  <c:v>0.16401007467599407</c:v>
                </c:pt>
                <c:pt idx="105">
                  <c:v>0.15501226545829364</c:v>
                </c:pt>
                <c:pt idx="106">
                  <c:v>0.14625395427953614</c:v>
                </c:pt>
                <c:pt idx="107">
                  <c:v>0.13775113536619821</c:v>
                </c:pt>
                <c:pt idx="108">
                  <c:v>0.12951759566589208</c:v>
                </c:pt>
                <c:pt idx="109">
                  <c:v>0.12156495028818123</c:v>
                </c:pt>
                <c:pt idx="110">
                  <c:v>0.11390269412019215</c:v>
                </c:pt>
                <c:pt idx="111">
                  <c:v>0.10653826813058534</c:v>
                </c:pt>
                <c:pt idx="112">
                  <c:v>9.9477138792748943E-2</c:v>
                </c:pt>
                <c:pt idx="113">
                  <c:v>9.2722889001515929E-2</c:v>
                </c:pt>
                <c:pt idx="114">
                  <c:v>8.6277318826511712E-2</c:v>
                </c:pt>
                <c:pt idx="115">
                  <c:v>8.014055443826619E-2</c:v>
                </c:pt>
                <c:pt idx="116">
                  <c:v>7.4311163558993254E-2</c:v>
                </c:pt>
                <c:pt idx="117">
                  <c:v>6.8786275826692042E-2</c:v>
                </c:pt>
                <c:pt idx="118">
                  <c:v>6.3561706516962482E-2</c:v>
                </c:pt>
                <c:pt idx="119">
                  <c:v>5.8632082139484676E-2</c:v>
                </c:pt>
                <c:pt idx="120">
                  <c:v>5.3990966513188146E-2</c:v>
                </c:pt>
                <c:pt idx="121">
                  <c:v>4.9630986023359178E-2</c:v>
                </c:pt>
                <c:pt idx="122">
                  <c:v>4.5543952872905698E-2</c:v>
                </c:pt>
                <c:pt idx="123">
                  <c:v>4.1720985256338723E-2</c:v>
                </c:pt>
                <c:pt idx="124">
                  <c:v>3.8152623506418078E-2</c:v>
                </c:pt>
                <c:pt idx="125">
                  <c:v>3.4828941387634517E-2</c:v>
                </c:pt>
                <c:pt idx="126">
                  <c:v>3.173965183566755E-2</c:v>
                </c:pt>
                <c:pt idx="127">
                  <c:v>2.8874206565747504E-2</c:v>
                </c:pt>
                <c:pt idx="128">
                  <c:v>2.6221889093709622E-2</c:v>
                </c:pt>
                <c:pt idx="129">
                  <c:v>2.3771900829913931E-2</c:v>
                </c:pt>
                <c:pt idx="130">
                  <c:v>2.1513440016773775E-2</c:v>
                </c:pt>
                <c:pt idx="131">
                  <c:v>1.9435773384265099E-2</c:v>
                </c:pt>
                <c:pt idx="132">
                  <c:v>1.7528300493568655E-2</c:v>
                </c:pt>
                <c:pt idx="133">
                  <c:v>1.5780610826231976E-2</c:v>
                </c:pt>
                <c:pt idx="134">
                  <c:v>1.4182533754437414E-2</c:v>
                </c:pt>
                <c:pt idx="135">
                  <c:v>1.2724181596831535E-2</c:v>
                </c:pt>
                <c:pt idx="136">
                  <c:v>1.1395986023797539E-2</c:v>
                </c:pt>
                <c:pt idx="137">
                  <c:v>1.0188728126088738E-2</c:v>
                </c:pt>
                <c:pt idx="138">
                  <c:v>9.0935625015911431E-3</c:v>
                </c:pt>
                <c:pt idx="139">
                  <c:v>8.1020357469785802E-3</c:v>
                </c:pt>
                <c:pt idx="140">
                  <c:v>7.2060997646093061E-3</c:v>
                </c:pt>
                <c:pt idx="141">
                  <c:v>6.3981203107236302E-3</c:v>
                </c:pt>
                <c:pt idx="142">
                  <c:v>5.6708812194459562E-3</c:v>
                </c:pt>
                <c:pt idx="143">
                  <c:v>5.01758473893272E-3</c:v>
                </c:pt>
                <c:pt idx="144">
                  <c:v>4.4318484119380665E-3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789-4F4E-A3A2-459190EAC509}"/>
            </c:ext>
          </c:extLst>
        </c:ser>
        <c:ser>
          <c:idx val="1"/>
          <c:order val="3"/>
          <c:tx>
            <c:strRef>
              <c:f>'Normal Dist'!$AN$49</c:f>
              <c:strCache>
                <c:ptCount val="1"/>
                <c:pt idx="0">
                  <c:v>normal pop X1</c:v>
                </c:pt>
              </c:strCache>
            </c:strRef>
          </c:tx>
          <c:spPr>
            <a:ln w="2222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47625" cap="flat" cmpd="sng" algn="ctr">
                <a:solidFill>
                  <a:srgbClr val="FF0000">
                    <a:alpha val="38000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'Normal Dist'!$AL$50:$AL$194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'Normal Dist'!$AN$50:$AN$194</c:f>
              <c:numCache>
                <c:formatCode>0.000</c:formatCode>
                <c:ptCount val="14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789-4F4E-A3A2-459190EAC509}"/>
            </c:ext>
          </c:extLst>
        </c:ser>
        <c:ser>
          <c:idx val="19"/>
          <c:order val="4"/>
          <c:tx>
            <c:strRef>
              <c:f>'Normal Dist'!$AO$49</c:f>
              <c:strCache>
                <c:ptCount val="1"/>
                <c:pt idx="0">
                  <c:v> X2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47625">
                <a:solidFill>
                  <a:srgbClr val="FF0000">
                    <a:alpha val="37552"/>
                  </a:srgbClr>
                </a:solidFill>
              </a:ln>
            </c:spPr>
          </c:errBars>
          <c:xVal>
            <c:numRef>
              <c:f>'Normal Dist'!$AL$50:$AL$194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'Normal Dist'!$AO$50:$AO$194</c:f>
              <c:numCache>
                <c:formatCode>0.000</c:formatCode>
                <c:ptCount val="14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789-4F4E-A3A2-459190EAC509}"/>
            </c:ext>
          </c:extLst>
        </c:ser>
        <c:ser>
          <c:idx val="2"/>
          <c:order val="5"/>
          <c:tx>
            <c:strRef>
              <c:f>'Normal Dist'!$AP$49</c:f>
              <c:strCache>
                <c:ptCount val="1"/>
                <c:pt idx="0">
                  <c:v> X3</c:v>
                </c:pt>
              </c:strCache>
            </c:strRef>
          </c:tx>
          <c:spPr>
            <a:ln w="22225" cap="rnd">
              <a:noFill/>
              <a:prstDash val="solid"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50800" cap="flat" cmpd="sng" algn="ctr">
                <a:solidFill>
                  <a:schemeClr val="tx1">
                    <a:alpha val="23366"/>
                  </a:schemeClr>
                </a:solidFill>
                <a:prstDash val="solid"/>
                <a:round/>
              </a:ln>
              <a:effectLst/>
            </c:spPr>
          </c:errBars>
          <c:xVal>
            <c:numRef>
              <c:f>'Normal Dist'!$AL$50:$AL$194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'Normal Dist'!$AP$50:$AP$194</c:f>
              <c:numCache>
                <c:formatCode>0.000</c:formatCode>
                <c:ptCount val="14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789-4F4E-A3A2-459190EAC509}"/>
            </c:ext>
          </c:extLst>
        </c:ser>
        <c:ser>
          <c:idx val="3"/>
          <c:order val="6"/>
          <c:tx>
            <c:strRef>
              <c:f>'Normal Dist'!$AA$113</c:f>
              <c:strCache>
                <c:ptCount val="1"/>
                <c:pt idx="0">
                  <c:v>stdev bars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0"/>
            <c:val val="100"/>
            <c:spPr>
              <a:noFill/>
              <a:ln w="31750" cap="flat" cmpd="sng" algn="ctr">
                <a:solidFill>
                  <a:srgbClr val="00B0F0"/>
                </a:solidFill>
                <a:round/>
              </a:ln>
              <a:effectLst>
                <a:glow>
                  <a:schemeClr val="bg1"/>
                </a:glow>
              </a:effectLst>
            </c:spPr>
          </c:errBars>
          <c:xVal>
            <c:numRef>
              <c:f>'Normal Dist'!$X$115:$X$121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'Normal Dist'!$AA$115:$AA$121</c:f>
              <c:numCache>
                <c:formatCode>0.000</c:formatCode>
                <c:ptCount val="7"/>
                <c:pt idx="0">
                  <c:v>4.4318484119380075E-3</c:v>
                </c:pt>
                <c:pt idx="1">
                  <c:v>5.3990966513188063E-2</c:v>
                </c:pt>
                <c:pt idx="2">
                  <c:v>0.24197072451914337</c:v>
                </c:pt>
                <c:pt idx="3">
                  <c:v>0.3989422804014327</c:v>
                </c:pt>
                <c:pt idx="4">
                  <c:v>0.24197072451914337</c:v>
                </c:pt>
                <c:pt idx="5">
                  <c:v>5.3990966513188063E-2</c:v>
                </c:pt>
                <c:pt idx="6">
                  <c:v>4.4318484119380075E-3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789-4F4E-A3A2-459190EAC509}"/>
            </c:ext>
          </c:extLst>
        </c:ser>
        <c:ser>
          <c:idx val="10"/>
          <c:order val="7"/>
          <c:tx>
            <c:strRef>
              <c:f>'Normal Dist'!$X$113</c:f>
              <c:strCache>
                <c:ptCount val="1"/>
                <c:pt idx="0">
                  <c:v>stdev</c:v>
                </c:pt>
              </c:strCache>
            </c:strRef>
          </c:tx>
          <c:spPr>
            <a:ln w="127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BA0E2CAA-4D01-354F-8A7F-922247FCDD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1789-4F4E-A3A2-459190EAC50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9C0E893-3E39-5442-8E84-A5475049D6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1789-4F4E-A3A2-459190EAC50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7624559-B9D6-C049-889E-A569389158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1789-4F4E-A3A2-459190EAC50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921B701-0ADD-C94B-BAF1-E20D84F19E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1789-4F4E-A3A2-459190EAC50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C769D35-9DFC-1E44-8F3B-A0A23E128C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1789-4F4E-A3A2-459190EAC50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7A98E5E-EEDA-4043-B60D-EC4F65B4CD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1789-4F4E-A3A2-459190EAC50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6A02847-A0B8-7F40-802A-4E1FCA09F7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1789-4F4E-A3A2-459190EAC509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'Normal Dist'!$X$115:$X$121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'Normal Dist'!$Y$115:$Y$121</c:f>
              <c:numCache>
                <c:formatCode>General</c:formatCode>
                <c:ptCount val="7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'Normal Dist'!$Z$115:$Z$121</c15:f>
                <c15:dlblRangeCache>
                  <c:ptCount val="7"/>
                  <c:pt idx="0">
                    <c:v>-3z</c:v>
                  </c:pt>
                  <c:pt idx="1">
                    <c:v>-2z</c:v>
                  </c:pt>
                  <c:pt idx="2">
                    <c:v>-1z</c:v>
                  </c:pt>
                  <c:pt idx="3">
                    <c:v>0</c:v>
                  </c:pt>
                  <c:pt idx="4">
                    <c:v>1z</c:v>
                  </c:pt>
                  <c:pt idx="5">
                    <c:v>2z</c:v>
                  </c:pt>
                  <c:pt idx="6">
                    <c:v>3z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1789-4F4E-A3A2-459190EAC509}"/>
            </c:ext>
          </c:extLst>
        </c:ser>
        <c:ser>
          <c:idx val="9"/>
          <c:order val="8"/>
          <c:tx>
            <c:strRef>
              <c:f>'Normal Dist'!$Z$124</c:f>
              <c:strCache>
                <c:ptCount val="1"/>
                <c:pt idx="0">
                  <c:v>emp rule labels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1789-4F4E-A3A2-459190EAC50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1789-4F4E-A3A2-459190EAC50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1789-4F4E-A3A2-459190EAC50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1789-4F4E-A3A2-459190EAC50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1789-4F4E-A3A2-459190EAC50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1789-4F4E-A3A2-459190EAC50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1789-4F4E-A3A2-459190EAC50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1789-4F4E-A3A2-459190EAC5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'Normal Dist'!$X$125:$X$132</c:f>
              <c:numCache>
                <c:formatCode>General</c:formatCode>
                <c:ptCount val="8"/>
                <c:pt idx="0">
                  <c:v>-3.5</c:v>
                </c:pt>
                <c:pt idx="1">
                  <c:v>-2.5</c:v>
                </c:pt>
                <c:pt idx="2">
                  <c:v>-1.5</c:v>
                </c:pt>
                <c:pt idx="3">
                  <c:v>-0.5</c:v>
                </c:pt>
                <c:pt idx="4">
                  <c:v>0.5</c:v>
                </c:pt>
                <c:pt idx="5">
                  <c:v>1.5</c:v>
                </c:pt>
                <c:pt idx="6">
                  <c:v>2.5</c:v>
                </c:pt>
                <c:pt idx="7">
                  <c:v>3.5</c:v>
                </c:pt>
              </c:numCache>
            </c:numRef>
          </c:xVal>
          <c:yVal>
            <c:numRef>
              <c:f>'Normal Dist'!$Y$125:$Y$132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'Normal Dist'!$Z$125:$Z$132</c15:f>
                <c15:dlblRangeCache>
                  <c:ptCount val="8"/>
                  <c:pt idx="0">
                    <c:v>0.5%</c:v>
                  </c:pt>
                  <c:pt idx="1">
                    <c:v>2.0%</c:v>
                  </c:pt>
                  <c:pt idx="2">
                    <c:v>13.5%</c:v>
                  </c:pt>
                  <c:pt idx="3">
                    <c:v>34.0%</c:v>
                  </c:pt>
                  <c:pt idx="4">
                    <c:v>34.0%</c:v>
                  </c:pt>
                  <c:pt idx="5">
                    <c:v>13.5%</c:v>
                  </c:pt>
                  <c:pt idx="6">
                    <c:v>2.0%</c:v>
                  </c:pt>
                  <c:pt idx="7">
                    <c:v>0.5%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9-1789-4F4E-A3A2-459190EAC509}"/>
            </c:ext>
          </c:extLst>
        </c:ser>
        <c:ser>
          <c:idx val="8"/>
          <c:order val="9"/>
          <c:tx>
            <c:strRef>
              <c:f>'Normal Dist'!$X$135</c:f>
              <c:strCache>
                <c:ptCount val="1"/>
                <c:pt idx="0">
                  <c:v>cumm prob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A-1789-4F4E-A3A2-459190EAC50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1789-4F4E-A3A2-459190EAC50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1789-4F4E-A3A2-459190EAC50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1789-4F4E-A3A2-459190EAC50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1789-4F4E-A3A2-459190EAC50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1789-4F4E-A3A2-459190EAC50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1789-4F4E-A3A2-459190EAC5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'Normal Dist'!$X$136:$X$142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'Normal Dist'!$Y$136:$Y$142</c:f>
              <c:numCache>
                <c:formatCode>General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'Normal Dist'!$AA$136:$AA$142</c15:f>
                <c15:dlblRangeCache>
                  <c:ptCount val="7"/>
                  <c:pt idx="0">
                    <c:v>⟵ 0.5%</c:v>
                  </c:pt>
                  <c:pt idx="1">
                    <c:v>⟵ 2.5%</c:v>
                  </c:pt>
                  <c:pt idx="2">
                    <c:v>⟵ 16.0%</c:v>
                  </c:pt>
                  <c:pt idx="3">
                    <c:v>⟵ 50.0%</c:v>
                  </c:pt>
                  <c:pt idx="4">
                    <c:v>⟵ 84.0%</c:v>
                  </c:pt>
                  <c:pt idx="5">
                    <c:v>⟵ 97.5%</c:v>
                  </c:pt>
                  <c:pt idx="6">
                    <c:v>⟵ 99.5%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1789-4F4E-A3A2-459190EAC509}"/>
            </c:ext>
          </c:extLst>
        </c:ser>
        <c:ser>
          <c:idx val="11"/>
          <c:order val="10"/>
          <c:tx>
            <c:strRef>
              <c:f>'Normal Dist'!$V$155</c:f>
              <c:strCache>
                <c:ptCount val="1"/>
                <c:pt idx="0">
                  <c:v>X1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1000">
                        <a:solidFill>
                          <a:srgbClr val="C0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37836571845957"/>
                      <c:h val="3.7432290880533479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22-1789-4F4E-A3A2-459190EAC50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3-1789-4F4E-A3A2-459190EAC50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4-1789-4F4E-A3A2-459190EAC50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1789-4F4E-A3A2-459190EAC5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789-4F4E-A3A2-459190EAC50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7-1789-4F4E-A3A2-459190EAC50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8-1789-4F4E-A3A2-459190EAC50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1789-4F4E-A3A2-459190EAC5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C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'Normal Dist'!$X$157:$X$164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'Normal Dist'!$Y$157:$Y$164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'Normal Dist'!$AB$157:$AB$164</c15:f>
                <c15:dlblRangeCache>
                  <c:ptCount val="8"/>
                  <c:pt idx="0">
                    <c:v> σ = 2 </c:v>
                  </c:pt>
                  <c:pt idx="1">
                    <c:v> -5 </c:v>
                  </c:pt>
                  <c:pt idx="2">
                    <c:v> -3 </c:v>
                  </c:pt>
                  <c:pt idx="3">
                    <c:v> -2 </c:v>
                  </c:pt>
                  <c:pt idx="4">
                    <c:v> 0 </c:v>
                  </c:pt>
                  <c:pt idx="5">
                    <c:v> +2 </c:v>
                  </c:pt>
                  <c:pt idx="6">
                    <c:v> +3 </c:v>
                  </c:pt>
                  <c:pt idx="7">
                    <c:v> +5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A-1789-4F4E-A3A2-459190EAC509}"/>
            </c:ext>
          </c:extLst>
        </c:ser>
        <c:ser>
          <c:idx val="4"/>
          <c:order val="11"/>
          <c:tx>
            <c:strRef>
              <c:f>'Normal Dist'!$X$145</c:f>
              <c:strCache>
                <c:ptCount val="1"/>
                <c:pt idx="0">
                  <c:v>X1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2B-1789-4F4E-A3A2-459190EAC509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00" b="0" i="0" u="none" strike="noStrike" kern="1200" baseline="0">
                        <a:solidFill>
                          <a:srgbClr val="FF0000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6E41E9E4-6443-6144-A35A-AC87F1FFE7DC}" type="CELLRANGE">
                      <a:rPr lang="en-US"/>
                      <a:pPr algn="ctr">
                        <a:defRPr sz="1000" b="0" i="0" u="none" strike="noStrike" kern="1200" baseline="0">
                          <a:solidFill>
                            <a:srgbClr val="FF0000"/>
                          </a:solidFill>
                          <a:effectLst>
                            <a:glow rad="127000">
                              <a:schemeClr val="bg1"/>
                            </a:glow>
                          </a:effectLst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>
                    <a:alpha val="81000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1204694668187"/>
                      <c:h val="4.908529852152470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1789-4F4E-A3A2-459190EAC50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B9782CB-5D95-A146-8B8B-63B1947D3E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1789-4F4E-A3A2-459190EAC50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73E99AC-6D82-A94E-B6A7-12018D6400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1789-4F4E-A3A2-459190EAC50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100E37D-FD54-6F46-895E-94842E9967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1789-4F4E-A3A2-459190EAC509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2AA10EBE-2F26-7542-BC76-1ADD92DCEA1F}" type="CELLRANGE">
                      <a:rPr lang="en-US"/>
                      <a:pPr>
                        <a:defRPr sz="11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1789-4F4E-A3A2-459190EAC50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5064D21-9770-9A48-85F2-2966D89BD9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1789-4F4E-A3A2-459190EAC50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6E2D4D3-B609-3649-922C-57B9ADA854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1789-4F4E-A3A2-459190EAC50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6BA331D-8FB9-7640-974D-C249D1A02A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1789-4F4E-A3A2-459190EAC5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FF000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'Normal Dist'!$X$146:$X$153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'Normal Dist'!$Y$146:$Y$153</c:f>
              <c:numCache>
                <c:formatCode>General</c:formatCode>
                <c:ptCount val="8"/>
                <c:pt idx="0">
                  <c:v>-0.12</c:v>
                </c:pt>
                <c:pt idx="1">
                  <c:v>-0.12</c:v>
                </c:pt>
                <c:pt idx="2">
                  <c:v>-0.12</c:v>
                </c:pt>
                <c:pt idx="3">
                  <c:v>-0.12</c:v>
                </c:pt>
                <c:pt idx="4">
                  <c:v>-0.12</c:v>
                </c:pt>
                <c:pt idx="5">
                  <c:v>-0.12</c:v>
                </c:pt>
                <c:pt idx="6">
                  <c:v>-0.12</c:v>
                </c:pt>
                <c:pt idx="7">
                  <c:v>-0.12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'Normal Dist'!$Z$146:$Z$153</c15:f>
                <c15:dlblRangeCache>
                  <c:ptCount val="8"/>
                  <c:pt idx="0">
                    <c:v>raw scale</c:v>
                  </c:pt>
                  <c:pt idx="1">
                    <c:v> 6 </c:v>
                  </c:pt>
                  <c:pt idx="2">
                    <c:v> 7 </c:v>
                  </c:pt>
                  <c:pt idx="3">
                    <c:v> 9 </c:v>
                  </c:pt>
                  <c:pt idx="4">
                    <c:v> 10 </c:v>
                  </c:pt>
                  <c:pt idx="5">
                    <c:v> 12 </c:v>
                  </c:pt>
                  <c:pt idx="6">
                    <c:v> 13 </c:v>
                  </c:pt>
                  <c:pt idx="7">
                    <c:v> 15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3-1789-4F4E-A3A2-459190EAC509}"/>
            </c:ext>
          </c:extLst>
        </c:ser>
        <c:ser>
          <c:idx val="12"/>
          <c:order val="12"/>
          <c:tx>
            <c:strRef>
              <c:f>'Normal Dist'!$V$176</c:f>
              <c:strCache>
                <c:ptCount val="1"/>
                <c:pt idx="0">
                  <c:v>X3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900"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039448451221242"/>
                      <c:h val="4.315050560104243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34-1789-4F4E-A3A2-459190EAC50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1789-4F4E-A3A2-459190EAC50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1789-4F4E-A3A2-459190EAC50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1789-4F4E-A3A2-459190EAC5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789-4F4E-A3A2-459190EAC50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1789-4F4E-A3A2-459190EAC50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1789-4F4E-A3A2-459190EAC50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1789-4F4E-A3A2-459190EAC5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0" tIns="0" rIns="0" bIns="0" anchor="ctr">
                <a:spAutoFit/>
              </a:bodyPr>
              <a:lstStyle/>
              <a:p>
                <a:pPr>
                  <a:defRPr sz="900"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'Normal Dist'!$X$178:$X$185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'Normal Dist'!$Y$178:$Y$185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'Normal Dist'!$AB$178:$AB$185</c15:f>
                <c15:dlblRangeCache>
                  <c:ptCount val="8"/>
                  <c:pt idx="0">
                    <c:v> σ = 0 </c:v>
                  </c:pt>
                  <c:pt idx="1">
                    <c:v> 0 </c:v>
                  </c:pt>
                  <c:pt idx="2">
                    <c:v> 0 </c:v>
                  </c:pt>
                  <c:pt idx="3">
                    <c:v> 0 </c:v>
                  </c:pt>
                  <c:pt idx="4">
                    <c:v> 0 </c:v>
                  </c:pt>
                  <c:pt idx="5">
                    <c:v> 0 </c:v>
                  </c:pt>
                  <c:pt idx="6">
                    <c:v> 0 </c:v>
                  </c:pt>
                  <c:pt idx="7">
                    <c:v> 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C-1789-4F4E-A3A2-459190EAC509}"/>
            </c:ext>
          </c:extLst>
        </c:ser>
        <c:ser>
          <c:idx val="5"/>
          <c:order val="13"/>
          <c:tx>
            <c:strRef>
              <c:f>'Normal Dist'!$X$166</c:f>
              <c:strCache>
                <c:ptCount val="1"/>
                <c:pt idx="0">
                  <c:v>X3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3D-1789-4F4E-A3A2-459190EAC5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3E-1789-4F4E-A3A2-459190EAC509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tx1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solidFill>
                  <a:schemeClr val="bg1">
                    <a:alpha val="79676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289971472381856"/>
                      <c:h val="4.9974999667937961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3F-1789-4F4E-A3A2-459190EAC50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1789-4F4E-A3A2-459190EAC50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1789-4F4E-A3A2-459190EAC50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1789-4F4E-A3A2-459190EAC509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1789-4F4E-A3A2-459190EAC50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1789-4F4E-A3A2-459190EAC50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1789-4F4E-A3A2-459190EAC50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1789-4F4E-A3A2-459190EAC5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'Normal Dist'!$X$167:$X$174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'Normal Dist'!$Y$167:$Y$174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'Normal Dist'!$Z$167:$Z$174</c15:f>
                <c15:dlblRangeCache>
                  <c:ptCount val="8"/>
                  <c:pt idx="1">
                    <c:v>  </c:v>
                  </c:pt>
                  <c:pt idx="2">
                    <c:v>  </c:v>
                  </c:pt>
                  <c:pt idx="3">
                    <c:v>  </c:v>
                  </c:pt>
                  <c:pt idx="4">
                    <c:v>  </c:v>
                  </c:pt>
                  <c:pt idx="5">
                    <c:v>  </c:v>
                  </c:pt>
                  <c:pt idx="6">
                    <c:v>  </c:v>
                  </c:pt>
                  <c:pt idx="7">
                    <c:v> 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5-1789-4F4E-A3A2-459190EAC509}"/>
            </c:ext>
          </c:extLst>
        </c:ser>
        <c:ser>
          <c:idx val="6"/>
          <c:order val="14"/>
          <c:tx>
            <c:strRef>
              <c:f>'Normal Dist'!$V$104</c:f>
              <c:strCache>
                <c:ptCount val="1"/>
                <c:pt idx="0">
                  <c:v>X1 Label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50" b="0" i="0" u="none" strike="noStrike" kern="1200" baseline="0">
                        <a:solidFill>
                          <a:srgbClr val="FF0000"/>
                        </a:solidFill>
                        <a:effectLst/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761687098372904"/>
                      <c:h val="0.10650976860097064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46-1789-4F4E-A3A2-459190EAC5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rgbClr val="FF0000">
                    <a:alpha val="38213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'Normal Dist'!$X$104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'Normal Dist'!$Y$104</c:f>
              <c:numCache>
                <c:formatCode>0.000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'Normal Dist'!$AE$104</c15:f>
                <c15:dlblRangeCache>
                  <c:ptCount val="1"/>
                  <c:pt idx="0">
                    <c:v>⟵ 
P(  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1789-4F4E-A3A2-459190EAC509}"/>
            </c:ext>
          </c:extLst>
        </c:ser>
        <c:ser>
          <c:idx val="16"/>
          <c:order val="15"/>
          <c:tx>
            <c:strRef>
              <c:f>'Normal Dist'!$V$105</c:f>
              <c:strCache>
                <c:ptCount val="1"/>
                <c:pt idx="0">
                  <c:v>X2 Label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1050">
                        <a:solidFill>
                          <a:srgbClr val="FF0000"/>
                        </a:solidFill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737643777994363"/>
                      <c:h val="0.10175643669303723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48-1789-4F4E-A3A2-459190EAC5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ln w="38100">
                <a:solidFill>
                  <a:srgbClr val="FF0000">
                    <a:alpha val="38000"/>
                  </a:srgbClr>
                </a:solidFill>
              </a:ln>
            </c:spPr>
          </c:errBars>
          <c:xVal>
            <c:numRef>
              <c:f>'Normal Dist'!$X$105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'Normal Dist'!$Y$105</c:f>
              <c:numCache>
                <c:formatCode>0.000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'Normal Dist'!$AE$105</c15:f>
                <c15:dlblRangeCache>
                  <c:ptCount val="1"/>
                  <c:pt idx="0">
                    <c:v> ⟵ ? ⟶
P(  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9-1789-4F4E-A3A2-459190EAC509}"/>
            </c:ext>
          </c:extLst>
        </c:ser>
        <c:ser>
          <c:idx val="7"/>
          <c:order val="16"/>
          <c:tx>
            <c:strRef>
              <c:f>'Normal Dist'!$V$109</c:f>
              <c:strCache>
                <c:ptCount val="1"/>
                <c:pt idx="0">
                  <c:v>X3 Label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1.2801952137836484E-3"/>
                  <c:y val="-7.6308186003848491E-2"/>
                </c:manualLayout>
              </c:layout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defRPr>
                    </a:pPr>
                    <a:fld id="{5CF9FDD0-918B-954D-99B4-17D8099C1D14}" type="CELLRANGE">
                      <a:rPr lang="en-US" sz="105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rPr>
                      <a:pPr>
                        <a:defRPr sz="1050" b="0" i="0" u="none" strike="noStrike" kern="1200" baseline="0">
                          <a:solidFill>
                            <a:schemeClr val="tx1"/>
                          </a:solidFill>
                          <a:effectLst/>
                          <a:latin typeface="+mn-lt"/>
                          <a:ea typeface="Tahoma" panose="020B0604030504040204" pitchFamily="34" charset="0"/>
                          <a:cs typeface="Tahom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4619955323527"/>
                      <c:h val="0.1176135728509859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1789-4F4E-A3A2-459190EAC5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chemeClr val="tx1">
                    <a:alpha val="29990"/>
                  </a:schemeClr>
                </a:solidFill>
                <a:prstDash val="solid"/>
                <a:round/>
              </a:ln>
              <a:effectLst>
                <a:glow>
                  <a:schemeClr val="bg1">
                    <a:alpha val="40000"/>
                  </a:schemeClr>
                </a:glow>
              </a:effectLst>
            </c:spPr>
          </c:errBars>
          <c:xVal>
            <c:numRef>
              <c:f>'Normal Dist'!$X$109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'Normal Dist'!$Y$109</c:f>
              <c:numCache>
                <c:formatCode>0.000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'Normal Dist'!$AE$109</c15:f>
                <c15:dlblRangeCache>
                  <c:ptCount val="1"/>
                  <c:pt idx="0">
                    <c:v> ⟵ ? ⟶
P(  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B-1789-4F4E-A3A2-459190EAC509}"/>
            </c:ext>
          </c:extLst>
        </c:ser>
        <c:ser>
          <c:idx val="18"/>
          <c:order val="17"/>
          <c:tx>
            <c:v>xbars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44212BE7-E4CF-3A40-B705-B655099A23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C-1789-4F4E-A3A2-459190EAC50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462C0E2-C270-B245-959A-B2589A12B1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D-1789-4F4E-A3A2-459190EAC50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97DF374-4E6E-7B46-9B97-79C2B5AD61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1789-4F4E-A3A2-459190EAC50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DB410B4-2B7B-9E41-BC7A-9771C7A1A3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1789-4F4E-A3A2-459190EAC50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8C20D3F-6360-1545-B30E-2E3CD11A1B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0-1789-4F4E-A3A2-459190EAC50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F736F43-A4CF-CB45-BA37-686E219063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1789-4F4E-A3A2-459190EAC50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D6E75FB-D793-FF44-9A85-693015E7D3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1789-4F4E-A3A2-459190EAC50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E23AD17-823D-C14B-8299-F3F780A90C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1789-4F4E-A3A2-459190EAC50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D1FC41D-E811-9E48-80C8-A45B75632E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1789-4F4E-A3A2-459190EAC50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ECD8B60-5C52-6B45-B2AD-5559FE2D83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1789-4F4E-A3A2-459190EAC50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12EEEB1E-094F-7C4D-B474-A4E4A2C4FB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1789-4F4E-A3A2-459190EAC50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19B1D92-3C9C-FA43-9D05-B38FD98B2B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1789-4F4E-A3A2-459190EAC50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0AED93A-E118-3643-85BF-99C2BC776B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1789-4F4E-A3A2-459190EAC50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C1903C5-F6B9-124C-AD93-31F46B9EF2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9-1789-4F4E-A3A2-459190EAC50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E8F9C55-C09C-8F41-9D94-3735633F42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A-1789-4F4E-A3A2-459190EAC509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DBC3E51-E107-B64C-9E99-D265AFAF3C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B-1789-4F4E-A3A2-459190EAC50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F2CE42B-D2FC-C44D-8172-4919B2046B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C-1789-4F4E-A3A2-459190EAC50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947B4021-F3E8-844D-8B42-EA313CDBFE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D-1789-4F4E-A3A2-459190EAC509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FF583B0-BDE1-5146-90D8-F57DD1C750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E-1789-4F4E-A3A2-459190EAC509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F5264722-0481-8D43-91C2-C81B21D6C3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1789-4F4E-A3A2-459190EAC509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0A373E11-1572-B547-9913-EE3642AFD5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0-1789-4F4E-A3A2-459190EAC509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F9EFB98D-6F3F-4F45-9E88-5CA1AC946C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1-1789-4F4E-A3A2-459190EAC509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F6C30699-1814-1B46-8C2D-45C4B5CDFE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2-1789-4F4E-A3A2-459190EAC509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C8141C52-0290-1640-A915-F3A7F44FE2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3-1789-4F4E-A3A2-459190EAC509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E6B0FE0E-75C1-1C4A-9FA9-609F657625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4-1789-4F4E-A3A2-459190EAC509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9864E010-F534-6A4F-AECE-14BA834E84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1789-4F4E-A3A2-459190EAC509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8BB3CCB9-F48D-6448-9F01-D99957F26B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1789-4F4E-A3A2-459190EAC509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91D14897-AFEC-6749-BBBF-F06901D8C5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1789-4F4E-A3A2-459190EAC509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DE202767-B3BB-8D4D-85F5-BCFABB5684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1789-4F4E-A3A2-459190EAC509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CE0EEA5F-85AC-7E41-81B4-C5AECC19EE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1789-4F4E-A3A2-459190EAC509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6D28E26D-1AB8-894C-A76F-3EAEBC795B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1789-4F4E-A3A2-459190EAC509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567EC18F-A4F1-E141-AB28-E1A990C124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1789-4F4E-A3A2-459190EAC509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B344404A-BB79-0C44-A335-3BDF6B9B4C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1789-4F4E-A3A2-459190EAC509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8240F037-DA41-BD4A-9EDC-474097101B0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1789-4F4E-A3A2-459190EAC509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02D13A71-30E2-6E4E-B27F-69B2AD411C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1789-4F4E-A3A2-459190EAC509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EB3A59F7-5AFD-5A48-AB32-B6AB739382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1789-4F4E-A3A2-459190EAC509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12826724-C653-4645-A734-2E0CC54C57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1789-4F4E-A3A2-459190EAC509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0828036D-270F-7D46-A88E-A384322B58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1789-4F4E-A3A2-459190EAC509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86732B6B-B627-F84F-A103-D5EB0278E8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1789-4F4E-A3A2-459190EAC509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2690D634-FD87-EB48-BFE1-B64D3717D4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3-1789-4F4E-A3A2-459190EAC509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12E2041E-DF41-2743-9CC4-8AEC23A77CD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4-1789-4F4E-A3A2-459190EAC509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FDB96C14-B948-2044-9983-17CF4F9945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5-1789-4F4E-A3A2-459190EAC509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D194D2F6-84F6-2A42-84B3-6F62608CFE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6-1789-4F4E-A3A2-459190EAC509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640AF6BD-817D-4442-A07F-FC0C723961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1789-4F4E-A3A2-459190EAC509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1DA8D5AD-CD9E-2E41-ACBF-2CA0E86F7D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1789-4F4E-A3A2-459190EAC509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65942598-A0BC-C240-8EC3-230FD2176A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1789-4F4E-A3A2-459190EAC509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9ED94334-65DF-E748-8F2F-11BEFEE67D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1789-4F4E-A3A2-459190EAC509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8F1E8038-65D5-A34E-912A-90AF77E5AD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1789-4F4E-A3A2-459190EAC509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C4060173-4619-114D-B533-683A8694DD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1789-4F4E-A3A2-459190EAC509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37EE97DF-DF1D-2040-9BA8-6363737722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1789-4F4E-A3A2-459190EAC509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942BA07B-CAD8-F34F-8D21-C0705B9A21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1789-4F4E-A3A2-459190EAC509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56579998-1A07-C741-903D-9C4BA40407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F-1789-4F4E-A3A2-459190EAC509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2A79A3FD-A4EA-EE47-8FDA-376E068AFC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1789-4F4E-A3A2-459190EAC509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DBC6FFF0-0536-B94D-BCDD-0BF60E6807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1-1789-4F4E-A3A2-459190EAC509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9A788699-BD96-1A4B-931A-220E4181A7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1789-4F4E-A3A2-459190EAC509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AF527F23-D3E3-0B4F-A687-F65240AC0B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1789-4F4E-A3A2-459190EAC509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7A857B21-D6CF-684B-AD35-0DEC733370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1789-4F4E-A3A2-459190EAC509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67B93C81-00F2-5443-BF86-514657ED71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5-1789-4F4E-A3A2-459190EAC509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9B362763-8718-2548-96CA-EF9D395D7C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1789-4F4E-A3A2-459190EAC509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58AC8A45-D0CC-2F47-8117-F894BFE8CF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7-1789-4F4E-A3A2-459190EAC509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3786F7A2-160B-CE4E-946A-47FB1A399D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8-1789-4F4E-A3A2-459190EAC509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6A7AA608-67FA-FB43-AB74-03D29C2FFD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9-1789-4F4E-A3A2-459190EAC509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8DF399D8-0807-B143-9F7F-E2E8E09DB4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1789-4F4E-A3A2-459190EAC509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38023F96-090D-7448-A5C6-40A130B248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B-1789-4F4E-A3A2-459190EAC509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35C03177-95EA-9649-AAE2-31FD95F3E4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C-1789-4F4E-A3A2-459190EAC509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944A6C6D-6566-E142-B809-A718771242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D-1789-4F4E-A3A2-459190EAC509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355F5386-C3CF-D74D-89A9-15EB7C87D9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1789-4F4E-A3A2-459190EAC509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F5491632-63E8-8940-A510-FD9A19F280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F-1789-4F4E-A3A2-459190EAC509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4026576E-51F9-994A-AB21-57BA6B3E4B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0-1789-4F4E-A3A2-459190EAC509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0EA77605-EE2B-284D-9D5E-988DCBA10B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1-1789-4F4E-A3A2-459190EAC509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7AA078A6-399E-B84C-AD8B-1E493810FE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2-1789-4F4E-A3A2-459190EAC509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1DDD5D35-F989-1D49-B9E7-6E6F844414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3-1789-4F4E-A3A2-459190EAC509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A5EFB4F8-37DD-F246-8D5B-B28054C768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4-1789-4F4E-A3A2-459190EAC509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F0DFB0FE-CF38-AC45-8E64-B081D8E95E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5-1789-4F4E-A3A2-459190EAC509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A6227EEB-508C-424E-8C75-4499EF52B5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6-1789-4F4E-A3A2-459190EAC509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DB1AA818-4BD4-1E4C-AAA7-179B653E4C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7-1789-4F4E-A3A2-459190EAC509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2420AE8B-CFE2-F345-AE65-C1EB52685E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8-1789-4F4E-A3A2-459190EAC509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6C2E78BA-3B25-1D4D-AFF0-BF2743386D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9-1789-4F4E-A3A2-459190EAC509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FB743679-1F8B-864E-8327-746D7575FA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A-1789-4F4E-A3A2-459190EAC509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5007E127-C39C-C54D-BB10-14134A0D19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B-1789-4F4E-A3A2-459190EAC509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F1D6B344-3763-9F4E-8175-B4078ECA31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C-1789-4F4E-A3A2-459190EAC509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E1991D02-D9FD-A045-85DB-5D5316F3AD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D-1789-4F4E-A3A2-459190EAC509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898638B7-CC23-394C-9E04-021AA6BC32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E-1789-4F4E-A3A2-459190EAC509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EACB96B3-C153-F04C-B8AB-363EB852F9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F-1789-4F4E-A3A2-459190EAC509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807E8AD4-178F-9948-A5C1-A2D94782C0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0-1789-4F4E-A3A2-459190EAC509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68928FE7-71ED-7C40-954B-BED6969638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1-1789-4F4E-A3A2-459190EAC509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0E21002D-EE04-FC4F-BDF8-1E2FEA9EFA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2-1789-4F4E-A3A2-459190EAC509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B36F50B5-F682-7947-80D7-6F20634CC5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3-1789-4F4E-A3A2-459190EAC509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2CC4F335-088E-F144-A307-FB543ABD0E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4-1789-4F4E-A3A2-459190EAC509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B8CF603B-8B17-F040-B7A8-8A8A8F5152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5-1789-4F4E-A3A2-459190EAC509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10CF8FD6-6435-4347-A309-81791E0A9E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6-1789-4F4E-A3A2-459190EAC509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fld id="{10C25273-4991-0745-BBF9-7E5AEF02A5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7-1789-4F4E-A3A2-459190EAC509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fld id="{618FFAAF-EC36-8C47-B826-51061CCF26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8-1789-4F4E-A3A2-459190EAC509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fld id="{314DE55A-6C8F-A445-B2A0-5770F6DF3F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9-1789-4F4E-A3A2-459190EAC509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fld id="{BF33552C-390C-DF40-8FDF-215609EE99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A-1789-4F4E-A3A2-459190EAC509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fld id="{6EF41445-6612-D34A-B78E-79C42CC4C4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B-1789-4F4E-A3A2-459190EAC509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fld id="{0E823382-F33C-3A4B-8E04-D33BF770F2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C-1789-4F4E-A3A2-459190EAC509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fld id="{8A558D42-1C34-9642-9954-F59F6E3F6A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D-1789-4F4E-A3A2-459190EAC509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fld id="{D11EBDB6-D483-5245-8F1C-F15552B9C1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E-1789-4F4E-A3A2-459190EAC509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fld id="{3EB2488F-3DF8-1C47-8DBB-2A879E30F5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F-1789-4F4E-A3A2-459190EAC509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fld id="{29CCC315-183A-DB43-931E-465926E803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0-1789-4F4E-A3A2-459190EAC509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fld id="{A5B3FF84-56E0-F747-8606-9A4CDD4A50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1-1789-4F4E-A3A2-459190EAC509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fld id="{4913479E-FDE1-B748-847B-5A620DF18E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2-1789-4F4E-A3A2-459190EAC509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fld id="{FD2EAE96-6B40-7E4B-8FC8-111FC377E7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3-1789-4F4E-A3A2-459190EAC509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fld id="{42A96663-8FB9-4645-97C1-5F08C01769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4-1789-4F4E-A3A2-459190EAC509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fld id="{7DC32F4F-E95A-9F44-8B0D-B08345A738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5-1789-4F4E-A3A2-459190EAC509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fld id="{A139ED79-11F9-AA47-A9FD-612BF1D273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6-1789-4F4E-A3A2-459190EAC509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fld id="{FF8DF8CE-6414-464F-B402-8F3DF33977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7-1789-4F4E-A3A2-459190EAC509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fld id="{80F17D12-EED4-F942-BF66-1DD7ED0B72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8-1789-4F4E-A3A2-459190EAC509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fld id="{FC92D832-5D26-5441-81D0-F0693659C5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9-1789-4F4E-A3A2-459190EAC509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fld id="{43CC90B3-DE9C-2847-A677-FC64605FEF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A-1789-4F4E-A3A2-459190EAC509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fld id="{D2F16544-8D58-2F46-B178-D73E3BF804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B-1789-4F4E-A3A2-459190EAC509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fld id="{B9A23603-8A6C-B544-9D84-5AA8562942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C-1789-4F4E-A3A2-459190EAC509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fld id="{2CF00B23-5A6C-414C-94EA-4463526AC2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D-1789-4F4E-A3A2-459190EAC509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fld id="{D8724176-951E-9941-8760-E1C26AD5E2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E-1789-4F4E-A3A2-459190EAC509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fld id="{5FC67856-324E-2346-82F2-831F6DEED8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F-1789-4F4E-A3A2-459190EAC509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fld id="{3CB0675F-3836-3046-ABDB-78505CF581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0-1789-4F4E-A3A2-459190EAC509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fld id="{D6FD6A3E-9024-9F4E-84CC-F37A10577E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1-1789-4F4E-A3A2-459190EAC509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fld id="{983D3D45-59A9-DC47-9BCE-6B40E98A94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2-1789-4F4E-A3A2-459190EAC509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fld id="{12E1227D-6593-1F41-BF15-3BBF9FFEE1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3-1789-4F4E-A3A2-459190EAC509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fld id="{76769296-2167-5D4A-A229-DADA2F56EF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4-1789-4F4E-A3A2-459190EAC509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fld id="{46CEB41C-69D7-FD47-828E-0691FC923B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5-1789-4F4E-A3A2-459190EAC509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fld id="{CE8FC7BD-EE1B-8D45-A49B-65CF2D5BAB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6-1789-4F4E-A3A2-459190EAC509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fld id="{648491FD-1AC1-4747-AE72-D836F6322C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7-1789-4F4E-A3A2-459190EAC509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fld id="{9E6CD85F-626B-C44C-82D9-1C22FAED6C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8-1789-4F4E-A3A2-459190EAC509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fld id="{BE41562A-839B-094B-94A5-B34E8885FE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9-1789-4F4E-A3A2-459190EAC509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fld id="{1CDBCAA4-9ED5-C34F-A911-3787945350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A-1789-4F4E-A3A2-459190EAC509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fld id="{DBF558E7-8BD7-0B4B-B277-11F9392726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B-1789-4F4E-A3A2-459190EAC509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fld id="{8812500C-ED57-A442-90D7-35EE65B3F5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C-1789-4F4E-A3A2-459190EAC509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fld id="{9EE0C146-3F6E-0B4D-9C33-90813D375B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D-1789-4F4E-A3A2-459190EAC509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fld id="{F0C774FD-A93A-6642-9B61-5E584EF291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E-1789-4F4E-A3A2-459190EAC509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fld id="{74FF3430-C877-334D-B2DA-CF8E14410A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F-1789-4F4E-A3A2-459190EAC509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fld id="{E2DA25C9-8B97-1145-89A4-47F8B9A9EE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0-1789-4F4E-A3A2-459190EAC509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fld id="{43AB298E-84C6-BD4E-A288-B11150FD9A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1-1789-4F4E-A3A2-459190EAC509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fld id="{3A1657E3-F6DC-3E4A-B983-2CDD46F66B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2-1789-4F4E-A3A2-459190EAC509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fld id="{C1375432-CCF6-D04F-834E-3DBA19851C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3-1789-4F4E-A3A2-459190EAC509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fld id="{526B827D-FF32-C344-BCD4-C6A8FF2DF3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4-1789-4F4E-A3A2-459190EAC509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fld id="{55AB163A-F081-DF43-A518-688DA8C804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5-1789-4F4E-A3A2-459190EAC509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fld id="{684CC237-5380-D24A-8D5C-952D50C98E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6-1789-4F4E-A3A2-459190EAC509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fld id="{7B2383DF-D9D6-444F-B426-C19321BC24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7-1789-4F4E-A3A2-459190EAC509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fld id="{3EEE08CC-B0AB-DF44-8DF0-3072CD2D4B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8-1789-4F4E-A3A2-459190EAC509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fld id="{4DF778E5-FED1-144E-A29A-7D6CD66A3E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9-1789-4F4E-A3A2-459190EAC509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fld id="{B3A99AA3-B2B3-D040-8AAE-EA134B4609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A-1789-4F4E-A3A2-459190EAC509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fld id="{4729DE15-740D-644C-A9E3-EFB92BDC84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B-1789-4F4E-A3A2-459190EAC509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fld id="{B144957E-2D37-5F4F-B0A0-67C0F9C0E6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C-1789-4F4E-A3A2-459190EAC509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fld id="{FF2F8678-8E9B-8C42-AEC7-6643A50B53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D-1789-4F4E-A3A2-459190EAC509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fld id="{4BEA1A77-4B61-A649-80AC-F9FAD97B67D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E-1789-4F4E-A3A2-459190EAC509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fld id="{C339A0F8-B9D5-D54C-8710-E069CB2034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F-1789-4F4E-A3A2-459190EAC509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fld id="{C3373C0F-0E2E-8143-8A77-E2A3252109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0-1789-4F4E-A3A2-459190EAC509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fld id="{A8EE39B2-FC26-474C-99F3-74ABE0FC89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1-1789-4F4E-A3A2-459190EAC509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fld id="{5D750469-F1DD-F74B-BF4E-BF28E59BFD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2-1789-4F4E-A3A2-459190EAC509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fld id="{2CCD9CB5-4B77-9E45-8087-C0229C92BF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3-1789-4F4E-A3A2-459190EAC509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fld id="{C3FCBADB-BF7B-3540-AFFB-642D229F16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4-1789-4F4E-A3A2-459190EAC509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fld id="{7161A5A3-0EBF-1741-905A-7AA0AF9CA8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5-1789-4F4E-A3A2-459190EAC509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fld id="{0CA988C7-6E16-2D4B-8263-2B8B2C6B0A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6-1789-4F4E-A3A2-459190EAC509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fld id="{F85732E5-CA09-0B4E-8CD7-B48B341261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7-1789-4F4E-A3A2-459190EAC509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fld id="{8B642744-A17B-E840-8ACE-20E3827AAD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8-1789-4F4E-A3A2-459190EAC509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fld id="{7D28F6A9-62DC-7045-BD16-DEAE8B3DB8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9-1789-4F4E-A3A2-459190EAC509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fld id="{9D7CD30B-30CF-CC4E-AA7D-AF95F48292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A-1789-4F4E-A3A2-459190EAC509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fld id="{899CBCC2-6236-9047-939E-FD85D2116F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B-1789-4F4E-A3A2-459190EAC509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fld id="{B0E178D6-BA16-AA4D-A651-6B2F1A1476C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C-1789-4F4E-A3A2-459190EAC509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fld id="{2F30B343-9FFB-5E46-9A82-358CEBA2BA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D-1789-4F4E-A3A2-459190EAC509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fld id="{6B43E0DF-90C3-D345-ADE3-94F71506CF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E-1789-4F4E-A3A2-459190EAC509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fld id="{4ED43B54-B200-A649-809D-D36856AEBD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F-1789-4F4E-A3A2-459190EAC509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fld id="{329C65B7-9315-5C4B-96ED-241C1B952A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0-1789-4F4E-A3A2-459190EAC509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fld id="{9C2EE270-E0FA-9849-A3AC-F5B7BA9929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1-1789-4F4E-A3A2-459190EAC509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fld id="{AB726078-56DC-6747-B879-6775229EA9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2-1789-4F4E-A3A2-459190EAC509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fld id="{8990AB44-51D8-CB44-9F14-ED56675A25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3-1789-4F4E-A3A2-459190EAC509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fld id="{8925F8B0-3A70-B547-97B7-2BB16C7539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4-1789-4F4E-A3A2-459190EAC509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fld id="{406F9E7F-8766-924B-9222-30A09F2890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5-1789-4F4E-A3A2-459190EAC509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fld id="{03BCB771-2357-564E-8B44-CA2C582461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6-1789-4F4E-A3A2-459190EAC509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fld id="{3E6431C0-14C0-BE46-A6B6-53E4FFB213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7-1789-4F4E-A3A2-459190EAC509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fld id="{65E18346-C037-E44F-8634-7F88599ABE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8-1789-4F4E-A3A2-459190EAC509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fld id="{A7E5C453-60A9-BC4B-98C5-882539D280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9-1789-4F4E-A3A2-459190EAC509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fld id="{3B14A9E5-72AE-9F4E-8F8A-D5A71E927D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A-1789-4F4E-A3A2-459190EAC509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fld id="{B46C1120-F5AE-4E46-9A94-F5044D167A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B-1789-4F4E-A3A2-459190EAC509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fld id="{BCBFA748-12C6-E241-A810-30D74F609A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C-1789-4F4E-A3A2-459190EAC509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fld id="{BEAD1F28-CFD5-3044-83CE-51E447F936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D-1789-4F4E-A3A2-459190EAC509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fld id="{5B1DEEF9-5B5B-9F4D-9EB0-DBF7408159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E-1789-4F4E-A3A2-459190EAC509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fld id="{5E7AE4FC-AF2F-0240-BCD0-C80031F61E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F-1789-4F4E-A3A2-459190EAC509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fld id="{D2515975-A893-4A4A-A8C5-BC6081246D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0-1789-4F4E-A3A2-459190EAC509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fld id="{F9E175B7-04BA-394F-BB87-ACBA98D46B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1-1789-4F4E-A3A2-459190EAC509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fld id="{9BE6E77D-E2A1-C34A-B66F-7D9E039F3A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2-1789-4F4E-A3A2-459190EAC509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fld id="{AECA0570-3304-6348-9A35-A6D4C038F5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3-1789-4F4E-A3A2-459190EAC509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fld id="{0E092222-9C06-9C46-95E1-21E7BEE0AA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4-1789-4F4E-A3A2-459190EAC509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fld id="{3CB3EF27-861D-4048-AED7-4565E747CE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5-1789-4F4E-A3A2-459190EAC509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fld id="{D24547DE-43ED-F342-BC74-DEBDA58D55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6-1789-4F4E-A3A2-459190EAC509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fld id="{B836FF79-C243-A34D-B514-310DE8E3DF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7-1789-4F4E-A3A2-459190EAC509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fld id="{9CA4057C-1BB1-094F-875C-FEF9A48473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8-1789-4F4E-A3A2-459190EAC509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fld id="{25FC4B35-48CB-804C-AA5D-6DF58819CC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9-1789-4F4E-A3A2-459190EAC509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fld id="{892ED369-D567-7D4B-8FCC-A614AE9C0B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A-1789-4F4E-A3A2-459190EAC509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fld id="{0389612D-C9C8-6948-8728-98B165CA55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B-1789-4F4E-A3A2-459190EAC509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fld id="{4CBE655A-DE3F-6642-A415-FFF4FD551E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C-1789-4F4E-A3A2-459190EAC509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fld id="{34916C90-D3A0-7542-8D9A-80C75DA1A2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D-1789-4F4E-A3A2-459190EAC509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'Normal Dist'!$AR$4:$AR$197</c:f>
              <c:numCache>
                <c:formatCode>General</c:formatCode>
                <c:ptCount val="194"/>
                <c:pt idx="0">
                  <c:v>1.4E-2</c:v>
                </c:pt>
                <c:pt idx="1">
                  <c:v>1.4E-2</c:v>
                </c:pt>
                <c:pt idx="2">
                  <c:v>-1.8333333333333366</c:v>
                </c:pt>
                <c:pt idx="3">
                  <c:v>-1.6666666666666696</c:v>
                </c:pt>
                <c:pt idx="4">
                  <c:v>-1.5000000000000027</c:v>
                </c:pt>
                <c:pt idx="5">
                  <c:v>-1.3333333333333357</c:v>
                </c:pt>
                <c:pt idx="6">
                  <c:v>-1.1666666666666687</c:v>
                </c:pt>
                <c:pt idx="7">
                  <c:v>-0.83333333333333526</c:v>
                </c:pt>
                <c:pt idx="8">
                  <c:v>-0.66666666666666874</c:v>
                </c:pt>
                <c:pt idx="9">
                  <c:v>-0.50000000000000222</c:v>
                </c:pt>
                <c:pt idx="10">
                  <c:v>-0.33333333333333548</c:v>
                </c:pt>
                <c:pt idx="11">
                  <c:v>-0.16666666666666879</c:v>
                </c:pt>
                <c:pt idx="12">
                  <c:v>0.16666666666666449</c:v>
                </c:pt>
                <c:pt idx="13">
                  <c:v>0.33333333333333115</c:v>
                </c:pt>
                <c:pt idx="14">
                  <c:v>0.49999999999999789</c:v>
                </c:pt>
                <c:pt idx="15">
                  <c:v>0.66666666666666441</c:v>
                </c:pt>
                <c:pt idx="16">
                  <c:v>0.83333333333333093</c:v>
                </c:pt>
                <c:pt idx="17">
                  <c:v>1.1666666666666643</c:v>
                </c:pt>
                <c:pt idx="18">
                  <c:v>1.3333333333333313</c:v>
                </c:pt>
                <c:pt idx="19">
                  <c:v>1.4999999999999982</c:v>
                </c:pt>
                <c:pt idx="20">
                  <c:v>1.6666666666666652</c:v>
                </c:pt>
                <c:pt idx="21">
                  <c:v>1.8333333333333321</c:v>
                </c:pt>
                <c:pt idx="22">
                  <c:v>2.1666666666666652</c:v>
                </c:pt>
                <c:pt idx="23">
                  <c:v>2.3333333333333313</c:v>
                </c:pt>
                <c:pt idx="24">
                  <c:v>-1.8333333333333366</c:v>
                </c:pt>
                <c:pt idx="25">
                  <c:v>-1.6666666666666696</c:v>
                </c:pt>
                <c:pt idx="26">
                  <c:v>-1.5000000000000027</c:v>
                </c:pt>
                <c:pt idx="27">
                  <c:v>-1.3333333333333357</c:v>
                </c:pt>
                <c:pt idx="28">
                  <c:v>-1.1666666666666687</c:v>
                </c:pt>
                <c:pt idx="29">
                  <c:v>-0.83333333333333526</c:v>
                </c:pt>
                <c:pt idx="30">
                  <c:v>-0.66666666666666874</c:v>
                </c:pt>
                <c:pt idx="31">
                  <c:v>-0.50000000000000222</c:v>
                </c:pt>
                <c:pt idx="32">
                  <c:v>-0.33333333333333548</c:v>
                </c:pt>
                <c:pt idx="33">
                  <c:v>-0.16666666666666879</c:v>
                </c:pt>
                <c:pt idx="34">
                  <c:v>0.16666666666666449</c:v>
                </c:pt>
                <c:pt idx="35">
                  <c:v>0.33333333333333115</c:v>
                </c:pt>
                <c:pt idx="36">
                  <c:v>0.49999999999999789</c:v>
                </c:pt>
                <c:pt idx="37">
                  <c:v>0.66666666666666441</c:v>
                </c:pt>
                <c:pt idx="38">
                  <c:v>0.83333333333333093</c:v>
                </c:pt>
                <c:pt idx="39">
                  <c:v>1.1666666666666643</c:v>
                </c:pt>
                <c:pt idx="40">
                  <c:v>1.3333333333333313</c:v>
                </c:pt>
                <c:pt idx="41">
                  <c:v>1.4999999999999982</c:v>
                </c:pt>
                <c:pt idx="42">
                  <c:v>1.6666666666666652</c:v>
                </c:pt>
                <c:pt idx="43">
                  <c:v>1.8333333333333321</c:v>
                </c:pt>
                <c:pt idx="44">
                  <c:v>-1.8333333333333366</c:v>
                </c:pt>
                <c:pt idx="45">
                  <c:v>-1.6666666666666696</c:v>
                </c:pt>
                <c:pt idx="46">
                  <c:v>-1.5000000000000027</c:v>
                </c:pt>
                <c:pt idx="47">
                  <c:v>-1.3333333333333357</c:v>
                </c:pt>
                <c:pt idx="48">
                  <c:v>-1.1666666666666687</c:v>
                </c:pt>
                <c:pt idx="49">
                  <c:v>-0.83333333333333526</c:v>
                </c:pt>
                <c:pt idx="50">
                  <c:v>-0.66666666666666874</c:v>
                </c:pt>
                <c:pt idx="51">
                  <c:v>-0.50000000000000222</c:v>
                </c:pt>
                <c:pt idx="52">
                  <c:v>-0.33333333333333548</c:v>
                </c:pt>
                <c:pt idx="53">
                  <c:v>-0.16666666666666879</c:v>
                </c:pt>
                <c:pt idx="54">
                  <c:v>0.16666666666666449</c:v>
                </c:pt>
                <c:pt idx="55">
                  <c:v>0.33333333333333115</c:v>
                </c:pt>
                <c:pt idx="56">
                  <c:v>0.49999999999999789</c:v>
                </c:pt>
                <c:pt idx="57">
                  <c:v>0.66666666666666441</c:v>
                </c:pt>
                <c:pt idx="58">
                  <c:v>0.83333333333333093</c:v>
                </c:pt>
                <c:pt idx="59">
                  <c:v>1.1666666666666643</c:v>
                </c:pt>
                <c:pt idx="60">
                  <c:v>1.3333333333333313</c:v>
                </c:pt>
                <c:pt idx="61">
                  <c:v>1.4999999999999982</c:v>
                </c:pt>
                <c:pt idx="62">
                  <c:v>1.6666666666666652</c:v>
                </c:pt>
                <c:pt idx="63">
                  <c:v>1.8333333333333321</c:v>
                </c:pt>
                <c:pt idx="64">
                  <c:v>-1.6666666666666696</c:v>
                </c:pt>
                <c:pt idx="65">
                  <c:v>-1.5000000000000027</c:v>
                </c:pt>
                <c:pt idx="66">
                  <c:v>-1.3333333333333357</c:v>
                </c:pt>
                <c:pt idx="67">
                  <c:v>-1.1666666666666687</c:v>
                </c:pt>
                <c:pt idx="68">
                  <c:v>-0.83333333333333526</c:v>
                </c:pt>
                <c:pt idx="69">
                  <c:v>-0.66666666666666874</c:v>
                </c:pt>
                <c:pt idx="70">
                  <c:v>-0.50000000000000222</c:v>
                </c:pt>
                <c:pt idx="71">
                  <c:v>-0.33333333333333548</c:v>
                </c:pt>
                <c:pt idx="72">
                  <c:v>-0.16666666666666879</c:v>
                </c:pt>
                <c:pt idx="73">
                  <c:v>0.16666666666666449</c:v>
                </c:pt>
                <c:pt idx="74">
                  <c:v>0.33333333333333115</c:v>
                </c:pt>
                <c:pt idx="75">
                  <c:v>0.49999999999999789</c:v>
                </c:pt>
                <c:pt idx="76">
                  <c:v>0.66666666666666441</c:v>
                </c:pt>
                <c:pt idx="77">
                  <c:v>0.83333333333333093</c:v>
                </c:pt>
                <c:pt idx="78">
                  <c:v>1.1666666666666643</c:v>
                </c:pt>
                <c:pt idx="79">
                  <c:v>1.3333333333333313</c:v>
                </c:pt>
                <c:pt idx="80">
                  <c:v>1.4999999999999982</c:v>
                </c:pt>
                <c:pt idx="81">
                  <c:v>1.6666666666666652</c:v>
                </c:pt>
                <c:pt idx="82">
                  <c:v>-1.5000000000000027</c:v>
                </c:pt>
                <c:pt idx="83">
                  <c:v>-1.3333333333333357</c:v>
                </c:pt>
                <c:pt idx="84">
                  <c:v>-1.1666666666666687</c:v>
                </c:pt>
                <c:pt idx="85">
                  <c:v>-0.83333333333333526</c:v>
                </c:pt>
                <c:pt idx="86">
                  <c:v>-0.66666666666666874</c:v>
                </c:pt>
                <c:pt idx="87">
                  <c:v>-0.50000000000000222</c:v>
                </c:pt>
                <c:pt idx="88">
                  <c:v>-0.33333333333333548</c:v>
                </c:pt>
                <c:pt idx="89">
                  <c:v>-0.16666666666666879</c:v>
                </c:pt>
                <c:pt idx="90">
                  <c:v>0.16666666666666449</c:v>
                </c:pt>
                <c:pt idx="91">
                  <c:v>0.33333333333333115</c:v>
                </c:pt>
                <c:pt idx="92">
                  <c:v>0.49999999999999789</c:v>
                </c:pt>
                <c:pt idx="93">
                  <c:v>0.66666666666666441</c:v>
                </c:pt>
                <c:pt idx="94">
                  <c:v>0.83333333333333093</c:v>
                </c:pt>
                <c:pt idx="95">
                  <c:v>1.1666666666666643</c:v>
                </c:pt>
                <c:pt idx="96">
                  <c:v>1.3333333333333313</c:v>
                </c:pt>
                <c:pt idx="97">
                  <c:v>1.4999999999999982</c:v>
                </c:pt>
                <c:pt idx="98">
                  <c:v>-1.3333333333333357</c:v>
                </c:pt>
                <c:pt idx="99">
                  <c:v>-1.1666666666666687</c:v>
                </c:pt>
                <c:pt idx="100">
                  <c:v>-0.83333333333333526</c:v>
                </c:pt>
                <c:pt idx="101">
                  <c:v>-0.66666666666666874</c:v>
                </c:pt>
                <c:pt idx="102">
                  <c:v>-0.50000000000000222</c:v>
                </c:pt>
                <c:pt idx="103">
                  <c:v>-0.33333333333333548</c:v>
                </c:pt>
                <c:pt idx="104">
                  <c:v>-0.16666666666666879</c:v>
                </c:pt>
                <c:pt idx="105">
                  <c:v>0.16666666666666449</c:v>
                </c:pt>
                <c:pt idx="106">
                  <c:v>0.33333333333333115</c:v>
                </c:pt>
                <c:pt idx="107">
                  <c:v>0.49999999999999789</c:v>
                </c:pt>
                <c:pt idx="108">
                  <c:v>0.66666666666666441</c:v>
                </c:pt>
                <c:pt idx="109">
                  <c:v>0.83333333333333093</c:v>
                </c:pt>
                <c:pt idx="110">
                  <c:v>1.1666666666666643</c:v>
                </c:pt>
                <c:pt idx="111">
                  <c:v>1.3333333333333313</c:v>
                </c:pt>
                <c:pt idx="112">
                  <c:v>-1.1666666666666687</c:v>
                </c:pt>
                <c:pt idx="113">
                  <c:v>-0.83333333333333526</c:v>
                </c:pt>
                <c:pt idx="114">
                  <c:v>-0.66666666666666874</c:v>
                </c:pt>
                <c:pt idx="115">
                  <c:v>-0.50000000000000222</c:v>
                </c:pt>
                <c:pt idx="116">
                  <c:v>-0.33333333333333548</c:v>
                </c:pt>
                <c:pt idx="117">
                  <c:v>-0.16666666666666879</c:v>
                </c:pt>
                <c:pt idx="118">
                  <c:v>0.16666666666666449</c:v>
                </c:pt>
                <c:pt idx="119">
                  <c:v>0.33333333333333115</c:v>
                </c:pt>
                <c:pt idx="120">
                  <c:v>0.49999999999999789</c:v>
                </c:pt>
                <c:pt idx="121">
                  <c:v>0.66666666666666441</c:v>
                </c:pt>
                <c:pt idx="122">
                  <c:v>0.83333333333333093</c:v>
                </c:pt>
                <c:pt idx="123">
                  <c:v>1.1666666666666643</c:v>
                </c:pt>
                <c:pt idx="124">
                  <c:v>-1.1666666666666687</c:v>
                </c:pt>
                <c:pt idx="125">
                  <c:v>-0.83333333333333526</c:v>
                </c:pt>
                <c:pt idx="126">
                  <c:v>-0.66666666666666874</c:v>
                </c:pt>
                <c:pt idx="127">
                  <c:v>-0.50000000000000222</c:v>
                </c:pt>
                <c:pt idx="128">
                  <c:v>-0.33333333333333548</c:v>
                </c:pt>
                <c:pt idx="129">
                  <c:v>-0.16666666666666879</c:v>
                </c:pt>
                <c:pt idx="130">
                  <c:v>0.16666666666666449</c:v>
                </c:pt>
                <c:pt idx="131">
                  <c:v>0.33333333333333115</c:v>
                </c:pt>
                <c:pt idx="132">
                  <c:v>0.49999999999999789</c:v>
                </c:pt>
                <c:pt idx="133">
                  <c:v>0.66666666666666441</c:v>
                </c:pt>
                <c:pt idx="134">
                  <c:v>0.83333333333333093</c:v>
                </c:pt>
                <c:pt idx="135">
                  <c:v>1.1666666666666643</c:v>
                </c:pt>
                <c:pt idx="136">
                  <c:v>-0.83333333333333526</c:v>
                </c:pt>
                <c:pt idx="137">
                  <c:v>-0.66666666666666874</c:v>
                </c:pt>
                <c:pt idx="138">
                  <c:v>-0.50000000000000222</c:v>
                </c:pt>
                <c:pt idx="139">
                  <c:v>-0.33333333333333548</c:v>
                </c:pt>
                <c:pt idx="140">
                  <c:v>-0.16666666666666879</c:v>
                </c:pt>
                <c:pt idx="141">
                  <c:v>0.16666666666666449</c:v>
                </c:pt>
                <c:pt idx="142">
                  <c:v>0.33333333333333115</c:v>
                </c:pt>
                <c:pt idx="143">
                  <c:v>0.49999999999999789</c:v>
                </c:pt>
                <c:pt idx="144">
                  <c:v>0.66666666666666441</c:v>
                </c:pt>
                <c:pt idx="145">
                  <c:v>0.83333333333333093</c:v>
                </c:pt>
                <c:pt idx="146">
                  <c:v>-0.83333333333333526</c:v>
                </c:pt>
                <c:pt idx="147">
                  <c:v>-0.66666666666666874</c:v>
                </c:pt>
                <c:pt idx="148">
                  <c:v>-0.50000000000000222</c:v>
                </c:pt>
                <c:pt idx="149">
                  <c:v>-0.33333333333333548</c:v>
                </c:pt>
                <c:pt idx="150">
                  <c:v>-0.16666666666666879</c:v>
                </c:pt>
                <c:pt idx="151">
                  <c:v>0.16666666666666449</c:v>
                </c:pt>
                <c:pt idx="152">
                  <c:v>0.33333333333333115</c:v>
                </c:pt>
                <c:pt idx="153">
                  <c:v>0.49999999999999789</c:v>
                </c:pt>
                <c:pt idx="154">
                  <c:v>0.66666666666666441</c:v>
                </c:pt>
                <c:pt idx="155">
                  <c:v>0.83333333333333093</c:v>
                </c:pt>
                <c:pt idx="156">
                  <c:v>-0.83333333333333526</c:v>
                </c:pt>
                <c:pt idx="157">
                  <c:v>-0.66666666666666874</c:v>
                </c:pt>
                <c:pt idx="158">
                  <c:v>-0.50000000000000222</c:v>
                </c:pt>
                <c:pt idx="159">
                  <c:v>-0.33333333333333548</c:v>
                </c:pt>
                <c:pt idx="160">
                  <c:v>-0.16666666666666879</c:v>
                </c:pt>
                <c:pt idx="161">
                  <c:v>0.16666666666666449</c:v>
                </c:pt>
                <c:pt idx="162">
                  <c:v>0.33333333333333115</c:v>
                </c:pt>
                <c:pt idx="163">
                  <c:v>0.49999999999999789</c:v>
                </c:pt>
                <c:pt idx="164">
                  <c:v>0.66666666666666441</c:v>
                </c:pt>
                <c:pt idx="165">
                  <c:v>0.83333333333333093</c:v>
                </c:pt>
                <c:pt idx="166">
                  <c:v>-0.66666666666666874</c:v>
                </c:pt>
                <c:pt idx="167">
                  <c:v>-0.50000000000000222</c:v>
                </c:pt>
                <c:pt idx="168">
                  <c:v>-0.33333333333333548</c:v>
                </c:pt>
                <c:pt idx="169">
                  <c:v>-0.16666666666666879</c:v>
                </c:pt>
                <c:pt idx="170">
                  <c:v>0.16666666666666449</c:v>
                </c:pt>
                <c:pt idx="171">
                  <c:v>0.33333333333333115</c:v>
                </c:pt>
                <c:pt idx="172">
                  <c:v>0.49999999999999789</c:v>
                </c:pt>
                <c:pt idx="173">
                  <c:v>0.66666666666666441</c:v>
                </c:pt>
                <c:pt idx="174">
                  <c:v>-0.66666666666666874</c:v>
                </c:pt>
                <c:pt idx="175">
                  <c:v>-0.50000000000000222</c:v>
                </c:pt>
                <c:pt idx="176">
                  <c:v>-0.33333333333333548</c:v>
                </c:pt>
                <c:pt idx="177">
                  <c:v>-0.16666666666666879</c:v>
                </c:pt>
                <c:pt idx="178">
                  <c:v>0.16666666666666449</c:v>
                </c:pt>
                <c:pt idx="179">
                  <c:v>0.33333333333333115</c:v>
                </c:pt>
                <c:pt idx="180">
                  <c:v>0.49999999999999789</c:v>
                </c:pt>
                <c:pt idx="181">
                  <c:v>0.66666666666666441</c:v>
                </c:pt>
                <c:pt idx="182">
                  <c:v>-0.50000000000000222</c:v>
                </c:pt>
                <c:pt idx="183">
                  <c:v>-0.33333333333333548</c:v>
                </c:pt>
                <c:pt idx="184">
                  <c:v>-0.16666666666666879</c:v>
                </c:pt>
                <c:pt idx="185">
                  <c:v>0.16666666666666449</c:v>
                </c:pt>
                <c:pt idx="186">
                  <c:v>0.33333333333333115</c:v>
                </c:pt>
                <c:pt idx="187">
                  <c:v>0.49999999999999789</c:v>
                </c:pt>
                <c:pt idx="188">
                  <c:v>-0.33333333333333548</c:v>
                </c:pt>
                <c:pt idx="189">
                  <c:v>-0.16666666666666879</c:v>
                </c:pt>
                <c:pt idx="190">
                  <c:v>0.16666666666666449</c:v>
                </c:pt>
                <c:pt idx="191">
                  <c:v>0.33333333333333115</c:v>
                </c:pt>
                <c:pt idx="192">
                  <c:v>-0.16666666666666879</c:v>
                </c:pt>
                <c:pt idx="193">
                  <c:v>0.16666666666666449</c:v>
                </c:pt>
              </c:numCache>
            </c:numRef>
          </c:xVal>
          <c:yVal>
            <c:numRef>
              <c:f>'Normal Dist'!$AT$4:$AT$197</c:f>
              <c:numCache>
                <c:formatCode>General</c:formatCode>
                <c:ptCount val="194"/>
                <c:pt idx="0">
                  <c:v>0</c:v>
                </c:pt>
                <c:pt idx="1">
                  <c:v>0</c:v>
                </c:pt>
                <c:pt idx="2">
                  <c:v>1.4E-2</c:v>
                </c:pt>
                <c:pt idx="3">
                  <c:v>1.4E-2</c:v>
                </c:pt>
                <c:pt idx="4">
                  <c:v>1.4E-2</c:v>
                </c:pt>
                <c:pt idx="5">
                  <c:v>1.4E-2</c:v>
                </c:pt>
                <c:pt idx="6">
                  <c:v>1.4E-2</c:v>
                </c:pt>
                <c:pt idx="7">
                  <c:v>1.4E-2</c:v>
                </c:pt>
                <c:pt idx="8">
                  <c:v>1.4E-2</c:v>
                </c:pt>
                <c:pt idx="9">
                  <c:v>1.4E-2</c:v>
                </c:pt>
                <c:pt idx="10">
                  <c:v>1.4E-2</c:v>
                </c:pt>
                <c:pt idx="11">
                  <c:v>1.4E-2</c:v>
                </c:pt>
                <c:pt idx="12">
                  <c:v>1.4E-2</c:v>
                </c:pt>
                <c:pt idx="13">
                  <c:v>1.4E-2</c:v>
                </c:pt>
                <c:pt idx="14">
                  <c:v>1.4E-2</c:v>
                </c:pt>
                <c:pt idx="15">
                  <c:v>1.4E-2</c:v>
                </c:pt>
                <c:pt idx="16">
                  <c:v>1.4E-2</c:v>
                </c:pt>
                <c:pt idx="17">
                  <c:v>1.4E-2</c:v>
                </c:pt>
                <c:pt idx="18">
                  <c:v>1.4E-2</c:v>
                </c:pt>
                <c:pt idx="19">
                  <c:v>1.4E-2</c:v>
                </c:pt>
                <c:pt idx="20">
                  <c:v>1.4E-2</c:v>
                </c:pt>
                <c:pt idx="21">
                  <c:v>1.4E-2</c:v>
                </c:pt>
                <c:pt idx="22">
                  <c:v>1.4E-2</c:v>
                </c:pt>
                <c:pt idx="23">
                  <c:v>1.4E-2</c:v>
                </c:pt>
                <c:pt idx="24">
                  <c:v>3.7999999999999999E-2</c:v>
                </c:pt>
                <c:pt idx="25">
                  <c:v>3.7999999999999999E-2</c:v>
                </c:pt>
                <c:pt idx="26">
                  <c:v>3.7999999999999999E-2</c:v>
                </c:pt>
                <c:pt idx="27">
                  <c:v>3.7999999999999999E-2</c:v>
                </c:pt>
                <c:pt idx="28">
                  <c:v>3.7999999999999999E-2</c:v>
                </c:pt>
                <c:pt idx="29">
                  <c:v>3.7999999999999999E-2</c:v>
                </c:pt>
                <c:pt idx="30">
                  <c:v>3.7999999999999999E-2</c:v>
                </c:pt>
                <c:pt idx="31">
                  <c:v>3.7999999999999999E-2</c:v>
                </c:pt>
                <c:pt idx="32">
                  <c:v>3.7999999999999999E-2</c:v>
                </c:pt>
                <c:pt idx="33">
                  <c:v>3.7999999999999999E-2</c:v>
                </c:pt>
                <c:pt idx="34">
                  <c:v>3.7999999999999999E-2</c:v>
                </c:pt>
                <c:pt idx="35">
                  <c:v>3.7999999999999999E-2</c:v>
                </c:pt>
                <c:pt idx="36">
                  <c:v>3.7999999999999999E-2</c:v>
                </c:pt>
                <c:pt idx="37">
                  <c:v>3.7999999999999999E-2</c:v>
                </c:pt>
                <c:pt idx="38">
                  <c:v>3.7999999999999999E-2</c:v>
                </c:pt>
                <c:pt idx="39">
                  <c:v>3.7999999999999999E-2</c:v>
                </c:pt>
                <c:pt idx="40">
                  <c:v>3.7999999999999999E-2</c:v>
                </c:pt>
                <c:pt idx="41">
                  <c:v>3.7999999999999999E-2</c:v>
                </c:pt>
                <c:pt idx="42">
                  <c:v>3.7999999999999999E-2</c:v>
                </c:pt>
                <c:pt idx="43">
                  <c:v>3.7999999999999999E-2</c:v>
                </c:pt>
                <c:pt idx="44">
                  <c:v>6.2000000000000006E-2</c:v>
                </c:pt>
                <c:pt idx="45">
                  <c:v>6.2000000000000006E-2</c:v>
                </c:pt>
                <c:pt idx="46">
                  <c:v>6.2000000000000006E-2</c:v>
                </c:pt>
                <c:pt idx="47">
                  <c:v>6.2000000000000006E-2</c:v>
                </c:pt>
                <c:pt idx="48">
                  <c:v>6.2000000000000006E-2</c:v>
                </c:pt>
                <c:pt idx="49">
                  <c:v>6.2000000000000006E-2</c:v>
                </c:pt>
                <c:pt idx="50">
                  <c:v>6.2000000000000006E-2</c:v>
                </c:pt>
                <c:pt idx="51">
                  <c:v>6.2000000000000006E-2</c:v>
                </c:pt>
                <c:pt idx="52">
                  <c:v>6.2000000000000006E-2</c:v>
                </c:pt>
                <c:pt idx="53">
                  <c:v>6.2000000000000006E-2</c:v>
                </c:pt>
                <c:pt idx="54">
                  <c:v>6.2000000000000006E-2</c:v>
                </c:pt>
                <c:pt idx="55">
                  <c:v>6.2000000000000006E-2</c:v>
                </c:pt>
                <c:pt idx="56">
                  <c:v>6.2000000000000006E-2</c:v>
                </c:pt>
                <c:pt idx="57">
                  <c:v>6.2000000000000006E-2</c:v>
                </c:pt>
                <c:pt idx="58">
                  <c:v>6.2000000000000006E-2</c:v>
                </c:pt>
                <c:pt idx="59">
                  <c:v>6.2000000000000006E-2</c:v>
                </c:pt>
                <c:pt idx="60">
                  <c:v>6.2000000000000006E-2</c:v>
                </c:pt>
                <c:pt idx="61">
                  <c:v>6.2000000000000006E-2</c:v>
                </c:pt>
                <c:pt idx="62">
                  <c:v>6.2000000000000006E-2</c:v>
                </c:pt>
                <c:pt idx="63">
                  <c:v>6.2000000000000006E-2</c:v>
                </c:pt>
                <c:pt idx="64">
                  <c:v>8.6000000000000007E-2</c:v>
                </c:pt>
                <c:pt idx="65">
                  <c:v>8.6000000000000007E-2</c:v>
                </c:pt>
                <c:pt idx="66">
                  <c:v>8.6000000000000007E-2</c:v>
                </c:pt>
                <c:pt idx="67">
                  <c:v>8.6000000000000007E-2</c:v>
                </c:pt>
                <c:pt idx="68">
                  <c:v>8.6000000000000007E-2</c:v>
                </c:pt>
                <c:pt idx="69">
                  <c:v>8.6000000000000007E-2</c:v>
                </c:pt>
                <c:pt idx="70">
                  <c:v>8.6000000000000007E-2</c:v>
                </c:pt>
                <c:pt idx="71">
                  <c:v>8.6000000000000007E-2</c:v>
                </c:pt>
                <c:pt idx="72">
                  <c:v>8.6000000000000007E-2</c:v>
                </c:pt>
                <c:pt idx="73">
                  <c:v>8.6000000000000007E-2</c:v>
                </c:pt>
                <c:pt idx="74">
                  <c:v>8.6000000000000007E-2</c:v>
                </c:pt>
                <c:pt idx="75">
                  <c:v>8.6000000000000007E-2</c:v>
                </c:pt>
                <c:pt idx="76">
                  <c:v>8.6000000000000007E-2</c:v>
                </c:pt>
                <c:pt idx="77">
                  <c:v>8.6000000000000007E-2</c:v>
                </c:pt>
                <c:pt idx="78">
                  <c:v>8.6000000000000007E-2</c:v>
                </c:pt>
                <c:pt idx="79">
                  <c:v>8.6000000000000007E-2</c:v>
                </c:pt>
                <c:pt idx="80">
                  <c:v>8.6000000000000007E-2</c:v>
                </c:pt>
                <c:pt idx="81">
                  <c:v>8.6000000000000007E-2</c:v>
                </c:pt>
                <c:pt idx="82">
                  <c:v>0.11</c:v>
                </c:pt>
                <c:pt idx="83">
                  <c:v>0.11</c:v>
                </c:pt>
                <c:pt idx="84">
                  <c:v>0.11</c:v>
                </c:pt>
                <c:pt idx="85">
                  <c:v>0.11</c:v>
                </c:pt>
                <c:pt idx="86">
                  <c:v>0.11</c:v>
                </c:pt>
                <c:pt idx="87">
                  <c:v>0.11</c:v>
                </c:pt>
                <c:pt idx="88">
                  <c:v>0.11</c:v>
                </c:pt>
                <c:pt idx="89">
                  <c:v>0.11</c:v>
                </c:pt>
                <c:pt idx="90">
                  <c:v>0.11</c:v>
                </c:pt>
                <c:pt idx="91">
                  <c:v>0.11</c:v>
                </c:pt>
                <c:pt idx="92">
                  <c:v>0.11</c:v>
                </c:pt>
                <c:pt idx="93">
                  <c:v>0.11</c:v>
                </c:pt>
                <c:pt idx="94">
                  <c:v>0.11</c:v>
                </c:pt>
                <c:pt idx="95">
                  <c:v>0.11</c:v>
                </c:pt>
                <c:pt idx="96">
                  <c:v>0.11</c:v>
                </c:pt>
                <c:pt idx="97">
                  <c:v>0.11</c:v>
                </c:pt>
                <c:pt idx="98">
                  <c:v>0.13400000000000001</c:v>
                </c:pt>
                <c:pt idx="99">
                  <c:v>0.13400000000000001</c:v>
                </c:pt>
                <c:pt idx="100">
                  <c:v>0.13400000000000001</c:v>
                </c:pt>
                <c:pt idx="101">
                  <c:v>0.13400000000000001</c:v>
                </c:pt>
                <c:pt idx="102">
                  <c:v>0.13400000000000001</c:v>
                </c:pt>
                <c:pt idx="103">
                  <c:v>0.13400000000000001</c:v>
                </c:pt>
                <c:pt idx="104">
                  <c:v>0.13400000000000001</c:v>
                </c:pt>
                <c:pt idx="105">
                  <c:v>0.13400000000000001</c:v>
                </c:pt>
                <c:pt idx="106">
                  <c:v>0.13400000000000001</c:v>
                </c:pt>
                <c:pt idx="107">
                  <c:v>0.13400000000000001</c:v>
                </c:pt>
                <c:pt idx="108">
                  <c:v>0.13400000000000001</c:v>
                </c:pt>
                <c:pt idx="109">
                  <c:v>0.13400000000000001</c:v>
                </c:pt>
                <c:pt idx="110">
                  <c:v>0.13400000000000001</c:v>
                </c:pt>
                <c:pt idx="111">
                  <c:v>0.13400000000000001</c:v>
                </c:pt>
                <c:pt idx="112">
                  <c:v>0.158</c:v>
                </c:pt>
                <c:pt idx="113">
                  <c:v>0.158</c:v>
                </c:pt>
                <c:pt idx="114">
                  <c:v>0.158</c:v>
                </c:pt>
                <c:pt idx="115">
                  <c:v>0.158</c:v>
                </c:pt>
                <c:pt idx="116">
                  <c:v>0.158</c:v>
                </c:pt>
                <c:pt idx="117">
                  <c:v>0.158</c:v>
                </c:pt>
                <c:pt idx="118">
                  <c:v>0.158</c:v>
                </c:pt>
                <c:pt idx="119">
                  <c:v>0.158</c:v>
                </c:pt>
                <c:pt idx="120">
                  <c:v>0.158</c:v>
                </c:pt>
                <c:pt idx="121">
                  <c:v>0.158</c:v>
                </c:pt>
                <c:pt idx="122">
                  <c:v>0.158</c:v>
                </c:pt>
                <c:pt idx="123">
                  <c:v>0.158</c:v>
                </c:pt>
                <c:pt idx="124">
                  <c:v>0.182</c:v>
                </c:pt>
                <c:pt idx="125">
                  <c:v>0.182</c:v>
                </c:pt>
                <c:pt idx="126">
                  <c:v>0.182</c:v>
                </c:pt>
                <c:pt idx="127">
                  <c:v>0.182</c:v>
                </c:pt>
                <c:pt idx="128">
                  <c:v>0.182</c:v>
                </c:pt>
                <c:pt idx="129">
                  <c:v>0.182</c:v>
                </c:pt>
                <c:pt idx="130">
                  <c:v>0.182</c:v>
                </c:pt>
                <c:pt idx="131">
                  <c:v>0.182</c:v>
                </c:pt>
                <c:pt idx="132">
                  <c:v>0.182</c:v>
                </c:pt>
                <c:pt idx="133">
                  <c:v>0.182</c:v>
                </c:pt>
                <c:pt idx="134">
                  <c:v>0.182</c:v>
                </c:pt>
                <c:pt idx="135">
                  <c:v>0.182</c:v>
                </c:pt>
                <c:pt idx="136">
                  <c:v>0.20599999999999999</c:v>
                </c:pt>
                <c:pt idx="137">
                  <c:v>0.20599999999999999</c:v>
                </c:pt>
                <c:pt idx="138">
                  <c:v>0.20599999999999999</c:v>
                </c:pt>
                <c:pt idx="139">
                  <c:v>0.20599999999999999</c:v>
                </c:pt>
                <c:pt idx="140">
                  <c:v>0.20599999999999999</c:v>
                </c:pt>
                <c:pt idx="141">
                  <c:v>0.20599999999999999</c:v>
                </c:pt>
                <c:pt idx="142">
                  <c:v>0.20599999999999999</c:v>
                </c:pt>
                <c:pt idx="143">
                  <c:v>0.20599999999999999</c:v>
                </c:pt>
                <c:pt idx="144">
                  <c:v>0.20599999999999999</c:v>
                </c:pt>
                <c:pt idx="145">
                  <c:v>0.20599999999999999</c:v>
                </c:pt>
                <c:pt idx="146">
                  <c:v>0.22999999999999998</c:v>
                </c:pt>
                <c:pt idx="147">
                  <c:v>0.22999999999999998</c:v>
                </c:pt>
                <c:pt idx="148">
                  <c:v>0.22999999999999998</c:v>
                </c:pt>
                <c:pt idx="149">
                  <c:v>0.22999999999999998</c:v>
                </c:pt>
                <c:pt idx="150">
                  <c:v>0.22999999999999998</c:v>
                </c:pt>
                <c:pt idx="151">
                  <c:v>0.22999999999999998</c:v>
                </c:pt>
                <c:pt idx="152">
                  <c:v>0.22999999999999998</c:v>
                </c:pt>
                <c:pt idx="153">
                  <c:v>0.22999999999999998</c:v>
                </c:pt>
                <c:pt idx="154">
                  <c:v>0.22999999999999998</c:v>
                </c:pt>
                <c:pt idx="155">
                  <c:v>0.22999999999999998</c:v>
                </c:pt>
                <c:pt idx="156">
                  <c:v>0.254</c:v>
                </c:pt>
                <c:pt idx="157">
                  <c:v>0.254</c:v>
                </c:pt>
                <c:pt idx="158">
                  <c:v>0.254</c:v>
                </c:pt>
                <c:pt idx="159">
                  <c:v>0.254</c:v>
                </c:pt>
                <c:pt idx="160">
                  <c:v>0.254</c:v>
                </c:pt>
                <c:pt idx="161">
                  <c:v>0.254</c:v>
                </c:pt>
                <c:pt idx="162">
                  <c:v>0.254</c:v>
                </c:pt>
                <c:pt idx="163">
                  <c:v>0.254</c:v>
                </c:pt>
                <c:pt idx="164">
                  <c:v>0.254</c:v>
                </c:pt>
                <c:pt idx="165">
                  <c:v>0.254</c:v>
                </c:pt>
                <c:pt idx="166">
                  <c:v>0.27800000000000002</c:v>
                </c:pt>
                <c:pt idx="167">
                  <c:v>0.27800000000000002</c:v>
                </c:pt>
                <c:pt idx="168">
                  <c:v>0.27800000000000002</c:v>
                </c:pt>
                <c:pt idx="169">
                  <c:v>0.27800000000000002</c:v>
                </c:pt>
                <c:pt idx="170">
                  <c:v>0.27800000000000002</c:v>
                </c:pt>
                <c:pt idx="171">
                  <c:v>0.27800000000000002</c:v>
                </c:pt>
                <c:pt idx="172">
                  <c:v>0.27800000000000002</c:v>
                </c:pt>
                <c:pt idx="173">
                  <c:v>0.27800000000000002</c:v>
                </c:pt>
                <c:pt idx="174">
                  <c:v>0.30199999999999999</c:v>
                </c:pt>
                <c:pt idx="175">
                  <c:v>0.30199999999999999</c:v>
                </c:pt>
                <c:pt idx="176">
                  <c:v>0.30199999999999999</c:v>
                </c:pt>
                <c:pt idx="177">
                  <c:v>0.30199999999999999</c:v>
                </c:pt>
                <c:pt idx="178">
                  <c:v>0.30199999999999999</c:v>
                </c:pt>
                <c:pt idx="179">
                  <c:v>0.30199999999999999</c:v>
                </c:pt>
                <c:pt idx="180">
                  <c:v>0.30199999999999999</c:v>
                </c:pt>
                <c:pt idx="181">
                  <c:v>0.30199999999999999</c:v>
                </c:pt>
                <c:pt idx="182">
                  <c:v>0.32600000000000001</c:v>
                </c:pt>
                <c:pt idx="183">
                  <c:v>0.32600000000000001</c:v>
                </c:pt>
                <c:pt idx="184">
                  <c:v>0.32600000000000001</c:v>
                </c:pt>
                <c:pt idx="185">
                  <c:v>0.32600000000000001</c:v>
                </c:pt>
                <c:pt idx="186">
                  <c:v>0.32600000000000001</c:v>
                </c:pt>
                <c:pt idx="187">
                  <c:v>0.32600000000000001</c:v>
                </c:pt>
                <c:pt idx="188">
                  <c:v>0.35</c:v>
                </c:pt>
                <c:pt idx="189">
                  <c:v>0.35</c:v>
                </c:pt>
                <c:pt idx="190">
                  <c:v>0.35</c:v>
                </c:pt>
                <c:pt idx="191">
                  <c:v>0.35</c:v>
                </c:pt>
                <c:pt idx="192">
                  <c:v>0.374</c:v>
                </c:pt>
                <c:pt idx="193">
                  <c:v>0.374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'Normal Dist'!$AU$4:$AU$197</c15:f>
                <c15:dlblRangeCache>
                  <c:ptCount val="194"/>
                  <c:pt idx="2">
                    <c:v>x</c:v>
                  </c:pt>
                  <c:pt idx="3">
                    <c:v>x</c:v>
                  </c:pt>
                  <c:pt idx="4">
                    <c:v>x</c:v>
                  </c:pt>
                  <c:pt idx="5">
                    <c:v>x</c:v>
                  </c:pt>
                  <c:pt idx="6">
                    <c:v>x</c:v>
                  </c:pt>
                  <c:pt idx="7">
                    <c:v>x</c:v>
                  </c:pt>
                  <c:pt idx="8">
                    <c:v>x</c:v>
                  </c:pt>
                  <c:pt idx="9">
                    <c:v>x</c:v>
                  </c:pt>
                  <c:pt idx="10">
                    <c:v>x</c:v>
                  </c:pt>
                  <c:pt idx="11">
                    <c:v>x</c:v>
                  </c:pt>
                  <c:pt idx="12">
                    <c:v>x</c:v>
                  </c:pt>
                  <c:pt idx="13">
                    <c:v>x</c:v>
                  </c:pt>
                  <c:pt idx="14">
                    <c:v>x</c:v>
                  </c:pt>
                  <c:pt idx="15">
                    <c:v>x</c:v>
                  </c:pt>
                  <c:pt idx="16">
                    <c:v>x</c:v>
                  </c:pt>
                  <c:pt idx="17">
                    <c:v>x</c:v>
                  </c:pt>
                  <c:pt idx="18">
                    <c:v>x</c:v>
                  </c:pt>
                  <c:pt idx="19">
                    <c:v>x</c:v>
                  </c:pt>
                  <c:pt idx="20">
                    <c:v>x</c:v>
                  </c:pt>
                  <c:pt idx="21">
                    <c:v>x</c:v>
                  </c:pt>
                  <c:pt idx="22">
                    <c:v>x</c:v>
                  </c:pt>
                  <c:pt idx="23">
                    <c:v>x</c:v>
                  </c:pt>
                  <c:pt idx="24">
                    <c:v>x</c:v>
                  </c:pt>
                  <c:pt idx="25">
                    <c:v>x</c:v>
                  </c:pt>
                  <c:pt idx="26">
                    <c:v>x</c:v>
                  </c:pt>
                  <c:pt idx="27">
                    <c:v>x</c:v>
                  </c:pt>
                  <c:pt idx="28">
                    <c:v>x</c:v>
                  </c:pt>
                  <c:pt idx="29">
                    <c:v>x</c:v>
                  </c:pt>
                  <c:pt idx="30">
                    <c:v>x</c:v>
                  </c:pt>
                  <c:pt idx="31">
                    <c:v>x</c:v>
                  </c:pt>
                  <c:pt idx="32">
                    <c:v>x</c:v>
                  </c:pt>
                  <c:pt idx="33">
                    <c:v>x</c:v>
                  </c:pt>
                  <c:pt idx="34">
                    <c:v>x</c:v>
                  </c:pt>
                  <c:pt idx="35">
                    <c:v>x</c:v>
                  </c:pt>
                  <c:pt idx="36">
                    <c:v>x</c:v>
                  </c:pt>
                  <c:pt idx="37">
                    <c:v>x</c:v>
                  </c:pt>
                  <c:pt idx="38">
                    <c:v>x</c:v>
                  </c:pt>
                  <c:pt idx="39">
                    <c:v>x</c:v>
                  </c:pt>
                  <c:pt idx="40">
                    <c:v>x</c:v>
                  </c:pt>
                  <c:pt idx="41">
                    <c:v>x</c:v>
                  </c:pt>
                  <c:pt idx="42">
                    <c:v>x</c:v>
                  </c:pt>
                  <c:pt idx="43">
                    <c:v>x</c:v>
                  </c:pt>
                  <c:pt idx="44">
                    <c:v>x</c:v>
                  </c:pt>
                  <c:pt idx="45">
                    <c:v>x</c:v>
                  </c:pt>
                  <c:pt idx="46">
                    <c:v>x</c:v>
                  </c:pt>
                  <c:pt idx="47">
                    <c:v>x</c:v>
                  </c:pt>
                  <c:pt idx="48">
                    <c:v>x</c:v>
                  </c:pt>
                  <c:pt idx="49">
                    <c:v>x</c:v>
                  </c:pt>
                  <c:pt idx="50">
                    <c:v>x</c:v>
                  </c:pt>
                  <c:pt idx="51">
                    <c:v>x</c:v>
                  </c:pt>
                  <c:pt idx="52">
                    <c:v>x</c:v>
                  </c:pt>
                  <c:pt idx="53">
                    <c:v>x</c:v>
                  </c:pt>
                  <c:pt idx="54">
                    <c:v>x</c:v>
                  </c:pt>
                  <c:pt idx="55">
                    <c:v>x</c:v>
                  </c:pt>
                  <c:pt idx="56">
                    <c:v>x</c:v>
                  </c:pt>
                  <c:pt idx="57">
                    <c:v>x</c:v>
                  </c:pt>
                  <c:pt idx="58">
                    <c:v>x</c:v>
                  </c:pt>
                  <c:pt idx="59">
                    <c:v>x</c:v>
                  </c:pt>
                  <c:pt idx="60">
                    <c:v>x</c:v>
                  </c:pt>
                  <c:pt idx="61">
                    <c:v>x</c:v>
                  </c:pt>
                  <c:pt idx="62">
                    <c:v>x</c:v>
                  </c:pt>
                  <c:pt idx="63">
                    <c:v>x</c:v>
                  </c:pt>
                  <c:pt idx="64">
                    <c:v>x</c:v>
                  </c:pt>
                  <c:pt idx="65">
                    <c:v>x</c:v>
                  </c:pt>
                  <c:pt idx="66">
                    <c:v>x</c:v>
                  </c:pt>
                  <c:pt idx="67">
                    <c:v>x</c:v>
                  </c:pt>
                  <c:pt idx="68">
                    <c:v>x</c:v>
                  </c:pt>
                  <c:pt idx="69">
                    <c:v>x</c:v>
                  </c:pt>
                  <c:pt idx="70">
                    <c:v>x</c:v>
                  </c:pt>
                  <c:pt idx="71">
                    <c:v>x</c:v>
                  </c:pt>
                  <c:pt idx="72">
                    <c:v>x</c:v>
                  </c:pt>
                  <c:pt idx="73">
                    <c:v>x</c:v>
                  </c:pt>
                  <c:pt idx="74">
                    <c:v>x</c:v>
                  </c:pt>
                  <c:pt idx="75">
                    <c:v>x</c:v>
                  </c:pt>
                  <c:pt idx="76">
                    <c:v>x</c:v>
                  </c:pt>
                  <c:pt idx="77">
                    <c:v>x</c:v>
                  </c:pt>
                  <c:pt idx="78">
                    <c:v>x</c:v>
                  </c:pt>
                  <c:pt idx="79">
                    <c:v>x</c:v>
                  </c:pt>
                  <c:pt idx="80">
                    <c:v>x</c:v>
                  </c:pt>
                  <c:pt idx="81">
                    <c:v>x</c:v>
                  </c:pt>
                  <c:pt idx="82">
                    <c:v>x</c:v>
                  </c:pt>
                  <c:pt idx="83">
                    <c:v>x</c:v>
                  </c:pt>
                  <c:pt idx="84">
                    <c:v>x</c:v>
                  </c:pt>
                  <c:pt idx="85">
                    <c:v>x</c:v>
                  </c:pt>
                  <c:pt idx="86">
                    <c:v>x</c:v>
                  </c:pt>
                  <c:pt idx="87">
                    <c:v>x</c:v>
                  </c:pt>
                  <c:pt idx="88">
                    <c:v>x</c:v>
                  </c:pt>
                  <c:pt idx="89">
                    <c:v>x</c:v>
                  </c:pt>
                  <c:pt idx="90">
                    <c:v>x</c:v>
                  </c:pt>
                  <c:pt idx="91">
                    <c:v>x</c:v>
                  </c:pt>
                  <c:pt idx="92">
                    <c:v>x</c:v>
                  </c:pt>
                  <c:pt idx="93">
                    <c:v>x</c:v>
                  </c:pt>
                  <c:pt idx="94">
                    <c:v>x</c:v>
                  </c:pt>
                  <c:pt idx="95">
                    <c:v>x</c:v>
                  </c:pt>
                  <c:pt idx="96">
                    <c:v>x</c:v>
                  </c:pt>
                  <c:pt idx="97">
                    <c:v>x</c:v>
                  </c:pt>
                  <c:pt idx="98">
                    <c:v>x</c:v>
                  </c:pt>
                  <c:pt idx="99">
                    <c:v>x</c:v>
                  </c:pt>
                  <c:pt idx="100">
                    <c:v>x</c:v>
                  </c:pt>
                  <c:pt idx="101">
                    <c:v>x</c:v>
                  </c:pt>
                  <c:pt idx="102">
                    <c:v>x</c:v>
                  </c:pt>
                  <c:pt idx="103">
                    <c:v>x</c:v>
                  </c:pt>
                  <c:pt idx="104">
                    <c:v>x</c:v>
                  </c:pt>
                  <c:pt idx="105">
                    <c:v>x</c:v>
                  </c:pt>
                  <c:pt idx="106">
                    <c:v>x</c:v>
                  </c:pt>
                  <c:pt idx="107">
                    <c:v>x</c:v>
                  </c:pt>
                  <c:pt idx="108">
                    <c:v>x</c:v>
                  </c:pt>
                  <c:pt idx="109">
                    <c:v>x</c:v>
                  </c:pt>
                  <c:pt idx="110">
                    <c:v>x</c:v>
                  </c:pt>
                  <c:pt idx="111">
                    <c:v>x</c:v>
                  </c:pt>
                  <c:pt idx="112">
                    <c:v>x</c:v>
                  </c:pt>
                  <c:pt idx="113">
                    <c:v>x</c:v>
                  </c:pt>
                  <c:pt idx="114">
                    <c:v>x</c:v>
                  </c:pt>
                  <c:pt idx="115">
                    <c:v>x</c:v>
                  </c:pt>
                  <c:pt idx="116">
                    <c:v>x</c:v>
                  </c:pt>
                  <c:pt idx="117">
                    <c:v>x</c:v>
                  </c:pt>
                  <c:pt idx="118">
                    <c:v>x</c:v>
                  </c:pt>
                  <c:pt idx="119">
                    <c:v>x</c:v>
                  </c:pt>
                  <c:pt idx="120">
                    <c:v>x</c:v>
                  </c:pt>
                  <c:pt idx="121">
                    <c:v>x</c:v>
                  </c:pt>
                  <c:pt idx="122">
                    <c:v>x</c:v>
                  </c:pt>
                  <c:pt idx="123">
                    <c:v>x</c:v>
                  </c:pt>
                  <c:pt idx="124">
                    <c:v>x</c:v>
                  </c:pt>
                  <c:pt idx="125">
                    <c:v>x</c:v>
                  </c:pt>
                  <c:pt idx="126">
                    <c:v>x</c:v>
                  </c:pt>
                  <c:pt idx="127">
                    <c:v>x</c:v>
                  </c:pt>
                  <c:pt idx="128">
                    <c:v>x</c:v>
                  </c:pt>
                  <c:pt idx="129">
                    <c:v>x</c:v>
                  </c:pt>
                  <c:pt idx="130">
                    <c:v>x</c:v>
                  </c:pt>
                  <c:pt idx="131">
                    <c:v>x</c:v>
                  </c:pt>
                  <c:pt idx="132">
                    <c:v>x</c:v>
                  </c:pt>
                  <c:pt idx="133">
                    <c:v>x</c:v>
                  </c:pt>
                  <c:pt idx="134">
                    <c:v>x</c:v>
                  </c:pt>
                  <c:pt idx="135">
                    <c:v>x</c:v>
                  </c:pt>
                  <c:pt idx="136">
                    <c:v>x</c:v>
                  </c:pt>
                  <c:pt idx="137">
                    <c:v>x</c:v>
                  </c:pt>
                  <c:pt idx="138">
                    <c:v>x</c:v>
                  </c:pt>
                  <c:pt idx="139">
                    <c:v>x</c:v>
                  </c:pt>
                  <c:pt idx="140">
                    <c:v>x</c:v>
                  </c:pt>
                  <c:pt idx="141">
                    <c:v>x</c:v>
                  </c:pt>
                  <c:pt idx="142">
                    <c:v>x</c:v>
                  </c:pt>
                  <c:pt idx="143">
                    <c:v>x</c:v>
                  </c:pt>
                  <c:pt idx="144">
                    <c:v>x</c:v>
                  </c:pt>
                  <c:pt idx="145">
                    <c:v>x</c:v>
                  </c:pt>
                  <c:pt idx="146">
                    <c:v>x</c:v>
                  </c:pt>
                  <c:pt idx="147">
                    <c:v>x</c:v>
                  </c:pt>
                  <c:pt idx="148">
                    <c:v>x</c:v>
                  </c:pt>
                  <c:pt idx="149">
                    <c:v>x</c:v>
                  </c:pt>
                  <c:pt idx="150">
                    <c:v>x</c:v>
                  </c:pt>
                  <c:pt idx="151">
                    <c:v>x</c:v>
                  </c:pt>
                  <c:pt idx="152">
                    <c:v>x</c:v>
                  </c:pt>
                  <c:pt idx="153">
                    <c:v>x</c:v>
                  </c:pt>
                  <c:pt idx="154">
                    <c:v>x</c:v>
                  </c:pt>
                  <c:pt idx="155">
                    <c:v>x</c:v>
                  </c:pt>
                  <c:pt idx="156">
                    <c:v>x</c:v>
                  </c:pt>
                  <c:pt idx="157">
                    <c:v>x</c:v>
                  </c:pt>
                  <c:pt idx="158">
                    <c:v>x</c:v>
                  </c:pt>
                  <c:pt idx="159">
                    <c:v>x</c:v>
                  </c:pt>
                  <c:pt idx="160">
                    <c:v>x</c:v>
                  </c:pt>
                  <c:pt idx="161">
                    <c:v>x</c:v>
                  </c:pt>
                  <c:pt idx="162">
                    <c:v>x</c:v>
                  </c:pt>
                  <c:pt idx="163">
                    <c:v>x</c:v>
                  </c:pt>
                  <c:pt idx="164">
                    <c:v>x</c:v>
                  </c:pt>
                  <c:pt idx="165">
                    <c:v>x</c:v>
                  </c:pt>
                  <c:pt idx="166">
                    <c:v>x</c:v>
                  </c:pt>
                  <c:pt idx="167">
                    <c:v>x</c:v>
                  </c:pt>
                  <c:pt idx="168">
                    <c:v>x</c:v>
                  </c:pt>
                  <c:pt idx="169">
                    <c:v>x</c:v>
                  </c:pt>
                  <c:pt idx="170">
                    <c:v>x</c:v>
                  </c:pt>
                  <c:pt idx="171">
                    <c:v>x</c:v>
                  </c:pt>
                  <c:pt idx="172">
                    <c:v>x</c:v>
                  </c:pt>
                  <c:pt idx="173">
                    <c:v>x</c:v>
                  </c:pt>
                  <c:pt idx="174">
                    <c:v>x</c:v>
                  </c:pt>
                  <c:pt idx="175">
                    <c:v>x</c:v>
                  </c:pt>
                  <c:pt idx="176">
                    <c:v>x</c:v>
                  </c:pt>
                  <c:pt idx="177">
                    <c:v>x</c:v>
                  </c:pt>
                  <c:pt idx="178">
                    <c:v>x</c:v>
                  </c:pt>
                  <c:pt idx="179">
                    <c:v>x</c:v>
                  </c:pt>
                  <c:pt idx="180">
                    <c:v>x</c:v>
                  </c:pt>
                  <c:pt idx="181">
                    <c:v>x</c:v>
                  </c:pt>
                  <c:pt idx="182">
                    <c:v>x</c:v>
                  </c:pt>
                  <c:pt idx="183">
                    <c:v>x</c:v>
                  </c:pt>
                  <c:pt idx="184">
                    <c:v>x</c:v>
                  </c:pt>
                  <c:pt idx="185">
                    <c:v>x</c:v>
                  </c:pt>
                  <c:pt idx="186">
                    <c:v>x</c:v>
                  </c:pt>
                  <c:pt idx="187">
                    <c:v>x</c:v>
                  </c:pt>
                  <c:pt idx="188">
                    <c:v>x</c:v>
                  </c:pt>
                  <c:pt idx="189">
                    <c:v>x</c:v>
                  </c:pt>
                  <c:pt idx="190">
                    <c:v>x</c:v>
                  </c:pt>
                  <c:pt idx="191">
                    <c:v>x</c:v>
                  </c:pt>
                  <c:pt idx="192">
                    <c:v>x</c:v>
                  </c:pt>
                  <c:pt idx="193">
                    <c:v>x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0E-1789-4F4E-A3A2-459190EAC509}"/>
            </c:ext>
          </c:extLst>
        </c:ser>
        <c:ser>
          <c:idx val="15"/>
          <c:order val="18"/>
          <c:tx>
            <c:v>Batman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/>
                    </a:pPr>
                    <a:fld id="{318D83C8-2779-504B-9C71-263104771F7E}" type="CELLRANGE">
                      <a:rPr lang="en-US" sz="2000" b="1">
                        <a:solidFill>
                          <a:srgbClr val="00B0F0"/>
                        </a:solidFill>
                      </a:rPr>
                      <a:pPr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rgbClr val="FF0000"/>
                </a:solidFill>
                <a:ln w="28575">
                  <a:solidFill>
                    <a:schemeClr val="tx1"/>
                  </a:solidFill>
                </a:ln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irregularSeal1">
                      <a:avLst/>
                    </a:prstGeom>
                  </c15:spPr>
                  <c15:layout>
                    <c:manualLayout>
                      <c:w val="0.25318307551873798"/>
                      <c:h val="0.1870982633446828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F-1789-4F4E-A3A2-459190EAC509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'Normal Dist'!$X$90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'Normal Dist'!$Y$90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'Normal Dist'!$AB$90</c15:f>
                <c15:dlblRangeCache>
                  <c:ptCount val="1"/>
                  <c:pt idx="0">
                    <c:v>FLEX!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0-1789-4F4E-A3A2-459190EAC509}"/>
            </c:ext>
          </c:extLst>
        </c:ser>
        <c:ser>
          <c:idx val="17"/>
          <c:order val="19"/>
          <c:tx>
            <c:strRef>
              <c:f>'Normal Dist'!$AA$74</c:f>
              <c:strCache>
                <c:ptCount val="1"/>
                <c:pt idx="0">
                  <c:v>μ on the graph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wrap="square" lIns="38100" tIns="0" rIns="38100" bIns="182880" anchor="ctr">
                    <a:spAutoFit/>
                  </a:bodyPr>
                  <a:lstStyle/>
                  <a:p>
                    <a:pPr>
                      <a:defRPr sz="1400" b="1"/>
                    </a:pPr>
                    <a:fld id="{117AF3CB-3E7A-984A-B7CF-3AF9D0CB6E35}" type="CELLRANGE">
                      <a:rPr lang="en-US"/>
                      <a:pPr>
                        <a:defRPr sz="1400" b="1"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/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1-1789-4F4E-A3A2-459190EAC509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'Normal Dist'!$AB$75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'Normal Dist'!$AC$75</c:f>
              <c:numCache>
                <c:formatCode>General</c:formatCode>
                <c:ptCount val="1"/>
                <c:pt idx="0">
                  <c:v>0.04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'Normal Dist'!$AD$75</c15:f>
                <c15:dlblRangeCache>
                  <c:ptCount val="1"/>
                  <c:pt idx="0">
                    <c:v>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2-1789-4F4E-A3A2-459190EAC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2317152"/>
        <c:axId val="930277696"/>
      </c:scatterChart>
      <c:valAx>
        <c:axId val="1632317152"/>
        <c:scaling>
          <c:orientation val="minMax"/>
          <c:min val="-4"/>
        </c:scaling>
        <c:delete val="0"/>
        <c:axPos val="b"/>
        <c:numFmt formatCode="0" sourceLinked="0"/>
        <c:majorTickMark val="none"/>
        <c:minorTickMark val="none"/>
        <c:tickLblPos val="none"/>
        <c:spPr>
          <a:noFill/>
          <a:ln w="9525" cap="flat" cmpd="sng" algn="ctr">
            <a:solidFill>
              <a:srgbClr val="00B0F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0277696"/>
        <c:crosses val="autoZero"/>
        <c:crossBetween val="midCat"/>
      </c:valAx>
      <c:valAx>
        <c:axId val="930277696"/>
        <c:scaling>
          <c:orientation val="minMax"/>
          <c:max val="0.5"/>
          <c:min val="-0.21"/>
        </c:scaling>
        <c:delete val="1"/>
        <c:axPos val="l"/>
        <c:numFmt formatCode="General" sourceLinked="1"/>
        <c:majorTickMark val="out"/>
        <c:minorTickMark val="none"/>
        <c:tickLblPos val="nextTo"/>
        <c:crossAx val="1632317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4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Histogram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 w="22225">
              <a:solidFill>
                <a:srgbClr val="00B0F0"/>
              </a:solidFill>
            </a:ln>
            <a:effectLst/>
          </c:spPr>
          <c:invertIfNegative val="0"/>
          <c:pictureOptions>
            <c:pictureFormat val="stack"/>
          </c:pictureOptions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 w="22225">
                <a:solidFill>
                  <a:srgbClr val="00B0F0"/>
                </a:solidFill>
              </a:ln>
              <a:effectLst/>
            </c:spPr>
            <c:pictureOptions>
              <c:pictureFormat val="stack"/>
            </c:pictureOptions>
            <c:extLst>
              <c:ext xmlns:c16="http://schemas.microsoft.com/office/drawing/2014/chart" uri="{C3380CC4-5D6E-409C-BE32-E72D297353CC}">
                <c16:uniqueId val="{00000001-AFB8-1846-81CA-06B8F5893653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 w="22225">
                <a:solidFill>
                  <a:srgbClr val="00B0F0"/>
                </a:solidFill>
              </a:ln>
              <a:effectLst/>
            </c:spPr>
            <c:pictureOptions>
              <c:pictureFormat val="stretch"/>
            </c:pictureOptions>
            <c:extLst>
              <c:ext xmlns:c16="http://schemas.microsoft.com/office/drawing/2014/chart" uri="{C3380CC4-5D6E-409C-BE32-E72D297353CC}">
                <c16:uniqueId val="{00000003-AFB8-1846-81CA-06B8F5893653}"/>
              </c:ext>
            </c:extLst>
          </c:dPt>
          <c:dPt>
            <c:idx val="2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 w="22225">
                <a:solidFill>
                  <a:srgbClr val="00B0F0"/>
                </a:solidFill>
              </a:ln>
              <a:effectLst/>
            </c:spPr>
            <c:pictureOptions>
              <c:pictureFormat val="stack"/>
            </c:pictureOptions>
            <c:extLst>
              <c:ext xmlns:c16="http://schemas.microsoft.com/office/drawing/2014/chart" uri="{C3380CC4-5D6E-409C-BE32-E72D297353CC}">
                <c16:uniqueId val="{00000005-AFB8-1846-81CA-06B8F5893653}"/>
              </c:ext>
            </c:extLst>
          </c:dPt>
          <c:dPt>
            <c:idx val="3"/>
            <c:invertIfNegative val="0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 w="22225">
                <a:solidFill>
                  <a:srgbClr val="00B0F0"/>
                </a:solidFill>
              </a:ln>
              <a:effectLst/>
            </c:spPr>
            <c:pictureOptions>
              <c:pictureFormat val="stack"/>
            </c:pictureOptions>
            <c:extLst>
              <c:ext xmlns:c16="http://schemas.microsoft.com/office/drawing/2014/chart" uri="{C3380CC4-5D6E-409C-BE32-E72D297353CC}">
                <c16:uniqueId val="{00000007-AFB8-1846-81CA-06B8F5893653}"/>
              </c:ext>
            </c:extLst>
          </c:dPt>
          <c:dPt>
            <c:idx val="4"/>
            <c:invertIfNegative val="0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 w="22225">
                <a:solidFill>
                  <a:srgbClr val="00B0F0"/>
                </a:solidFill>
              </a:ln>
              <a:effectLst/>
            </c:spPr>
            <c:pictureOptions>
              <c:pictureFormat val="stretch"/>
            </c:pictureOptions>
            <c:extLst>
              <c:ext xmlns:c16="http://schemas.microsoft.com/office/drawing/2014/chart" uri="{C3380CC4-5D6E-409C-BE32-E72D297353CC}">
                <c16:uniqueId val="{00000009-AFB8-1846-81CA-06B8F5893653}"/>
              </c:ext>
            </c:extLst>
          </c:dPt>
          <c:dPt>
            <c:idx val="5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 w="22225">
                <a:solidFill>
                  <a:srgbClr val="00B0F0"/>
                </a:solidFill>
              </a:ln>
              <a:effectLst/>
            </c:spPr>
            <c:pictureOptions>
              <c:pictureFormat val="stack"/>
            </c:pictureOptions>
            <c:extLst>
              <c:ext xmlns:c16="http://schemas.microsoft.com/office/drawing/2014/chart" uri="{C3380CC4-5D6E-409C-BE32-E72D297353CC}">
                <c16:uniqueId val="{0000000B-AFB8-1846-81CA-06B8F5893653}"/>
              </c:ext>
            </c:extLst>
          </c:dPt>
          <c:cat>
            <c:strRef>
              <c:f>'Empirical Rule'!$Q$12:$Q$17</c:f>
              <c:strCache>
                <c:ptCount val="6"/>
                <c:pt idx="0">
                  <c:v>&lt; 7</c:v>
                </c:pt>
                <c:pt idx="1">
                  <c:v>7 to 9</c:v>
                </c:pt>
                <c:pt idx="2">
                  <c:v>9 to 10</c:v>
                </c:pt>
                <c:pt idx="3">
                  <c:v>10 to 12</c:v>
                </c:pt>
                <c:pt idx="4">
                  <c:v>12 to 13</c:v>
                </c:pt>
                <c:pt idx="5">
                  <c:v>&gt; 13</c:v>
                </c:pt>
              </c:strCache>
            </c:strRef>
          </c:cat>
          <c:val>
            <c:numRef>
              <c:f>'Empirical Rule'!$R$12:$R$17</c:f>
              <c:numCache>
                <c:formatCode>General</c:formatCode>
                <c:ptCount val="6"/>
                <c:pt idx="0">
                  <c:v>3</c:v>
                </c:pt>
                <c:pt idx="1">
                  <c:v>10</c:v>
                </c:pt>
                <c:pt idx="2">
                  <c:v>37</c:v>
                </c:pt>
                <c:pt idx="3">
                  <c:v>36</c:v>
                </c:pt>
                <c:pt idx="4">
                  <c:v>11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FB8-1846-81CA-06B8F5893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2027532575"/>
        <c:axId val="875862879"/>
      </c:barChart>
      <c:catAx>
        <c:axId val="2027532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862879"/>
        <c:crosses val="autoZero"/>
        <c:auto val="1"/>
        <c:lblAlgn val="ctr"/>
        <c:lblOffset val="100"/>
        <c:noMultiLvlLbl val="0"/>
      </c:catAx>
      <c:valAx>
        <c:axId val="8758628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75325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2">
          <a:lumMod val="40000"/>
          <a:lumOff val="6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'Empirical Rule'!$Z$74</c:f>
          <c:strCache>
            <c:ptCount val="1"/>
            <c:pt idx="0">
              <c:v>Empirical Rule: 68-95-99%</c:v>
            </c:pt>
          </c:strCache>
        </c:strRef>
      </c:tx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816123323792291E-2"/>
          <c:y val="1.8159243788937393E-2"/>
          <c:w val="0.96436775335241542"/>
          <c:h val="0.92953870622354751"/>
        </c:manualLayout>
      </c:layout>
      <c:scatterChart>
        <c:scatterStyle val="lineMarker"/>
        <c:varyColors val="0"/>
        <c:ser>
          <c:idx val="13"/>
          <c:order val="0"/>
          <c:tx>
            <c:v>equationLEFT</c:v>
          </c:tx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 anchorCtr="0">
                    <a:noAutofit/>
                  </a:bodyPr>
                  <a:lstStyle/>
                  <a:p>
                    <a:pPr algn="ctr">
                      <a:defRPr/>
                    </a:pPr>
                    <a:endParaRPr lang="en-US"/>
                  </a:p>
                </c:rich>
              </c:tx>
              <c:spPr>
                <a:noFill/>
                <a:ln>
                  <a:solidFill>
                    <a:schemeClr val="bg1">
                      <a:lumMod val="85000"/>
                    </a:schemeClr>
                  </a:soli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182593733186888"/>
                      <c:h val="0.19838693633952253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00-96F4-C249-B9C4-08F6CD7EC31D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txPr>
              <a:bodyPr wrap="square" lIns="91440" tIns="19050" rIns="38100" bIns="19050" anchor="ctr" anchorCtr="0">
                <a:spAutoFit/>
              </a:bodyPr>
              <a:lstStyle/>
              <a:p>
                <a:pPr algn="l">
                  <a:defRPr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'Empirical Rule'!$X$81</c:f>
              <c:numCache>
                <c:formatCode>General</c:formatCode>
                <c:ptCount val="1"/>
                <c:pt idx="0">
                  <c:v>-3.5</c:v>
                </c:pt>
              </c:numCache>
            </c:numRef>
          </c:xVal>
          <c:yVal>
            <c:numRef>
              <c:f>'Empirical Rule'!$Y$81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'Empirical Rule'!$Z$81</c15:f>
                <c15:dlblRangeCache>
                  <c:ptCount val="1"/>
                  <c:pt idx="0">
                    <c:v>x to P(x)
z = (x -μ) / σ
⟵ P(x) = P(z) = norm.s.dist(z, true)
⟶ P(x) = P(z) = 1-norm.s.dist(z, true)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96F4-C249-B9C4-08F6CD7EC31D}"/>
            </c:ext>
          </c:extLst>
        </c:ser>
        <c:ser>
          <c:idx val="14"/>
          <c:order val="1"/>
          <c:tx>
            <c:v>equationRIGHT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2-96F4-C249-B9C4-08F6CD7EC31D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'Empirical Rule'!$AB$81</c:f>
              <c:numCache>
                <c:formatCode>General</c:formatCode>
                <c:ptCount val="1"/>
                <c:pt idx="0">
                  <c:v>3.5</c:v>
                </c:pt>
              </c:numCache>
            </c:numRef>
          </c:xVal>
          <c:yVal>
            <c:numRef>
              <c:f>'Empirical Rule'!$AC$81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'Empirical Rule'!$AD$81</c15:f>
                <c15:dlblRangeCache>
                  <c:ptCount val="1"/>
                  <c:pt idx="0">
                    <c:v>P(x) to x
⟵ z = norm.s.inv(P(x))
⟶ z = norm.s.inv(1-P(x))
x = zσ + 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96F4-C249-B9C4-08F6CD7EC31D}"/>
            </c:ext>
          </c:extLst>
        </c:ser>
        <c:ser>
          <c:idx val="0"/>
          <c:order val="2"/>
          <c:tx>
            <c:strRef>
              <c:f>'Empirical Rule'!$AM$49</c:f>
              <c:strCache>
                <c:ptCount val="1"/>
                <c:pt idx="0">
                  <c:v>Z or T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'Empirical Rule'!$AL$50:$AL$194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'Empirical Rule'!$AM$50:$AM$194</c:f>
              <c:numCache>
                <c:formatCode>0.000</c:formatCode>
                <c:ptCount val="145"/>
                <c:pt idx="0">
                  <c:v>4.4318484119380075E-3</c:v>
                </c:pt>
                <c:pt idx="1">
                  <c:v>5.0175847389326532E-3</c:v>
                </c:pt>
                <c:pt idx="2">
                  <c:v>5.6708812194458807E-3</c:v>
                </c:pt>
                <c:pt idx="3">
                  <c:v>6.3981203107235513E-3</c:v>
                </c:pt>
                <c:pt idx="4">
                  <c:v>7.2060997646092168E-3</c:v>
                </c:pt>
                <c:pt idx="5">
                  <c:v>8.1020357469784796E-3</c:v>
                </c:pt>
                <c:pt idx="6">
                  <c:v>9.0935625015910286E-3</c:v>
                </c:pt>
                <c:pt idx="7">
                  <c:v>1.0188728126088616E-2</c:v>
                </c:pt>
                <c:pt idx="8">
                  <c:v>1.1395986023797402E-2</c:v>
                </c:pt>
                <c:pt idx="9">
                  <c:v>1.2724181596831387E-2</c:v>
                </c:pt>
                <c:pt idx="10">
                  <c:v>1.4182533754437251E-2</c:v>
                </c:pt>
                <c:pt idx="11">
                  <c:v>1.5780610826231802E-2</c:v>
                </c:pt>
                <c:pt idx="12">
                  <c:v>1.7528300493568461E-2</c:v>
                </c:pt>
                <c:pt idx="13">
                  <c:v>1.9435773384264884E-2</c:v>
                </c:pt>
                <c:pt idx="14">
                  <c:v>2.1513440016773546E-2</c:v>
                </c:pt>
                <c:pt idx="15">
                  <c:v>2.3771900829913678E-2</c:v>
                </c:pt>
                <c:pt idx="16">
                  <c:v>2.6221889093709354E-2</c:v>
                </c:pt>
                <c:pt idx="17">
                  <c:v>2.8874206565747223E-2</c:v>
                </c:pt>
                <c:pt idx="18">
                  <c:v>3.1739651835667224E-2</c:v>
                </c:pt>
                <c:pt idx="19">
                  <c:v>3.482894138763417E-2</c:v>
                </c:pt>
                <c:pt idx="20">
                  <c:v>3.8152623506417724E-2</c:v>
                </c:pt>
                <c:pt idx="21">
                  <c:v>4.1720985256338335E-2</c:v>
                </c:pt>
                <c:pt idx="22">
                  <c:v>4.5543952872905295E-2</c:v>
                </c:pt>
                <c:pt idx="23">
                  <c:v>4.9630986023358713E-2</c:v>
                </c:pt>
                <c:pt idx="24">
                  <c:v>5.3990966513187674E-2</c:v>
                </c:pt>
                <c:pt idx="25">
                  <c:v>5.8632082139484169E-2</c:v>
                </c:pt>
                <c:pt idx="26">
                  <c:v>6.3561706516961941E-2</c:v>
                </c:pt>
                <c:pt idx="27">
                  <c:v>6.8786275826691473E-2</c:v>
                </c:pt>
                <c:pt idx="28">
                  <c:v>7.4311163558992643E-2</c:v>
                </c:pt>
                <c:pt idx="29">
                  <c:v>8.0140554438265552E-2</c:v>
                </c:pt>
                <c:pt idx="30">
                  <c:v>8.6277318826511032E-2</c:v>
                </c:pt>
                <c:pt idx="31">
                  <c:v>9.2722889001515207E-2</c:v>
                </c:pt>
                <c:pt idx="32">
                  <c:v>9.9477138792748207E-2</c:v>
                </c:pt>
                <c:pt idx="33">
                  <c:v>0.10653826813058456</c:v>
                </c:pt>
                <c:pt idx="34">
                  <c:v>0.11390269412019136</c:v>
                </c:pt>
                <c:pt idx="35">
                  <c:v>0.12156495028818042</c:v>
                </c:pt>
                <c:pt idx="36">
                  <c:v>0.12951759566589122</c:v>
                </c:pt>
                <c:pt idx="37">
                  <c:v>0.13775113536619732</c:v>
                </c:pt>
                <c:pt idx="38">
                  <c:v>0.14625395427953519</c:v>
                </c:pt>
                <c:pt idx="39">
                  <c:v>0.15501226545829269</c:v>
                </c:pt>
                <c:pt idx="40">
                  <c:v>0.1640100746759931</c:v>
                </c:pt>
                <c:pt idx="41">
                  <c:v>0.17322916253851786</c:v>
                </c:pt>
                <c:pt idx="42">
                  <c:v>0.18264908538902141</c:v>
                </c:pt>
                <c:pt idx="43">
                  <c:v>0.19224719608678109</c:v>
                </c:pt>
                <c:pt idx="44">
                  <c:v>0.20199868555405839</c:v>
                </c:pt>
                <c:pt idx="45">
                  <c:v>0.21187664577569898</c:v>
                </c:pt>
                <c:pt idx="46">
                  <c:v>0.22185215470573549</c:v>
                </c:pt>
                <c:pt idx="47">
                  <c:v>0.23189438328624226</c:v>
                </c:pt>
                <c:pt idx="48">
                  <c:v>0.24197072451914292</c:v>
                </c:pt>
                <c:pt idx="49">
                  <c:v>0.25204694425504476</c:v>
                </c:pt>
                <c:pt idx="50">
                  <c:v>0.262087353078301</c:v>
                </c:pt>
                <c:pt idx="51">
                  <c:v>0.27205499837854308</c:v>
                </c:pt>
                <c:pt idx="52">
                  <c:v>0.2819118754103021</c:v>
                </c:pt>
                <c:pt idx="53">
                  <c:v>0.29161915585865517</c:v>
                </c:pt>
                <c:pt idx="54">
                  <c:v>0.30113743215480399</c:v>
                </c:pt>
                <c:pt idx="55">
                  <c:v>0.31042697552584209</c:v>
                </c:pt>
                <c:pt idx="56">
                  <c:v>0.31944800552235181</c:v>
                </c:pt>
                <c:pt idx="57">
                  <c:v>0.32816096855037463</c:v>
                </c:pt>
                <c:pt idx="58">
                  <c:v>0.33652682274495277</c:v>
                </c:pt>
                <c:pt idx="59">
                  <c:v>0.34450732636471215</c:v>
                </c:pt>
                <c:pt idx="60">
                  <c:v>0.35206532676429914</c:v>
                </c:pt>
                <c:pt idx="61">
                  <c:v>0.35916504691680912</c:v>
                </c:pt>
                <c:pt idx="62">
                  <c:v>0.36577236641400213</c:v>
                </c:pt>
                <c:pt idx="63">
                  <c:v>0.37185509386976862</c:v>
                </c:pt>
                <c:pt idx="64">
                  <c:v>0.37738322769299293</c:v>
                </c:pt>
                <c:pt idx="65">
                  <c:v>0.3823292022799164</c:v>
                </c:pt>
                <c:pt idx="66">
                  <c:v>0.38666811680284902</c:v>
                </c:pt>
                <c:pt idx="67">
                  <c:v>0.39037794394036218</c:v>
                </c:pt>
                <c:pt idx="68">
                  <c:v>0.39343971610193973</c:v>
                </c:pt>
                <c:pt idx="69">
                  <c:v>0.39583768694474941</c:v>
                </c:pt>
                <c:pt idx="70">
                  <c:v>0.39755946625834188</c:v>
                </c:pt>
                <c:pt idx="71">
                  <c:v>0.39859612660068527</c:v>
                </c:pt>
                <c:pt idx="72">
                  <c:v>0.3989422804014327</c:v>
                </c:pt>
                <c:pt idx="73">
                  <c:v>0.39859612660068539</c:v>
                </c:pt>
                <c:pt idx="74">
                  <c:v>0.39755946625834204</c:v>
                </c:pt>
                <c:pt idx="75">
                  <c:v>0.39583768694474958</c:v>
                </c:pt>
                <c:pt idx="76">
                  <c:v>0.39343971610194006</c:v>
                </c:pt>
                <c:pt idx="77">
                  <c:v>0.39037794394036252</c:v>
                </c:pt>
                <c:pt idx="78">
                  <c:v>0.3866681168028494</c:v>
                </c:pt>
                <c:pt idx="79">
                  <c:v>0.3823292022799169</c:v>
                </c:pt>
                <c:pt idx="80">
                  <c:v>0.37738322769299348</c:v>
                </c:pt>
                <c:pt idx="81">
                  <c:v>0.37185509386976923</c:v>
                </c:pt>
                <c:pt idx="82">
                  <c:v>0.36577236641400274</c:v>
                </c:pt>
                <c:pt idx="83">
                  <c:v>0.35916504691680978</c:v>
                </c:pt>
                <c:pt idx="84">
                  <c:v>0.35206532676429986</c:v>
                </c:pt>
                <c:pt idx="85">
                  <c:v>0.34450732636471298</c:v>
                </c:pt>
                <c:pt idx="86">
                  <c:v>0.3365268227449536</c:v>
                </c:pt>
                <c:pt idx="87">
                  <c:v>0.32816096855037552</c:v>
                </c:pt>
                <c:pt idx="88">
                  <c:v>0.31944800552235275</c:v>
                </c:pt>
                <c:pt idx="89">
                  <c:v>0.31042697552584309</c:v>
                </c:pt>
                <c:pt idx="90">
                  <c:v>0.30113743215480498</c:v>
                </c:pt>
                <c:pt idx="91">
                  <c:v>0.29161915585865616</c:v>
                </c:pt>
                <c:pt idx="92">
                  <c:v>0.2819118754103031</c:v>
                </c:pt>
                <c:pt idx="93">
                  <c:v>0.27205499837854408</c:v>
                </c:pt>
                <c:pt idx="94">
                  <c:v>0.262087353078302</c:v>
                </c:pt>
                <c:pt idx="95">
                  <c:v>0.25204694425504581</c:v>
                </c:pt>
                <c:pt idx="96">
                  <c:v>0.24197072451914398</c:v>
                </c:pt>
                <c:pt idx="97">
                  <c:v>0.23189438328624334</c:v>
                </c:pt>
                <c:pt idx="98">
                  <c:v>0.22185215470573658</c:v>
                </c:pt>
                <c:pt idx="99">
                  <c:v>0.21187664577570006</c:v>
                </c:pt>
                <c:pt idx="100">
                  <c:v>0.20199868555405945</c:v>
                </c:pt>
                <c:pt idx="101">
                  <c:v>0.19224719608678212</c:v>
                </c:pt>
                <c:pt idx="102">
                  <c:v>0.18264908538902244</c:v>
                </c:pt>
                <c:pt idx="103">
                  <c:v>0.17322916253851886</c:v>
                </c:pt>
                <c:pt idx="104">
                  <c:v>0.16401007467599407</c:v>
                </c:pt>
                <c:pt idx="105">
                  <c:v>0.15501226545829364</c:v>
                </c:pt>
                <c:pt idx="106">
                  <c:v>0.14625395427953614</c:v>
                </c:pt>
                <c:pt idx="107">
                  <c:v>0.13775113536619821</c:v>
                </c:pt>
                <c:pt idx="108">
                  <c:v>0.12951759566589208</c:v>
                </c:pt>
                <c:pt idx="109">
                  <c:v>0.12156495028818123</c:v>
                </c:pt>
                <c:pt idx="110">
                  <c:v>0.11390269412019215</c:v>
                </c:pt>
                <c:pt idx="111">
                  <c:v>0.10653826813058534</c:v>
                </c:pt>
                <c:pt idx="112">
                  <c:v>9.9477138792748943E-2</c:v>
                </c:pt>
                <c:pt idx="113">
                  <c:v>9.2722889001515929E-2</c:v>
                </c:pt>
                <c:pt idx="114">
                  <c:v>8.6277318826511712E-2</c:v>
                </c:pt>
                <c:pt idx="115">
                  <c:v>8.014055443826619E-2</c:v>
                </c:pt>
                <c:pt idx="116">
                  <c:v>7.4311163558993254E-2</c:v>
                </c:pt>
                <c:pt idx="117">
                  <c:v>6.8786275826692042E-2</c:v>
                </c:pt>
                <c:pt idx="118">
                  <c:v>6.3561706516962482E-2</c:v>
                </c:pt>
                <c:pt idx="119">
                  <c:v>5.8632082139484676E-2</c:v>
                </c:pt>
                <c:pt idx="120">
                  <c:v>5.3990966513188146E-2</c:v>
                </c:pt>
                <c:pt idx="121">
                  <c:v>4.9630986023359178E-2</c:v>
                </c:pt>
                <c:pt idx="122">
                  <c:v>4.5543952872905698E-2</c:v>
                </c:pt>
                <c:pt idx="123">
                  <c:v>4.1720985256338723E-2</c:v>
                </c:pt>
                <c:pt idx="124">
                  <c:v>3.8152623506418078E-2</c:v>
                </c:pt>
                <c:pt idx="125">
                  <c:v>3.4828941387634517E-2</c:v>
                </c:pt>
                <c:pt idx="126">
                  <c:v>3.173965183566755E-2</c:v>
                </c:pt>
                <c:pt idx="127">
                  <c:v>2.8874206565747504E-2</c:v>
                </c:pt>
                <c:pt idx="128">
                  <c:v>2.6221889093709622E-2</c:v>
                </c:pt>
                <c:pt idx="129">
                  <c:v>2.3771900829913931E-2</c:v>
                </c:pt>
                <c:pt idx="130">
                  <c:v>2.1513440016773775E-2</c:v>
                </c:pt>
                <c:pt idx="131">
                  <c:v>1.9435773384265099E-2</c:v>
                </c:pt>
                <c:pt idx="132">
                  <c:v>1.7528300493568655E-2</c:v>
                </c:pt>
                <c:pt idx="133">
                  <c:v>1.5780610826231976E-2</c:v>
                </c:pt>
                <c:pt idx="134">
                  <c:v>1.4182533754437414E-2</c:v>
                </c:pt>
                <c:pt idx="135">
                  <c:v>1.2724181596831535E-2</c:v>
                </c:pt>
                <c:pt idx="136">
                  <c:v>1.1395986023797539E-2</c:v>
                </c:pt>
                <c:pt idx="137">
                  <c:v>1.0188728126088738E-2</c:v>
                </c:pt>
                <c:pt idx="138">
                  <c:v>9.0935625015911431E-3</c:v>
                </c:pt>
                <c:pt idx="139">
                  <c:v>8.1020357469785802E-3</c:v>
                </c:pt>
                <c:pt idx="140">
                  <c:v>7.2060997646093061E-3</c:v>
                </c:pt>
                <c:pt idx="141">
                  <c:v>6.3981203107236302E-3</c:v>
                </c:pt>
                <c:pt idx="142">
                  <c:v>5.6708812194459562E-3</c:v>
                </c:pt>
                <c:pt idx="143">
                  <c:v>5.01758473893272E-3</c:v>
                </c:pt>
                <c:pt idx="144">
                  <c:v>4.4318484119380665E-3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6F4-C249-B9C4-08F6CD7EC31D}"/>
            </c:ext>
          </c:extLst>
        </c:ser>
        <c:ser>
          <c:idx val="1"/>
          <c:order val="3"/>
          <c:tx>
            <c:strRef>
              <c:f>'Empirical Rule'!$AN$49</c:f>
              <c:strCache>
                <c:ptCount val="1"/>
                <c:pt idx="0">
                  <c:v>normal pop X1</c:v>
                </c:pt>
              </c:strCache>
            </c:strRef>
          </c:tx>
          <c:spPr>
            <a:ln w="2222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47625" cap="flat" cmpd="sng" algn="ctr">
                <a:solidFill>
                  <a:srgbClr val="FF0000">
                    <a:alpha val="38000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'Empirical Rule'!$AL$50:$AL$194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'Empirical Rule'!$AN$50:$AN$194</c:f>
              <c:numCache>
                <c:formatCode>0.000</c:formatCode>
                <c:ptCount val="14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6F4-C249-B9C4-08F6CD7EC31D}"/>
            </c:ext>
          </c:extLst>
        </c:ser>
        <c:ser>
          <c:idx val="19"/>
          <c:order val="4"/>
          <c:tx>
            <c:strRef>
              <c:f>'Empirical Rule'!$AO$49</c:f>
              <c:strCache>
                <c:ptCount val="1"/>
                <c:pt idx="0">
                  <c:v> X2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47625">
                <a:solidFill>
                  <a:srgbClr val="FF0000">
                    <a:alpha val="37552"/>
                  </a:srgbClr>
                </a:solidFill>
              </a:ln>
            </c:spPr>
          </c:errBars>
          <c:xVal>
            <c:numRef>
              <c:f>'Empirical Rule'!$AL$50:$AL$194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'Empirical Rule'!$AO$50:$AO$194</c:f>
              <c:numCache>
                <c:formatCode>0.000</c:formatCode>
                <c:ptCount val="14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6F4-C249-B9C4-08F6CD7EC31D}"/>
            </c:ext>
          </c:extLst>
        </c:ser>
        <c:ser>
          <c:idx val="2"/>
          <c:order val="5"/>
          <c:tx>
            <c:strRef>
              <c:f>'Empirical Rule'!$AP$49</c:f>
              <c:strCache>
                <c:ptCount val="1"/>
                <c:pt idx="0">
                  <c:v> X3</c:v>
                </c:pt>
              </c:strCache>
            </c:strRef>
          </c:tx>
          <c:spPr>
            <a:ln w="22225" cap="rnd">
              <a:noFill/>
              <a:prstDash val="solid"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50800" cap="flat" cmpd="sng" algn="ctr">
                <a:solidFill>
                  <a:schemeClr val="tx1">
                    <a:alpha val="23366"/>
                  </a:schemeClr>
                </a:solidFill>
                <a:prstDash val="solid"/>
                <a:round/>
              </a:ln>
              <a:effectLst/>
            </c:spPr>
          </c:errBars>
          <c:xVal>
            <c:numRef>
              <c:f>'Empirical Rule'!$AL$50:$AL$194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'Empirical Rule'!$AP$50:$AP$194</c:f>
              <c:numCache>
                <c:formatCode>0.000</c:formatCode>
                <c:ptCount val="14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6F4-C249-B9C4-08F6CD7EC31D}"/>
            </c:ext>
          </c:extLst>
        </c:ser>
        <c:ser>
          <c:idx val="3"/>
          <c:order val="6"/>
          <c:tx>
            <c:strRef>
              <c:f>'Empirical Rule'!$AA$113</c:f>
              <c:strCache>
                <c:ptCount val="1"/>
                <c:pt idx="0">
                  <c:v>stdev bars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0"/>
            <c:val val="100"/>
            <c:spPr>
              <a:noFill/>
              <a:ln w="31750" cap="flat" cmpd="sng" algn="ctr">
                <a:solidFill>
                  <a:srgbClr val="00B0F0"/>
                </a:solidFill>
                <a:round/>
              </a:ln>
              <a:effectLst>
                <a:glow>
                  <a:schemeClr val="bg1"/>
                </a:glow>
              </a:effectLst>
            </c:spPr>
          </c:errBars>
          <c:xVal>
            <c:numRef>
              <c:f>'Empirical Rule'!$X$115:$X$121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'Empirical Rule'!$AA$115:$AA$121</c:f>
              <c:numCache>
                <c:formatCode>0.000</c:formatCode>
                <c:ptCount val="7"/>
                <c:pt idx="0">
                  <c:v>4.4318484119380075E-3</c:v>
                </c:pt>
                <c:pt idx="1">
                  <c:v>5.3990966513188063E-2</c:v>
                </c:pt>
                <c:pt idx="2">
                  <c:v>0.24197072451914337</c:v>
                </c:pt>
                <c:pt idx="3">
                  <c:v>0.3989422804014327</c:v>
                </c:pt>
                <c:pt idx="4">
                  <c:v>0.24197072451914337</c:v>
                </c:pt>
                <c:pt idx="5">
                  <c:v>5.3990966513188063E-2</c:v>
                </c:pt>
                <c:pt idx="6">
                  <c:v>4.4318484119380075E-3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6F4-C249-B9C4-08F6CD7EC31D}"/>
            </c:ext>
          </c:extLst>
        </c:ser>
        <c:ser>
          <c:idx val="10"/>
          <c:order val="7"/>
          <c:tx>
            <c:strRef>
              <c:f>'Empirical Rule'!$X$113</c:f>
              <c:strCache>
                <c:ptCount val="1"/>
                <c:pt idx="0">
                  <c:v>stdev</c:v>
                </c:pt>
              </c:strCache>
            </c:strRef>
          </c:tx>
          <c:spPr>
            <a:ln w="127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D11A892C-3116-B346-90F5-7868EC18A6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6F4-C249-B9C4-08F6CD7EC31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6659B5B-4A5F-934F-ABED-3C2B401B74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6F4-C249-B9C4-08F6CD7EC31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C38A6C8-FDDC-E647-AEB9-6AB4B5309A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6F4-C249-B9C4-08F6CD7EC31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95E860C-A4F8-3248-A2E8-3258EF9E2A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6F4-C249-B9C4-08F6CD7EC31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D3BDA8B-CBBF-CA4A-BB79-DBC30916F5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6F4-C249-B9C4-08F6CD7EC31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63A51DA-3D70-F44C-A64B-5CF8A859BD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96F4-C249-B9C4-08F6CD7EC31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334CBB4-FA8C-5444-9A2B-E56D16D5F2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96F4-C249-B9C4-08F6CD7EC31D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'Empirical Rule'!$X$115:$X$121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'Empirical Rule'!$Y$115:$Y$121</c:f>
              <c:numCache>
                <c:formatCode>General</c:formatCode>
                <c:ptCount val="7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'Empirical Rule'!$Z$115:$Z$121</c15:f>
                <c15:dlblRangeCache>
                  <c:ptCount val="7"/>
                  <c:pt idx="0">
                    <c:v>-3z</c:v>
                  </c:pt>
                  <c:pt idx="1">
                    <c:v>-2z</c:v>
                  </c:pt>
                  <c:pt idx="2">
                    <c:v>-1z</c:v>
                  </c:pt>
                  <c:pt idx="3">
                    <c:v>0</c:v>
                  </c:pt>
                  <c:pt idx="4">
                    <c:v>1z</c:v>
                  </c:pt>
                  <c:pt idx="5">
                    <c:v>2z</c:v>
                  </c:pt>
                  <c:pt idx="6">
                    <c:v>3z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96F4-C249-B9C4-08F6CD7EC31D}"/>
            </c:ext>
          </c:extLst>
        </c:ser>
        <c:ser>
          <c:idx val="9"/>
          <c:order val="8"/>
          <c:tx>
            <c:strRef>
              <c:f>'Empirical Rule'!$Z$124</c:f>
              <c:strCache>
                <c:ptCount val="1"/>
                <c:pt idx="0">
                  <c:v>emp rule labels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677861F9-D929-FE4E-AA1F-DC6E407571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96F4-C249-B9C4-08F6CD7EC31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4058778-6043-D64A-A69B-E6F0C90AFD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96F4-C249-B9C4-08F6CD7EC31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5EE70CB-C6F7-3B49-8D56-0F9C150594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96F4-C249-B9C4-08F6CD7EC31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4D3811B-BD5F-DD49-B2C7-B3A8D51F5F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96F4-C249-B9C4-08F6CD7EC31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361D73C-F35A-4946-872A-A9A3FECF0D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6F4-C249-B9C4-08F6CD7EC31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6FCE7E0-9872-F141-B4DA-4DCBF8A3C7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96F4-C249-B9C4-08F6CD7EC31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08B18A8-A529-764B-856B-3D7F7D6353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96F4-C249-B9C4-08F6CD7EC31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AA00B99-586D-7742-B577-55EB44416D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96F4-C249-B9C4-08F6CD7EC3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'Empirical Rule'!$X$125:$X$132</c:f>
              <c:numCache>
                <c:formatCode>General</c:formatCode>
                <c:ptCount val="8"/>
                <c:pt idx="0">
                  <c:v>-3.5</c:v>
                </c:pt>
                <c:pt idx="1">
                  <c:v>-2.5</c:v>
                </c:pt>
                <c:pt idx="2">
                  <c:v>-1.5</c:v>
                </c:pt>
                <c:pt idx="3">
                  <c:v>-0.5</c:v>
                </c:pt>
                <c:pt idx="4">
                  <c:v>0.5</c:v>
                </c:pt>
                <c:pt idx="5">
                  <c:v>1.5</c:v>
                </c:pt>
                <c:pt idx="6">
                  <c:v>2.5</c:v>
                </c:pt>
                <c:pt idx="7">
                  <c:v>3.5</c:v>
                </c:pt>
              </c:numCache>
            </c:numRef>
          </c:xVal>
          <c:yVal>
            <c:numRef>
              <c:f>'Empirical Rule'!$Y$125:$Y$132</c:f>
              <c:numCache>
                <c:formatCode>General</c:formatCode>
                <c:ptCount val="8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  <c:pt idx="7">
                  <c:v>-0.02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'Empirical Rule'!$Z$125:$Z$132</c15:f>
                <c15:dlblRangeCache>
                  <c:ptCount val="8"/>
                  <c:pt idx="0">
                    <c:v>0.5%</c:v>
                  </c:pt>
                  <c:pt idx="1">
                    <c:v>2.0%</c:v>
                  </c:pt>
                  <c:pt idx="2">
                    <c:v>13.5%</c:v>
                  </c:pt>
                  <c:pt idx="3">
                    <c:v>34.0%</c:v>
                  </c:pt>
                  <c:pt idx="4">
                    <c:v>34.0%</c:v>
                  </c:pt>
                  <c:pt idx="5">
                    <c:v>13.5%</c:v>
                  </c:pt>
                  <c:pt idx="6">
                    <c:v>2.0%</c:v>
                  </c:pt>
                  <c:pt idx="7">
                    <c:v>0.5%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9-96F4-C249-B9C4-08F6CD7EC31D}"/>
            </c:ext>
          </c:extLst>
        </c:ser>
        <c:ser>
          <c:idx val="8"/>
          <c:order val="9"/>
          <c:tx>
            <c:strRef>
              <c:f>'Empirical Rule'!$X$135</c:f>
              <c:strCache>
                <c:ptCount val="1"/>
                <c:pt idx="0">
                  <c:v>cumm prob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A-96F4-C249-B9C4-08F6CD7EC31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96F4-C249-B9C4-08F6CD7EC31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96F4-C249-B9C4-08F6CD7EC31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96F4-C249-B9C4-08F6CD7EC31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96F4-C249-B9C4-08F6CD7EC31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96F4-C249-B9C4-08F6CD7EC31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96F4-C249-B9C4-08F6CD7EC3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'Empirical Rule'!$X$136:$X$142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'Empirical Rule'!$Y$136:$Y$142</c:f>
              <c:numCache>
                <c:formatCode>General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'Empirical Rule'!$AA$136:$AA$142</c15:f>
                <c15:dlblRangeCache>
                  <c:ptCount val="7"/>
                  <c:pt idx="0">
                    <c:v>⟵ 0.5%</c:v>
                  </c:pt>
                  <c:pt idx="1">
                    <c:v>⟵ 2.5%</c:v>
                  </c:pt>
                  <c:pt idx="2">
                    <c:v>⟵ 16.0%</c:v>
                  </c:pt>
                  <c:pt idx="3">
                    <c:v>⟵ 50.0%</c:v>
                  </c:pt>
                  <c:pt idx="4">
                    <c:v>⟵ 84.0%</c:v>
                  </c:pt>
                  <c:pt idx="5">
                    <c:v>⟵ 97.5%</c:v>
                  </c:pt>
                  <c:pt idx="6">
                    <c:v>⟵ 99.5%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96F4-C249-B9C4-08F6CD7EC31D}"/>
            </c:ext>
          </c:extLst>
        </c:ser>
        <c:ser>
          <c:idx val="11"/>
          <c:order val="10"/>
          <c:tx>
            <c:strRef>
              <c:f>'Empirical Rule'!$V$155</c:f>
              <c:strCache>
                <c:ptCount val="1"/>
                <c:pt idx="0">
                  <c:v>X1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1000">
                        <a:solidFill>
                          <a:srgbClr val="C0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37836571845957"/>
                      <c:h val="3.7432290880533479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22-96F4-C249-B9C4-08F6CD7EC31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3-96F4-C249-B9C4-08F6CD7EC31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4-96F4-C249-B9C4-08F6CD7EC31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96F4-C249-B9C4-08F6CD7EC31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6F4-C249-B9C4-08F6CD7EC31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7-96F4-C249-B9C4-08F6CD7EC31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8-96F4-C249-B9C4-08F6CD7EC31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96F4-C249-B9C4-08F6CD7EC3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C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'Empirical Rule'!$X$157:$X$164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'Empirical Rule'!$Y$157:$Y$164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'Empirical Rule'!$AB$157:$AB$164</c15:f>
                <c15:dlblRangeCache>
                  <c:ptCount val="8"/>
                  <c:pt idx="0">
                    <c:v> σ = 2 </c:v>
                  </c:pt>
                  <c:pt idx="1">
                    <c:v> -5 </c:v>
                  </c:pt>
                  <c:pt idx="2">
                    <c:v> -3 </c:v>
                  </c:pt>
                  <c:pt idx="3">
                    <c:v> -2 </c:v>
                  </c:pt>
                  <c:pt idx="4">
                    <c:v> 0 </c:v>
                  </c:pt>
                  <c:pt idx="5">
                    <c:v> +2 </c:v>
                  </c:pt>
                  <c:pt idx="6">
                    <c:v> +3 </c:v>
                  </c:pt>
                  <c:pt idx="7">
                    <c:v> +5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A-96F4-C249-B9C4-08F6CD7EC31D}"/>
            </c:ext>
          </c:extLst>
        </c:ser>
        <c:ser>
          <c:idx val="4"/>
          <c:order val="11"/>
          <c:tx>
            <c:strRef>
              <c:f>'Empirical Rule'!$X$145</c:f>
              <c:strCache>
                <c:ptCount val="1"/>
                <c:pt idx="0">
                  <c:v>X1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2B-96F4-C249-B9C4-08F6CD7EC31D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00" b="0" i="0" u="none" strike="noStrike" kern="1200" baseline="0">
                        <a:solidFill>
                          <a:srgbClr val="FF0000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90580111-B35F-8C4B-A501-3E0B3460EA0D}" type="CELLRANGE">
                      <a:rPr lang="en-US"/>
                      <a:pPr algn="ctr">
                        <a:defRPr sz="1000" b="0" i="0" u="none" strike="noStrike" kern="1200" baseline="0">
                          <a:solidFill>
                            <a:srgbClr val="FF0000"/>
                          </a:solidFill>
                          <a:effectLst>
                            <a:glow rad="127000">
                              <a:schemeClr val="bg1"/>
                            </a:glow>
                          </a:effectLst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>
                    <a:alpha val="81000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1204694668187"/>
                      <c:h val="4.908529852152470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96F4-C249-B9C4-08F6CD7EC31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6D7A171-20F7-B24E-8AC8-5E62365A3D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96F4-C249-B9C4-08F6CD7EC31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A629144-33B8-F440-ABB7-5C3F12E8C9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96F4-C249-B9C4-08F6CD7EC31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C5D11F6-2FAC-B241-AA22-D42305B947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96F4-C249-B9C4-08F6CD7EC31D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40A6A408-C498-9347-AB74-956595C5F500}" type="CELLRANGE">
                      <a:rPr lang="en-US"/>
                      <a:pPr>
                        <a:defRPr sz="11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96F4-C249-B9C4-08F6CD7EC31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184CA01-8554-E646-A4FF-9481969DC0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96F4-C249-B9C4-08F6CD7EC31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1E63965-A3CE-1B44-8F4E-EE44B53ACC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96F4-C249-B9C4-08F6CD7EC31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5CFE950-40F3-9946-8155-8DBC0025D8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96F4-C249-B9C4-08F6CD7EC3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FF000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'Empirical Rule'!$X$146:$X$153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'Empirical Rule'!$Y$146:$Y$153</c:f>
              <c:numCache>
                <c:formatCode>General</c:formatCode>
                <c:ptCount val="8"/>
                <c:pt idx="0">
                  <c:v>-0.12</c:v>
                </c:pt>
                <c:pt idx="1">
                  <c:v>-0.12</c:v>
                </c:pt>
                <c:pt idx="2">
                  <c:v>-0.12</c:v>
                </c:pt>
                <c:pt idx="3">
                  <c:v>-0.12</c:v>
                </c:pt>
                <c:pt idx="4">
                  <c:v>-0.12</c:v>
                </c:pt>
                <c:pt idx="5">
                  <c:v>-0.12</c:v>
                </c:pt>
                <c:pt idx="6">
                  <c:v>-0.12</c:v>
                </c:pt>
                <c:pt idx="7">
                  <c:v>-0.12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'Empirical Rule'!$Z$146:$Z$153</c15:f>
                <c15:dlblRangeCache>
                  <c:ptCount val="8"/>
                  <c:pt idx="0">
                    <c:v>raw scale</c:v>
                  </c:pt>
                  <c:pt idx="1">
                    <c:v> 6 </c:v>
                  </c:pt>
                  <c:pt idx="2">
                    <c:v> 7 </c:v>
                  </c:pt>
                  <c:pt idx="3">
                    <c:v> 9 </c:v>
                  </c:pt>
                  <c:pt idx="4">
                    <c:v> 10 </c:v>
                  </c:pt>
                  <c:pt idx="5">
                    <c:v> 12 </c:v>
                  </c:pt>
                  <c:pt idx="6">
                    <c:v> 13 </c:v>
                  </c:pt>
                  <c:pt idx="7">
                    <c:v> 15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3-96F4-C249-B9C4-08F6CD7EC31D}"/>
            </c:ext>
          </c:extLst>
        </c:ser>
        <c:ser>
          <c:idx val="12"/>
          <c:order val="12"/>
          <c:tx>
            <c:strRef>
              <c:f>'Empirical Rule'!$V$176</c:f>
              <c:strCache>
                <c:ptCount val="1"/>
                <c:pt idx="0">
                  <c:v>X3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900"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039448451221242"/>
                      <c:h val="4.315050560104243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34-96F4-C249-B9C4-08F6CD7EC31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96F4-C249-B9C4-08F6CD7EC31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96F4-C249-B9C4-08F6CD7EC31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96F4-C249-B9C4-08F6CD7EC31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6F4-C249-B9C4-08F6CD7EC31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96F4-C249-B9C4-08F6CD7EC31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96F4-C249-B9C4-08F6CD7EC31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96F4-C249-B9C4-08F6CD7EC3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0" tIns="0" rIns="0" bIns="0" anchor="ctr">
                <a:spAutoFit/>
              </a:bodyPr>
              <a:lstStyle/>
              <a:p>
                <a:pPr>
                  <a:defRPr sz="900"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'Empirical Rule'!$X$178:$X$185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'Empirical Rule'!$Y$178:$Y$185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'Empirical Rule'!$AB$178:$AB$185</c15:f>
                <c15:dlblRangeCache>
                  <c:ptCount val="8"/>
                  <c:pt idx="0">
                    <c:v> σ = 0 </c:v>
                  </c:pt>
                  <c:pt idx="1">
                    <c:v> 0 </c:v>
                  </c:pt>
                  <c:pt idx="2">
                    <c:v> 0 </c:v>
                  </c:pt>
                  <c:pt idx="3">
                    <c:v> 0 </c:v>
                  </c:pt>
                  <c:pt idx="4">
                    <c:v> 0 </c:v>
                  </c:pt>
                  <c:pt idx="5">
                    <c:v> 0 </c:v>
                  </c:pt>
                  <c:pt idx="6">
                    <c:v> 0 </c:v>
                  </c:pt>
                  <c:pt idx="7">
                    <c:v> 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C-96F4-C249-B9C4-08F6CD7EC31D}"/>
            </c:ext>
          </c:extLst>
        </c:ser>
        <c:ser>
          <c:idx val="5"/>
          <c:order val="13"/>
          <c:tx>
            <c:strRef>
              <c:f>'Empirical Rule'!$X$166</c:f>
              <c:strCache>
                <c:ptCount val="1"/>
                <c:pt idx="0">
                  <c:v>X3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3D-96F4-C249-B9C4-08F6CD7EC3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3E-96F4-C249-B9C4-08F6CD7EC31D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tx1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solidFill>
                  <a:schemeClr val="bg1">
                    <a:alpha val="79676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289971472381856"/>
                      <c:h val="4.9974999667937961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3F-96F4-C249-B9C4-08F6CD7EC31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96F4-C249-B9C4-08F6CD7EC31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96F4-C249-B9C4-08F6CD7EC31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96F4-C249-B9C4-08F6CD7EC31D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96F4-C249-B9C4-08F6CD7EC31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96F4-C249-B9C4-08F6CD7EC31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96F4-C249-B9C4-08F6CD7EC31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96F4-C249-B9C4-08F6CD7EC3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'Empirical Rule'!$X$167:$X$174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'Empirical Rule'!$Y$167:$Y$174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'Empirical Rule'!$Z$167:$Z$174</c15:f>
                <c15:dlblRangeCache>
                  <c:ptCount val="8"/>
                  <c:pt idx="1">
                    <c:v>  </c:v>
                  </c:pt>
                  <c:pt idx="2">
                    <c:v>  </c:v>
                  </c:pt>
                  <c:pt idx="3">
                    <c:v>  </c:v>
                  </c:pt>
                  <c:pt idx="4">
                    <c:v>  </c:v>
                  </c:pt>
                  <c:pt idx="5">
                    <c:v>  </c:v>
                  </c:pt>
                  <c:pt idx="6">
                    <c:v>  </c:v>
                  </c:pt>
                  <c:pt idx="7">
                    <c:v> 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5-96F4-C249-B9C4-08F6CD7EC31D}"/>
            </c:ext>
          </c:extLst>
        </c:ser>
        <c:ser>
          <c:idx val="6"/>
          <c:order val="14"/>
          <c:tx>
            <c:strRef>
              <c:f>'Empirical Rule'!$V$104</c:f>
              <c:strCache>
                <c:ptCount val="1"/>
                <c:pt idx="0">
                  <c:v>X1 Label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50" b="0" i="0" u="none" strike="noStrike" kern="1200" baseline="0">
                        <a:solidFill>
                          <a:srgbClr val="FF0000"/>
                        </a:solidFill>
                        <a:effectLst/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761687098372904"/>
                      <c:h val="0.10650976860097064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46-96F4-C249-B9C4-08F6CD7EC3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rgbClr val="FF0000">
                    <a:alpha val="38213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'Empirical Rule'!$X$104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'Empirical Rule'!$Y$104</c:f>
              <c:numCache>
                <c:formatCode>0.000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'Empirical Rule'!$AE$104</c15:f>
                <c15:dlblRangeCache>
                  <c:ptCount val="1"/>
                  <c:pt idx="0">
                    <c:v>⟵ 
P(  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96F4-C249-B9C4-08F6CD7EC31D}"/>
            </c:ext>
          </c:extLst>
        </c:ser>
        <c:ser>
          <c:idx val="16"/>
          <c:order val="15"/>
          <c:tx>
            <c:strRef>
              <c:f>'Empirical Rule'!$V$105</c:f>
              <c:strCache>
                <c:ptCount val="1"/>
                <c:pt idx="0">
                  <c:v>X2 Label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1050">
                        <a:solidFill>
                          <a:srgbClr val="FF0000"/>
                        </a:solidFill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737643777994363"/>
                      <c:h val="0.10175643669303723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48-96F4-C249-B9C4-08F6CD7EC3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ln w="38100">
                <a:solidFill>
                  <a:srgbClr val="FF0000">
                    <a:alpha val="38000"/>
                  </a:srgbClr>
                </a:solidFill>
              </a:ln>
            </c:spPr>
          </c:errBars>
          <c:xVal>
            <c:numRef>
              <c:f>'Empirical Rule'!$X$105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'Empirical Rule'!$Y$105</c:f>
              <c:numCache>
                <c:formatCode>0.000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'Empirical Rule'!$AE$105</c15:f>
                <c15:dlblRangeCache>
                  <c:ptCount val="1"/>
                  <c:pt idx="0">
                    <c:v> ⟵ ? ⟶
P(  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9-96F4-C249-B9C4-08F6CD7EC31D}"/>
            </c:ext>
          </c:extLst>
        </c:ser>
        <c:ser>
          <c:idx val="7"/>
          <c:order val="16"/>
          <c:tx>
            <c:strRef>
              <c:f>'Empirical Rule'!$V$109</c:f>
              <c:strCache>
                <c:ptCount val="1"/>
                <c:pt idx="0">
                  <c:v>X3 Label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1.2801952137836484E-3"/>
                  <c:y val="-7.6308186003848491E-2"/>
                </c:manualLayout>
              </c:layout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defRPr>
                    </a:pPr>
                    <a:fld id="{5CF9FDD0-918B-954D-99B4-17D8099C1D14}" type="CELLRANGE">
                      <a:rPr lang="en-US" sz="105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rPr>
                      <a:pPr>
                        <a:defRPr sz="1050" b="0" i="0" u="none" strike="noStrike" kern="1200" baseline="0">
                          <a:solidFill>
                            <a:schemeClr val="tx1"/>
                          </a:solidFill>
                          <a:effectLst/>
                          <a:latin typeface="+mn-lt"/>
                          <a:ea typeface="Tahoma" panose="020B0604030504040204" pitchFamily="34" charset="0"/>
                          <a:cs typeface="Tahom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4619955323527"/>
                      <c:h val="0.1176135728509859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96F4-C249-B9C4-08F6CD7EC3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chemeClr val="tx1">
                    <a:alpha val="29990"/>
                  </a:schemeClr>
                </a:solidFill>
                <a:prstDash val="solid"/>
                <a:round/>
              </a:ln>
              <a:effectLst>
                <a:glow>
                  <a:schemeClr val="bg1">
                    <a:alpha val="40000"/>
                  </a:schemeClr>
                </a:glow>
              </a:effectLst>
            </c:spPr>
          </c:errBars>
          <c:xVal>
            <c:numRef>
              <c:f>'Empirical Rule'!$X$109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'Empirical Rule'!$Y$109</c:f>
              <c:numCache>
                <c:formatCode>0.000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'Empirical Rule'!$AE$109</c15:f>
                <c15:dlblRangeCache>
                  <c:ptCount val="1"/>
                  <c:pt idx="0">
                    <c:v> ⟵ ? ⟶
P(  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B-96F4-C249-B9C4-08F6CD7EC31D}"/>
            </c:ext>
          </c:extLst>
        </c:ser>
        <c:ser>
          <c:idx val="18"/>
          <c:order val="17"/>
          <c:tx>
            <c:v>xbars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62400901-1A83-E645-AC79-15071B5E26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96F4-C249-B9C4-08F6CD7EC31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77EDFA1-7DD8-EF40-83D6-4DFCDE50B5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96F4-C249-B9C4-08F6CD7EC31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EF6BF0C-25EB-A541-BF0E-8AEB441B66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96F4-C249-B9C4-08F6CD7EC31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608B448-5506-394D-9CB5-CE6B60D531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96F4-C249-B9C4-08F6CD7EC31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4A99335-FC43-6044-B541-0D49F31197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0-96F4-C249-B9C4-08F6CD7EC31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B8E761D-5D63-634C-9BDC-8BDC360626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96F4-C249-B9C4-08F6CD7EC31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80D1DF8-9F34-324D-9D74-24AD23B197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96F4-C249-B9C4-08F6CD7EC31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A052997-41E2-D54B-972B-AFBCBEAEB7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96F4-C249-B9C4-08F6CD7EC31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EE1BBD1-9A7E-7A45-BFCE-8EA23776B8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96F4-C249-B9C4-08F6CD7EC31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69CF75F-8656-EC47-AB93-3B8B920229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96F4-C249-B9C4-08F6CD7EC31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B163841-282E-8941-9EB8-14B048E642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96F4-C249-B9C4-08F6CD7EC31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12589EB-CA6D-2949-B738-B5243022CF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96F4-C249-B9C4-08F6CD7EC31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C10EF4C-B87E-E042-8620-3BE1CD2286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96F4-C249-B9C4-08F6CD7EC31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21079701-00BF-C74A-92F4-34DD635673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9-96F4-C249-B9C4-08F6CD7EC31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A1D5BF9-3373-D045-99FB-9F2518A001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A-96F4-C249-B9C4-08F6CD7EC31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DFF60B8-E17E-A448-8963-38FEAA04CD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B-96F4-C249-B9C4-08F6CD7EC31D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7570F7C6-03BA-484B-A56E-4209F35EE0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C-96F4-C249-B9C4-08F6CD7EC31D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5388BC31-F33A-6649-8F2E-575191B147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D-96F4-C249-B9C4-08F6CD7EC31D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2491EB60-8D6A-A04A-A5AC-96ADBA26F4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E-96F4-C249-B9C4-08F6CD7EC31D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668C87EF-ACFF-814A-A663-171F42DC1A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96F4-C249-B9C4-08F6CD7EC31D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1634F298-117B-7C49-8948-4AB0BE4679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0-96F4-C249-B9C4-08F6CD7EC31D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D2B4072E-AA34-8A49-B4B1-725304F2F4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1-96F4-C249-B9C4-08F6CD7EC31D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F6CC56FC-CB7F-E741-9666-45DFE69E39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2-96F4-C249-B9C4-08F6CD7EC31D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0C927870-6FE5-9B48-BECF-1042D54D4A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3-96F4-C249-B9C4-08F6CD7EC31D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86E9C4F7-A25D-A64D-8EAC-E4A1382A0F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4-96F4-C249-B9C4-08F6CD7EC31D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B34EC913-62C8-0440-8791-924C6069DB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96F4-C249-B9C4-08F6CD7EC31D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09213E37-410B-364F-9BC7-125D12BB58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96F4-C249-B9C4-08F6CD7EC31D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91409BBD-1873-DC4E-AB18-ED35FCC697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96F4-C249-B9C4-08F6CD7EC31D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23B5D5A3-1E73-474C-824E-B6FEFD04B5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96F4-C249-B9C4-08F6CD7EC31D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5F32831A-F811-BB4F-9273-EEC4EAB7B4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96F4-C249-B9C4-08F6CD7EC31D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778A23B5-6C80-A74F-A046-4F863C17CF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96F4-C249-B9C4-08F6CD7EC31D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81D3E244-0891-AF41-A6E9-36544CF4B1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96F4-C249-B9C4-08F6CD7EC31D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C925EBB1-CC63-9C43-B28E-9E98923C7A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96F4-C249-B9C4-08F6CD7EC31D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B5C2C1B5-42E0-5F49-9CB3-528F1CE54B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96F4-C249-B9C4-08F6CD7EC31D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04578E4E-960A-8042-9BDF-BB82296D9E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96F4-C249-B9C4-08F6CD7EC31D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64D6336E-D5D7-A74E-9EE3-C32E72F1DB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96F4-C249-B9C4-08F6CD7EC31D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3155F35E-1DBB-0448-A354-656A4BB91A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96F4-C249-B9C4-08F6CD7EC31D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58BBF336-5BD0-C94B-9857-FB18F06087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96F4-C249-B9C4-08F6CD7EC31D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5D6E0143-2325-3F43-A479-A3DA310D0C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96F4-C249-B9C4-08F6CD7EC31D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736DD0E9-E706-2947-BACF-95C9F31282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3-96F4-C249-B9C4-08F6CD7EC31D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5AA3E2F4-1096-EB4E-B88C-CECA743D4D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4-96F4-C249-B9C4-08F6CD7EC31D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104037CB-0033-A545-AB51-5B72F4C50E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5-96F4-C249-B9C4-08F6CD7EC31D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68E9CDCA-6B0E-3642-BEBD-F197953EB6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6-96F4-C249-B9C4-08F6CD7EC31D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3A254155-3EA1-7F4C-B705-4E7B053DFF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96F4-C249-B9C4-08F6CD7EC31D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B1783A17-996D-3840-A3D3-EA6A4D9BEF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96F4-C249-B9C4-08F6CD7EC31D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E9DC0B16-E7F2-B949-8EAE-2CAFA6AF05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96F4-C249-B9C4-08F6CD7EC31D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700D7501-0C06-4C4C-B2A8-80DB243CEA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96F4-C249-B9C4-08F6CD7EC31D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4DC1E52C-63D0-5A4D-8396-3E3EFB61F6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96F4-C249-B9C4-08F6CD7EC31D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BD48DCBB-AE3C-024E-BE9C-DD9EBBBDBF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96F4-C249-B9C4-08F6CD7EC31D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0556B08A-DC3D-5F42-B9DF-DD4062BE33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96F4-C249-B9C4-08F6CD7EC31D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3C0C5E61-3B22-614E-8645-89679036C0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96F4-C249-B9C4-08F6CD7EC31D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882B5974-4C03-A947-A309-2F6B64F2A8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F-96F4-C249-B9C4-08F6CD7EC31D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BB1C32C4-696E-A14A-8E5E-FF14A66E10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96F4-C249-B9C4-08F6CD7EC31D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81CDE870-D7C3-AD47-98F7-D9CCB02A60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1-96F4-C249-B9C4-08F6CD7EC31D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F4282F8E-2534-AD4F-9C50-8C92929F9D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96F4-C249-B9C4-08F6CD7EC31D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471AED30-4842-A84D-AE1D-21EC11DCF8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96F4-C249-B9C4-08F6CD7EC31D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BD4B06C0-3A4D-7D42-AB9A-95EA248B7C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96F4-C249-B9C4-08F6CD7EC31D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639DA8EC-ECF7-4646-B6C9-E9D4096C86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5-96F4-C249-B9C4-08F6CD7EC31D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4A545923-0AF7-E449-99F4-F2493FE96C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96F4-C249-B9C4-08F6CD7EC31D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5C6CFB95-2427-484D-8DF4-567720243B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7-96F4-C249-B9C4-08F6CD7EC31D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1C9792DA-1B66-AA43-8E67-62AB3EA3E4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8-96F4-C249-B9C4-08F6CD7EC31D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986C299C-E3C9-0040-9063-967D76066E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9-96F4-C249-B9C4-08F6CD7EC31D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CBC0CB88-D4C8-6F4D-AF6D-E3D6C38582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96F4-C249-B9C4-08F6CD7EC31D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E1040C58-1476-2D47-A1BC-7F560F1089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B-96F4-C249-B9C4-08F6CD7EC31D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D40B92DB-B23E-A340-834A-C040581302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C-96F4-C249-B9C4-08F6CD7EC31D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73CA2666-3E91-144F-B9D6-323A663EED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D-96F4-C249-B9C4-08F6CD7EC31D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18AD5779-8E3D-464D-8160-C39FC36F82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96F4-C249-B9C4-08F6CD7EC31D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5DB0217D-8604-9347-B1F9-8E93B8E22E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F-96F4-C249-B9C4-08F6CD7EC31D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963D296A-A91B-734D-BA00-B75C20BAE2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0-96F4-C249-B9C4-08F6CD7EC31D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764FF7D0-5DD0-EA4E-966C-E89A8F9C4D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1-96F4-C249-B9C4-08F6CD7EC31D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0BEA677C-DC79-C041-937F-5AC4F89941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2-96F4-C249-B9C4-08F6CD7EC31D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5F4D4AA0-6337-6940-8AA8-73289A3E12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3-96F4-C249-B9C4-08F6CD7EC31D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89FB07F4-CD4F-9744-9C72-DF0BA44A74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4-96F4-C249-B9C4-08F6CD7EC31D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1B02E40A-D8D1-734D-9345-DFB3BEF8BE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5-96F4-C249-B9C4-08F6CD7EC31D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5B7CC83C-2A64-B24B-B0DC-A83AEB4AAE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6-96F4-C249-B9C4-08F6CD7EC31D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9A55505E-A716-F143-93CD-A2D85CC507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7-96F4-C249-B9C4-08F6CD7EC31D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D99FC12A-8585-1843-8564-BDDA4A431D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8-96F4-C249-B9C4-08F6CD7EC31D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A19AAB71-01F9-9041-9336-07ECCB150A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9-96F4-C249-B9C4-08F6CD7EC31D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1AABABBF-5D19-964E-BDD3-255F978041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A-96F4-C249-B9C4-08F6CD7EC31D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3B6F655B-657C-054B-8CEB-A88E6D4189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B-96F4-C249-B9C4-08F6CD7EC31D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1CD914C9-E7C8-6548-8FF4-BDDC568CD4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C-96F4-C249-B9C4-08F6CD7EC31D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FE422C39-FC0C-E045-8D0A-0E3BE71CDE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D-96F4-C249-B9C4-08F6CD7EC31D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13B98D6D-F040-6B43-A51B-12855891A2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E-96F4-C249-B9C4-08F6CD7EC31D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5BA009BB-DF49-574B-B9EB-2571B3D12C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F-96F4-C249-B9C4-08F6CD7EC31D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8557C061-5426-E443-9588-DFFE2AAF44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0-96F4-C249-B9C4-08F6CD7EC31D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349B3791-94C8-FE45-A537-1941FC3EF6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1-96F4-C249-B9C4-08F6CD7EC31D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7812DA1C-88A8-CB4B-A5B9-8E8B60EB14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2-96F4-C249-B9C4-08F6CD7EC31D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AAA5502B-1ABD-8949-9D83-A9A772E1C1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3-96F4-C249-B9C4-08F6CD7EC31D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E2A44DE1-BB09-4D43-968A-AD130AE2E5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4-96F4-C249-B9C4-08F6CD7EC31D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B0AEED4D-AAF6-8D49-8CC9-50F55B7187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5-96F4-C249-B9C4-08F6CD7EC31D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059D3BBD-A9D0-8E40-9E05-2A03CC8BA3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6-96F4-C249-B9C4-08F6CD7EC31D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fld id="{451ADFCE-B8FD-824A-B12C-F06D90703B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7-96F4-C249-B9C4-08F6CD7EC31D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fld id="{3B028A81-2E9D-0B4F-A2F9-700CC5934E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8-96F4-C249-B9C4-08F6CD7EC31D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fld id="{65182297-9EB4-014D-9575-0E86ABEE6F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9-96F4-C249-B9C4-08F6CD7EC31D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fld id="{6C88D6C5-BF4F-D141-BC37-19F0BD570F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A-96F4-C249-B9C4-08F6CD7EC31D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fld id="{600511D5-9E72-F049-B30B-67EF96D8E5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B-96F4-C249-B9C4-08F6CD7EC31D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fld id="{AECEF747-7F24-124C-BB13-00D72937E3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C-96F4-C249-B9C4-08F6CD7EC31D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fld id="{626AB5DF-3123-F849-8CEA-9CCB017F36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D-96F4-C249-B9C4-08F6CD7EC31D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fld id="{49993672-1959-A847-AFA9-0B3420B1F0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E-96F4-C249-B9C4-08F6CD7EC31D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fld id="{45A548B8-D62C-4B40-834C-410888389B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F-96F4-C249-B9C4-08F6CD7EC31D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fld id="{014E4526-FAE7-644B-B2FE-FAB0F22D2E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0-96F4-C249-B9C4-08F6CD7EC31D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fld id="{68A4842C-B243-F04F-ACB8-4195025D62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1-96F4-C249-B9C4-08F6CD7EC31D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fld id="{76C289CC-453C-CA46-B8C3-7338FB7E4D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2-96F4-C249-B9C4-08F6CD7EC31D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fld id="{41EBFB76-608B-6843-B123-F6BEB47489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3-96F4-C249-B9C4-08F6CD7EC31D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fld id="{A6F9AFAE-E685-9940-A2C8-481E829B08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4-96F4-C249-B9C4-08F6CD7EC31D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fld id="{D0B35C6D-1A5D-1147-AF50-D957C7F185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5-96F4-C249-B9C4-08F6CD7EC31D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fld id="{A8ECF8BC-0256-B24A-9A21-7AFF149C2E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6-96F4-C249-B9C4-08F6CD7EC31D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fld id="{5E46EED5-73AB-F444-A0CE-BF75979008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7-96F4-C249-B9C4-08F6CD7EC31D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fld id="{02523FA1-8AEC-EF46-A85A-35B8F414819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8-96F4-C249-B9C4-08F6CD7EC31D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fld id="{4B7DB60B-9B5F-A04B-87E2-FBEC901617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9-96F4-C249-B9C4-08F6CD7EC31D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fld id="{2BB8F25D-5EE1-4242-8CD4-29D1D2D122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A-96F4-C249-B9C4-08F6CD7EC31D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fld id="{E7B5E601-434F-A346-A65B-3A9030D347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B-96F4-C249-B9C4-08F6CD7EC31D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fld id="{826C7D8C-2333-E74E-8FF6-537C9C961E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C-96F4-C249-B9C4-08F6CD7EC31D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fld id="{0D3F6709-EDEC-0F43-9E96-20AA31EF61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D-96F4-C249-B9C4-08F6CD7EC31D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fld id="{45D3820A-0CB0-3246-BC89-5BC180FA15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E-96F4-C249-B9C4-08F6CD7EC31D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fld id="{43164112-974F-0B4D-BAC9-AAA634EF0B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F-96F4-C249-B9C4-08F6CD7EC31D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fld id="{7A463600-40B9-7947-A569-112B7625A5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0-96F4-C249-B9C4-08F6CD7EC31D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fld id="{7E90FA29-06B0-714E-A37B-957AFB0D2C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1-96F4-C249-B9C4-08F6CD7EC31D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fld id="{CE529580-3985-9A4E-98F2-9BE027DB0F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2-96F4-C249-B9C4-08F6CD7EC31D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fld id="{1441CEE8-680E-9D49-8F9F-8592689CB0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3-96F4-C249-B9C4-08F6CD7EC31D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fld id="{8DDC3A9D-4790-F546-8E2E-86353D0477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4-96F4-C249-B9C4-08F6CD7EC31D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fld id="{D4AAEE57-3E54-374A-86C0-1B4EE66530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5-96F4-C249-B9C4-08F6CD7EC31D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fld id="{C3CE5DFF-5FD6-C44B-9EC2-546146E671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6-96F4-C249-B9C4-08F6CD7EC31D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fld id="{F0DF328F-DE19-F64B-877E-A5DFA93F31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7-96F4-C249-B9C4-08F6CD7EC31D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fld id="{81DFB3D7-4E20-B145-8318-CEE9211DDD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8-96F4-C249-B9C4-08F6CD7EC31D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fld id="{DA2FD0A7-16FF-354D-9037-45AE30EB19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9-96F4-C249-B9C4-08F6CD7EC31D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fld id="{F216D2B5-1DBC-5644-8ED9-2EC31D824F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A-96F4-C249-B9C4-08F6CD7EC31D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fld id="{5C71961A-B5A1-7F44-AC2A-98B77D1935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B-96F4-C249-B9C4-08F6CD7EC31D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fld id="{5C66F552-2DDA-F844-9378-4E545BDAA0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C-96F4-C249-B9C4-08F6CD7EC31D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fld id="{46BEA491-4AE5-4342-A191-930F81B26B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D-96F4-C249-B9C4-08F6CD7EC31D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fld id="{94BA4B67-DD39-644A-BFBE-E23CBA1CFF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E-96F4-C249-B9C4-08F6CD7EC31D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fld id="{00680935-1669-2F40-AE9E-3A9547447E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F-96F4-C249-B9C4-08F6CD7EC31D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fld id="{402E2294-B72C-EB48-9897-71670E7CF2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0-96F4-C249-B9C4-08F6CD7EC31D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fld id="{F2B73103-A9BE-3A47-A1D1-1585F71121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1-96F4-C249-B9C4-08F6CD7EC31D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fld id="{586B5F05-0CDE-6F4D-B775-0E1B6DBB9C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2-96F4-C249-B9C4-08F6CD7EC31D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fld id="{2035A114-4D56-5047-A587-4E14F253D4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3-96F4-C249-B9C4-08F6CD7EC31D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fld id="{F91728A7-663C-404F-9889-DCC75C44D6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4-96F4-C249-B9C4-08F6CD7EC31D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fld id="{0BF5051C-51DF-8B45-B7AD-F6C4841084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5-96F4-C249-B9C4-08F6CD7EC31D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fld id="{0CA4D600-9B30-A64E-BF27-C18E4E1FD7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6-96F4-C249-B9C4-08F6CD7EC31D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fld id="{B6BA672B-4249-3740-90E5-A4D1356DBE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7-96F4-C249-B9C4-08F6CD7EC31D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fld id="{8D35163E-5D9F-5C41-B566-9051E6573B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8-96F4-C249-B9C4-08F6CD7EC31D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fld id="{935B4867-CE09-B34A-984E-E4400A620C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9-96F4-C249-B9C4-08F6CD7EC31D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fld id="{C91687D7-1019-564B-A184-993526A7AF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A-96F4-C249-B9C4-08F6CD7EC31D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fld id="{69AB1368-439A-FF4A-80F0-CE4322A67F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B-96F4-C249-B9C4-08F6CD7EC31D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fld id="{5E2FE098-B916-8344-A2DF-9E69A384DE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C-96F4-C249-B9C4-08F6CD7EC31D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fld id="{6D632281-9331-2245-91DD-E7C63EFDEA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D-96F4-C249-B9C4-08F6CD7EC31D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fld id="{638C3099-306F-B74B-B181-463D46CA8A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E-96F4-C249-B9C4-08F6CD7EC31D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fld id="{FEBFC7C8-1A49-CF4B-98D9-E46870F84B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F-96F4-C249-B9C4-08F6CD7EC31D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fld id="{60ADB29B-2135-6941-967F-C75D2040FE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0-96F4-C249-B9C4-08F6CD7EC31D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fld id="{50C955A2-DFE6-C641-8230-AF5B32D00A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1-96F4-C249-B9C4-08F6CD7EC31D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fld id="{9F8878F4-7AAA-344A-91BF-462F1A9BA8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2-96F4-C249-B9C4-08F6CD7EC31D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fld id="{F9CE150B-2E60-BA4B-A5C3-0103A62941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3-96F4-C249-B9C4-08F6CD7EC31D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fld id="{93D02D04-CB5D-E44D-8AE2-35544AF978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4-96F4-C249-B9C4-08F6CD7EC31D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fld id="{EFEC4C77-8866-FC4C-A06A-958F2259BE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5-96F4-C249-B9C4-08F6CD7EC31D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fld id="{85DBC1AA-6E79-3040-A657-F96E1E37F7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6-96F4-C249-B9C4-08F6CD7EC31D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fld id="{CC470A1E-5715-A140-9E24-9D544C7087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7-96F4-C249-B9C4-08F6CD7EC31D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fld id="{9CEB7CCB-EFF8-CA45-88BA-01E14CFC09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8-96F4-C249-B9C4-08F6CD7EC31D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fld id="{E4688B70-A01A-E94C-8840-EBF3B94851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9-96F4-C249-B9C4-08F6CD7EC31D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fld id="{DD52D14E-15C3-A648-9EFA-B83091802B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A-96F4-C249-B9C4-08F6CD7EC31D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fld id="{29FD3F49-94D6-CE46-9DAE-D8FAFED38A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B-96F4-C249-B9C4-08F6CD7EC31D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fld id="{4D94EE85-B7F1-C643-8950-B03266FC0B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C-96F4-C249-B9C4-08F6CD7EC31D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fld id="{3B37D857-35BA-AE41-9110-147CC9CBFB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D-96F4-C249-B9C4-08F6CD7EC31D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fld id="{D8FAC4E9-0564-B945-B5FC-C1875CA28B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E-96F4-C249-B9C4-08F6CD7EC31D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fld id="{5DC31FCC-FC2B-304D-8BD2-0E8645C9F4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F-96F4-C249-B9C4-08F6CD7EC31D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fld id="{F5F5A089-6582-5F45-BBEA-850471A829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0-96F4-C249-B9C4-08F6CD7EC31D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fld id="{84483C0D-72FD-E74E-86F5-AF90770399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1-96F4-C249-B9C4-08F6CD7EC31D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fld id="{1D30361C-F6B5-B742-A88A-537FFDF7EB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2-96F4-C249-B9C4-08F6CD7EC31D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fld id="{6FD0753C-3B73-1648-A705-330435570B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3-96F4-C249-B9C4-08F6CD7EC31D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fld id="{6861A96E-C556-3645-85FF-310CDCCC63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4-96F4-C249-B9C4-08F6CD7EC31D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fld id="{026C1238-E514-9A45-8315-C5C58D6E7A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5-96F4-C249-B9C4-08F6CD7EC31D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fld id="{64391CB8-90B5-0E47-8799-B590CF4605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6-96F4-C249-B9C4-08F6CD7EC31D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fld id="{421B371B-5117-4445-A9E5-F5A887446B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7-96F4-C249-B9C4-08F6CD7EC31D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fld id="{E3C2B8B9-8445-C146-8A33-0D6D7B9E18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8-96F4-C249-B9C4-08F6CD7EC31D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fld id="{552A1652-9E04-6C48-8E4F-1194B07320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9-96F4-C249-B9C4-08F6CD7EC31D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fld id="{D8DFAF6E-BF4B-554C-9382-D205C1E5D0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A-96F4-C249-B9C4-08F6CD7EC31D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fld id="{DD3EEDE0-C81E-AF42-A044-D9DCCDCBFB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B-96F4-C249-B9C4-08F6CD7EC31D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fld id="{5D4AE12A-FF76-F947-A301-BA82599EA2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C-96F4-C249-B9C4-08F6CD7EC31D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fld id="{7C63BBF5-34B8-1B4F-8C88-6A35C40917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D-96F4-C249-B9C4-08F6CD7EC31D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fld id="{9DDA7D9B-A272-734B-87EE-6873C41323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E-96F4-C249-B9C4-08F6CD7EC31D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fld id="{F9A6D134-F1BF-324F-AB89-7F6947A3BB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F-96F4-C249-B9C4-08F6CD7EC31D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fld id="{DF04D000-720D-7E40-AD3E-17261C71D1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0-96F4-C249-B9C4-08F6CD7EC31D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fld id="{CB9D80C5-801D-7A44-915F-FCAFAA9FE5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1-96F4-C249-B9C4-08F6CD7EC31D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fld id="{7E7730CE-81FD-134D-8AC1-F3F2712075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2-96F4-C249-B9C4-08F6CD7EC31D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fld id="{7B846805-74E9-A546-BA3D-2BE16308E1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3-96F4-C249-B9C4-08F6CD7EC31D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fld id="{99F1749E-DBF7-CB47-A6CF-D88AA76C23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4-96F4-C249-B9C4-08F6CD7EC31D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fld id="{A4630505-A0EE-084B-AB1B-7A1B9997E3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5-96F4-C249-B9C4-08F6CD7EC31D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fld id="{A3FBF67A-43D3-E342-928A-EF0C32AE0B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6-96F4-C249-B9C4-08F6CD7EC31D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fld id="{080D4DDC-30C9-4F40-9352-31F4F6D43E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7-96F4-C249-B9C4-08F6CD7EC31D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fld id="{E0B3BDCF-D320-3749-A5CF-024DDF6A55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8-96F4-C249-B9C4-08F6CD7EC31D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fld id="{30783E2A-BE7F-754F-8CB4-B8FE875AA3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9-96F4-C249-B9C4-08F6CD7EC31D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fld id="{FACB0402-FE66-A74F-A22F-C1420F4563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A-96F4-C249-B9C4-08F6CD7EC31D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fld id="{A0CDE223-6F03-4E4E-9E30-12D3B7154A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B-96F4-C249-B9C4-08F6CD7EC31D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C-96F4-C249-B9C4-08F6CD7EC31D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D-96F4-C249-B9C4-08F6CD7EC31D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'Empirical Rule'!$AR$4:$AR$197</c:f>
              <c:numCache>
                <c:formatCode>General</c:formatCode>
                <c:ptCount val="194"/>
                <c:pt idx="0">
                  <c:v>-2.3333333333333357</c:v>
                </c:pt>
                <c:pt idx="1">
                  <c:v>-2.1666666666666696</c:v>
                </c:pt>
                <c:pt idx="2">
                  <c:v>-1.8333333333333366</c:v>
                </c:pt>
                <c:pt idx="3">
                  <c:v>-1.6666666666666696</c:v>
                </c:pt>
                <c:pt idx="4">
                  <c:v>-1.5000000000000027</c:v>
                </c:pt>
                <c:pt idx="5">
                  <c:v>-1.3333333333333357</c:v>
                </c:pt>
                <c:pt idx="6">
                  <c:v>-1.1666666666666687</c:v>
                </c:pt>
                <c:pt idx="7">
                  <c:v>-0.83333333333333526</c:v>
                </c:pt>
                <c:pt idx="8">
                  <c:v>-0.66666666666666874</c:v>
                </c:pt>
                <c:pt idx="9">
                  <c:v>-0.50000000000000222</c:v>
                </c:pt>
                <c:pt idx="10">
                  <c:v>-0.33333333333333548</c:v>
                </c:pt>
                <c:pt idx="11">
                  <c:v>-0.16666666666666879</c:v>
                </c:pt>
                <c:pt idx="12">
                  <c:v>0.16666666666666449</c:v>
                </c:pt>
                <c:pt idx="13">
                  <c:v>0.33333333333333115</c:v>
                </c:pt>
                <c:pt idx="14">
                  <c:v>0.49999999999999789</c:v>
                </c:pt>
                <c:pt idx="15">
                  <c:v>0.66666666666666441</c:v>
                </c:pt>
                <c:pt idx="16">
                  <c:v>0.83333333333333093</c:v>
                </c:pt>
                <c:pt idx="17">
                  <c:v>1.1666666666666643</c:v>
                </c:pt>
                <c:pt idx="18">
                  <c:v>1.3333333333333313</c:v>
                </c:pt>
                <c:pt idx="19">
                  <c:v>1.4999999999999982</c:v>
                </c:pt>
                <c:pt idx="20">
                  <c:v>1.6666666666666652</c:v>
                </c:pt>
                <c:pt idx="21">
                  <c:v>1.8333333333333321</c:v>
                </c:pt>
                <c:pt idx="22">
                  <c:v>2.1666666666666652</c:v>
                </c:pt>
                <c:pt idx="23">
                  <c:v>2.3333333333333313</c:v>
                </c:pt>
                <c:pt idx="24">
                  <c:v>-1.8333333333333366</c:v>
                </c:pt>
                <c:pt idx="25">
                  <c:v>-1.6666666666666696</c:v>
                </c:pt>
                <c:pt idx="26">
                  <c:v>-1.5000000000000027</c:v>
                </c:pt>
                <c:pt idx="27">
                  <c:v>-1.3333333333333357</c:v>
                </c:pt>
                <c:pt idx="28">
                  <c:v>-1.1666666666666687</c:v>
                </c:pt>
                <c:pt idx="29">
                  <c:v>-0.83333333333333526</c:v>
                </c:pt>
                <c:pt idx="30">
                  <c:v>-0.66666666666666874</c:v>
                </c:pt>
                <c:pt idx="31">
                  <c:v>-0.50000000000000222</c:v>
                </c:pt>
                <c:pt idx="32">
                  <c:v>-0.33333333333333548</c:v>
                </c:pt>
                <c:pt idx="33">
                  <c:v>-0.16666666666666879</c:v>
                </c:pt>
                <c:pt idx="34">
                  <c:v>0.16666666666666449</c:v>
                </c:pt>
                <c:pt idx="35">
                  <c:v>0.33333333333333115</c:v>
                </c:pt>
                <c:pt idx="36">
                  <c:v>0.49999999999999789</c:v>
                </c:pt>
                <c:pt idx="37">
                  <c:v>0.66666666666666441</c:v>
                </c:pt>
                <c:pt idx="38">
                  <c:v>0.83333333333333093</c:v>
                </c:pt>
                <c:pt idx="39">
                  <c:v>1.1666666666666643</c:v>
                </c:pt>
                <c:pt idx="40">
                  <c:v>1.3333333333333313</c:v>
                </c:pt>
                <c:pt idx="41">
                  <c:v>1.4999999999999982</c:v>
                </c:pt>
                <c:pt idx="42">
                  <c:v>1.6666666666666652</c:v>
                </c:pt>
                <c:pt idx="43">
                  <c:v>1.8333333333333321</c:v>
                </c:pt>
                <c:pt idx="44">
                  <c:v>-1.8333333333333366</c:v>
                </c:pt>
                <c:pt idx="45">
                  <c:v>-1.6666666666666696</c:v>
                </c:pt>
                <c:pt idx="46">
                  <c:v>-1.5000000000000027</c:v>
                </c:pt>
                <c:pt idx="47">
                  <c:v>-1.3333333333333357</c:v>
                </c:pt>
                <c:pt idx="48">
                  <c:v>-1.1666666666666687</c:v>
                </c:pt>
                <c:pt idx="49">
                  <c:v>-0.83333333333333526</c:v>
                </c:pt>
                <c:pt idx="50">
                  <c:v>-0.66666666666666874</c:v>
                </c:pt>
                <c:pt idx="51">
                  <c:v>-0.50000000000000222</c:v>
                </c:pt>
                <c:pt idx="52">
                  <c:v>-0.33333333333333548</c:v>
                </c:pt>
                <c:pt idx="53">
                  <c:v>-0.16666666666666879</c:v>
                </c:pt>
                <c:pt idx="54">
                  <c:v>0.16666666666666449</c:v>
                </c:pt>
                <c:pt idx="55">
                  <c:v>0.33333333333333115</c:v>
                </c:pt>
                <c:pt idx="56">
                  <c:v>0.49999999999999789</c:v>
                </c:pt>
                <c:pt idx="57">
                  <c:v>0.66666666666666441</c:v>
                </c:pt>
                <c:pt idx="58">
                  <c:v>0.83333333333333093</c:v>
                </c:pt>
                <c:pt idx="59">
                  <c:v>1.1666666666666643</c:v>
                </c:pt>
                <c:pt idx="60">
                  <c:v>1.3333333333333313</c:v>
                </c:pt>
                <c:pt idx="61">
                  <c:v>1.4999999999999982</c:v>
                </c:pt>
                <c:pt idx="62">
                  <c:v>1.6666666666666652</c:v>
                </c:pt>
                <c:pt idx="63">
                  <c:v>1.8333333333333321</c:v>
                </c:pt>
                <c:pt idx="64">
                  <c:v>-1.6666666666666696</c:v>
                </c:pt>
                <c:pt idx="65">
                  <c:v>-1.5000000000000027</c:v>
                </c:pt>
                <c:pt idx="66">
                  <c:v>-1.3333333333333357</c:v>
                </c:pt>
                <c:pt idx="67">
                  <c:v>-1.1666666666666687</c:v>
                </c:pt>
                <c:pt idx="68">
                  <c:v>-0.83333333333333526</c:v>
                </c:pt>
                <c:pt idx="69">
                  <c:v>-0.66666666666666874</c:v>
                </c:pt>
                <c:pt idx="70">
                  <c:v>-0.50000000000000222</c:v>
                </c:pt>
                <c:pt idx="71">
                  <c:v>-0.33333333333333548</c:v>
                </c:pt>
                <c:pt idx="72">
                  <c:v>-0.16666666666666879</c:v>
                </c:pt>
                <c:pt idx="73">
                  <c:v>0.16666666666666449</c:v>
                </c:pt>
                <c:pt idx="74">
                  <c:v>0.33333333333333115</c:v>
                </c:pt>
                <c:pt idx="75">
                  <c:v>0.49999999999999789</c:v>
                </c:pt>
                <c:pt idx="76">
                  <c:v>0.66666666666666441</c:v>
                </c:pt>
                <c:pt idx="77">
                  <c:v>0.83333333333333093</c:v>
                </c:pt>
                <c:pt idx="78">
                  <c:v>1.1666666666666643</c:v>
                </c:pt>
                <c:pt idx="79">
                  <c:v>1.3333333333333313</c:v>
                </c:pt>
                <c:pt idx="80">
                  <c:v>1.4999999999999982</c:v>
                </c:pt>
                <c:pt idx="81">
                  <c:v>1.6666666666666652</c:v>
                </c:pt>
                <c:pt idx="82">
                  <c:v>-1.5000000000000027</c:v>
                </c:pt>
                <c:pt idx="83">
                  <c:v>-1.3333333333333357</c:v>
                </c:pt>
                <c:pt idx="84">
                  <c:v>-1.1666666666666687</c:v>
                </c:pt>
                <c:pt idx="85">
                  <c:v>-0.83333333333333526</c:v>
                </c:pt>
                <c:pt idx="86">
                  <c:v>-0.66666666666666874</c:v>
                </c:pt>
                <c:pt idx="87">
                  <c:v>-0.50000000000000222</c:v>
                </c:pt>
                <c:pt idx="88">
                  <c:v>-0.33333333333333548</c:v>
                </c:pt>
                <c:pt idx="89">
                  <c:v>-0.16666666666666879</c:v>
                </c:pt>
                <c:pt idx="90">
                  <c:v>0.16666666666666449</c:v>
                </c:pt>
                <c:pt idx="91">
                  <c:v>0.33333333333333115</c:v>
                </c:pt>
                <c:pt idx="92">
                  <c:v>0.49999999999999789</c:v>
                </c:pt>
                <c:pt idx="93">
                  <c:v>0.66666666666666441</c:v>
                </c:pt>
                <c:pt idx="94">
                  <c:v>0.83333333333333093</c:v>
                </c:pt>
                <c:pt idx="95">
                  <c:v>1.1666666666666643</c:v>
                </c:pt>
                <c:pt idx="96">
                  <c:v>1.3333333333333313</c:v>
                </c:pt>
                <c:pt idx="97">
                  <c:v>1.4999999999999982</c:v>
                </c:pt>
                <c:pt idx="98">
                  <c:v>-1.3333333333333357</c:v>
                </c:pt>
                <c:pt idx="99">
                  <c:v>-1.1666666666666687</c:v>
                </c:pt>
                <c:pt idx="100">
                  <c:v>-0.83333333333333526</c:v>
                </c:pt>
                <c:pt idx="101">
                  <c:v>-0.66666666666666874</c:v>
                </c:pt>
                <c:pt idx="102">
                  <c:v>-0.50000000000000222</c:v>
                </c:pt>
                <c:pt idx="103">
                  <c:v>-0.33333333333333548</c:v>
                </c:pt>
                <c:pt idx="104">
                  <c:v>-0.16666666666666879</c:v>
                </c:pt>
                <c:pt idx="105">
                  <c:v>0.16666666666666449</c:v>
                </c:pt>
                <c:pt idx="106">
                  <c:v>0.33333333333333115</c:v>
                </c:pt>
                <c:pt idx="107">
                  <c:v>0.49999999999999789</c:v>
                </c:pt>
                <c:pt idx="108">
                  <c:v>0.66666666666666441</c:v>
                </c:pt>
                <c:pt idx="109">
                  <c:v>0.83333333333333093</c:v>
                </c:pt>
                <c:pt idx="110">
                  <c:v>1.1666666666666643</c:v>
                </c:pt>
                <c:pt idx="111">
                  <c:v>1.3333333333333313</c:v>
                </c:pt>
                <c:pt idx="112">
                  <c:v>-1.1666666666666687</c:v>
                </c:pt>
                <c:pt idx="113">
                  <c:v>-0.83333333333333526</c:v>
                </c:pt>
                <c:pt idx="114">
                  <c:v>-0.66666666666666874</c:v>
                </c:pt>
                <c:pt idx="115">
                  <c:v>-0.50000000000000222</c:v>
                </c:pt>
                <c:pt idx="116">
                  <c:v>-0.33333333333333548</c:v>
                </c:pt>
                <c:pt idx="117">
                  <c:v>-0.16666666666666879</c:v>
                </c:pt>
                <c:pt idx="118">
                  <c:v>0.16666666666666449</c:v>
                </c:pt>
                <c:pt idx="119">
                  <c:v>0.33333333333333115</c:v>
                </c:pt>
                <c:pt idx="120">
                  <c:v>0.49999999999999789</c:v>
                </c:pt>
                <c:pt idx="121">
                  <c:v>0.66666666666666441</c:v>
                </c:pt>
                <c:pt idx="122">
                  <c:v>0.83333333333333093</c:v>
                </c:pt>
                <c:pt idx="123">
                  <c:v>1.1666666666666643</c:v>
                </c:pt>
                <c:pt idx="124">
                  <c:v>-1.1666666666666687</c:v>
                </c:pt>
                <c:pt idx="125">
                  <c:v>-0.83333333333333526</c:v>
                </c:pt>
                <c:pt idx="126">
                  <c:v>-0.66666666666666874</c:v>
                </c:pt>
                <c:pt idx="127">
                  <c:v>-0.50000000000000222</c:v>
                </c:pt>
                <c:pt idx="128">
                  <c:v>-0.33333333333333548</c:v>
                </c:pt>
                <c:pt idx="129">
                  <c:v>-0.16666666666666879</c:v>
                </c:pt>
                <c:pt idx="130">
                  <c:v>0.16666666666666449</c:v>
                </c:pt>
                <c:pt idx="131">
                  <c:v>0.33333333333333115</c:v>
                </c:pt>
                <c:pt idx="132">
                  <c:v>0.49999999999999789</c:v>
                </c:pt>
                <c:pt idx="133">
                  <c:v>0.66666666666666441</c:v>
                </c:pt>
                <c:pt idx="134">
                  <c:v>0.83333333333333093</c:v>
                </c:pt>
                <c:pt idx="135">
                  <c:v>1.1666666666666643</c:v>
                </c:pt>
                <c:pt idx="136">
                  <c:v>-0.83333333333333526</c:v>
                </c:pt>
                <c:pt idx="137">
                  <c:v>-0.66666666666666874</c:v>
                </c:pt>
                <c:pt idx="138">
                  <c:v>-0.50000000000000222</c:v>
                </c:pt>
                <c:pt idx="139">
                  <c:v>-0.33333333333333548</c:v>
                </c:pt>
                <c:pt idx="140">
                  <c:v>-0.16666666666666879</c:v>
                </c:pt>
                <c:pt idx="141">
                  <c:v>0.16666666666666449</c:v>
                </c:pt>
                <c:pt idx="142">
                  <c:v>0.33333333333333115</c:v>
                </c:pt>
                <c:pt idx="143">
                  <c:v>0.49999999999999789</c:v>
                </c:pt>
                <c:pt idx="144">
                  <c:v>0.66666666666666441</c:v>
                </c:pt>
                <c:pt idx="145">
                  <c:v>0.83333333333333093</c:v>
                </c:pt>
                <c:pt idx="146">
                  <c:v>-0.83333333333333526</c:v>
                </c:pt>
                <c:pt idx="147">
                  <c:v>-0.66666666666666874</c:v>
                </c:pt>
                <c:pt idx="148">
                  <c:v>-0.50000000000000222</c:v>
                </c:pt>
                <c:pt idx="149">
                  <c:v>-0.33333333333333548</c:v>
                </c:pt>
                <c:pt idx="150">
                  <c:v>-0.16666666666666879</c:v>
                </c:pt>
                <c:pt idx="151">
                  <c:v>0.16666666666666449</c:v>
                </c:pt>
                <c:pt idx="152">
                  <c:v>0.33333333333333115</c:v>
                </c:pt>
                <c:pt idx="153">
                  <c:v>0.49999999999999789</c:v>
                </c:pt>
                <c:pt idx="154">
                  <c:v>0.66666666666666441</c:v>
                </c:pt>
                <c:pt idx="155">
                  <c:v>0.83333333333333093</c:v>
                </c:pt>
                <c:pt idx="156">
                  <c:v>-0.83333333333333526</c:v>
                </c:pt>
                <c:pt idx="157">
                  <c:v>-0.66666666666666874</c:v>
                </c:pt>
                <c:pt idx="158">
                  <c:v>-0.50000000000000222</c:v>
                </c:pt>
                <c:pt idx="159">
                  <c:v>-0.33333333333333548</c:v>
                </c:pt>
                <c:pt idx="160">
                  <c:v>-0.16666666666666879</c:v>
                </c:pt>
                <c:pt idx="161">
                  <c:v>0.16666666666666449</c:v>
                </c:pt>
                <c:pt idx="162">
                  <c:v>0.33333333333333115</c:v>
                </c:pt>
                <c:pt idx="163">
                  <c:v>0.49999999999999789</c:v>
                </c:pt>
                <c:pt idx="164">
                  <c:v>0.66666666666666441</c:v>
                </c:pt>
                <c:pt idx="165">
                  <c:v>0.83333333333333093</c:v>
                </c:pt>
                <c:pt idx="166">
                  <c:v>-0.66666666666666874</c:v>
                </c:pt>
                <c:pt idx="167">
                  <c:v>-0.50000000000000222</c:v>
                </c:pt>
                <c:pt idx="168">
                  <c:v>-0.33333333333333548</c:v>
                </c:pt>
                <c:pt idx="169">
                  <c:v>-0.16666666666666879</c:v>
                </c:pt>
                <c:pt idx="170">
                  <c:v>0.16666666666666449</c:v>
                </c:pt>
                <c:pt idx="171">
                  <c:v>0.33333333333333115</c:v>
                </c:pt>
                <c:pt idx="172">
                  <c:v>0.49999999999999789</c:v>
                </c:pt>
                <c:pt idx="173">
                  <c:v>0.66666666666666441</c:v>
                </c:pt>
                <c:pt idx="174">
                  <c:v>-0.66666666666666874</c:v>
                </c:pt>
                <c:pt idx="175">
                  <c:v>-0.50000000000000222</c:v>
                </c:pt>
                <c:pt idx="176">
                  <c:v>-0.33333333333333548</c:v>
                </c:pt>
                <c:pt idx="177">
                  <c:v>-0.16666666666666879</c:v>
                </c:pt>
                <c:pt idx="178">
                  <c:v>0.16666666666666449</c:v>
                </c:pt>
                <c:pt idx="179">
                  <c:v>0.33333333333333115</c:v>
                </c:pt>
                <c:pt idx="180">
                  <c:v>0.49999999999999789</c:v>
                </c:pt>
                <c:pt idx="181">
                  <c:v>0.66666666666666441</c:v>
                </c:pt>
                <c:pt idx="182">
                  <c:v>-0.50000000000000222</c:v>
                </c:pt>
                <c:pt idx="183">
                  <c:v>-0.33333333333333548</c:v>
                </c:pt>
                <c:pt idx="184">
                  <c:v>-0.16666666666666879</c:v>
                </c:pt>
                <c:pt idx="185">
                  <c:v>0.16666666666666449</c:v>
                </c:pt>
                <c:pt idx="186">
                  <c:v>0.33333333333333115</c:v>
                </c:pt>
                <c:pt idx="187">
                  <c:v>0.49999999999999789</c:v>
                </c:pt>
                <c:pt idx="188">
                  <c:v>-0.33333333333333548</c:v>
                </c:pt>
                <c:pt idx="189">
                  <c:v>-0.16666666666666879</c:v>
                </c:pt>
                <c:pt idx="190">
                  <c:v>0.16666666666666449</c:v>
                </c:pt>
                <c:pt idx="191">
                  <c:v>0.33333333333333115</c:v>
                </c:pt>
                <c:pt idx="192">
                  <c:v>-0.16666666666666879</c:v>
                </c:pt>
                <c:pt idx="193">
                  <c:v>0.16666666666666449</c:v>
                </c:pt>
              </c:numCache>
            </c:numRef>
          </c:xVal>
          <c:yVal>
            <c:numRef>
              <c:f>'Empirical Rule'!$AT$4:$AT$197</c:f>
              <c:numCache>
                <c:formatCode>General</c:formatCode>
                <c:ptCount val="194"/>
                <c:pt idx="0">
                  <c:v>1.4E-2</c:v>
                </c:pt>
                <c:pt idx="1">
                  <c:v>1.4E-2</c:v>
                </c:pt>
                <c:pt idx="2">
                  <c:v>1.4E-2</c:v>
                </c:pt>
                <c:pt idx="3">
                  <c:v>1.4E-2</c:v>
                </c:pt>
                <c:pt idx="4">
                  <c:v>1.4E-2</c:v>
                </c:pt>
                <c:pt idx="5">
                  <c:v>1.4E-2</c:v>
                </c:pt>
                <c:pt idx="6">
                  <c:v>1.4E-2</c:v>
                </c:pt>
                <c:pt idx="7">
                  <c:v>1.4E-2</c:v>
                </c:pt>
                <c:pt idx="8">
                  <c:v>1.4E-2</c:v>
                </c:pt>
                <c:pt idx="9">
                  <c:v>1.4E-2</c:v>
                </c:pt>
                <c:pt idx="10">
                  <c:v>1.4E-2</c:v>
                </c:pt>
                <c:pt idx="11">
                  <c:v>1.4E-2</c:v>
                </c:pt>
                <c:pt idx="12">
                  <c:v>1.4E-2</c:v>
                </c:pt>
                <c:pt idx="13">
                  <c:v>1.4E-2</c:v>
                </c:pt>
                <c:pt idx="14">
                  <c:v>1.4E-2</c:v>
                </c:pt>
                <c:pt idx="15">
                  <c:v>1.4E-2</c:v>
                </c:pt>
                <c:pt idx="16">
                  <c:v>1.4E-2</c:v>
                </c:pt>
                <c:pt idx="17">
                  <c:v>1.4E-2</c:v>
                </c:pt>
                <c:pt idx="18">
                  <c:v>1.4E-2</c:v>
                </c:pt>
                <c:pt idx="19">
                  <c:v>1.4E-2</c:v>
                </c:pt>
                <c:pt idx="20">
                  <c:v>1.4E-2</c:v>
                </c:pt>
                <c:pt idx="21">
                  <c:v>1.4E-2</c:v>
                </c:pt>
                <c:pt idx="22">
                  <c:v>1.4E-2</c:v>
                </c:pt>
                <c:pt idx="23">
                  <c:v>1.4E-2</c:v>
                </c:pt>
                <c:pt idx="24">
                  <c:v>3.7999999999999999E-2</c:v>
                </c:pt>
                <c:pt idx="25">
                  <c:v>3.7999999999999999E-2</c:v>
                </c:pt>
                <c:pt idx="26">
                  <c:v>3.7999999999999999E-2</c:v>
                </c:pt>
                <c:pt idx="27">
                  <c:v>3.7999999999999999E-2</c:v>
                </c:pt>
                <c:pt idx="28">
                  <c:v>3.7999999999999999E-2</c:v>
                </c:pt>
                <c:pt idx="29">
                  <c:v>3.7999999999999999E-2</c:v>
                </c:pt>
                <c:pt idx="30">
                  <c:v>3.7999999999999999E-2</c:v>
                </c:pt>
                <c:pt idx="31">
                  <c:v>3.7999999999999999E-2</c:v>
                </c:pt>
                <c:pt idx="32">
                  <c:v>3.7999999999999999E-2</c:v>
                </c:pt>
                <c:pt idx="33">
                  <c:v>3.7999999999999999E-2</c:v>
                </c:pt>
                <c:pt idx="34">
                  <c:v>3.7999999999999999E-2</c:v>
                </c:pt>
                <c:pt idx="35">
                  <c:v>3.7999999999999999E-2</c:v>
                </c:pt>
                <c:pt idx="36">
                  <c:v>3.7999999999999999E-2</c:v>
                </c:pt>
                <c:pt idx="37">
                  <c:v>3.7999999999999999E-2</c:v>
                </c:pt>
                <c:pt idx="38">
                  <c:v>3.7999999999999999E-2</c:v>
                </c:pt>
                <c:pt idx="39">
                  <c:v>3.7999999999999999E-2</c:v>
                </c:pt>
                <c:pt idx="40">
                  <c:v>3.7999999999999999E-2</c:v>
                </c:pt>
                <c:pt idx="41">
                  <c:v>3.7999999999999999E-2</c:v>
                </c:pt>
                <c:pt idx="42">
                  <c:v>3.7999999999999999E-2</c:v>
                </c:pt>
                <c:pt idx="43">
                  <c:v>3.7999999999999999E-2</c:v>
                </c:pt>
                <c:pt idx="44">
                  <c:v>6.2000000000000006E-2</c:v>
                </c:pt>
                <c:pt idx="45">
                  <c:v>6.2000000000000006E-2</c:v>
                </c:pt>
                <c:pt idx="46">
                  <c:v>6.2000000000000006E-2</c:v>
                </c:pt>
                <c:pt idx="47">
                  <c:v>6.2000000000000006E-2</c:v>
                </c:pt>
                <c:pt idx="48">
                  <c:v>6.2000000000000006E-2</c:v>
                </c:pt>
                <c:pt idx="49">
                  <c:v>6.2000000000000006E-2</c:v>
                </c:pt>
                <c:pt idx="50">
                  <c:v>6.2000000000000006E-2</c:v>
                </c:pt>
                <c:pt idx="51">
                  <c:v>6.2000000000000006E-2</c:v>
                </c:pt>
                <c:pt idx="52">
                  <c:v>6.2000000000000006E-2</c:v>
                </c:pt>
                <c:pt idx="53">
                  <c:v>6.2000000000000006E-2</c:v>
                </c:pt>
                <c:pt idx="54">
                  <c:v>6.2000000000000006E-2</c:v>
                </c:pt>
                <c:pt idx="55">
                  <c:v>6.2000000000000006E-2</c:v>
                </c:pt>
                <c:pt idx="56">
                  <c:v>6.2000000000000006E-2</c:v>
                </c:pt>
                <c:pt idx="57">
                  <c:v>6.2000000000000006E-2</c:v>
                </c:pt>
                <c:pt idx="58">
                  <c:v>6.2000000000000006E-2</c:v>
                </c:pt>
                <c:pt idx="59">
                  <c:v>6.2000000000000006E-2</c:v>
                </c:pt>
                <c:pt idx="60">
                  <c:v>6.2000000000000006E-2</c:v>
                </c:pt>
                <c:pt idx="61">
                  <c:v>6.2000000000000006E-2</c:v>
                </c:pt>
                <c:pt idx="62">
                  <c:v>6.2000000000000006E-2</c:v>
                </c:pt>
                <c:pt idx="63">
                  <c:v>6.2000000000000006E-2</c:v>
                </c:pt>
                <c:pt idx="64">
                  <c:v>8.6000000000000007E-2</c:v>
                </c:pt>
                <c:pt idx="65">
                  <c:v>8.6000000000000007E-2</c:v>
                </c:pt>
                <c:pt idx="66">
                  <c:v>8.6000000000000007E-2</c:v>
                </c:pt>
                <c:pt idx="67">
                  <c:v>8.6000000000000007E-2</c:v>
                </c:pt>
                <c:pt idx="68">
                  <c:v>8.6000000000000007E-2</c:v>
                </c:pt>
                <c:pt idx="69">
                  <c:v>8.6000000000000007E-2</c:v>
                </c:pt>
                <c:pt idx="70">
                  <c:v>8.6000000000000007E-2</c:v>
                </c:pt>
                <c:pt idx="71">
                  <c:v>8.6000000000000007E-2</c:v>
                </c:pt>
                <c:pt idx="72">
                  <c:v>8.6000000000000007E-2</c:v>
                </c:pt>
                <c:pt idx="73">
                  <c:v>8.6000000000000007E-2</c:v>
                </c:pt>
                <c:pt idx="74">
                  <c:v>8.6000000000000007E-2</c:v>
                </c:pt>
                <c:pt idx="75">
                  <c:v>8.6000000000000007E-2</c:v>
                </c:pt>
                <c:pt idx="76">
                  <c:v>8.6000000000000007E-2</c:v>
                </c:pt>
                <c:pt idx="77">
                  <c:v>8.6000000000000007E-2</c:v>
                </c:pt>
                <c:pt idx="78">
                  <c:v>8.6000000000000007E-2</c:v>
                </c:pt>
                <c:pt idx="79">
                  <c:v>8.6000000000000007E-2</c:v>
                </c:pt>
                <c:pt idx="80">
                  <c:v>8.6000000000000007E-2</c:v>
                </c:pt>
                <c:pt idx="81">
                  <c:v>8.6000000000000007E-2</c:v>
                </c:pt>
                <c:pt idx="82">
                  <c:v>0.11</c:v>
                </c:pt>
                <c:pt idx="83">
                  <c:v>0.11</c:v>
                </c:pt>
                <c:pt idx="84">
                  <c:v>0.11</c:v>
                </c:pt>
                <c:pt idx="85">
                  <c:v>0.11</c:v>
                </c:pt>
                <c:pt idx="86">
                  <c:v>0.11</c:v>
                </c:pt>
                <c:pt idx="87">
                  <c:v>0.11</c:v>
                </c:pt>
                <c:pt idx="88">
                  <c:v>0.11</c:v>
                </c:pt>
                <c:pt idx="89">
                  <c:v>0.11</c:v>
                </c:pt>
                <c:pt idx="90">
                  <c:v>0.11</c:v>
                </c:pt>
                <c:pt idx="91">
                  <c:v>0.11</c:v>
                </c:pt>
                <c:pt idx="92">
                  <c:v>0.11</c:v>
                </c:pt>
                <c:pt idx="93">
                  <c:v>0.11</c:v>
                </c:pt>
                <c:pt idx="94">
                  <c:v>0.11</c:v>
                </c:pt>
                <c:pt idx="95">
                  <c:v>0.11</c:v>
                </c:pt>
                <c:pt idx="96">
                  <c:v>0.11</c:v>
                </c:pt>
                <c:pt idx="97">
                  <c:v>0.11</c:v>
                </c:pt>
                <c:pt idx="98">
                  <c:v>0.13400000000000001</c:v>
                </c:pt>
                <c:pt idx="99">
                  <c:v>0.13400000000000001</c:v>
                </c:pt>
                <c:pt idx="100">
                  <c:v>0.13400000000000001</c:v>
                </c:pt>
                <c:pt idx="101">
                  <c:v>0.13400000000000001</c:v>
                </c:pt>
                <c:pt idx="102">
                  <c:v>0.13400000000000001</c:v>
                </c:pt>
                <c:pt idx="103">
                  <c:v>0.13400000000000001</c:v>
                </c:pt>
                <c:pt idx="104">
                  <c:v>0.13400000000000001</c:v>
                </c:pt>
                <c:pt idx="105">
                  <c:v>0.13400000000000001</c:v>
                </c:pt>
                <c:pt idx="106">
                  <c:v>0.13400000000000001</c:v>
                </c:pt>
                <c:pt idx="107">
                  <c:v>0.13400000000000001</c:v>
                </c:pt>
                <c:pt idx="108">
                  <c:v>0.13400000000000001</c:v>
                </c:pt>
                <c:pt idx="109">
                  <c:v>0.13400000000000001</c:v>
                </c:pt>
                <c:pt idx="110">
                  <c:v>0.13400000000000001</c:v>
                </c:pt>
                <c:pt idx="111">
                  <c:v>0.13400000000000001</c:v>
                </c:pt>
                <c:pt idx="112">
                  <c:v>0.158</c:v>
                </c:pt>
                <c:pt idx="113">
                  <c:v>0.158</c:v>
                </c:pt>
                <c:pt idx="114">
                  <c:v>0.158</c:v>
                </c:pt>
                <c:pt idx="115">
                  <c:v>0.158</c:v>
                </c:pt>
                <c:pt idx="116">
                  <c:v>0.158</c:v>
                </c:pt>
                <c:pt idx="117">
                  <c:v>0.158</c:v>
                </c:pt>
                <c:pt idx="118">
                  <c:v>0.158</c:v>
                </c:pt>
                <c:pt idx="119">
                  <c:v>0.158</c:v>
                </c:pt>
                <c:pt idx="120">
                  <c:v>0.158</c:v>
                </c:pt>
                <c:pt idx="121">
                  <c:v>0.158</c:v>
                </c:pt>
                <c:pt idx="122">
                  <c:v>0.158</c:v>
                </c:pt>
                <c:pt idx="123">
                  <c:v>0.158</c:v>
                </c:pt>
                <c:pt idx="124">
                  <c:v>0.182</c:v>
                </c:pt>
                <c:pt idx="125">
                  <c:v>0.182</c:v>
                </c:pt>
                <c:pt idx="126">
                  <c:v>0.182</c:v>
                </c:pt>
                <c:pt idx="127">
                  <c:v>0.182</c:v>
                </c:pt>
                <c:pt idx="128">
                  <c:v>0.182</c:v>
                </c:pt>
                <c:pt idx="129">
                  <c:v>0.182</c:v>
                </c:pt>
                <c:pt idx="130">
                  <c:v>0.182</c:v>
                </c:pt>
                <c:pt idx="131">
                  <c:v>0.182</c:v>
                </c:pt>
                <c:pt idx="132">
                  <c:v>0.182</c:v>
                </c:pt>
                <c:pt idx="133">
                  <c:v>0.182</c:v>
                </c:pt>
                <c:pt idx="134">
                  <c:v>0.182</c:v>
                </c:pt>
                <c:pt idx="135">
                  <c:v>0.182</c:v>
                </c:pt>
                <c:pt idx="136">
                  <c:v>0.20599999999999999</c:v>
                </c:pt>
                <c:pt idx="137">
                  <c:v>0.20599999999999999</c:v>
                </c:pt>
                <c:pt idx="138">
                  <c:v>0.20599999999999999</c:v>
                </c:pt>
                <c:pt idx="139">
                  <c:v>0.20599999999999999</c:v>
                </c:pt>
                <c:pt idx="140">
                  <c:v>0.20599999999999999</c:v>
                </c:pt>
                <c:pt idx="141">
                  <c:v>0.20599999999999999</c:v>
                </c:pt>
                <c:pt idx="142">
                  <c:v>0.20599999999999999</c:v>
                </c:pt>
                <c:pt idx="143">
                  <c:v>0.20599999999999999</c:v>
                </c:pt>
                <c:pt idx="144">
                  <c:v>0.20599999999999999</c:v>
                </c:pt>
                <c:pt idx="145">
                  <c:v>0.20599999999999999</c:v>
                </c:pt>
                <c:pt idx="146">
                  <c:v>0.22999999999999998</c:v>
                </c:pt>
                <c:pt idx="147">
                  <c:v>0.22999999999999998</c:v>
                </c:pt>
                <c:pt idx="148">
                  <c:v>0.22999999999999998</c:v>
                </c:pt>
                <c:pt idx="149">
                  <c:v>0.22999999999999998</c:v>
                </c:pt>
                <c:pt idx="150">
                  <c:v>0.22999999999999998</c:v>
                </c:pt>
                <c:pt idx="151">
                  <c:v>0.22999999999999998</c:v>
                </c:pt>
                <c:pt idx="152">
                  <c:v>0.22999999999999998</c:v>
                </c:pt>
                <c:pt idx="153">
                  <c:v>0.22999999999999998</c:v>
                </c:pt>
                <c:pt idx="154">
                  <c:v>0.22999999999999998</c:v>
                </c:pt>
                <c:pt idx="155">
                  <c:v>0.22999999999999998</c:v>
                </c:pt>
                <c:pt idx="156">
                  <c:v>0.254</c:v>
                </c:pt>
                <c:pt idx="157">
                  <c:v>0.254</c:v>
                </c:pt>
                <c:pt idx="158">
                  <c:v>0.254</c:v>
                </c:pt>
                <c:pt idx="159">
                  <c:v>0.254</c:v>
                </c:pt>
                <c:pt idx="160">
                  <c:v>0.254</c:v>
                </c:pt>
                <c:pt idx="161">
                  <c:v>0.254</c:v>
                </c:pt>
                <c:pt idx="162">
                  <c:v>0.254</c:v>
                </c:pt>
                <c:pt idx="163">
                  <c:v>0.254</c:v>
                </c:pt>
                <c:pt idx="164">
                  <c:v>0.254</c:v>
                </c:pt>
                <c:pt idx="165">
                  <c:v>0.254</c:v>
                </c:pt>
                <c:pt idx="166">
                  <c:v>0.27800000000000002</c:v>
                </c:pt>
                <c:pt idx="167">
                  <c:v>0.27800000000000002</c:v>
                </c:pt>
                <c:pt idx="168">
                  <c:v>0.27800000000000002</c:v>
                </c:pt>
                <c:pt idx="169">
                  <c:v>0.27800000000000002</c:v>
                </c:pt>
                <c:pt idx="170">
                  <c:v>0.27800000000000002</c:v>
                </c:pt>
                <c:pt idx="171">
                  <c:v>0.27800000000000002</c:v>
                </c:pt>
                <c:pt idx="172">
                  <c:v>0.27800000000000002</c:v>
                </c:pt>
                <c:pt idx="173">
                  <c:v>0.27800000000000002</c:v>
                </c:pt>
                <c:pt idx="174">
                  <c:v>0.30199999999999999</c:v>
                </c:pt>
                <c:pt idx="175">
                  <c:v>0.30199999999999999</c:v>
                </c:pt>
                <c:pt idx="176">
                  <c:v>0.30199999999999999</c:v>
                </c:pt>
                <c:pt idx="177">
                  <c:v>0.30199999999999999</c:v>
                </c:pt>
                <c:pt idx="178">
                  <c:v>0.30199999999999999</c:v>
                </c:pt>
                <c:pt idx="179">
                  <c:v>0.30199999999999999</c:v>
                </c:pt>
                <c:pt idx="180">
                  <c:v>0.30199999999999999</c:v>
                </c:pt>
                <c:pt idx="181">
                  <c:v>0.30199999999999999</c:v>
                </c:pt>
                <c:pt idx="182">
                  <c:v>0.32600000000000001</c:v>
                </c:pt>
                <c:pt idx="183">
                  <c:v>0.32600000000000001</c:v>
                </c:pt>
                <c:pt idx="184">
                  <c:v>0.32600000000000001</c:v>
                </c:pt>
                <c:pt idx="185">
                  <c:v>0.32600000000000001</c:v>
                </c:pt>
                <c:pt idx="186">
                  <c:v>0.32600000000000001</c:v>
                </c:pt>
                <c:pt idx="187">
                  <c:v>0.32600000000000001</c:v>
                </c:pt>
                <c:pt idx="188">
                  <c:v>0.35</c:v>
                </c:pt>
                <c:pt idx="189">
                  <c:v>0.35</c:v>
                </c:pt>
                <c:pt idx="190">
                  <c:v>0.35</c:v>
                </c:pt>
                <c:pt idx="191">
                  <c:v>0.35</c:v>
                </c:pt>
                <c:pt idx="192">
                  <c:v>0.374</c:v>
                </c:pt>
                <c:pt idx="193">
                  <c:v>0.374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'Empirical Rule'!$AU$6:$AU$197</c15:f>
                <c15:dlblRangeCache>
                  <c:ptCount val="192"/>
                  <c:pt idx="0">
                    <c:v>x</c:v>
                  </c:pt>
                  <c:pt idx="1">
                    <c:v>x</c:v>
                  </c:pt>
                  <c:pt idx="2">
                    <c:v>x</c:v>
                  </c:pt>
                  <c:pt idx="3">
                    <c:v>x</c:v>
                  </c:pt>
                  <c:pt idx="4">
                    <c:v>x</c:v>
                  </c:pt>
                  <c:pt idx="5">
                    <c:v>x</c:v>
                  </c:pt>
                  <c:pt idx="6">
                    <c:v>x</c:v>
                  </c:pt>
                  <c:pt idx="7">
                    <c:v>x</c:v>
                  </c:pt>
                  <c:pt idx="8">
                    <c:v>x</c:v>
                  </c:pt>
                  <c:pt idx="9">
                    <c:v>x</c:v>
                  </c:pt>
                  <c:pt idx="10">
                    <c:v>x</c:v>
                  </c:pt>
                  <c:pt idx="11">
                    <c:v>x</c:v>
                  </c:pt>
                  <c:pt idx="12">
                    <c:v>x</c:v>
                  </c:pt>
                  <c:pt idx="13">
                    <c:v>x</c:v>
                  </c:pt>
                  <c:pt idx="14">
                    <c:v>x</c:v>
                  </c:pt>
                  <c:pt idx="15">
                    <c:v>x</c:v>
                  </c:pt>
                  <c:pt idx="16">
                    <c:v>x</c:v>
                  </c:pt>
                  <c:pt idx="17">
                    <c:v>x</c:v>
                  </c:pt>
                  <c:pt idx="18">
                    <c:v>x</c:v>
                  </c:pt>
                  <c:pt idx="19">
                    <c:v>x</c:v>
                  </c:pt>
                  <c:pt idx="20">
                    <c:v>x</c:v>
                  </c:pt>
                  <c:pt idx="21">
                    <c:v>x</c:v>
                  </c:pt>
                  <c:pt idx="22">
                    <c:v>x</c:v>
                  </c:pt>
                  <c:pt idx="23">
                    <c:v>x</c:v>
                  </c:pt>
                  <c:pt idx="24">
                    <c:v>x</c:v>
                  </c:pt>
                  <c:pt idx="25">
                    <c:v>x</c:v>
                  </c:pt>
                  <c:pt idx="26">
                    <c:v>x</c:v>
                  </c:pt>
                  <c:pt idx="27">
                    <c:v>x</c:v>
                  </c:pt>
                  <c:pt idx="28">
                    <c:v>x</c:v>
                  </c:pt>
                  <c:pt idx="29">
                    <c:v>x</c:v>
                  </c:pt>
                  <c:pt idx="30">
                    <c:v>x</c:v>
                  </c:pt>
                  <c:pt idx="31">
                    <c:v>x</c:v>
                  </c:pt>
                  <c:pt idx="32">
                    <c:v>x</c:v>
                  </c:pt>
                  <c:pt idx="33">
                    <c:v>x</c:v>
                  </c:pt>
                  <c:pt idx="34">
                    <c:v>x</c:v>
                  </c:pt>
                  <c:pt idx="35">
                    <c:v>x</c:v>
                  </c:pt>
                  <c:pt idx="36">
                    <c:v>x</c:v>
                  </c:pt>
                  <c:pt idx="37">
                    <c:v>x</c:v>
                  </c:pt>
                  <c:pt idx="38">
                    <c:v>x</c:v>
                  </c:pt>
                  <c:pt idx="39">
                    <c:v>x</c:v>
                  </c:pt>
                  <c:pt idx="40">
                    <c:v>x</c:v>
                  </c:pt>
                  <c:pt idx="41">
                    <c:v>x</c:v>
                  </c:pt>
                  <c:pt idx="42">
                    <c:v>x</c:v>
                  </c:pt>
                  <c:pt idx="43">
                    <c:v>x</c:v>
                  </c:pt>
                  <c:pt idx="44">
                    <c:v>x</c:v>
                  </c:pt>
                  <c:pt idx="45">
                    <c:v>x</c:v>
                  </c:pt>
                  <c:pt idx="46">
                    <c:v>x</c:v>
                  </c:pt>
                  <c:pt idx="47">
                    <c:v>x</c:v>
                  </c:pt>
                  <c:pt idx="48">
                    <c:v>x</c:v>
                  </c:pt>
                  <c:pt idx="49">
                    <c:v>x</c:v>
                  </c:pt>
                  <c:pt idx="50">
                    <c:v>x</c:v>
                  </c:pt>
                  <c:pt idx="51">
                    <c:v>x</c:v>
                  </c:pt>
                  <c:pt idx="52">
                    <c:v>x</c:v>
                  </c:pt>
                  <c:pt idx="53">
                    <c:v>x</c:v>
                  </c:pt>
                  <c:pt idx="54">
                    <c:v>x</c:v>
                  </c:pt>
                  <c:pt idx="55">
                    <c:v>x</c:v>
                  </c:pt>
                  <c:pt idx="56">
                    <c:v>x</c:v>
                  </c:pt>
                  <c:pt idx="57">
                    <c:v>x</c:v>
                  </c:pt>
                  <c:pt idx="58">
                    <c:v>x</c:v>
                  </c:pt>
                  <c:pt idx="59">
                    <c:v>x</c:v>
                  </c:pt>
                  <c:pt idx="60">
                    <c:v>x</c:v>
                  </c:pt>
                  <c:pt idx="61">
                    <c:v>x</c:v>
                  </c:pt>
                  <c:pt idx="62">
                    <c:v>x</c:v>
                  </c:pt>
                  <c:pt idx="63">
                    <c:v>x</c:v>
                  </c:pt>
                  <c:pt idx="64">
                    <c:v>x</c:v>
                  </c:pt>
                  <c:pt idx="65">
                    <c:v>x</c:v>
                  </c:pt>
                  <c:pt idx="66">
                    <c:v>x</c:v>
                  </c:pt>
                  <c:pt idx="67">
                    <c:v>x</c:v>
                  </c:pt>
                  <c:pt idx="68">
                    <c:v>x</c:v>
                  </c:pt>
                  <c:pt idx="69">
                    <c:v>x</c:v>
                  </c:pt>
                  <c:pt idx="70">
                    <c:v>x</c:v>
                  </c:pt>
                  <c:pt idx="71">
                    <c:v>x</c:v>
                  </c:pt>
                  <c:pt idx="72">
                    <c:v>x</c:v>
                  </c:pt>
                  <c:pt idx="73">
                    <c:v>x</c:v>
                  </c:pt>
                  <c:pt idx="74">
                    <c:v>x</c:v>
                  </c:pt>
                  <c:pt idx="75">
                    <c:v>x</c:v>
                  </c:pt>
                  <c:pt idx="76">
                    <c:v>x</c:v>
                  </c:pt>
                  <c:pt idx="77">
                    <c:v>x</c:v>
                  </c:pt>
                  <c:pt idx="78">
                    <c:v>x</c:v>
                  </c:pt>
                  <c:pt idx="79">
                    <c:v>x</c:v>
                  </c:pt>
                  <c:pt idx="80">
                    <c:v>x</c:v>
                  </c:pt>
                  <c:pt idx="81">
                    <c:v>x</c:v>
                  </c:pt>
                  <c:pt idx="82">
                    <c:v>x</c:v>
                  </c:pt>
                  <c:pt idx="83">
                    <c:v>x</c:v>
                  </c:pt>
                  <c:pt idx="84">
                    <c:v>x</c:v>
                  </c:pt>
                  <c:pt idx="85">
                    <c:v>x</c:v>
                  </c:pt>
                  <c:pt idx="86">
                    <c:v>x</c:v>
                  </c:pt>
                  <c:pt idx="87">
                    <c:v>x</c:v>
                  </c:pt>
                  <c:pt idx="88">
                    <c:v>x</c:v>
                  </c:pt>
                  <c:pt idx="89">
                    <c:v>x</c:v>
                  </c:pt>
                  <c:pt idx="90">
                    <c:v>x</c:v>
                  </c:pt>
                  <c:pt idx="91">
                    <c:v>x</c:v>
                  </c:pt>
                  <c:pt idx="92">
                    <c:v>x</c:v>
                  </c:pt>
                  <c:pt idx="93">
                    <c:v>x</c:v>
                  </c:pt>
                  <c:pt idx="94">
                    <c:v>x</c:v>
                  </c:pt>
                  <c:pt idx="95">
                    <c:v>x</c:v>
                  </c:pt>
                  <c:pt idx="96">
                    <c:v>x</c:v>
                  </c:pt>
                  <c:pt idx="97">
                    <c:v>x</c:v>
                  </c:pt>
                  <c:pt idx="98">
                    <c:v>x</c:v>
                  </c:pt>
                  <c:pt idx="99">
                    <c:v>x</c:v>
                  </c:pt>
                  <c:pt idx="100">
                    <c:v>x</c:v>
                  </c:pt>
                  <c:pt idx="101">
                    <c:v>x</c:v>
                  </c:pt>
                  <c:pt idx="102">
                    <c:v>x</c:v>
                  </c:pt>
                  <c:pt idx="103">
                    <c:v>x</c:v>
                  </c:pt>
                  <c:pt idx="104">
                    <c:v>x</c:v>
                  </c:pt>
                  <c:pt idx="105">
                    <c:v>x</c:v>
                  </c:pt>
                  <c:pt idx="106">
                    <c:v>x</c:v>
                  </c:pt>
                  <c:pt idx="107">
                    <c:v>x</c:v>
                  </c:pt>
                  <c:pt idx="108">
                    <c:v>x</c:v>
                  </c:pt>
                  <c:pt idx="109">
                    <c:v>x</c:v>
                  </c:pt>
                  <c:pt idx="110">
                    <c:v>x</c:v>
                  </c:pt>
                  <c:pt idx="111">
                    <c:v>x</c:v>
                  </c:pt>
                  <c:pt idx="112">
                    <c:v>x</c:v>
                  </c:pt>
                  <c:pt idx="113">
                    <c:v>x</c:v>
                  </c:pt>
                  <c:pt idx="114">
                    <c:v>x</c:v>
                  </c:pt>
                  <c:pt idx="115">
                    <c:v>x</c:v>
                  </c:pt>
                  <c:pt idx="116">
                    <c:v>x</c:v>
                  </c:pt>
                  <c:pt idx="117">
                    <c:v>x</c:v>
                  </c:pt>
                  <c:pt idx="118">
                    <c:v>x</c:v>
                  </c:pt>
                  <c:pt idx="119">
                    <c:v>x</c:v>
                  </c:pt>
                  <c:pt idx="120">
                    <c:v>x</c:v>
                  </c:pt>
                  <c:pt idx="121">
                    <c:v>x</c:v>
                  </c:pt>
                  <c:pt idx="122">
                    <c:v>x</c:v>
                  </c:pt>
                  <c:pt idx="123">
                    <c:v>x</c:v>
                  </c:pt>
                  <c:pt idx="124">
                    <c:v>x</c:v>
                  </c:pt>
                  <c:pt idx="125">
                    <c:v>x</c:v>
                  </c:pt>
                  <c:pt idx="126">
                    <c:v>x</c:v>
                  </c:pt>
                  <c:pt idx="127">
                    <c:v>x</c:v>
                  </c:pt>
                  <c:pt idx="128">
                    <c:v>x</c:v>
                  </c:pt>
                  <c:pt idx="129">
                    <c:v>x</c:v>
                  </c:pt>
                  <c:pt idx="130">
                    <c:v>x</c:v>
                  </c:pt>
                  <c:pt idx="131">
                    <c:v>x</c:v>
                  </c:pt>
                  <c:pt idx="132">
                    <c:v>x</c:v>
                  </c:pt>
                  <c:pt idx="133">
                    <c:v>x</c:v>
                  </c:pt>
                  <c:pt idx="134">
                    <c:v>x</c:v>
                  </c:pt>
                  <c:pt idx="135">
                    <c:v>x</c:v>
                  </c:pt>
                  <c:pt idx="136">
                    <c:v>x</c:v>
                  </c:pt>
                  <c:pt idx="137">
                    <c:v>x</c:v>
                  </c:pt>
                  <c:pt idx="138">
                    <c:v>x</c:v>
                  </c:pt>
                  <c:pt idx="139">
                    <c:v>x</c:v>
                  </c:pt>
                  <c:pt idx="140">
                    <c:v>x</c:v>
                  </c:pt>
                  <c:pt idx="141">
                    <c:v>x</c:v>
                  </c:pt>
                  <c:pt idx="142">
                    <c:v>x</c:v>
                  </c:pt>
                  <c:pt idx="143">
                    <c:v>x</c:v>
                  </c:pt>
                  <c:pt idx="144">
                    <c:v>x</c:v>
                  </c:pt>
                  <c:pt idx="145">
                    <c:v>x</c:v>
                  </c:pt>
                  <c:pt idx="146">
                    <c:v>x</c:v>
                  </c:pt>
                  <c:pt idx="147">
                    <c:v>x</c:v>
                  </c:pt>
                  <c:pt idx="148">
                    <c:v>x</c:v>
                  </c:pt>
                  <c:pt idx="149">
                    <c:v>x</c:v>
                  </c:pt>
                  <c:pt idx="150">
                    <c:v>x</c:v>
                  </c:pt>
                  <c:pt idx="151">
                    <c:v>x</c:v>
                  </c:pt>
                  <c:pt idx="152">
                    <c:v>x</c:v>
                  </c:pt>
                  <c:pt idx="153">
                    <c:v>x</c:v>
                  </c:pt>
                  <c:pt idx="154">
                    <c:v>x</c:v>
                  </c:pt>
                  <c:pt idx="155">
                    <c:v>x</c:v>
                  </c:pt>
                  <c:pt idx="156">
                    <c:v>x</c:v>
                  </c:pt>
                  <c:pt idx="157">
                    <c:v>x</c:v>
                  </c:pt>
                  <c:pt idx="158">
                    <c:v>x</c:v>
                  </c:pt>
                  <c:pt idx="159">
                    <c:v>x</c:v>
                  </c:pt>
                  <c:pt idx="160">
                    <c:v>x</c:v>
                  </c:pt>
                  <c:pt idx="161">
                    <c:v>x</c:v>
                  </c:pt>
                  <c:pt idx="162">
                    <c:v>x</c:v>
                  </c:pt>
                  <c:pt idx="163">
                    <c:v>x</c:v>
                  </c:pt>
                  <c:pt idx="164">
                    <c:v>x</c:v>
                  </c:pt>
                  <c:pt idx="165">
                    <c:v>x</c:v>
                  </c:pt>
                  <c:pt idx="166">
                    <c:v>x</c:v>
                  </c:pt>
                  <c:pt idx="167">
                    <c:v>x</c:v>
                  </c:pt>
                  <c:pt idx="168">
                    <c:v>x</c:v>
                  </c:pt>
                  <c:pt idx="169">
                    <c:v>x</c:v>
                  </c:pt>
                  <c:pt idx="170">
                    <c:v>x</c:v>
                  </c:pt>
                  <c:pt idx="171">
                    <c:v>x</c:v>
                  </c:pt>
                  <c:pt idx="172">
                    <c:v>x</c:v>
                  </c:pt>
                  <c:pt idx="173">
                    <c:v>x</c:v>
                  </c:pt>
                  <c:pt idx="174">
                    <c:v>x</c:v>
                  </c:pt>
                  <c:pt idx="175">
                    <c:v>x</c:v>
                  </c:pt>
                  <c:pt idx="176">
                    <c:v>x</c:v>
                  </c:pt>
                  <c:pt idx="177">
                    <c:v>x</c:v>
                  </c:pt>
                  <c:pt idx="178">
                    <c:v>x</c:v>
                  </c:pt>
                  <c:pt idx="179">
                    <c:v>x</c:v>
                  </c:pt>
                  <c:pt idx="180">
                    <c:v>x</c:v>
                  </c:pt>
                  <c:pt idx="181">
                    <c:v>x</c:v>
                  </c:pt>
                  <c:pt idx="182">
                    <c:v>x</c:v>
                  </c:pt>
                  <c:pt idx="183">
                    <c:v>x</c:v>
                  </c:pt>
                  <c:pt idx="184">
                    <c:v>x</c:v>
                  </c:pt>
                  <c:pt idx="185">
                    <c:v>x</c:v>
                  </c:pt>
                  <c:pt idx="186">
                    <c:v>x</c:v>
                  </c:pt>
                  <c:pt idx="187">
                    <c:v>x</c:v>
                  </c:pt>
                  <c:pt idx="188">
                    <c:v>x</c:v>
                  </c:pt>
                  <c:pt idx="189">
                    <c:v>x</c:v>
                  </c:pt>
                  <c:pt idx="190">
                    <c:v>x</c:v>
                  </c:pt>
                  <c:pt idx="191">
                    <c:v>x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0E-96F4-C249-B9C4-08F6CD7EC31D}"/>
            </c:ext>
          </c:extLst>
        </c:ser>
        <c:ser>
          <c:idx val="15"/>
          <c:order val="18"/>
          <c:tx>
            <c:v>Batman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/>
                    </a:pPr>
                    <a:fld id="{318D83C8-2779-504B-9C71-263104771F7E}" type="CELLRANGE">
                      <a:rPr lang="en-US" sz="2000" b="1">
                        <a:solidFill>
                          <a:srgbClr val="00B0F0"/>
                        </a:solidFill>
                      </a:rPr>
                      <a:pPr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rgbClr val="FF0000"/>
                </a:solidFill>
                <a:ln w="28575">
                  <a:solidFill>
                    <a:schemeClr val="tx1"/>
                  </a:solidFill>
                </a:ln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irregularSeal1">
                      <a:avLst/>
                    </a:prstGeom>
                  </c15:spPr>
                  <c15:layout>
                    <c:manualLayout>
                      <c:w val="0.25318307551873798"/>
                      <c:h val="0.1870982633446828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F-96F4-C249-B9C4-08F6CD7EC31D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'Empirical Rule'!$X$90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'Empirical Rule'!$Y$90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'Empirical Rule'!$AB$90</c15:f>
                <c15:dlblRangeCache>
                  <c:ptCount val="1"/>
                  <c:pt idx="0">
                    <c:v>VIBE!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0-96F4-C249-B9C4-08F6CD7EC31D}"/>
            </c:ext>
          </c:extLst>
        </c:ser>
        <c:ser>
          <c:idx val="17"/>
          <c:order val="19"/>
          <c:tx>
            <c:strRef>
              <c:f>'Empirical Rule'!$AA$74</c:f>
              <c:strCache>
                <c:ptCount val="1"/>
                <c:pt idx="0">
                  <c:v>μ on the graph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wrap="square" lIns="38100" tIns="0" rIns="38100" bIns="182880" anchor="ctr">
                    <a:spAutoFit/>
                  </a:bodyPr>
                  <a:lstStyle/>
                  <a:p>
                    <a:pPr>
                      <a:defRPr sz="1400" b="1"/>
                    </a:pPr>
                    <a:fld id="{8715C9CF-6F69-A24D-8BE6-EF1ED08ABE0C}" type="CELLRANGE">
                      <a:rPr lang="en-US"/>
                      <a:pPr>
                        <a:defRPr sz="1400" b="1"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/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1-96F4-C249-B9C4-08F6CD7EC31D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'Empirical Rule'!$AB$75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'Empirical Rule'!$AC$75</c:f>
              <c:numCache>
                <c:formatCode>General</c:formatCode>
                <c:ptCount val="1"/>
                <c:pt idx="0">
                  <c:v>0.04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'Empirical Rule'!$AD$75</c15:f>
                <c15:dlblRangeCache>
                  <c:ptCount val="1"/>
                  <c:pt idx="0">
                    <c:v>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2-96F4-C249-B9C4-08F6CD7EC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2317152"/>
        <c:axId val="930277696"/>
      </c:scatterChart>
      <c:valAx>
        <c:axId val="1632317152"/>
        <c:scaling>
          <c:orientation val="minMax"/>
          <c:min val="-4"/>
        </c:scaling>
        <c:delete val="0"/>
        <c:axPos val="b"/>
        <c:numFmt formatCode="0" sourceLinked="0"/>
        <c:majorTickMark val="none"/>
        <c:minorTickMark val="none"/>
        <c:tickLblPos val="none"/>
        <c:spPr>
          <a:noFill/>
          <a:ln w="9525" cap="flat" cmpd="sng" algn="ctr">
            <a:solidFill>
              <a:srgbClr val="00B0F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0277696"/>
        <c:crosses val="autoZero"/>
        <c:crossBetween val="midCat"/>
      </c:valAx>
      <c:valAx>
        <c:axId val="930277696"/>
        <c:scaling>
          <c:orientation val="minMax"/>
          <c:max val="0.5"/>
          <c:min val="-0.21"/>
        </c:scaling>
        <c:delete val="1"/>
        <c:axPos val="l"/>
        <c:numFmt formatCode="General" sourceLinked="1"/>
        <c:majorTickMark val="out"/>
        <c:minorTickMark val="none"/>
        <c:tickLblPos val="nextTo"/>
        <c:crossAx val="1632317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4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'LP Baking'!$E$74</c:f>
          <c:strCache>
            <c:ptCount val="1"/>
            <c:pt idx="0">
              <c:v>P(x)  Probability of x</c:v>
            </c:pt>
          </c:strCache>
        </c:strRef>
      </c:tx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816123323792291E-2"/>
          <c:y val="1.8159243788937393E-2"/>
          <c:w val="0.96436775335241542"/>
          <c:h val="0.92953870622354751"/>
        </c:manualLayout>
      </c:layout>
      <c:scatterChart>
        <c:scatterStyle val="lineMarker"/>
        <c:varyColors val="0"/>
        <c:ser>
          <c:idx val="13"/>
          <c:order val="0"/>
          <c:tx>
            <c:v>equationLEFT</c:v>
          </c:tx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 anchorCtr="0">
                    <a:noAutofit/>
                  </a:bodyPr>
                  <a:lstStyle/>
                  <a:p>
                    <a:pPr algn="ctr">
                      <a:defRPr/>
                    </a:pPr>
                    <a:fld id="{2052C0FD-EC7A-EC43-9DB8-2119BFE142D9}" type="CELLRANGE">
                      <a:rPr lang="en-US"/>
                      <a:pPr algn="ctr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solidFill>
                    <a:schemeClr val="bg1">
                      <a:lumMod val="85000"/>
                    </a:schemeClr>
                  </a:soli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182593733186888"/>
                      <c:h val="0.19838693633952253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4B03-3846-BCBC-B61657608193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txPr>
              <a:bodyPr wrap="square" lIns="91440" tIns="19050" rIns="38100" bIns="19050" anchor="ctr" anchorCtr="0">
                <a:spAutoFit/>
              </a:bodyPr>
              <a:lstStyle/>
              <a:p>
                <a:pPr algn="l">
                  <a:defRPr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'LP Baking'!$C$81</c:f>
              <c:numCache>
                <c:formatCode>General</c:formatCode>
                <c:ptCount val="1"/>
                <c:pt idx="0">
                  <c:v>-3.5</c:v>
                </c:pt>
              </c:numCache>
            </c:numRef>
          </c:xVal>
          <c:yVal>
            <c:numRef>
              <c:f>'LP Baking'!$D$81</c:f>
              <c:numCache>
                <c:formatCode>General</c:formatCode>
                <c:ptCount val="1"/>
                <c:pt idx="0">
                  <c:v>0.49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'LP Baking'!$E$81</c15:f>
                <c15:dlblRangeCache>
                  <c:ptCount val="1"/>
                  <c:pt idx="0">
                    <c:v>x to P(x)
z = (x -μ) / σ
⟵ P(x) = P(z) = norm.s.dist(z, true)
⟶ P(x) = P(z) = 1-norm.s.dist(z, true)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4B03-3846-BCBC-B61657608193}"/>
            </c:ext>
          </c:extLst>
        </c:ser>
        <c:ser>
          <c:idx val="14"/>
          <c:order val="1"/>
          <c:tx>
            <c:v>equationRIGHT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3C29028D-A77B-5746-9886-913E9A8BFF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4B03-3846-BCBC-B61657608193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'LP Baking'!$G$81</c:f>
              <c:numCache>
                <c:formatCode>General</c:formatCode>
                <c:ptCount val="1"/>
                <c:pt idx="0">
                  <c:v>3.5</c:v>
                </c:pt>
              </c:numCache>
            </c:numRef>
          </c:xVal>
          <c:yVal>
            <c:numRef>
              <c:f>'LP Baking'!$H$81</c:f>
              <c:numCache>
                <c:formatCode>General</c:formatCode>
                <c:ptCount val="1"/>
                <c:pt idx="0">
                  <c:v>0.49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'LP Baking'!$I$81</c15:f>
                <c15:dlblRangeCache>
                  <c:ptCount val="1"/>
                  <c:pt idx="0">
                    <c:v>P(x) to x
⟵ z = norm.s.inv(P(x))
⟶ z = norm.s.inv(1-P(x))
x = zσ + 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4B03-3846-BCBC-B61657608193}"/>
            </c:ext>
          </c:extLst>
        </c:ser>
        <c:ser>
          <c:idx val="0"/>
          <c:order val="2"/>
          <c:tx>
            <c:strRef>
              <c:f>'LP Baking'!$R$49</c:f>
              <c:strCache>
                <c:ptCount val="1"/>
                <c:pt idx="0">
                  <c:v>Z or T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'LP Baking'!$Q$50:$Q$194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'LP Baking'!$R$50:$R$194</c:f>
              <c:numCache>
                <c:formatCode>0.000</c:formatCode>
                <c:ptCount val="145"/>
                <c:pt idx="0">
                  <c:v>4.4318484119380075E-3</c:v>
                </c:pt>
                <c:pt idx="1">
                  <c:v>5.0175847389326532E-3</c:v>
                </c:pt>
                <c:pt idx="2">
                  <c:v>5.6708812194458807E-3</c:v>
                </c:pt>
                <c:pt idx="3">
                  <c:v>6.3981203107235513E-3</c:v>
                </c:pt>
                <c:pt idx="4">
                  <c:v>7.2060997646092168E-3</c:v>
                </c:pt>
                <c:pt idx="5">
                  <c:v>8.1020357469784796E-3</c:v>
                </c:pt>
                <c:pt idx="6">
                  <c:v>9.0935625015910286E-3</c:v>
                </c:pt>
                <c:pt idx="7">
                  <c:v>1.0188728126088616E-2</c:v>
                </c:pt>
                <c:pt idx="8">
                  <c:v>1.1395986023797402E-2</c:v>
                </c:pt>
                <c:pt idx="9">
                  <c:v>1.2724181596831387E-2</c:v>
                </c:pt>
                <c:pt idx="10">
                  <c:v>1.4182533754437251E-2</c:v>
                </c:pt>
                <c:pt idx="11">
                  <c:v>1.5780610826231802E-2</c:v>
                </c:pt>
                <c:pt idx="12">
                  <c:v>1.7528300493568461E-2</c:v>
                </c:pt>
                <c:pt idx="13">
                  <c:v>1.9435773384264884E-2</c:v>
                </c:pt>
                <c:pt idx="14">
                  <c:v>2.1513440016773546E-2</c:v>
                </c:pt>
                <c:pt idx="15">
                  <c:v>2.3771900829913678E-2</c:v>
                </c:pt>
                <c:pt idx="16">
                  <c:v>2.6221889093709354E-2</c:v>
                </c:pt>
                <c:pt idx="17">
                  <c:v>2.8874206565747223E-2</c:v>
                </c:pt>
                <c:pt idx="18">
                  <c:v>3.1739651835667224E-2</c:v>
                </c:pt>
                <c:pt idx="19">
                  <c:v>3.482894138763417E-2</c:v>
                </c:pt>
                <c:pt idx="20">
                  <c:v>3.8152623506417724E-2</c:v>
                </c:pt>
                <c:pt idx="21">
                  <c:v>4.1720985256338335E-2</c:v>
                </c:pt>
                <c:pt idx="22">
                  <c:v>4.5543952872905295E-2</c:v>
                </c:pt>
                <c:pt idx="23">
                  <c:v>4.9630986023358713E-2</c:v>
                </c:pt>
                <c:pt idx="24">
                  <c:v>5.3990966513187674E-2</c:v>
                </c:pt>
                <c:pt idx="25">
                  <c:v>5.8632082139484169E-2</c:v>
                </c:pt>
                <c:pt idx="26">
                  <c:v>6.3561706516961941E-2</c:v>
                </c:pt>
                <c:pt idx="27">
                  <c:v>6.8786275826691473E-2</c:v>
                </c:pt>
                <c:pt idx="28">
                  <c:v>7.4311163558992643E-2</c:v>
                </c:pt>
                <c:pt idx="29">
                  <c:v>8.0140554438265552E-2</c:v>
                </c:pt>
                <c:pt idx="30">
                  <c:v>8.6277318826511032E-2</c:v>
                </c:pt>
                <c:pt idx="31">
                  <c:v>9.2722889001515207E-2</c:v>
                </c:pt>
                <c:pt idx="32">
                  <c:v>9.9477138792748207E-2</c:v>
                </c:pt>
                <c:pt idx="33">
                  <c:v>0.10653826813058456</c:v>
                </c:pt>
                <c:pt idx="34">
                  <c:v>0.11390269412019136</c:v>
                </c:pt>
                <c:pt idx="35">
                  <c:v>0.12156495028818042</c:v>
                </c:pt>
                <c:pt idx="36">
                  <c:v>0.12951759566589122</c:v>
                </c:pt>
                <c:pt idx="37">
                  <c:v>0.13775113536619732</c:v>
                </c:pt>
                <c:pt idx="38">
                  <c:v>0.14625395427953519</c:v>
                </c:pt>
                <c:pt idx="39">
                  <c:v>0.15501226545829269</c:v>
                </c:pt>
                <c:pt idx="40">
                  <c:v>0.1640100746759931</c:v>
                </c:pt>
                <c:pt idx="41">
                  <c:v>0.17322916253851786</c:v>
                </c:pt>
                <c:pt idx="42">
                  <c:v>0.18264908538902141</c:v>
                </c:pt>
                <c:pt idx="43">
                  <c:v>0.19224719608678109</c:v>
                </c:pt>
                <c:pt idx="44">
                  <c:v>0.20199868555405839</c:v>
                </c:pt>
                <c:pt idx="45">
                  <c:v>0.21187664577569898</c:v>
                </c:pt>
                <c:pt idx="46">
                  <c:v>0.22185215470573549</c:v>
                </c:pt>
                <c:pt idx="47">
                  <c:v>0.23189438328624226</c:v>
                </c:pt>
                <c:pt idx="48">
                  <c:v>0.24197072451914292</c:v>
                </c:pt>
                <c:pt idx="49">
                  <c:v>0.25204694425504476</c:v>
                </c:pt>
                <c:pt idx="50">
                  <c:v>0.262087353078301</c:v>
                </c:pt>
                <c:pt idx="51">
                  <c:v>0.27205499837854308</c:v>
                </c:pt>
                <c:pt idx="52">
                  <c:v>0.2819118754103021</c:v>
                </c:pt>
                <c:pt idx="53">
                  <c:v>0.29161915585865517</c:v>
                </c:pt>
                <c:pt idx="54">
                  <c:v>0.30113743215480399</c:v>
                </c:pt>
                <c:pt idx="55">
                  <c:v>0.31042697552584209</c:v>
                </c:pt>
                <c:pt idx="56">
                  <c:v>0.31944800552235181</c:v>
                </c:pt>
                <c:pt idx="57">
                  <c:v>0.32816096855037463</c:v>
                </c:pt>
                <c:pt idx="58">
                  <c:v>0.33652682274495277</c:v>
                </c:pt>
                <c:pt idx="59">
                  <c:v>0.34450732636471215</c:v>
                </c:pt>
                <c:pt idx="60">
                  <c:v>0.35206532676429914</c:v>
                </c:pt>
                <c:pt idx="61">
                  <c:v>0.35916504691680912</c:v>
                </c:pt>
                <c:pt idx="62">
                  <c:v>0.36577236641400213</c:v>
                </c:pt>
                <c:pt idx="63">
                  <c:v>0.37185509386976862</c:v>
                </c:pt>
                <c:pt idx="64">
                  <c:v>0.37738322769299293</c:v>
                </c:pt>
                <c:pt idx="65">
                  <c:v>0.3823292022799164</c:v>
                </c:pt>
                <c:pt idx="66">
                  <c:v>0.38666811680284902</c:v>
                </c:pt>
                <c:pt idx="67">
                  <c:v>0.39037794394036218</c:v>
                </c:pt>
                <c:pt idx="68">
                  <c:v>0.39343971610193973</c:v>
                </c:pt>
                <c:pt idx="69">
                  <c:v>0.39583768694474941</c:v>
                </c:pt>
                <c:pt idx="70">
                  <c:v>0.39755946625834188</c:v>
                </c:pt>
                <c:pt idx="71">
                  <c:v>0.39859612660068527</c:v>
                </c:pt>
                <c:pt idx="72">
                  <c:v>0.3989422804014327</c:v>
                </c:pt>
                <c:pt idx="73">
                  <c:v>0.39859612660068539</c:v>
                </c:pt>
                <c:pt idx="74">
                  <c:v>0.39755946625834204</c:v>
                </c:pt>
                <c:pt idx="75">
                  <c:v>0.39583768694474958</c:v>
                </c:pt>
                <c:pt idx="76">
                  <c:v>0.39343971610194006</c:v>
                </c:pt>
                <c:pt idx="77">
                  <c:v>0.39037794394036252</c:v>
                </c:pt>
                <c:pt idx="78">
                  <c:v>0.3866681168028494</c:v>
                </c:pt>
                <c:pt idx="79">
                  <c:v>0.3823292022799169</c:v>
                </c:pt>
                <c:pt idx="80">
                  <c:v>0.37738322769299348</c:v>
                </c:pt>
                <c:pt idx="81">
                  <c:v>0.37185509386976923</c:v>
                </c:pt>
                <c:pt idx="82">
                  <c:v>0.36577236641400274</c:v>
                </c:pt>
                <c:pt idx="83">
                  <c:v>0.35916504691680978</c:v>
                </c:pt>
                <c:pt idx="84">
                  <c:v>0.35206532676429986</c:v>
                </c:pt>
                <c:pt idx="85">
                  <c:v>0.34450732636471298</c:v>
                </c:pt>
                <c:pt idx="86">
                  <c:v>0.3365268227449536</c:v>
                </c:pt>
                <c:pt idx="87">
                  <c:v>0.32816096855037552</c:v>
                </c:pt>
                <c:pt idx="88">
                  <c:v>0.31944800552235275</c:v>
                </c:pt>
                <c:pt idx="89">
                  <c:v>0.31042697552584309</c:v>
                </c:pt>
                <c:pt idx="90">
                  <c:v>0.30113743215480498</c:v>
                </c:pt>
                <c:pt idx="91">
                  <c:v>0.29161915585865616</c:v>
                </c:pt>
                <c:pt idx="92">
                  <c:v>0.2819118754103031</c:v>
                </c:pt>
                <c:pt idx="93">
                  <c:v>0.27205499837854408</c:v>
                </c:pt>
                <c:pt idx="94">
                  <c:v>0.262087353078302</c:v>
                </c:pt>
                <c:pt idx="95">
                  <c:v>0.25204694425504581</c:v>
                </c:pt>
                <c:pt idx="96">
                  <c:v>0.24197072451914398</c:v>
                </c:pt>
                <c:pt idx="97">
                  <c:v>0.23189438328624334</c:v>
                </c:pt>
                <c:pt idx="98">
                  <c:v>0.22185215470573658</c:v>
                </c:pt>
                <c:pt idx="99">
                  <c:v>0.21187664577570006</c:v>
                </c:pt>
                <c:pt idx="100">
                  <c:v>0.20199868555405945</c:v>
                </c:pt>
                <c:pt idx="101">
                  <c:v>0.19224719608678212</c:v>
                </c:pt>
                <c:pt idx="102">
                  <c:v>0.18264908538902244</c:v>
                </c:pt>
                <c:pt idx="103">
                  <c:v>0.17322916253851886</c:v>
                </c:pt>
                <c:pt idx="104">
                  <c:v>0.16401007467599407</c:v>
                </c:pt>
                <c:pt idx="105">
                  <c:v>0.15501226545829364</c:v>
                </c:pt>
                <c:pt idx="106">
                  <c:v>0.14625395427953614</c:v>
                </c:pt>
                <c:pt idx="107">
                  <c:v>0.13775113536619821</c:v>
                </c:pt>
                <c:pt idx="108">
                  <c:v>0.12951759566589208</c:v>
                </c:pt>
                <c:pt idx="109">
                  <c:v>0.12156495028818123</c:v>
                </c:pt>
                <c:pt idx="110">
                  <c:v>0.11390269412019215</c:v>
                </c:pt>
                <c:pt idx="111">
                  <c:v>0.10653826813058534</c:v>
                </c:pt>
                <c:pt idx="112">
                  <c:v>9.9477138792748943E-2</c:v>
                </c:pt>
                <c:pt idx="113">
                  <c:v>9.2722889001515929E-2</c:v>
                </c:pt>
                <c:pt idx="114">
                  <c:v>8.6277318826511712E-2</c:v>
                </c:pt>
                <c:pt idx="115">
                  <c:v>8.014055443826619E-2</c:v>
                </c:pt>
                <c:pt idx="116">
                  <c:v>7.4311163558993254E-2</c:v>
                </c:pt>
                <c:pt idx="117">
                  <c:v>6.8786275826692042E-2</c:v>
                </c:pt>
                <c:pt idx="118">
                  <c:v>6.3561706516962482E-2</c:v>
                </c:pt>
                <c:pt idx="119">
                  <c:v>5.8632082139484676E-2</c:v>
                </c:pt>
                <c:pt idx="120">
                  <c:v>5.3990966513188146E-2</c:v>
                </c:pt>
                <c:pt idx="121">
                  <c:v>4.9630986023359178E-2</c:v>
                </c:pt>
                <c:pt idx="122">
                  <c:v>4.5543952872905698E-2</c:v>
                </c:pt>
                <c:pt idx="123">
                  <c:v>4.1720985256338723E-2</c:v>
                </c:pt>
                <c:pt idx="124">
                  <c:v>3.8152623506418078E-2</c:v>
                </c:pt>
                <c:pt idx="125">
                  <c:v>3.4828941387634517E-2</c:v>
                </c:pt>
                <c:pt idx="126">
                  <c:v>3.173965183566755E-2</c:v>
                </c:pt>
                <c:pt idx="127">
                  <c:v>2.8874206565747504E-2</c:v>
                </c:pt>
                <c:pt idx="128">
                  <c:v>2.6221889093709622E-2</c:v>
                </c:pt>
                <c:pt idx="129">
                  <c:v>2.3771900829913931E-2</c:v>
                </c:pt>
                <c:pt idx="130">
                  <c:v>2.1513440016773775E-2</c:v>
                </c:pt>
                <c:pt idx="131">
                  <c:v>1.9435773384265099E-2</c:v>
                </c:pt>
                <c:pt idx="132">
                  <c:v>1.7528300493568655E-2</c:v>
                </c:pt>
                <c:pt idx="133">
                  <c:v>1.5780610826231976E-2</c:v>
                </c:pt>
                <c:pt idx="134">
                  <c:v>1.4182533754437414E-2</c:v>
                </c:pt>
                <c:pt idx="135">
                  <c:v>1.2724181596831535E-2</c:v>
                </c:pt>
                <c:pt idx="136">
                  <c:v>1.1395986023797539E-2</c:v>
                </c:pt>
                <c:pt idx="137">
                  <c:v>1.0188728126088738E-2</c:v>
                </c:pt>
                <c:pt idx="138">
                  <c:v>9.0935625015911431E-3</c:v>
                </c:pt>
                <c:pt idx="139">
                  <c:v>8.1020357469785802E-3</c:v>
                </c:pt>
                <c:pt idx="140">
                  <c:v>7.2060997646093061E-3</c:v>
                </c:pt>
                <c:pt idx="141">
                  <c:v>6.3981203107236302E-3</c:v>
                </c:pt>
                <c:pt idx="142">
                  <c:v>5.6708812194459562E-3</c:v>
                </c:pt>
                <c:pt idx="143">
                  <c:v>5.01758473893272E-3</c:v>
                </c:pt>
                <c:pt idx="144">
                  <c:v>4.4318484119380665E-3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B03-3846-BCBC-B61657608193}"/>
            </c:ext>
          </c:extLst>
        </c:ser>
        <c:ser>
          <c:idx val="1"/>
          <c:order val="3"/>
          <c:tx>
            <c:strRef>
              <c:f>'LP Baking'!$S$49</c:f>
              <c:strCache>
                <c:ptCount val="1"/>
                <c:pt idx="0">
                  <c:v>normal pop X1</c:v>
                </c:pt>
              </c:strCache>
            </c:strRef>
          </c:tx>
          <c:spPr>
            <a:ln w="2222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47625" cap="flat" cmpd="sng" algn="ctr">
                <a:solidFill>
                  <a:srgbClr val="FF0000">
                    <a:alpha val="38000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'LP Baking'!$Q$50:$Q$194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'LP Baking'!$S$50:$S$194</c:f>
              <c:numCache>
                <c:formatCode>0.000</c:formatCode>
                <c:ptCount val="145"/>
                <c:pt idx="0">
                  <c:v>4.4318484119380075E-3</c:v>
                </c:pt>
                <c:pt idx="1">
                  <c:v>5.0175847389326532E-3</c:v>
                </c:pt>
                <c:pt idx="2">
                  <c:v>5.6708812194458807E-3</c:v>
                </c:pt>
                <c:pt idx="3">
                  <c:v>6.3981203107235513E-3</c:v>
                </c:pt>
                <c:pt idx="4">
                  <c:v>7.2060997646092168E-3</c:v>
                </c:pt>
                <c:pt idx="5">
                  <c:v>8.1020357469784796E-3</c:v>
                </c:pt>
                <c:pt idx="6">
                  <c:v>9.0935625015910286E-3</c:v>
                </c:pt>
                <c:pt idx="7">
                  <c:v>1.0188728126088616E-2</c:v>
                </c:pt>
                <c:pt idx="8">
                  <c:v>1.1395986023797402E-2</c:v>
                </c:pt>
                <c:pt idx="9">
                  <c:v>1.2724181596831387E-2</c:v>
                </c:pt>
                <c:pt idx="10">
                  <c:v>1.4182533754437251E-2</c:v>
                </c:pt>
                <c:pt idx="11">
                  <c:v>1.5780610826231802E-2</c:v>
                </c:pt>
                <c:pt idx="12">
                  <c:v>1.7528300493568461E-2</c:v>
                </c:pt>
                <c:pt idx="13">
                  <c:v>1.9435773384264884E-2</c:v>
                </c:pt>
                <c:pt idx="14">
                  <c:v>2.1513440016773546E-2</c:v>
                </c:pt>
                <c:pt idx="15">
                  <c:v>2.3771900829913678E-2</c:v>
                </c:pt>
                <c:pt idx="16">
                  <c:v>2.6221889093709354E-2</c:v>
                </c:pt>
                <c:pt idx="17">
                  <c:v>2.8874206565747223E-2</c:v>
                </c:pt>
                <c:pt idx="18">
                  <c:v>3.1739651835667224E-2</c:v>
                </c:pt>
                <c:pt idx="19">
                  <c:v>3.482894138763417E-2</c:v>
                </c:pt>
                <c:pt idx="20">
                  <c:v>3.8152623506417724E-2</c:v>
                </c:pt>
                <c:pt idx="21">
                  <c:v>4.1720985256338335E-2</c:v>
                </c:pt>
                <c:pt idx="22">
                  <c:v>4.5543952872905295E-2</c:v>
                </c:pt>
                <c:pt idx="23">
                  <c:v>4.9630986023358713E-2</c:v>
                </c:pt>
                <c:pt idx="24">
                  <c:v>5.3990966513187674E-2</c:v>
                </c:pt>
                <c:pt idx="25">
                  <c:v>5.8632082139484169E-2</c:v>
                </c:pt>
                <c:pt idx="26">
                  <c:v>6.3561706516961941E-2</c:v>
                </c:pt>
                <c:pt idx="27">
                  <c:v>6.8786275826691473E-2</c:v>
                </c:pt>
                <c:pt idx="28">
                  <c:v>7.4311163558992643E-2</c:v>
                </c:pt>
                <c:pt idx="29">
                  <c:v>8.0140554438265552E-2</c:v>
                </c:pt>
                <c:pt idx="30">
                  <c:v>8.6277318826511032E-2</c:v>
                </c:pt>
                <c:pt idx="31">
                  <c:v>9.2722889001515207E-2</c:v>
                </c:pt>
                <c:pt idx="32">
                  <c:v>9.9477138792748207E-2</c:v>
                </c:pt>
                <c:pt idx="33">
                  <c:v>0.10653826813058456</c:v>
                </c:pt>
                <c:pt idx="34">
                  <c:v>0.11390269412019136</c:v>
                </c:pt>
                <c:pt idx="35">
                  <c:v>0.12156495028818042</c:v>
                </c:pt>
                <c:pt idx="36">
                  <c:v>0.12951759566589122</c:v>
                </c:pt>
                <c:pt idx="37">
                  <c:v>0.13775113536619732</c:v>
                </c:pt>
                <c:pt idx="38">
                  <c:v>0.14625395427953519</c:v>
                </c:pt>
                <c:pt idx="39">
                  <c:v>0.15501226545829269</c:v>
                </c:pt>
                <c:pt idx="40">
                  <c:v>0.1640100746759931</c:v>
                </c:pt>
                <c:pt idx="41">
                  <c:v>0.17322916253851786</c:v>
                </c:pt>
                <c:pt idx="42">
                  <c:v>0.18264908538902141</c:v>
                </c:pt>
                <c:pt idx="43">
                  <c:v>0.19224719608678109</c:v>
                </c:pt>
                <c:pt idx="44">
                  <c:v>0.20199868555405839</c:v>
                </c:pt>
                <c:pt idx="45">
                  <c:v>0.21187664577569898</c:v>
                </c:pt>
                <c:pt idx="46">
                  <c:v>0.22185215470573549</c:v>
                </c:pt>
                <c:pt idx="47">
                  <c:v>0.23189438328624226</c:v>
                </c:pt>
                <c:pt idx="48">
                  <c:v>0.24197072451914292</c:v>
                </c:pt>
                <c:pt idx="49">
                  <c:v>0.25204694425504476</c:v>
                </c:pt>
                <c:pt idx="50">
                  <c:v>0.262087353078301</c:v>
                </c:pt>
                <c:pt idx="51">
                  <c:v>0.27205499837854308</c:v>
                </c:pt>
                <c:pt idx="52">
                  <c:v>0.2819118754103021</c:v>
                </c:pt>
                <c:pt idx="53">
                  <c:v>0.29161915585865517</c:v>
                </c:pt>
                <c:pt idx="54">
                  <c:v>0.30113743215480399</c:v>
                </c:pt>
                <c:pt idx="55">
                  <c:v>0.31042697552584209</c:v>
                </c:pt>
                <c:pt idx="56">
                  <c:v>0.31944800552235181</c:v>
                </c:pt>
                <c:pt idx="57">
                  <c:v>0.32816096855037463</c:v>
                </c:pt>
                <c:pt idx="58">
                  <c:v>0.33652682274495277</c:v>
                </c:pt>
                <c:pt idx="59">
                  <c:v>0.34450732636471215</c:v>
                </c:pt>
                <c:pt idx="60">
                  <c:v>0.35206532676429914</c:v>
                </c:pt>
                <c:pt idx="61">
                  <c:v>0.35916504691680912</c:v>
                </c:pt>
                <c:pt idx="62">
                  <c:v>0.36577236641400213</c:v>
                </c:pt>
                <c:pt idx="63">
                  <c:v>0.37185509386976862</c:v>
                </c:pt>
                <c:pt idx="64">
                  <c:v>0.37738322769299293</c:v>
                </c:pt>
                <c:pt idx="65">
                  <c:v>0.3823292022799164</c:v>
                </c:pt>
                <c:pt idx="66">
                  <c:v>0.38666811680284902</c:v>
                </c:pt>
                <c:pt idx="67">
                  <c:v>0.39037794394036218</c:v>
                </c:pt>
                <c:pt idx="68">
                  <c:v>0.39343971610193973</c:v>
                </c:pt>
                <c:pt idx="69">
                  <c:v>0.39583768694474941</c:v>
                </c:pt>
                <c:pt idx="70">
                  <c:v>0.39755946625834188</c:v>
                </c:pt>
                <c:pt idx="71">
                  <c:v>0.39859612660068527</c:v>
                </c:pt>
                <c:pt idx="72">
                  <c:v>0.3989422804014327</c:v>
                </c:pt>
                <c:pt idx="73">
                  <c:v>0.39859612660068539</c:v>
                </c:pt>
                <c:pt idx="74">
                  <c:v>0.39755946625834204</c:v>
                </c:pt>
                <c:pt idx="75">
                  <c:v>0.39583768694474958</c:v>
                </c:pt>
                <c:pt idx="76">
                  <c:v>0.39343971610194006</c:v>
                </c:pt>
                <c:pt idx="77">
                  <c:v>0.39037794394036252</c:v>
                </c:pt>
                <c:pt idx="78">
                  <c:v>0.3866681168028494</c:v>
                </c:pt>
                <c:pt idx="79">
                  <c:v>0.3823292022799169</c:v>
                </c:pt>
                <c:pt idx="80">
                  <c:v>0.37738322769299348</c:v>
                </c:pt>
                <c:pt idx="81">
                  <c:v>0.37185509386976923</c:v>
                </c:pt>
                <c:pt idx="82">
                  <c:v>0.36577236641400274</c:v>
                </c:pt>
                <c:pt idx="83">
                  <c:v>0.35916504691680978</c:v>
                </c:pt>
                <c:pt idx="84">
                  <c:v>0.35206532676429986</c:v>
                </c:pt>
                <c:pt idx="85">
                  <c:v>0.34450732636471298</c:v>
                </c:pt>
                <c:pt idx="86">
                  <c:v>0.3365268227449536</c:v>
                </c:pt>
                <c:pt idx="87">
                  <c:v>0.32816096855037552</c:v>
                </c:pt>
                <c:pt idx="88">
                  <c:v>0.31944800552235275</c:v>
                </c:pt>
                <c:pt idx="89">
                  <c:v>0.31042697552584309</c:v>
                </c:pt>
                <c:pt idx="90">
                  <c:v>0.30113743215480498</c:v>
                </c:pt>
                <c:pt idx="91">
                  <c:v>0.29161915585865616</c:v>
                </c:pt>
                <c:pt idx="92">
                  <c:v>0.2819118754103031</c:v>
                </c:pt>
                <c:pt idx="93">
                  <c:v>0.27205499837854408</c:v>
                </c:pt>
                <c:pt idx="94">
                  <c:v>0.262087353078302</c:v>
                </c:pt>
                <c:pt idx="95">
                  <c:v>0.25204694425504581</c:v>
                </c:pt>
                <c:pt idx="96">
                  <c:v>0.24197072451914398</c:v>
                </c:pt>
                <c:pt idx="97">
                  <c:v>0.23189438328624334</c:v>
                </c:pt>
                <c:pt idx="98">
                  <c:v>0.22185215470573658</c:v>
                </c:pt>
                <c:pt idx="99">
                  <c:v>0.21187664577570006</c:v>
                </c:pt>
                <c:pt idx="100">
                  <c:v>0.20199868555405945</c:v>
                </c:pt>
                <c:pt idx="101">
                  <c:v>0.19224719608678212</c:v>
                </c:pt>
                <c:pt idx="102">
                  <c:v>0.18264908538902244</c:v>
                </c:pt>
                <c:pt idx="103">
                  <c:v>0.17322916253851886</c:v>
                </c:pt>
                <c:pt idx="104">
                  <c:v>0.16401007467599407</c:v>
                </c:pt>
                <c:pt idx="105">
                  <c:v>0.15501226545829364</c:v>
                </c:pt>
                <c:pt idx="106">
                  <c:v>0.14625395427953614</c:v>
                </c:pt>
                <c:pt idx="107">
                  <c:v>0.13775113536619821</c:v>
                </c:pt>
                <c:pt idx="108">
                  <c:v>0.12951759566589208</c:v>
                </c:pt>
                <c:pt idx="109">
                  <c:v>0.12156495028818123</c:v>
                </c:pt>
                <c:pt idx="110">
                  <c:v>0.11390269412019215</c:v>
                </c:pt>
                <c:pt idx="111">
                  <c:v>0.10653826813058534</c:v>
                </c:pt>
                <c:pt idx="112">
                  <c:v>9.9477138792748943E-2</c:v>
                </c:pt>
                <c:pt idx="113">
                  <c:v>9.2722889001515929E-2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B03-3846-BCBC-B61657608193}"/>
            </c:ext>
          </c:extLst>
        </c:ser>
        <c:ser>
          <c:idx val="19"/>
          <c:order val="4"/>
          <c:tx>
            <c:strRef>
              <c:f>'LP Baking'!$T$49</c:f>
              <c:strCache>
                <c:ptCount val="1"/>
                <c:pt idx="0">
                  <c:v> X2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47625">
                <a:solidFill>
                  <a:srgbClr val="FF0000">
                    <a:alpha val="37552"/>
                  </a:srgbClr>
                </a:solidFill>
              </a:ln>
            </c:spPr>
          </c:errBars>
          <c:xVal>
            <c:numRef>
              <c:f>'LP Baking'!$Q$50:$Q$194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'LP Baking'!$T$50:$T$194</c:f>
              <c:numCache>
                <c:formatCode>0.000</c:formatCode>
                <c:ptCount val="14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B03-3846-BCBC-B61657608193}"/>
            </c:ext>
          </c:extLst>
        </c:ser>
        <c:ser>
          <c:idx val="2"/>
          <c:order val="5"/>
          <c:tx>
            <c:strRef>
              <c:f>'LP Baking'!$U$49</c:f>
              <c:strCache>
                <c:ptCount val="1"/>
                <c:pt idx="0">
                  <c:v> X3</c:v>
                </c:pt>
              </c:strCache>
            </c:strRef>
          </c:tx>
          <c:spPr>
            <a:ln w="22225" cap="rnd">
              <a:noFill/>
              <a:prstDash val="solid"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50800" cap="flat" cmpd="sng" algn="ctr">
                <a:solidFill>
                  <a:schemeClr val="tx1">
                    <a:alpha val="23366"/>
                  </a:schemeClr>
                </a:solidFill>
                <a:prstDash val="solid"/>
                <a:round/>
              </a:ln>
              <a:effectLst/>
            </c:spPr>
          </c:errBars>
          <c:xVal>
            <c:numRef>
              <c:f>'LP Baking'!$Q$50:$Q$194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'LP Baking'!$U$50:$U$194</c:f>
              <c:numCache>
                <c:formatCode>0.000</c:formatCode>
                <c:ptCount val="1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B03-3846-BCBC-B61657608193}"/>
            </c:ext>
          </c:extLst>
        </c:ser>
        <c:ser>
          <c:idx val="3"/>
          <c:order val="6"/>
          <c:tx>
            <c:strRef>
              <c:f>'LP Baking'!$F$113</c:f>
              <c:strCache>
                <c:ptCount val="1"/>
                <c:pt idx="0">
                  <c:v>stdev bars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0"/>
            <c:val val="100"/>
            <c:spPr>
              <a:noFill/>
              <a:ln w="31750" cap="flat" cmpd="sng" algn="ctr">
                <a:solidFill>
                  <a:srgbClr val="00B0F0"/>
                </a:solidFill>
                <a:round/>
              </a:ln>
              <a:effectLst>
                <a:glow>
                  <a:schemeClr val="bg1"/>
                </a:glow>
              </a:effectLst>
            </c:spPr>
          </c:errBars>
          <c:xVal>
            <c:numRef>
              <c:f>'LP Baking'!$C$115:$C$121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'LP Baking'!$F$115:$F$121</c:f>
              <c:numCache>
                <c:formatCode>0.000</c:formatCode>
                <c:ptCount val="7"/>
                <c:pt idx="0">
                  <c:v>4.4318484119380075E-3</c:v>
                </c:pt>
                <c:pt idx="1">
                  <c:v>5.3990966513188063E-2</c:v>
                </c:pt>
                <c:pt idx="2">
                  <c:v>0.24197072451914337</c:v>
                </c:pt>
                <c:pt idx="3">
                  <c:v>0.3989422804014327</c:v>
                </c:pt>
                <c:pt idx="4">
                  <c:v>0.24197072451914337</c:v>
                </c:pt>
                <c:pt idx="5">
                  <c:v>5.3990966513188063E-2</c:v>
                </c:pt>
                <c:pt idx="6">
                  <c:v>4.4318484119380075E-3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B03-3846-BCBC-B61657608193}"/>
            </c:ext>
          </c:extLst>
        </c:ser>
        <c:ser>
          <c:idx val="10"/>
          <c:order val="7"/>
          <c:tx>
            <c:strRef>
              <c:f>'LP Baking'!$C$113</c:f>
              <c:strCache>
                <c:ptCount val="1"/>
                <c:pt idx="0">
                  <c:v>stdev</c:v>
                </c:pt>
              </c:strCache>
            </c:strRef>
          </c:tx>
          <c:spPr>
            <a:ln w="127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5658FA77-AE21-4542-A8BC-AE412FC634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B03-3846-BCBC-B6165760819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42A9E0D-34E3-D948-A34A-E256E9A1C9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B03-3846-BCBC-B6165760819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9C64878-DCEC-9541-932E-12A1B46D8B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B03-3846-BCBC-B6165760819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0A2E79A-93E5-6F4B-8640-BA5DBF47E3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B03-3846-BCBC-B6165760819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9E9C57C-6FA5-1047-9587-CA2A4EBAD0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B03-3846-BCBC-B6165760819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7EF3815-B138-C54C-B139-6EA92EFD0C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B03-3846-BCBC-B6165760819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31950DF-DA3A-BE47-8BF4-A7C6A00034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4B03-3846-BCBC-B61657608193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'LP Baking'!$C$115:$C$121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'LP Baking'!$D$115:$D$121</c:f>
              <c:numCache>
                <c:formatCode>General</c:formatCode>
                <c:ptCount val="7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'LP Baking'!$E$115:$E$121</c15:f>
                <c15:dlblRangeCache>
                  <c:ptCount val="7"/>
                  <c:pt idx="0">
                    <c:v>-3z</c:v>
                  </c:pt>
                  <c:pt idx="1">
                    <c:v>-2z</c:v>
                  </c:pt>
                  <c:pt idx="2">
                    <c:v>-1z</c:v>
                  </c:pt>
                  <c:pt idx="3">
                    <c:v>0</c:v>
                  </c:pt>
                  <c:pt idx="4">
                    <c:v>1z</c:v>
                  </c:pt>
                  <c:pt idx="5">
                    <c:v>2z</c:v>
                  </c:pt>
                  <c:pt idx="6">
                    <c:v>3z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4B03-3846-BCBC-B61657608193}"/>
            </c:ext>
          </c:extLst>
        </c:ser>
        <c:ser>
          <c:idx val="9"/>
          <c:order val="8"/>
          <c:tx>
            <c:strRef>
              <c:f>'LP Baking'!$E$124</c:f>
              <c:strCache>
                <c:ptCount val="1"/>
                <c:pt idx="0">
                  <c:v>emp rule labels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C32C80D3-B6F1-F442-826F-EB8C600ADC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B03-3846-BCBC-B6165760819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553DC8A-B70C-7F46-AFB4-7AA85BB294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4B03-3846-BCBC-B6165760819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A782E63-DEEE-014E-B298-BDF12976A4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4B03-3846-BCBC-B6165760819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0F27ADC-C0E1-024A-A512-9DE2BFC634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4B03-3846-BCBC-B6165760819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DD40EE6-BD6A-7145-AB33-8E51668D22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4B03-3846-BCBC-B6165760819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7A0E5BD-8A74-B041-8C0F-882DACB128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4B03-3846-BCBC-B6165760819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7DFA2F3-E3AF-934F-8A69-4CD79F0900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4B03-3846-BCBC-B6165760819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718C6AC-977E-BD48-916C-1ECBA4C862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4B03-3846-BCBC-B616576081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'LP Baking'!$C$125:$C$132</c:f>
              <c:numCache>
                <c:formatCode>General</c:formatCode>
                <c:ptCount val="8"/>
                <c:pt idx="0">
                  <c:v>-3.5</c:v>
                </c:pt>
                <c:pt idx="1">
                  <c:v>-2.5</c:v>
                </c:pt>
                <c:pt idx="2">
                  <c:v>-1.5</c:v>
                </c:pt>
                <c:pt idx="3">
                  <c:v>-0.5</c:v>
                </c:pt>
                <c:pt idx="4">
                  <c:v>0.5</c:v>
                </c:pt>
                <c:pt idx="5">
                  <c:v>1.5</c:v>
                </c:pt>
                <c:pt idx="6">
                  <c:v>2.5</c:v>
                </c:pt>
                <c:pt idx="7">
                  <c:v>3.5</c:v>
                </c:pt>
              </c:numCache>
            </c:numRef>
          </c:xVal>
          <c:yVal>
            <c:numRef>
              <c:f>'LP Baking'!$D$125:$D$132</c:f>
              <c:numCache>
                <c:formatCode>General</c:formatCode>
                <c:ptCount val="8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  <c:pt idx="7">
                  <c:v>-0.02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'LP Baking'!$E$125:$E$132</c15:f>
                <c15:dlblRangeCache>
                  <c:ptCount val="8"/>
                  <c:pt idx="0">
                    <c:v>0.5%</c:v>
                  </c:pt>
                  <c:pt idx="1">
                    <c:v>2.0%</c:v>
                  </c:pt>
                  <c:pt idx="2">
                    <c:v>13.5%</c:v>
                  </c:pt>
                  <c:pt idx="3">
                    <c:v>34.0%</c:v>
                  </c:pt>
                  <c:pt idx="4">
                    <c:v>34.0%</c:v>
                  </c:pt>
                  <c:pt idx="5">
                    <c:v>13.5%</c:v>
                  </c:pt>
                  <c:pt idx="6">
                    <c:v>2.0%</c:v>
                  </c:pt>
                  <c:pt idx="7">
                    <c:v>0.5%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9-4B03-3846-BCBC-B61657608193}"/>
            </c:ext>
          </c:extLst>
        </c:ser>
        <c:ser>
          <c:idx val="8"/>
          <c:order val="9"/>
          <c:tx>
            <c:strRef>
              <c:f>'LP Baking'!$C$135</c:f>
              <c:strCache>
                <c:ptCount val="1"/>
                <c:pt idx="0">
                  <c:v>cumm prob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A-4B03-3846-BCBC-B6165760819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4B03-3846-BCBC-B6165760819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4B03-3846-BCBC-B6165760819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4B03-3846-BCBC-B6165760819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4B03-3846-BCBC-B6165760819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4B03-3846-BCBC-B6165760819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4B03-3846-BCBC-B616576081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'LP Baking'!$C$136:$C$142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'LP Baking'!$D$136:$D$142</c:f>
              <c:numCache>
                <c:formatCode>General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'LP Baking'!$F$136:$F$142</c15:f>
                <c15:dlblRangeCache>
                  <c:ptCount val="7"/>
                  <c:pt idx="0">
                    <c:v>⟵ 0.5%</c:v>
                  </c:pt>
                  <c:pt idx="1">
                    <c:v>⟵ 2.5%</c:v>
                  </c:pt>
                  <c:pt idx="2">
                    <c:v>⟵ 16.0%</c:v>
                  </c:pt>
                  <c:pt idx="3">
                    <c:v>⟵ 50.0%</c:v>
                  </c:pt>
                  <c:pt idx="4">
                    <c:v>⟵ 84.0%</c:v>
                  </c:pt>
                  <c:pt idx="5">
                    <c:v>⟵ 97.5%</c:v>
                  </c:pt>
                  <c:pt idx="6">
                    <c:v>⟵ 99.5%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4B03-3846-BCBC-B61657608193}"/>
            </c:ext>
          </c:extLst>
        </c:ser>
        <c:ser>
          <c:idx val="11"/>
          <c:order val="10"/>
          <c:tx>
            <c:strRef>
              <c:f>'LP Baking'!$A$155</c:f>
              <c:strCache>
                <c:ptCount val="1"/>
                <c:pt idx="0">
                  <c:v>X1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1000">
                        <a:solidFill>
                          <a:srgbClr val="C0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37836571845957"/>
                      <c:h val="3.7432290880533479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22-4B03-3846-BCBC-B6165760819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3-4B03-3846-BCBC-B6165760819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4-4B03-3846-BCBC-B6165760819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4B03-3846-BCBC-B6165760819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B03-3846-BCBC-B6165760819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7-4B03-3846-BCBC-B6165760819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8-4B03-3846-BCBC-B6165760819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4B03-3846-BCBC-B616576081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C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'LP Baking'!$C$157:$C$164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'LP Baking'!$D$157:$D$164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'LP Baking'!$G$157:$G$164</c15:f>
                <c15:dlblRangeCache>
                  <c:ptCount val="8"/>
                  <c:pt idx="0">
                    <c:v> σ = 8 </c:v>
                  </c:pt>
                  <c:pt idx="1">
                    <c:v> -24 </c:v>
                  </c:pt>
                  <c:pt idx="2">
                    <c:v> -16 </c:v>
                  </c:pt>
                  <c:pt idx="3">
                    <c:v> -8 </c:v>
                  </c:pt>
                  <c:pt idx="4">
                    <c:v> 0 </c:v>
                  </c:pt>
                  <c:pt idx="5">
                    <c:v> +8 </c:v>
                  </c:pt>
                  <c:pt idx="6">
                    <c:v> +16 </c:v>
                  </c:pt>
                  <c:pt idx="7">
                    <c:v> +24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A-4B03-3846-BCBC-B61657608193}"/>
            </c:ext>
          </c:extLst>
        </c:ser>
        <c:ser>
          <c:idx val="4"/>
          <c:order val="11"/>
          <c:tx>
            <c:strRef>
              <c:f>'LP Baking'!$C$145</c:f>
              <c:strCache>
                <c:ptCount val="1"/>
                <c:pt idx="0">
                  <c:v>X1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2B-4B03-3846-BCBC-B61657608193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00" b="0" i="0" u="none" strike="noStrike" kern="1200" baseline="0">
                        <a:solidFill>
                          <a:srgbClr val="FF0000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D23C9E16-905F-9748-9A9A-086D70B82F0F}" type="CELLRANGE">
                      <a:rPr lang="en-US"/>
                      <a:pPr algn="ctr">
                        <a:defRPr sz="1000" b="0" i="0" u="none" strike="noStrike" kern="1200" baseline="0">
                          <a:solidFill>
                            <a:srgbClr val="FF0000"/>
                          </a:solidFill>
                          <a:effectLst>
                            <a:glow rad="127000">
                              <a:schemeClr val="bg1"/>
                            </a:glow>
                          </a:effectLst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>
                    <a:alpha val="81000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1204694668187"/>
                      <c:h val="4.908529852152470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4B03-3846-BCBC-B6165760819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74B95E2-E483-9646-99DC-7D518936E7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4B03-3846-BCBC-B6165760819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C522CFB-BC48-AD42-89BE-A53766F67E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4B03-3846-BCBC-B6165760819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88B2901-8E84-B54C-93F5-51300E211E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4B03-3846-BCBC-B61657608193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92850371-8B52-2C46-AFCA-9AE2D62CA001}" type="CELLRANGE">
                      <a:rPr lang="en-US"/>
                      <a:pPr>
                        <a:defRPr sz="11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4B03-3846-BCBC-B6165760819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A375B51-790C-9844-B7CE-974B3A4DDB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4B03-3846-BCBC-B6165760819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5FC8B5E-E3B2-254C-BF72-560E1DC832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4B03-3846-BCBC-B6165760819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ACBD7CD-804B-FC40-B769-88F380C0F4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4B03-3846-BCBC-B616576081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FF000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'LP Baking'!$C$146:$C$153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'LP Baking'!$D$146:$D$153</c:f>
              <c:numCache>
                <c:formatCode>General</c:formatCode>
                <c:ptCount val="8"/>
                <c:pt idx="0">
                  <c:v>-0.12</c:v>
                </c:pt>
                <c:pt idx="1">
                  <c:v>-0.12</c:v>
                </c:pt>
                <c:pt idx="2">
                  <c:v>-0.12</c:v>
                </c:pt>
                <c:pt idx="3">
                  <c:v>-0.12</c:v>
                </c:pt>
                <c:pt idx="4">
                  <c:v>-0.12</c:v>
                </c:pt>
                <c:pt idx="5">
                  <c:v>-0.12</c:v>
                </c:pt>
                <c:pt idx="6">
                  <c:v>-0.12</c:v>
                </c:pt>
                <c:pt idx="7">
                  <c:v>-0.12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'LP Baking'!$E$146:$E$153</c15:f>
                <c15:dlblRangeCache>
                  <c:ptCount val="8"/>
                  <c:pt idx="0">
                    <c:v>raw scale</c:v>
                  </c:pt>
                  <c:pt idx="1">
                    <c:v> 51 </c:v>
                  </c:pt>
                  <c:pt idx="2">
                    <c:v> 59 </c:v>
                  </c:pt>
                  <c:pt idx="3">
                    <c:v> 67 </c:v>
                  </c:pt>
                  <c:pt idx="4">
                    <c:v> 75 </c:v>
                  </c:pt>
                  <c:pt idx="5">
                    <c:v> 83 </c:v>
                  </c:pt>
                  <c:pt idx="6">
                    <c:v> 91 </c:v>
                  </c:pt>
                  <c:pt idx="7">
                    <c:v> 99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3-4B03-3846-BCBC-B61657608193}"/>
            </c:ext>
          </c:extLst>
        </c:ser>
        <c:ser>
          <c:idx val="12"/>
          <c:order val="12"/>
          <c:tx>
            <c:strRef>
              <c:f>'LP Baking'!$A$176</c:f>
              <c:strCache>
                <c:ptCount val="1"/>
                <c:pt idx="0">
                  <c:v>X3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900"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039448451221242"/>
                      <c:h val="4.315050560104243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34-4B03-3846-BCBC-B6165760819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4B03-3846-BCBC-B6165760819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4B03-3846-BCBC-B6165760819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4B03-3846-BCBC-B6165760819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B03-3846-BCBC-B6165760819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4B03-3846-BCBC-B6165760819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4B03-3846-BCBC-B6165760819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4B03-3846-BCBC-B616576081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0" tIns="0" rIns="0" bIns="0" anchor="ctr">
                <a:spAutoFit/>
              </a:bodyPr>
              <a:lstStyle/>
              <a:p>
                <a:pPr>
                  <a:defRPr sz="900"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'LP Baking'!$C$178:$C$185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'LP Baking'!$D$178:$D$185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'LP Baking'!$G$178:$G$185</c15:f>
                <c15:dlblRangeCache>
                  <c:ptCount val="8"/>
                  <c:pt idx="0">
                    <c:v> σ = 0 </c:v>
                  </c:pt>
                  <c:pt idx="1">
                    <c:v> -24 </c:v>
                  </c:pt>
                  <c:pt idx="2">
                    <c:v> -16 </c:v>
                  </c:pt>
                  <c:pt idx="3">
                    <c:v> -8 </c:v>
                  </c:pt>
                  <c:pt idx="4">
                    <c:v> 0 </c:v>
                  </c:pt>
                  <c:pt idx="5">
                    <c:v> +8 </c:v>
                  </c:pt>
                  <c:pt idx="6">
                    <c:v> +16 </c:v>
                  </c:pt>
                  <c:pt idx="7">
                    <c:v> +24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C-4B03-3846-BCBC-B61657608193}"/>
            </c:ext>
          </c:extLst>
        </c:ser>
        <c:ser>
          <c:idx val="5"/>
          <c:order val="13"/>
          <c:tx>
            <c:strRef>
              <c:f>'LP Baking'!$C$166</c:f>
              <c:strCache>
                <c:ptCount val="1"/>
                <c:pt idx="0">
                  <c:v>X3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3D-4B03-3846-BCBC-B616576081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3E-4B03-3846-BCBC-B61657608193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tx1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solidFill>
                  <a:schemeClr val="bg1">
                    <a:alpha val="79676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289971472381856"/>
                      <c:h val="4.9974999667937961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3F-4B03-3846-BCBC-B6165760819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4B03-3846-BCBC-B6165760819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4B03-3846-BCBC-B6165760819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4B03-3846-BCBC-B61657608193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4B03-3846-BCBC-B6165760819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4B03-3846-BCBC-B6165760819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4B03-3846-BCBC-B6165760819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4B03-3846-BCBC-B616576081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'LP Baking'!$C$167:$C$174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'LP Baking'!$D$167:$D$174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'LP Baking'!$E$167:$E$174</c15:f>
                <c15:dlblRangeCache>
                  <c:ptCount val="8"/>
                  <c:pt idx="1">
                    <c:v>  </c:v>
                  </c:pt>
                  <c:pt idx="2">
                    <c:v>  </c:v>
                  </c:pt>
                  <c:pt idx="3">
                    <c:v>  </c:v>
                  </c:pt>
                  <c:pt idx="4">
                    <c:v>  </c:v>
                  </c:pt>
                  <c:pt idx="5">
                    <c:v>  </c:v>
                  </c:pt>
                  <c:pt idx="6">
                    <c:v>  </c:v>
                  </c:pt>
                  <c:pt idx="7">
                    <c:v> 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5-4B03-3846-BCBC-B61657608193}"/>
            </c:ext>
          </c:extLst>
        </c:ser>
        <c:ser>
          <c:idx val="6"/>
          <c:order val="14"/>
          <c:tx>
            <c:strRef>
              <c:f>'LP Baking'!$A$104</c:f>
              <c:strCache>
                <c:ptCount val="1"/>
                <c:pt idx="0">
                  <c:v>X1 Label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50" b="0" i="0" u="none" strike="noStrike" kern="1200" baseline="0">
                        <a:solidFill>
                          <a:srgbClr val="FF0000"/>
                        </a:solidFill>
                        <a:effectLst/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A008248E-6D41-4C45-A84C-05EAFF0238EA}" type="CELLRANGE">
                      <a:rPr lang="en-US"/>
                      <a:pPr algn="ctr">
                        <a:defRPr sz="1050" b="0" i="0" u="none" strike="noStrike" kern="1200" baseline="0">
                          <a:solidFill>
                            <a:srgbClr val="FF0000"/>
                          </a:solidFill>
                          <a:effectLst/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761687098372904"/>
                      <c:h val="0.1065097686009706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4B03-3846-BCBC-B616576081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rgbClr val="FF0000">
                    <a:alpha val="38213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'LP Baking'!$C$104</c:f>
              <c:numCache>
                <c:formatCode>0.000</c:formatCode>
                <c:ptCount val="1"/>
                <c:pt idx="0">
                  <c:v>1.75</c:v>
                </c:pt>
              </c:numCache>
            </c:numRef>
          </c:xVal>
          <c:yVal>
            <c:numRef>
              <c:f>'LP Baking'!$D$104</c:f>
              <c:numCache>
                <c:formatCode>0.000</c:formatCode>
                <c:ptCount val="1"/>
                <c:pt idx="0">
                  <c:v>0.2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'LP Baking'!$J$104</c15:f>
                <c15:dlblRangeCache>
                  <c:ptCount val="1"/>
                  <c:pt idx="0">
                    <c:v>⟵ Amira
P( x &lt; 89  z &lt; 1.75 ) = 96.0%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4B03-3846-BCBC-B61657608193}"/>
            </c:ext>
          </c:extLst>
        </c:ser>
        <c:ser>
          <c:idx val="16"/>
          <c:order val="15"/>
          <c:tx>
            <c:strRef>
              <c:f>'LP Baking'!$A$105</c:f>
              <c:strCache>
                <c:ptCount val="1"/>
                <c:pt idx="0">
                  <c:v>X2 Label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1050">
                        <a:solidFill>
                          <a:srgbClr val="FF0000"/>
                        </a:solidFill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737643777994363"/>
                      <c:h val="0.10175643669303723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48-4B03-3846-BCBC-B616576081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ln w="38100">
                <a:solidFill>
                  <a:srgbClr val="FF0000">
                    <a:alpha val="38000"/>
                  </a:srgbClr>
                </a:solidFill>
              </a:ln>
            </c:spPr>
          </c:errBars>
          <c:xVal>
            <c:numRef>
              <c:f>'LP Baking'!$C$105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'LP Baking'!$D$105</c:f>
              <c:numCache>
                <c:formatCode>0.000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'LP Baking'!$J$105</c15:f>
                <c15:dlblRangeCache>
                  <c:ptCount val="1"/>
                  <c:pt idx="0">
                    <c:v> ⟵ ? ⟶
P(  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9-4B03-3846-BCBC-B61657608193}"/>
            </c:ext>
          </c:extLst>
        </c:ser>
        <c:ser>
          <c:idx val="7"/>
          <c:order val="16"/>
          <c:tx>
            <c:strRef>
              <c:f>'LP Baking'!$A$109</c:f>
              <c:strCache>
                <c:ptCount val="1"/>
                <c:pt idx="0">
                  <c:v>X3 Label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1.2801952137836484E-3"/>
                  <c:y val="-7.6308186003848491E-2"/>
                </c:manualLayout>
              </c:layout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defRPr>
                    </a:pPr>
                    <a:fld id="{5CF9FDD0-918B-954D-99B4-17D8099C1D14}" type="CELLRANGE">
                      <a:rPr lang="en-US" sz="105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rPr>
                      <a:pPr>
                        <a:defRPr sz="1050" b="0" i="0" u="none" strike="noStrike" kern="1200" baseline="0">
                          <a:solidFill>
                            <a:schemeClr val="tx1"/>
                          </a:solidFill>
                          <a:effectLst/>
                          <a:latin typeface="+mn-lt"/>
                          <a:ea typeface="Tahoma" panose="020B0604030504040204" pitchFamily="34" charset="0"/>
                          <a:cs typeface="Tahom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4619955323527"/>
                      <c:h val="0.1176135728509859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4B03-3846-BCBC-B616576081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chemeClr val="tx1">
                    <a:alpha val="29990"/>
                  </a:schemeClr>
                </a:solidFill>
                <a:prstDash val="solid"/>
                <a:round/>
              </a:ln>
              <a:effectLst>
                <a:glow>
                  <a:schemeClr val="bg1">
                    <a:alpha val="40000"/>
                  </a:schemeClr>
                </a:glow>
              </a:effectLst>
            </c:spPr>
          </c:errBars>
          <c:xVal>
            <c:numRef>
              <c:f>'LP Baking'!$C$109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'LP Baking'!$D$109</c:f>
              <c:numCache>
                <c:formatCode>0.000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'LP Baking'!$J$109</c15:f>
                <c15:dlblRangeCache>
                  <c:ptCount val="1"/>
                  <c:pt idx="0">
                    <c:v> ⟵ ? ⟶
P(  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B-4B03-3846-BCBC-B61657608193}"/>
            </c:ext>
          </c:extLst>
        </c:ser>
        <c:ser>
          <c:idx val="18"/>
          <c:order val="17"/>
          <c:tx>
            <c:v>xbars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4BF6E7A9-3613-954E-8862-991F342912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4B03-3846-BCBC-B6165760819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A3A279F-6FFF-CA44-BDAD-AD0656C002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4B03-3846-BCBC-B6165760819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416DEDA-0FFD-6442-A232-0D2A1AA059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4B03-3846-BCBC-B6165760819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19B6EF7-4460-8A4F-A62E-5E890A8A90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4B03-3846-BCBC-B6165760819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EAB60E7-C1B8-BC42-BD6C-02A920626A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0-4B03-3846-BCBC-B6165760819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C71BE07-97E5-F445-A547-BF4B29E9AE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4B03-3846-BCBC-B6165760819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76A1437-ECF8-3A4E-8496-9C1831C27B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4B03-3846-BCBC-B6165760819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6710464-9987-1B48-A384-4D3A41C41C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4B03-3846-BCBC-B6165760819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931C193-2027-1B45-95CE-7DC2E966C9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4B03-3846-BCBC-B6165760819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430C36B-0FF1-5742-B82E-2FE5281ED4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4B03-3846-BCBC-B6165760819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BFA5F8F-98C9-9041-81AE-1F0B549E8E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4B03-3846-BCBC-B61657608193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6162EF0-C474-5E46-B71C-F6547F9483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4B03-3846-BCBC-B61657608193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F414B16-BA82-2D47-849A-5860F7ED2E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4B03-3846-BCBC-B61657608193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B613ABA-40FE-824A-9E8C-722FEF269A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9-4B03-3846-BCBC-B6165760819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E7035760-CA45-6540-806B-388A9C25DD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A-4B03-3846-BCBC-B6165760819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76466C3-A268-C94F-A75B-BE13156896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B-4B03-3846-BCBC-B6165760819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8C6EA88C-57E5-7249-B34D-CA0C635EE8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C-4B03-3846-BCBC-B6165760819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5F3B598A-6497-F54C-A6D8-4BE6499586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D-4B03-3846-BCBC-B6165760819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BF299F2B-B8B2-6A42-BC65-94A508DF56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E-4B03-3846-BCBC-B61657608193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300856D4-A9F0-7241-B9C7-12607D3BE2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4B03-3846-BCBC-B61657608193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E53F0F4D-5D08-9647-A2F3-3D320C6681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0-4B03-3846-BCBC-B61657608193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15CE2FC5-4B9F-E94F-8DD9-E417FCA60E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1-4B03-3846-BCBC-B61657608193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DB464CD2-9BCD-3443-8E7B-0C8ABF5BD3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2-4B03-3846-BCBC-B61657608193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274D54F8-3675-5F4C-ABA4-AD0ACA365B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3-4B03-3846-BCBC-B61657608193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5FCD110D-46AA-5246-AFC3-F498B3319C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4-4B03-3846-BCBC-B61657608193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A98F8E48-8617-604C-BBFB-5C2C975DBB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4B03-3846-BCBC-B61657608193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6018015B-E56A-F74B-A707-0AE5FC2138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4B03-3846-BCBC-B61657608193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8AB10531-4F44-924C-84DB-A42241BEC5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4B03-3846-BCBC-B61657608193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DD061A5A-9829-F94A-B295-7DF487F09C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4B03-3846-BCBC-B61657608193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D9A1DC96-5467-F046-8B9B-E275D2B97B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4B03-3846-BCBC-B61657608193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B4ED0784-EA34-1140-B1AA-1E381BDBAA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4B03-3846-BCBC-B61657608193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AA8F99D7-BE07-C54F-84AB-EFFCA0472E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4B03-3846-BCBC-B61657608193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82062178-2CEF-6248-8BF9-26B46FB160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4B03-3846-BCBC-B61657608193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F2B4D22E-8C42-E843-B210-B9295031F3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4B03-3846-BCBC-B61657608193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E9AF8D71-8B8E-F64C-A281-CB6876BDBF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4B03-3846-BCBC-B61657608193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FCB2A98B-A2E8-1E4E-B09D-4F6930D61E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4B03-3846-BCBC-B61657608193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E8DDFD33-1554-2745-B6E8-E8D6DFAC82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4B03-3846-BCBC-B61657608193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504ADBB7-85ED-AE40-ACAE-9030D99E30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4B03-3846-BCBC-B61657608193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B3D90141-88C4-4246-976B-B8F3EABFEC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4B03-3846-BCBC-B61657608193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6686D85D-C4F0-3F44-A66E-339DFDD484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3-4B03-3846-BCBC-B61657608193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5119258D-B3F5-B14B-973D-B178FD29D7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4-4B03-3846-BCBC-B61657608193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AF5174D8-7AC1-704B-8D53-EB6AF7D3D7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5-4B03-3846-BCBC-B61657608193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1708BF6F-4E4E-1D46-A6D8-EC9C7A94A5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6-4B03-3846-BCBC-B61657608193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CB9679C2-3047-1644-80FF-55A99C9874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4B03-3846-BCBC-B61657608193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752312C8-1ECD-424D-8A85-746E6618E3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4B03-3846-BCBC-B61657608193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704FC3CC-C0F0-F448-8109-DECB8E55E4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4B03-3846-BCBC-B61657608193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C757AD94-5B3A-F448-8A02-D92C23FD8D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4B03-3846-BCBC-B61657608193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308C8BEC-3B40-4844-8105-8F23B536FC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4B03-3846-BCBC-B61657608193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57152919-354F-F347-897B-C75B67FE5B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4B03-3846-BCBC-B61657608193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AA2BD309-5656-5D4F-8ACA-7FB03A4E0F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4B03-3846-BCBC-B61657608193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64986263-73ED-D148-9966-DE0A100023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4B03-3846-BCBC-B61657608193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666A17A2-8BDF-3B42-9670-8E28277EA5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F-4B03-3846-BCBC-B61657608193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39B6C9B2-4FFF-764A-807F-DEE4FEC49F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4B03-3846-BCBC-B61657608193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9CB7CB9F-EFAD-3A47-9AFF-D9D2BC01CC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1-4B03-3846-BCBC-B61657608193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EBB5FB36-1720-0949-8B83-C1A0497D41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4B03-3846-BCBC-B61657608193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61C83ACD-BC89-CA42-80D3-C412C7D44F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4B03-3846-BCBC-B61657608193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BC30C679-DAED-1A44-9E05-D442BF3031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4B03-3846-BCBC-B61657608193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C216C14B-A741-E645-93ED-A2BA1BC48B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5-4B03-3846-BCBC-B61657608193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E4C09786-C919-1240-8B41-05E695BA14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4B03-3846-BCBC-B61657608193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BC246541-D0A2-A143-853F-F1F5D5B66A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7-4B03-3846-BCBC-B61657608193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9696E5FC-A0AE-194D-8AEC-148666A5CC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8-4B03-3846-BCBC-B61657608193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6E2F97FE-0685-8240-A0EB-AD8080DA7A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9-4B03-3846-BCBC-B61657608193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4E505779-BB0E-CA4B-B6C6-EEB1814CEF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4B03-3846-BCBC-B61657608193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FFB2ABF7-0373-364C-B682-D706E919F2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B-4B03-3846-BCBC-B61657608193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AC9DBAFB-F53B-A34B-9D8D-754D96A0BF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C-4B03-3846-BCBC-B61657608193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D6408543-3198-AB44-80FF-88ACC69EE1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D-4B03-3846-BCBC-B61657608193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1BC2B0D0-5213-7D40-BABC-8E194B9B1E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4B03-3846-BCBC-B61657608193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29A993EC-FECC-3A42-8136-F02873B5E9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F-4B03-3846-BCBC-B61657608193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E8C81FDE-F799-7447-9D6C-A7AF9BAADF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0-4B03-3846-BCBC-B61657608193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F52F1835-772F-494B-8414-9E5CED81C7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1-4B03-3846-BCBC-B61657608193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E5DE7CDE-EEEF-8F49-9408-1D98F09995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2-4B03-3846-BCBC-B61657608193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34148381-F568-5748-8CF4-3FBEE62F8A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3-4B03-3846-BCBC-B61657608193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84EDFA84-0211-5642-8DA4-1C6A53CEF7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4-4B03-3846-BCBC-B61657608193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C850BD40-FAAC-BA46-97F9-80D2D7FAA7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5-4B03-3846-BCBC-B61657608193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4009D339-3185-7F4F-9A28-1619B9E3A8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6-4B03-3846-BCBC-B61657608193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D4DA1C95-49EA-3C4F-8CF4-E113B26700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7-4B03-3846-BCBC-B61657608193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75C3D12C-02AB-D848-8F30-0837C00BD5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8-4B03-3846-BCBC-B61657608193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4963945C-1B8C-BF4D-8E03-435AB17717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9-4B03-3846-BCBC-B61657608193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8FECD15F-28E8-B04D-87DE-0B35E552E5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A-4B03-3846-BCBC-B61657608193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4723B3BD-25DF-FC4D-A606-2A574DCC0D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B-4B03-3846-BCBC-B61657608193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A4128ECA-9AB2-CD40-86B0-D7E7E95F88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C-4B03-3846-BCBC-B61657608193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37E256B4-6115-5240-BDC2-8C2D7CDD47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D-4B03-3846-BCBC-B61657608193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20FF6385-85FA-8E44-9E64-B54CC98169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E-4B03-3846-BCBC-B61657608193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D1D50D52-05F0-6844-8C05-70DEE01E94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F-4B03-3846-BCBC-B61657608193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F16EAADD-0CBA-E242-A809-601F176922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0-4B03-3846-BCBC-B61657608193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C2DD0105-3922-BA4E-AFF5-1A24F8C801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1-4B03-3846-BCBC-B61657608193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6D43DCA8-6D3D-E140-9941-D524B8FFC8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2-4B03-3846-BCBC-B61657608193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9CCA4112-8C81-754C-9B94-B7233910AD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3-4B03-3846-BCBC-B61657608193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7F0C6127-D4B4-5346-AB94-53C727C29A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4-4B03-3846-BCBC-B61657608193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A89CD889-6244-7741-87AD-0A0C043770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5-4B03-3846-BCBC-B61657608193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2ECA548E-00DE-FD47-BCF3-55AACE23F7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6-4B03-3846-BCBC-B61657608193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fld id="{836E86F5-BE33-104B-BC3E-E374FEBA4B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7-4B03-3846-BCBC-B61657608193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fld id="{82144D7A-8330-5E48-9417-62E68711E8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8-4B03-3846-BCBC-B61657608193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fld id="{137A99ED-A869-244F-9A16-92E431B82C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9-4B03-3846-BCBC-B61657608193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fld id="{472C244A-48CD-0149-8E11-568B716BB5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A-4B03-3846-BCBC-B61657608193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fld id="{856E7A8C-C417-FF44-88AC-7BB88EEFD2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B-4B03-3846-BCBC-B61657608193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fld id="{38271C4A-1E4D-414C-8FBF-06EE9A9EC3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C-4B03-3846-BCBC-B61657608193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fld id="{2425ED07-ECCC-9F4B-B160-F0E84DC9F1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D-4B03-3846-BCBC-B61657608193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fld id="{74483886-78DF-1A4A-8B10-8B30027685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E-4B03-3846-BCBC-B61657608193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fld id="{A07E34D5-7E95-9543-A82F-C3A7746DF9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F-4B03-3846-BCBC-B61657608193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fld id="{81AE70C8-24F2-5045-B0B0-9A3E88ED3D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0-4B03-3846-BCBC-B61657608193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fld id="{96406C24-4A14-2B42-B8C6-AAB34DCA29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1-4B03-3846-BCBC-B61657608193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fld id="{570D260E-82C5-BB42-84E8-34DEF971F5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2-4B03-3846-BCBC-B61657608193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fld id="{8947BBF2-0117-C649-BE83-CAC231820A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3-4B03-3846-BCBC-B61657608193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fld id="{C2BCE4E5-9D78-F34D-9B13-C494D6609A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4-4B03-3846-BCBC-B61657608193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fld id="{5341C6C8-10F8-BB4B-BC0E-F01E698C65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5-4B03-3846-BCBC-B61657608193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fld id="{2503A12C-1DAD-CD48-9393-1CACEF7E56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6-4B03-3846-BCBC-B61657608193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fld id="{6AF18E08-F9EA-8D4C-BA03-A6BDF4F984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7-4B03-3846-BCBC-B61657608193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fld id="{630232F8-9ABE-6A41-A3A1-B3D7BE0A71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8-4B03-3846-BCBC-B61657608193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fld id="{65BB0D4B-FACB-1D42-834E-368220BCD5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9-4B03-3846-BCBC-B61657608193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fld id="{7794D6DE-E76A-6E47-8BD3-A148C907BF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A-4B03-3846-BCBC-B61657608193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fld id="{5978539E-7966-1242-9A53-6ED1F22E79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B-4B03-3846-BCBC-B61657608193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fld id="{9B164ADF-4E4C-7C42-9A7C-24073CCD6F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C-4B03-3846-BCBC-B61657608193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fld id="{5AA86F9F-CC69-E14B-9399-4CEC2EB708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D-4B03-3846-BCBC-B61657608193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fld id="{BF16D8A8-68CD-C146-A09F-E72AA1356B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E-4B03-3846-BCBC-B61657608193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fld id="{A680771F-45B2-0541-BE83-A4E81C14B3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F-4B03-3846-BCBC-B61657608193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fld id="{8C0C2BBF-783A-AC46-8B9D-0C96CB4ED8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0-4B03-3846-BCBC-B61657608193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fld id="{1B9D49DC-3EE3-974F-8E35-3D0058E5C3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1-4B03-3846-BCBC-B61657608193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fld id="{028DEE67-099D-4442-A415-D857A4BFDA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2-4B03-3846-BCBC-B61657608193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fld id="{884A5EE3-817A-4540-9D57-F5CF2BB184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3-4B03-3846-BCBC-B61657608193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fld id="{0B0F75C6-3022-C848-ADF2-C8E5A7965A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4-4B03-3846-BCBC-B61657608193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fld id="{34055D70-D96D-C040-9D98-7EB5C967C0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5-4B03-3846-BCBC-B61657608193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fld id="{B0275D21-063E-F146-A68F-D1C44D785C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6-4B03-3846-BCBC-B61657608193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fld id="{345638C6-B3D2-A440-AAF8-51538E4210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7-4B03-3846-BCBC-B61657608193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fld id="{4FB08907-2F4D-C24E-B6E5-A6C6930659C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8-4B03-3846-BCBC-B61657608193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fld id="{1C32CAC3-2203-9F45-8E6D-820D99A5B9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9-4B03-3846-BCBC-B61657608193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fld id="{1CAB9146-B353-B846-8945-63278AB569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A-4B03-3846-BCBC-B61657608193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fld id="{971D4691-09DC-A146-90F0-1FB1B43313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B-4B03-3846-BCBC-B61657608193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fld id="{AE548050-9E40-2449-8AD3-24C83C3172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C-4B03-3846-BCBC-B61657608193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fld id="{F0BA8400-9AB1-2241-AE0F-033AA380B3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D-4B03-3846-BCBC-B61657608193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fld id="{FDA1BAC5-93E6-7C49-A804-0588DA714E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E-4B03-3846-BCBC-B61657608193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fld id="{1C1E5541-92DA-6149-991C-5821E332FC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F-4B03-3846-BCBC-B61657608193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fld id="{A4B64186-859F-2D48-8BAD-B0AA16B6CC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0-4B03-3846-BCBC-B61657608193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fld id="{9A2D13F5-C9CA-D745-9DDD-3B344F5DCD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1-4B03-3846-BCBC-B61657608193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fld id="{8E8E93A2-407A-D54A-8E47-8C13829321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2-4B03-3846-BCBC-B61657608193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fld id="{C54BF14A-E7B5-5B4B-A500-9C8EF751EF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3-4B03-3846-BCBC-B61657608193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fld id="{4C8AD0E7-F38C-7E4F-9AC4-33D42D6856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4-4B03-3846-BCBC-B61657608193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fld id="{61DBDEAB-B8B6-3442-8DEA-6C6CAA55A4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5-4B03-3846-BCBC-B61657608193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fld id="{593AF08D-033B-3C41-AC77-B854DBCC7F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6-4B03-3846-BCBC-B61657608193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fld id="{D895B59A-7F5C-F54F-AC10-62E371A8D3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7-4B03-3846-BCBC-B61657608193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fld id="{8B91FE3A-287F-8341-845C-259004AF96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8-4B03-3846-BCBC-B61657608193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fld id="{62A3B8CB-9CF3-D648-968C-E130AA54F1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9-4B03-3846-BCBC-B61657608193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fld id="{E5FDDE96-4221-A342-B40B-CDEF8D3B36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A-4B03-3846-BCBC-B61657608193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fld id="{722CEB56-9910-9E49-90C4-327BEF5E7A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B-4B03-3846-BCBC-B61657608193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fld id="{838F0CE5-C60E-C44B-ADDF-C4E5194D5D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C-4B03-3846-BCBC-B61657608193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fld id="{B5FBC322-067E-484F-ACCF-B7ADCDF665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D-4B03-3846-BCBC-B61657608193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fld id="{B372D807-418E-ED4B-97CE-F13642EE3B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E-4B03-3846-BCBC-B61657608193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fld id="{EF316C58-E002-384E-B286-45F15FF7B5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F-4B03-3846-BCBC-B61657608193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fld id="{BE26C2D6-D6B7-414A-A503-DE4327BF75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0-4B03-3846-BCBC-B61657608193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fld id="{69FE0667-3DF4-D349-9685-531444D59F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1-4B03-3846-BCBC-B61657608193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fld id="{0276B4D3-DD8F-D747-8FFC-6239563F01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2-4B03-3846-BCBC-B61657608193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fld id="{5107B361-7FF8-6744-A29D-7694343B1F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3-4B03-3846-BCBC-B61657608193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fld id="{B261EB7C-34D0-2F40-99A0-A6ADDBA8AC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4-4B03-3846-BCBC-B61657608193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fld id="{9CBBDC20-67D4-2543-8FB8-3074A796BD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5-4B03-3846-BCBC-B61657608193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fld id="{58804DD4-59B0-8547-90D5-CD011544E4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6-4B03-3846-BCBC-B61657608193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fld id="{1849D707-5309-4649-AF59-DDA0DD9603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7-4B03-3846-BCBC-B61657608193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fld id="{07571574-6C85-1044-8894-11219E55D8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8-4B03-3846-BCBC-B61657608193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fld id="{69AB7DBF-7BAD-F848-AE8A-33C2C30F69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9-4B03-3846-BCBC-B61657608193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fld id="{FFCC2E10-80BA-B643-B4E9-EDC74D22D2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A-4B03-3846-BCBC-B61657608193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fld id="{6FD001A9-C25D-0F41-B781-6FB856ED54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B-4B03-3846-BCBC-B61657608193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fld id="{66C12CD5-8E27-B646-B0EE-44B9FEB1A9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C-4B03-3846-BCBC-B61657608193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fld id="{422C62BB-F7C1-F74B-A96F-DBD07DB6C7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D-4B03-3846-BCBC-B61657608193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fld id="{49DD36FB-9580-1440-935C-305F23929A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E-4B03-3846-BCBC-B61657608193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fld id="{5BD0ECAD-4EF4-4E41-B398-B0D820016B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F-4B03-3846-BCBC-B61657608193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fld id="{54F41752-0EA8-2340-BA0E-83D59D6810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0-4B03-3846-BCBC-B61657608193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fld id="{CDEB9DF6-7F9C-3343-901D-7E2E898FD6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1-4B03-3846-BCBC-B61657608193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fld id="{47B7360E-1679-DB4E-A3B4-70B3065A7A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2-4B03-3846-BCBC-B61657608193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fld id="{0C979B60-C13D-7345-981A-6729F043D6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3-4B03-3846-BCBC-B61657608193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fld id="{A4681389-F344-6242-B4A7-4332E03930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4-4B03-3846-BCBC-B61657608193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fld id="{B8DD5727-0F10-4D4A-9D27-5029B686E7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5-4B03-3846-BCBC-B61657608193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fld id="{3B02F88B-8333-6A4A-8329-754626CC45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6-4B03-3846-BCBC-B61657608193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fld id="{AD13A4DD-9DF1-E84F-8B1E-055FB3AD90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7-4B03-3846-BCBC-B61657608193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fld id="{36E86765-AAE7-7045-94CF-CDD9360C93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8-4B03-3846-BCBC-B61657608193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fld id="{4E1F697B-7099-1B4E-9240-EDDE7B3E97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9-4B03-3846-BCBC-B61657608193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fld id="{2C6C1280-646A-CD43-962C-1D13BDC57E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A-4B03-3846-BCBC-B61657608193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fld id="{D6C555B3-D059-1F47-8C11-B7ABFE89B9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B-4B03-3846-BCBC-B61657608193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fld id="{98D6744E-7436-A348-9607-435CB4AEF2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C-4B03-3846-BCBC-B61657608193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fld id="{4FFC12FC-9EDE-2945-AF1F-97200406B6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D-4B03-3846-BCBC-B61657608193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fld id="{D03F2267-A89B-AA43-BC3C-308B05A0F8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E-4B03-3846-BCBC-B61657608193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fld id="{E7F427F3-5FB9-AC47-9E51-E5AE283654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F-4B03-3846-BCBC-B61657608193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fld id="{BB45AD8D-87B6-B041-BD87-7C359AE535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0-4B03-3846-BCBC-B61657608193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fld id="{08F780F2-33E1-924C-A1AF-06E9243116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1-4B03-3846-BCBC-B61657608193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fld id="{005041FA-7A76-7448-8DBD-A1F80131C1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2-4B03-3846-BCBC-B61657608193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fld id="{E4D19441-5A3F-7147-9E0B-45E47F7EF8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3-4B03-3846-BCBC-B61657608193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fld id="{86A4788F-83D3-314E-9EE9-715D30BF94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4-4B03-3846-BCBC-B61657608193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fld id="{F32DE747-71C8-784E-B1FB-AB914D7B3B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5-4B03-3846-BCBC-B61657608193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fld id="{1A7F9E86-3AE3-F940-88CA-1C960154FA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6-4B03-3846-BCBC-B61657608193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fld id="{A173C47E-42FD-3B45-B41F-71CBC2D93F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7-4B03-3846-BCBC-B61657608193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fld id="{F70D6097-C21B-B242-8A5C-16F2BD4707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8-4B03-3846-BCBC-B61657608193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fld id="{E2BBBC8D-43FD-5E4C-BF76-18F8F5C63C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9-4B03-3846-BCBC-B61657608193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fld id="{0F3523A7-D477-FB45-8384-6446ECC325C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A-4B03-3846-BCBC-B61657608193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fld id="{E2B7A42D-5FD7-2342-828D-9D987771E7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B-4B03-3846-BCBC-B61657608193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fld id="{F4509E5E-9422-EF40-9B34-8EE1707F9D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C-4B03-3846-BCBC-B61657608193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fld id="{9108D28B-A45E-8E49-8B4F-8804C02872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D-4B03-3846-BCBC-B61657608193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'LP Baking'!$W$4:$W$197</c:f>
              <c:numCache>
                <c:formatCode>General</c:formatCode>
                <c:ptCount val="194"/>
                <c:pt idx="0">
                  <c:v>-2.3333333333333357</c:v>
                </c:pt>
                <c:pt idx="1">
                  <c:v>-2.1666666666666696</c:v>
                </c:pt>
                <c:pt idx="2">
                  <c:v>-1.8333333333333366</c:v>
                </c:pt>
                <c:pt idx="3">
                  <c:v>-1.6666666666666696</c:v>
                </c:pt>
                <c:pt idx="4">
                  <c:v>-1.5000000000000027</c:v>
                </c:pt>
                <c:pt idx="5">
                  <c:v>-1.3333333333333357</c:v>
                </c:pt>
                <c:pt idx="6">
                  <c:v>-1.1666666666666687</c:v>
                </c:pt>
                <c:pt idx="7">
                  <c:v>-0.83333333333333526</c:v>
                </c:pt>
                <c:pt idx="8">
                  <c:v>-0.66666666666666874</c:v>
                </c:pt>
                <c:pt idx="9">
                  <c:v>-0.50000000000000222</c:v>
                </c:pt>
                <c:pt idx="10">
                  <c:v>-0.33333333333333548</c:v>
                </c:pt>
                <c:pt idx="11">
                  <c:v>-0.16666666666666879</c:v>
                </c:pt>
                <c:pt idx="12">
                  <c:v>0.16666666666666449</c:v>
                </c:pt>
                <c:pt idx="13">
                  <c:v>0.33333333333333115</c:v>
                </c:pt>
                <c:pt idx="14">
                  <c:v>0.49999999999999789</c:v>
                </c:pt>
                <c:pt idx="15">
                  <c:v>0.66666666666666441</c:v>
                </c:pt>
                <c:pt idx="16">
                  <c:v>0.83333333333333093</c:v>
                </c:pt>
                <c:pt idx="17">
                  <c:v>1.1666666666666643</c:v>
                </c:pt>
                <c:pt idx="18">
                  <c:v>1.3333333333333313</c:v>
                </c:pt>
                <c:pt idx="19">
                  <c:v>1.4999999999999982</c:v>
                </c:pt>
                <c:pt idx="20">
                  <c:v>1.6666666666666652</c:v>
                </c:pt>
                <c:pt idx="21">
                  <c:v>1.8333333333333321</c:v>
                </c:pt>
                <c:pt idx="22">
                  <c:v>2.1666666666666652</c:v>
                </c:pt>
                <c:pt idx="23">
                  <c:v>2.3333333333333313</c:v>
                </c:pt>
                <c:pt idx="24">
                  <c:v>-1.8333333333333366</c:v>
                </c:pt>
                <c:pt idx="25">
                  <c:v>-1.6666666666666696</c:v>
                </c:pt>
                <c:pt idx="26">
                  <c:v>-1.5000000000000027</c:v>
                </c:pt>
                <c:pt idx="27">
                  <c:v>-1.3333333333333357</c:v>
                </c:pt>
                <c:pt idx="28">
                  <c:v>-1.1666666666666687</c:v>
                </c:pt>
                <c:pt idx="29">
                  <c:v>-0.83333333333333526</c:v>
                </c:pt>
                <c:pt idx="30">
                  <c:v>-0.66666666666666874</c:v>
                </c:pt>
                <c:pt idx="31">
                  <c:v>-0.50000000000000222</c:v>
                </c:pt>
                <c:pt idx="32">
                  <c:v>-0.33333333333333548</c:v>
                </c:pt>
                <c:pt idx="33">
                  <c:v>-0.16666666666666879</c:v>
                </c:pt>
                <c:pt idx="34">
                  <c:v>0.16666666666666449</c:v>
                </c:pt>
                <c:pt idx="35">
                  <c:v>0.33333333333333115</c:v>
                </c:pt>
                <c:pt idx="36">
                  <c:v>0.49999999999999789</c:v>
                </c:pt>
                <c:pt idx="37">
                  <c:v>0.66666666666666441</c:v>
                </c:pt>
                <c:pt idx="38">
                  <c:v>0.83333333333333093</c:v>
                </c:pt>
                <c:pt idx="39">
                  <c:v>1.1666666666666643</c:v>
                </c:pt>
                <c:pt idx="40">
                  <c:v>1.3333333333333313</c:v>
                </c:pt>
                <c:pt idx="41">
                  <c:v>1.4999999999999982</c:v>
                </c:pt>
                <c:pt idx="42">
                  <c:v>1.6666666666666652</c:v>
                </c:pt>
                <c:pt idx="43">
                  <c:v>1.8333333333333321</c:v>
                </c:pt>
                <c:pt idx="44">
                  <c:v>-1.8333333333333366</c:v>
                </c:pt>
                <c:pt idx="45">
                  <c:v>-1.6666666666666696</c:v>
                </c:pt>
                <c:pt idx="46">
                  <c:v>-1.5000000000000027</c:v>
                </c:pt>
                <c:pt idx="47">
                  <c:v>-1.3333333333333357</c:v>
                </c:pt>
                <c:pt idx="48">
                  <c:v>-1.1666666666666687</c:v>
                </c:pt>
                <c:pt idx="49">
                  <c:v>-0.83333333333333526</c:v>
                </c:pt>
                <c:pt idx="50">
                  <c:v>-0.66666666666666874</c:v>
                </c:pt>
                <c:pt idx="51">
                  <c:v>-0.50000000000000222</c:v>
                </c:pt>
                <c:pt idx="52">
                  <c:v>-0.33333333333333548</c:v>
                </c:pt>
                <c:pt idx="53">
                  <c:v>-0.16666666666666879</c:v>
                </c:pt>
                <c:pt idx="54">
                  <c:v>0.16666666666666449</c:v>
                </c:pt>
                <c:pt idx="55">
                  <c:v>0.33333333333333115</c:v>
                </c:pt>
                <c:pt idx="56">
                  <c:v>0.49999999999999789</c:v>
                </c:pt>
                <c:pt idx="57">
                  <c:v>0.66666666666666441</c:v>
                </c:pt>
                <c:pt idx="58">
                  <c:v>0.83333333333333093</c:v>
                </c:pt>
                <c:pt idx="59">
                  <c:v>1.1666666666666643</c:v>
                </c:pt>
                <c:pt idx="60">
                  <c:v>1.3333333333333313</c:v>
                </c:pt>
                <c:pt idx="61">
                  <c:v>1.4999999999999982</c:v>
                </c:pt>
                <c:pt idx="62">
                  <c:v>1.6666666666666652</c:v>
                </c:pt>
                <c:pt idx="63">
                  <c:v>1.8333333333333321</c:v>
                </c:pt>
                <c:pt idx="64">
                  <c:v>-1.6666666666666696</c:v>
                </c:pt>
                <c:pt idx="65">
                  <c:v>-1.5000000000000027</c:v>
                </c:pt>
                <c:pt idx="66">
                  <c:v>-1.3333333333333357</c:v>
                </c:pt>
                <c:pt idx="67">
                  <c:v>-1.1666666666666687</c:v>
                </c:pt>
                <c:pt idx="68">
                  <c:v>-0.83333333333333526</c:v>
                </c:pt>
                <c:pt idx="69">
                  <c:v>-0.66666666666666874</c:v>
                </c:pt>
                <c:pt idx="70">
                  <c:v>-0.50000000000000222</c:v>
                </c:pt>
                <c:pt idx="71">
                  <c:v>-0.33333333333333548</c:v>
                </c:pt>
                <c:pt idx="72">
                  <c:v>-0.16666666666666879</c:v>
                </c:pt>
                <c:pt idx="73">
                  <c:v>0.16666666666666449</c:v>
                </c:pt>
                <c:pt idx="74">
                  <c:v>0.33333333333333115</c:v>
                </c:pt>
                <c:pt idx="75">
                  <c:v>0.49999999999999789</c:v>
                </c:pt>
                <c:pt idx="76">
                  <c:v>0.66666666666666441</c:v>
                </c:pt>
                <c:pt idx="77">
                  <c:v>0.83333333333333093</c:v>
                </c:pt>
                <c:pt idx="78">
                  <c:v>1.1666666666666643</c:v>
                </c:pt>
                <c:pt idx="79">
                  <c:v>1.3333333333333313</c:v>
                </c:pt>
                <c:pt idx="80">
                  <c:v>1.4999999999999982</c:v>
                </c:pt>
                <c:pt idx="81">
                  <c:v>1.6666666666666652</c:v>
                </c:pt>
                <c:pt idx="82">
                  <c:v>-1.5000000000000027</c:v>
                </c:pt>
                <c:pt idx="83">
                  <c:v>-1.3333333333333357</c:v>
                </c:pt>
                <c:pt idx="84">
                  <c:v>-1.1666666666666687</c:v>
                </c:pt>
                <c:pt idx="85">
                  <c:v>-0.83333333333333526</c:v>
                </c:pt>
                <c:pt idx="86">
                  <c:v>-0.66666666666666874</c:v>
                </c:pt>
                <c:pt idx="87">
                  <c:v>-0.50000000000000222</c:v>
                </c:pt>
                <c:pt idx="88">
                  <c:v>-0.33333333333333548</c:v>
                </c:pt>
                <c:pt idx="89">
                  <c:v>-0.16666666666666879</c:v>
                </c:pt>
                <c:pt idx="90">
                  <c:v>0.16666666666666449</c:v>
                </c:pt>
                <c:pt idx="91">
                  <c:v>0.33333333333333115</c:v>
                </c:pt>
                <c:pt idx="92">
                  <c:v>0.49999999999999789</c:v>
                </c:pt>
                <c:pt idx="93">
                  <c:v>0.66666666666666441</c:v>
                </c:pt>
                <c:pt idx="94">
                  <c:v>0.83333333333333093</c:v>
                </c:pt>
                <c:pt idx="95">
                  <c:v>1.1666666666666643</c:v>
                </c:pt>
                <c:pt idx="96">
                  <c:v>1.3333333333333313</c:v>
                </c:pt>
                <c:pt idx="97">
                  <c:v>1.4999999999999982</c:v>
                </c:pt>
                <c:pt idx="98">
                  <c:v>-1.3333333333333357</c:v>
                </c:pt>
                <c:pt idx="99">
                  <c:v>-1.1666666666666687</c:v>
                </c:pt>
                <c:pt idx="100">
                  <c:v>-0.83333333333333526</c:v>
                </c:pt>
                <c:pt idx="101">
                  <c:v>-0.66666666666666874</c:v>
                </c:pt>
                <c:pt idx="102">
                  <c:v>-0.50000000000000222</c:v>
                </c:pt>
                <c:pt idx="103">
                  <c:v>-0.33333333333333548</c:v>
                </c:pt>
                <c:pt idx="104">
                  <c:v>-0.16666666666666879</c:v>
                </c:pt>
                <c:pt idx="105">
                  <c:v>0.16666666666666449</c:v>
                </c:pt>
                <c:pt idx="106">
                  <c:v>0.33333333333333115</c:v>
                </c:pt>
                <c:pt idx="107">
                  <c:v>0.49999999999999789</c:v>
                </c:pt>
                <c:pt idx="108">
                  <c:v>0.66666666666666441</c:v>
                </c:pt>
                <c:pt idx="109">
                  <c:v>0.83333333333333093</c:v>
                </c:pt>
                <c:pt idx="110">
                  <c:v>1.1666666666666643</c:v>
                </c:pt>
                <c:pt idx="111">
                  <c:v>1.3333333333333313</c:v>
                </c:pt>
                <c:pt idx="112">
                  <c:v>-1.1666666666666687</c:v>
                </c:pt>
                <c:pt idx="113">
                  <c:v>-0.83333333333333526</c:v>
                </c:pt>
                <c:pt idx="114">
                  <c:v>-0.66666666666666874</c:v>
                </c:pt>
                <c:pt idx="115">
                  <c:v>-0.50000000000000222</c:v>
                </c:pt>
                <c:pt idx="116">
                  <c:v>-0.33333333333333548</c:v>
                </c:pt>
                <c:pt idx="117">
                  <c:v>-0.16666666666666879</c:v>
                </c:pt>
                <c:pt idx="118">
                  <c:v>0.16666666666666449</c:v>
                </c:pt>
                <c:pt idx="119">
                  <c:v>0.33333333333333115</c:v>
                </c:pt>
                <c:pt idx="120">
                  <c:v>0.49999999999999789</c:v>
                </c:pt>
                <c:pt idx="121">
                  <c:v>0.66666666666666441</c:v>
                </c:pt>
                <c:pt idx="122">
                  <c:v>0.83333333333333093</c:v>
                </c:pt>
                <c:pt idx="123">
                  <c:v>1.1666666666666643</c:v>
                </c:pt>
                <c:pt idx="124">
                  <c:v>-1.1666666666666687</c:v>
                </c:pt>
                <c:pt idx="125">
                  <c:v>-0.83333333333333526</c:v>
                </c:pt>
                <c:pt idx="126">
                  <c:v>-0.66666666666666874</c:v>
                </c:pt>
                <c:pt idx="127">
                  <c:v>-0.50000000000000222</c:v>
                </c:pt>
                <c:pt idx="128">
                  <c:v>-0.33333333333333548</c:v>
                </c:pt>
                <c:pt idx="129">
                  <c:v>-0.16666666666666879</c:v>
                </c:pt>
                <c:pt idx="130">
                  <c:v>0.16666666666666449</c:v>
                </c:pt>
                <c:pt idx="131">
                  <c:v>0.33333333333333115</c:v>
                </c:pt>
                <c:pt idx="132">
                  <c:v>0.49999999999999789</c:v>
                </c:pt>
                <c:pt idx="133">
                  <c:v>0.66666666666666441</c:v>
                </c:pt>
                <c:pt idx="134">
                  <c:v>0.83333333333333093</c:v>
                </c:pt>
                <c:pt idx="135">
                  <c:v>1.1666666666666643</c:v>
                </c:pt>
                <c:pt idx="136">
                  <c:v>-0.83333333333333526</c:v>
                </c:pt>
                <c:pt idx="137">
                  <c:v>-0.66666666666666874</c:v>
                </c:pt>
                <c:pt idx="138">
                  <c:v>-0.50000000000000222</c:v>
                </c:pt>
                <c:pt idx="139">
                  <c:v>-0.33333333333333548</c:v>
                </c:pt>
                <c:pt idx="140">
                  <c:v>-0.16666666666666879</c:v>
                </c:pt>
                <c:pt idx="141">
                  <c:v>0.16666666666666449</c:v>
                </c:pt>
                <c:pt idx="142">
                  <c:v>0.33333333333333115</c:v>
                </c:pt>
                <c:pt idx="143">
                  <c:v>0.49999999999999789</c:v>
                </c:pt>
                <c:pt idx="144">
                  <c:v>0.66666666666666441</c:v>
                </c:pt>
                <c:pt idx="145">
                  <c:v>0.83333333333333093</c:v>
                </c:pt>
                <c:pt idx="146">
                  <c:v>-0.83333333333333526</c:v>
                </c:pt>
                <c:pt idx="147">
                  <c:v>-0.66666666666666874</c:v>
                </c:pt>
                <c:pt idx="148">
                  <c:v>-0.50000000000000222</c:v>
                </c:pt>
                <c:pt idx="149">
                  <c:v>-0.33333333333333548</c:v>
                </c:pt>
                <c:pt idx="150">
                  <c:v>-0.16666666666666879</c:v>
                </c:pt>
                <c:pt idx="151">
                  <c:v>0.16666666666666449</c:v>
                </c:pt>
                <c:pt idx="152">
                  <c:v>0.33333333333333115</c:v>
                </c:pt>
                <c:pt idx="153">
                  <c:v>0.49999999999999789</c:v>
                </c:pt>
                <c:pt idx="154">
                  <c:v>0.66666666666666441</c:v>
                </c:pt>
                <c:pt idx="155">
                  <c:v>0.83333333333333093</c:v>
                </c:pt>
                <c:pt idx="156">
                  <c:v>-0.83333333333333526</c:v>
                </c:pt>
                <c:pt idx="157">
                  <c:v>-0.66666666666666874</c:v>
                </c:pt>
                <c:pt idx="158">
                  <c:v>-0.50000000000000222</c:v>
                </c:pt>
                <c:pt idx="159">
                  <c:v>-0.33333333333333548</c:v>
                </c:pt>
                <c:pt idx="160">
                  <c:v>-0.16666666666666879</c:v>
                </c:pt>
                <c:pt idx="161">
                  <c:v>0.16666666666666449</c:v>
                </c:pt>
                <c:pt idx="162">
                  <c:v>0.33333333333333115</c:v>
                </c:pt>
                <c:pt idx="163">
                  <c:v>0.49999999999999789</c:v>
                </c:pt>
                <c:pt idx="164">
                  <c:v>0.66666666666666441</c:v>
                </c:pt>
                <c:pt idx="165">
                  <c:v>0.83333333333333093</c:v>
                </c:pt>
                <c:pt idx="166">
                  <c:v>-0.66666666666666874</c:v>
                </c:pt>
                <c:pt idx="167">
                  <c:v>-0.50000000000000222</c:v>
                </c:pt>
                <c:pt idx="168">
                  <c:v>-0.33333333333333548</c:v>
                </c:pt>
                <c:pt idx="169">
                  <c:v>-0.16666666666666879</c:v>
                </c:pt>
                <c:pt idx="170">
                  <c:v>0.16666666666666449</c:v>
                </c:pt>
                <c:pt idx="171">
                  <c:v>0.33333333333333115</c:v>
                </c:pt>
                <c:pt idx="172">
                  <c:v>0.49999999999999789</c:v>
                </c:pt>
                <c:pt idx="173">
                  <c:v>0.66666666666666441</c:v>
                </c:pt>
                <c:pt idx="174">
                  <c:v>-0.66666666666666874</c:v>
                </c:pt>
                <c:pt idx="175">
                  <c:v>-0.50000000000000222</c:v>
                </c:pt>
                <c:pt idx="176">
                  <c:v>-0.33333333333333548</c:v>
                </c:pt>
                <c:pt idx="177">
                  <c:v>-0.16666666666666879</c:v>
                </c:pt>
                <c:pt idx="178">
                  <c:v>0.16666666666666449</c:v>
                </c:pt>
                <c:pt idx="179">
                  <c:v>0.33333333333333115</c:v>
                </c:pt>
                <c:pt idx="180">
                  <c:v>0.49999999999999789</c:v>
                </c:pt>
                <c:pt idx="181">
                  <c:v>0.66666666666666441</c:v>
                </c:pt>
                <c:pt idx="182">
                  <c:v>-0.50000000000000222</c:v>
                </c:pt>
                <c:pt idx="183">
                  <c:v>-0.33333333333333548</c:v>
                </c:pt>
                <c:pt idx="184">
                  <c:v>-0.16666666666666879</c:v>
                </c:pt>
                <c:pt idx="185">
                  <c:v>0.16666666666666449</c:v>
                </c:pt>
                <c:pt idx="186">
                  <c:v>0.33333333333333115</c:v>
                </c:pt>
                <c:pt idx="187">
                  <c:v>0.49999999999999789</c:v>
                </c:pt>
                <c:pt idx="188">
                  <c:v>-0.33333333333333548</c:v>
                </c:pt>
                <c:pt idx="189">
                  <c:v>-0.16666666666666879</c:v>
                </c:pt>
                <c:pt idx="190">
                  <c:v>0.16666666666666449</c:v>
                </c:pt>
                <c:pt idx="191">
                  <c:v>0.33333333333333115</c:v>
                </c:pt>
                <c:pt idx="192">
                  <c:v>-0.16666666666666879</c:v>
                </c:pt>
                <c:pt idx="193">
                  <c:v>0.16666666666666449</c:v>
                </c:pt>
              </c:numCache>
            </c:numRef>
          </c:xVal>
          <c:yVal>
            <c:numRef>
              <c:f>'LP Baking'!$Y$4:$Y$197</c:f>
              <c:numCache>
                <c:formatCode>General</c:formatCode>
                <c:ptCount val="194"/>
                <c:pt idx="0">
                  <c:v>1.4E-2</c:v>
                </c:pt>
                <c:pt idx="1">
                  <c:v>1.4E-2</c:v>
                </c:pt>
                <c:pt idx="2">
                  <c:v>1.4E-2</c:v>
                </c:pt>
                <c:pt idx="3">
                  <c:v>1.4E-2</c:v>
                </c:pt>
                <c:pt idx="4">
                  <c:v>1.4E-2</c:v>
                </c:pt>
                <c:pt idx="5">
                  <c:v>1.4E-2</c:v>
                </c:pt>
                <c:pt idx="6">
                  <c:v>1.4E-2</c:v>
                </c:pt>
                <c:pt idx="7">
                  <c:v>1.4E-2</c:v>
                </c:pt>
                <c:pt idx="8">
                  <c:v>1.4E-2</c:v>
                </c:pt>
                <c:pt idx="9">
                  <c:v>1.4E-2</c:v>
                </c:pt>
                <c:pt idx="10">
                  <c:v>1.4E-2</c:v>
                </c:pt>
                <c:pt idx="11">
                  <c:v>1.4E-2</c:v>
                </c:pt>
                <c:pt idx="12">
                  <c:v>1.4E-2</c:v>
                </c:pt>
                <c:pt idx="13">
                  <c:v>1.4E-2</c:v>
                </c:pt>
                <c:pt idx="14">
                  <c:v>1.4E-2</c:v>
                </c:pt>
                <c:pt idx="15">
                  <c:v>1.4E-2</c:v>
                </c:pt>
                <c:pt idx="16">
                  <c:v>1.4E-2</c:v>
                </c:pt>
                <c:pt idx="17">
                  <c:v>1.4E-2</c:v>
                </c:pt>
                <c:pt idx="18">
                  <c:v>1.4E-2</c:v>
                </c:pt>
                <c:pt idx="19">
                  <c:v>1.4E-2</c:v>
                </c:pt>
                <c:pt idx="20">
                  <c:v>1.4E-2</c:v>
                </c:pt>
                <c:pt idx="21">
                  <c:v>1.4E-2</c:v>
                </c:pt>
                <c:pt idx="22">
                  <c:v>1.4E-2</c:v>
                </c:pt>
                <c:pt idx="23">
                  <c:v>1.4E-2</c:v>
                </c:pt>
                <c:pt idx="24">
                  <c:v>3.7999999999999999E-2</c:v>
                </c:pt>
                <c:pt idx="25">
                  <c:v>3.7999999999999999E-2</c:v>
                </c:pt>
                <c:pt idx="26">
                  <c:v>3.7999999999999999E-2</c:v>
                </c:pt>
                <c:pt idx="27">
                  <c:v>3.7999999999999999E-2</c:v>
                </c:pt>
                <c:pt idx="28">
                  <c:v>3.7999999999999999E-2</c:v>
                </c:pt>
                <c:pt idx="29">
                  <c:v>3.7999999999999999E-2</c:v>
                </c:pt>
                <c:pt idx="30">
                  <c:v>3.7999999999999999E-2</c:v>
                </c:pt>
                <c:pt idx="31">
                  <c:v>3.7999999999999999E-2</c:v>
                </c:pt>
                <c:pt idx="32">
                  <c:v>3.7999999999999999E-2</c:v>
                </c:pt>
                <c:pt idx="33">
                  <c:v>3.7999999999999999E-2</c:v>
                </c:pt>
                <c:pt idx="34">
                  <c:v>3.7999999999999999E-2</c:v>
                </c:pt>
                <c:pt idx="35">
                  <c:v>3.7999999999999999E-2</c:v>
                </c:pt>
                <c:pt idx="36">
                  <c:v>3.7999999999999999E-2</c:v>
                </c:pt>
                <c:pt idx="37">
                  <c:v>3.7999999999999999E-2</c:v>
                </c:pt>
                <c:pt idx="38">
                  <c:v>3.7999999999999999E-2</c:v>
                </c:pt>
                <c:pt idx="39">
                  <c:v>3.7999999999999999E-2</c:v>
                </c:pt>
                <c:pt idx="40">
                  <c:v>3.7999999999999999E-2</c:v>
                </c:pt>
                <c:pt idx="41">
                  <c:v>3.7999999999999999E-2</c:v>
                </c:pt>
                <c:pt idx="42">
                  <c:v>3.7999999999999999E-2</c:v>
                </c:pt>
                <c:pt idx="43">
                  <c:v>3.7999999999999999E-2</c:v>
                </c:pt>
                <c:pt idx="44">
                  <c:v>6.2000000000000006E-2</c:v>
                </c:pt>
                <c:pt idx="45">
                  <c:v>6.2000000000000006E-2</c:v>
                </c:pt>
                <c:pt idx="46">
                  <c:v>6.2000000000000006E-2</c:v>
                </c:pt>
                <c:pt idx="47">
                  <c:v>6.2000000000000006E-2</c:v>
                </c:pt>
                <c:pt idx="48">
                  <c:v>6.2000000000000006E-2</c:v>
                </c:pt>
                <c:pt idx="49">
                  <c:v>6.2000000000000006E-2</c:v>
                </c:pt>
                <c:pt idx="50">
                  <c:v>6.2000000000000006E-2</c:v>
                </c:pt>
                <c:pt idx="51">
                  <c:v>6.2000000000000006E-2</c:v>
                </c:pt>
                <c:pt idx="52">
                  <c:v>6.2000000000000006E-2</c:v>
                </c:pt>
                <c:pt idx="53">
                  <c:v>6.2000000000000006E-2</c:v>
                </c:pt>
                <c:pt idx="54">
                  <c:v>6.2000000000000006E-2</c:v>
                </c:pt>
                <c:pt idx="55">
                  <c:v>6.2000000000000006E-2</c:v>
                </c:pt>
                <c:pt idx="56">
                  <c:v>6.2000000000000006E-2</c:v>
                </c:pt>
                <c:pt idx="57">
                  <c:v>6.2000000000000006E-2</c:v>
                </c:pt>
                <c:pt idx="58">
                  <c:v>6.2000000000000006E-2</c:v>
                </c:pt>
                <c:pt idx="59">
                  <c:v>6.2000000000000006E-2</c:v>
                </c:pt>
                <c:pt idx="60">
                  <c:v>6.2000000000000006E-2</c:v>
                </c:pt>
                <c:pt idx="61">
                  <c:v>6.2000000000000006E-2</c:v>
                </c:pt>
                <c:pt idx="62">
                  <c:v>6.2000000000000006E-2</c:v>
                </c:pt>
                <c:pt idx="63">
                  <c:v>6.2000000000000006E-2</c:v>
                </c:pt>
                <c:pt idx="64">
                  <c:v>8.6000000000000007E-2</c:v>
                </c:pt>
                <c:pt idx="65">
                  <c:v>8.6000000000000007E-2</c:v>
                </c:pt>
                <c:pt idx="66">
                  <c:v>8.6000000000000007E-2</c:v>
                </c:pt>
                <c:pt idx="67">
                  <c:v>8.6000000000000007E-2</c:v>
                </c:pt>
                <c:pt idx="68">
                  <c:v>8.6000000000000007E-2</c:v>
                </c:pt>
                <c:pt idx="69">
                  <c:v>8.6000000000000007E-2</c:v>
                </c:pt>
                <c:pt idx="70">
                  <c:v>8.6000000000000007E-2</c:v>
                </c:pt>
                <c:pt idx="71">
                  <c:v>8.6000000000000007E-2</c:v>
                </c:pt>
                <c:pt idx="72">
                  <c:v>8.6000000000000007E-2</c:v>
                </c:pt>
                <c:pt idx="73">
                  <c:v>8.6000000000000007E-2</c:v>
                </c:pt>
                <c:pt idx="74">
                  <c:v>8.6000000000000007E-2</c:v>
                </c:pt>
                <c:pt idx="75">
                  <c:v>8.6000000000000007E-2</c:v>
                </c:pt>
                <c:pt idx="76">
                  <c:v>8.6000000000000007E-2</c:v>
                </c:pt>
                <c:pt idx="77">
                  <c:v>8.6000000000000007E-2</c:v>
                </c:pt>
                <c:pt idx="78">
                  <c:v>8.6000000000000007E-2</c:v>
                </c:pt>
                <c:pt idx="79">
                  <c:v>8.6000000000000007E-2</c:v>
                </c:pt>
                <c:pt idx="80">
                  <c:v>8.6000000000000007E-2</c:v>
                </c:pt>
                <c:pt idx="81">
                  <c:v>8.6000000000000007E-2</c:v>
                </c:pt>
                <c:pt idx="82">
                  <c:v>0.11</c:v>
                </c:pt>
                <c:pt idx="83">
                  <c:v>0.11</c:v>
                </c:pt>
                <c:pt idx="84">
                  <c:v>0.11</c:v>
                </c:pt>
                <c:pt idx="85">
                  <c:v>0.11</c:v>
                </c:pt>
                <c:pt idx="86">
                  <c:v>0.11</c:v>
                </c:pt>
                <c:pt idx="87">
                  <c:v>0.11</c:v>
                </c:pt>
                <c:pt idx="88">
                  <c:v>0.11</c:v>
                </c:pt>
                <c:pt idx="89">
                  <c:v>0.11</c:v>
                </c:pt>
                <c:pt idx="90">
                  <c:v>0.11</c:v>
                </c:pt>
                <c:pt idx="91">
                  <c:v>0.11</c:v>
                </c:pt>
                <c:pt idx="92">
                  <c:v>0.11</c:v>
                </c:pt>
                <c:pt idx="93">
                  <c:v>0.11</c:v>
                </c:pt>
                <c:pt idx="94">
                  <c:v>0.11</c:v>
                </c:pt>
                <c:pt idx="95">
                  <c:v>0.11</c:v>
                </c:pt>
                <c:pt idx="96">
                  <c:v>0.11</c:v>
                </c:pt>
                <c:pt idx="97">
                  <c:v>0.11</c:v>
                </c:pt>
                <c:pt idx="98">
                  <c:v>0.13400000000000001</c:v>
                </c:pt>
                <c:pt idx="99">
                  <c:v>0.13400000000000001</c:v>
                </c:pt>
                <c:pt idx="100">
                  <c:v>0.13400000000000001</c:v>
                </c:pt>
                <c:pt idx="101">
                  <c:v>0.13400000000000001</c:v>
                </c:pt>
                <c:pt idx="102">
                  <c:v>0.13400000000000001</c:v>
                </c:pt>
                <c:pt idx="103">
                  <c:v>0.13400000000000001</c:v>
                </c:pt>
                <c:pt idx="104">
                  <c:v>0.13400000000000001</c:v>
                </c:pt>
                <c:pt idx="105">
                  <c:v>0.13400000000000001</c:v>
                </c:pt>
                <c:pt idx="106">
                  <c:v>0.13400000000000001</c:v>
                </c:pt>
                <c:pt idx="107">
                  <c:v>0.13400000000000001</c:v>
                </c:pt>
                <c:pt idx="108">
                  <c:v>0.13400000000000001</c:v>
                </c:pt>
                <c:pt idx="109">
                  <c:v>0.13400000000000001</c:v>
                </c:pt>
                <c:pt idx="110">
                  <c:v>0.13400000000000001</c:v>
                </c:pt>
                <c:pt idx="111">
                  <c:v>0.13400000000000001</c:v>
                </c:pt>
                <c:pt idx="112">
                  <c:v>0.158</c:v>
                </c:pt>
                <c:pt idx="113">
                  <c:v>0.158</c:v>
                </c:pt>
                <c:pt idx="114">
                  <c:v>0.158</c:v>
                </c:pt>
                <c:pt idx="115">
                  <c:v>0.158</c:v>
                </c:pt>
                <c:pt idx="116">
                  <c:v>0.158</c:v>
                </c:pt>
                <c:pt idx="117">
                  <c:v>0.158</c:v>
                </c:pt>
                <c:pt idx="118">
                  <c:v>0.158</c:v>
                </c:pt>
                <c:pt idx="119">
                  <c:v>0.158</c:v>
                </c:pt>
                <c:pt idx="120">
                  <c:v>0.158</c:v>
                </c:pt>
                <c:pt idx="121">
                  <c:v>0.158</c:v>
                </c:pt>
                <c:pt idx="122">
                  <c:v>0.158</c:v>
                </c:pt>
                <c:pt idx="123">
                  <c:v>0.158</c:v>
                </c:pt>
                <c:pt idx="124">
                  <c:v>0.182</c:v>
                </c:pt>
                <c:pt idx="125">
                  <c:v>0.182</c:v>
                </c:pt>
                <c:pt idx="126">
                  <c:v>0.182</c:v>
                </c:pt>
                <c:pt idx="127">
                  <c:v>0.182</c:v>
                </c:pt>
                <c:pt idx="128">
                  <c:v>0.182</c:v>
                </c:pt>
                <c:pt idx="129">
                  <c:v>0.182</c:v>
                </c:pt>
                <c:pt idx="130">
                  <c:v>0.182</c:v>
                </c:pt>
                <c:pt idx="131">
                  <c:v>0.182</c:v>
                </c:pt>
                <c:pt idx="132">
                  <c:v>0.182</c:v>
                </c:pt>
                <c:pt idx="133">
                  <c:v>0.182</c:v>
                </c:pt>
                <c:pt idx="134">
                  <c:v>0.182</c:v>
                </c:pt>
                <c:pt idx="135">
                  <c:v>0.182</c:v>
                </c:pt>
                <c:pt idx="136">
                  <c:v>0.20599999999999999</c:v>
                </c:pt>
                <c:pt idx="137">
                  <c:v>0.20599999999999999</c:v>
                </c:pt>
                <c:pt idx="138">
                  <c:v>0.20599999999999999</c:v>
                </c:pt>
                <c:pt idx="139">
                  <c:v>0.20599999999999999</c:v>
                </c:pt>
                <c:pt idx="140">
                  <c:v>0.20599999999999999</c:v>
                </c:pt>
                <c:pt idx="141">
                  <c:v>0.20599999999999999</c:v>
                </c:pt>
                <c:pt idx="142">
                  <c:v>0.20599999999999999</c:v>
                </c:pt>
                <c:pt idx="143">
                  <c:v>0.20599999999999999</c:v>
                </c:pt>
                <c:pt idx="144">
                  <c:v>0.20599999999999999</c:v>
                </c:pt>
                <c:pt idx="145">
                  <c:v>0.20599999999999999</c:v>
                </c:pt>
                <c:pt idx="146">
                  <c:v>0.22999999999999998</c:v>
                </c:pt>
                <c:pt idx="147">
                  <c:v>0.22999999999999998</c:v>
                </c:pt>
                <c:pt idx="148">
                  <c:v>0.22999999999999998</c:v>
                </c:pt>
                <c:pt idx="149">
                  <c:v>0.22999999999999998</c:v>
                </c:pt>
                <c:pt idx="150">
                  <c:v>0.22999999999999998</c:v>
                </c:pt>
                <c:pt idx="151">
                  <c:v>0.22999999999999998</c:v>
                </c:pt>
                <c:pt idx="152">
                  <c:v>0.22999999999999998</c:v>
                </c:pt>
                <c:pt idx="153">
                  <c:v>0.22999999999999998</c:v>
                </c:pt>
                <c:pt idx="154">
                  <c:v>0.22999999999999998</c:v>
                </c:pt>
                <c:pt idx="155">
                  <c:v>0.22999999999999998</c:v>
                </c:pt>
                <c:pt idx="156">
                  <c:v>0.254</c:v>
                </c:pt>
                <c:pt idx="157">
                  <c:v>0.254</c:v>
                </c:pt>
                <c:pt idx="158">
                  <c:v>0.254</c:v>
                </c:pt>
                <c:pt idx="159">
                  <c:v>0.254</c:v>
                </c:pt>
                <c:pt idx="160">
                  <c:v>0.254</c:v>
                </c:pt>
                <c:pt idx="161">
                  <c:v>0.254</c:v>
                </c:pt>
                <c:pt idx="162">
                  <c:v>0.254</c:v>
                </c:pt>
                <c:pt idx="163">
                  <c:v>0.254</c:v>
                </c:pt>
                <c:pt idx="164">
                  <c:v>0.254</c:v>
                </c:pt>
                <c:pt idx="165">
                  <c:v>0.254</c:v>
                </c:pt>
                <c:pt idx="166">
                  <c:v>0.27800000000000002</c:v>
                </c:pt>
                <c:pt idx="167">
                  <c:v>0.27800000000000002</c:v>
                </c:pt>
                <c:pt idx="168">
                  <c:v>0.27800000000000002</c:v>
                </c:pt>
                <c:pt idx="169">
                  <c:v>0.27800000000000002</c:v>
                </c:pt>
                <c:pt idx="170">
                  <c:v>0.27800000000000002</c:v>
                </c:pt>
                <c:pt idx="171">
                  <c:v>0.27800000000000002</c:v>
                </c:pt>
                <c:pt idx="172">
                  <c:v>0.27800000000000002</c:v>
                </c:pt>
                <c:pt idx="173">
                  <c:v>0.27800000000000002</c:v>
                </c:pt>
                <c:pt idx="174">
                  <c:v>0.30199999999999999</c:v>
                </c:pt>
                <c:pt idx="175">
                  <c:v>0.30199999999999999</c:v>
                </c:pt>
                <c:pt idx="176">
                  <c:v>0.30199999999999999</c:v>
                </c:pt>
                <c:pt idx="177">
                  <c:v>0.30199999999999999</c:v>
                </c:pt>
                <c:pt idx="178">
                  <c:v>0.30199999999999999</c:v>
                </c:pt>
                <c:pt idx="179">
                  <c:v>0.30199999999999999</c:v>
                </c:pt>
                <c:pt idx="180">
                  <c:v>0.30199999999999999</c:v>
                </c:pt>
                <c:pt idx="181">
                  <c:v>0.30199999999999999</c:v>
                </c:pt>
                <c:pt idx="182">
                  <c:v>0.32600000000000001</c:v>
                </c:pt>
                <c:pt idx="183">
                  <c:v>0.32600000000000001</c:v>
                </c:pt>
                <c:pt idx="184">
                  <c:v>0.32600000000000001</c:v>
                </c:pt>
                <c:pt idx="185">
                  <c:v>0.32600000000000001</c:v>
                </c:pt>
                <c:pt idx="186">
                  <c:v>0.32600000000000001</c:v>
                </c:pt>
                <c:pt idx="187">
                  <c:v>0.32600000000000001</c:v>
                </c:pt>
                <c:pt idx="188">
                  <c:v>0.35</c:v>
                </c:pt>
                <c:pt idx="189">
                  <c:v>0.35</c:v>
                </c:pt>
                <c:pt idx="190">
                  <c:v>0.35</c:v>
                </c:pt>
                <c:pt idx="191">
                  <c:v>0.35</c:v>
                </c:pt>
                <c:pt idx="192">
                  <c:v>0.374</c:v>
                </c:pt>
                <c:pt idx="193">
                  <c:v>0.374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'LP Baking'!$Z$4:$Z$197</c15:f>
                <c15:dlblRangeCache>
                  <c:ptCount val="194"/>
                  <c:pt idx="0">
                    <c:v>x</c:v>
                  </c:pt>
                  <c:pt idx="1">
                    <c:v>x</c:v>
                  </c:pt>
                  <c:pt idx="2">
                    <c:v>x</c:v>
                  </c:pt>
                  <c:pt idx="3">
                    <c:v>x</c:v>
                  </c:pt>
                  <c:pt idx="4">
                    <c:v>x</c:v>
                  </c:pt>
                  <c:pt idx="5">
                    <c:v>x</c:v>
                  </c:pt>
                  <c:pt idx="6">
                    <c:v>x</c:v>
                  </c:pt>
                  <c:pt idx="7">
                    <c:v>x</c:v>
                  </c:pt>
                  <c:pt idx="8">
                    <c:v>x</c:v>
                  </c:pt>
                  <c:pt idx="9">
                    <c:v>x</c:v>
                  </c:pt>
                  <c:pt idx="10">
                    <c:v>x</c:v>
                  </c:pt>
                  <c:pt idx="11">
                    <c:v>x</c:v>
                  </c:pt>
                  <c:pt idx="12">
                    <c:v>x</c:v>
                  </c:pt>
                  <c:pt idx="13">
                    <c:v>x</c:v>
                  </c:pt>
                  <c:pt idx="14">
                    <c:v>x</c:v>
                  </c:pt>
                  <c:pt idx="15">
                    <c:v>x</c:v>
                  </c:pt>
                  <c:pt idx="16">
                    <c:v>x</c:v>
                  </c:pt>
                  <c:pt idx="17">
                    <c:v>x</c:v>
                  </c:pt>
                  <c:pt idx="18">
                    <c:v>x</c:v>
                  </c:pt>
                  <c:pt idx="19">
                    <c:v>x</c:v>
                  </c:pt>
                  <c:pt idx="20">
                    <c:v>x</c:v>
                  </c:pt>
                  <c:pt idx="21">
                    <c:v>x</c:v>
                  </c:pt>
                  <c:pt idx="22">
                    <c:v>x</c:v>
                  </c:pt>
                  <c:pt idx="23">
                    <c:v>x</c:v>
                  </c:pt>
                  <c:pt idx="24">
                    <c:v>x</c:v>
                  </c:pt>
                  <c:pt idx="25">
                    <c:v>x</c:v>
                  </c:pt>
                  <c:pt idx="26">
                    <c:v>x</c:v>
                  </c:pt>
                  <c:pt idx="27">
                    <c:v>x</c:v>
                  </c:pt>
                  <c:pt idx="28">
                    <c:v>x</c:v>
                  </c:pt>
                  <c:pt idx="29">
                    <c:v>x</c:v>
                  </c:pt>
                  <c:pt idx="30">
                    <c:v>x</c:v>
                  </c:pt>
                  <c:pt idx="31">
                    <c:v>x</c:v>
                  </c:pt>
                  <c:pt idx="32">
                    <c:v>x</c:v>
                  </c:pt>
                  <c:pt idx="33">
                    <c:v>x</c:v>
                  </c:pt>
                  <c:pt idx="34">
                    <c:v>x</c:v>
                  </c:pt>
                  <c:pt idx="35">
                    <c:v>x</c:v>
                  </c:pt>
                  <c:pt idx="36">
                    <c:v>x</c:v>
                  </c:pt>
                  <c:pt idx="37">
                    <c:v>x</c:v>
                  </c:pt>
                  <c:pt idx="38">
                    <c:v>x</c:v>
                  </c:pt>
                  <c:pt idx="39">
                    <c:v>x</c:v>
                  </c:pt>
                  <c:pt idx="40">
                    <c:v>x</c:v>
                  </c:pt>
                  <c:pt idx="41">
                    <c:v>x</c:v>
                  </c:pt>
                  <c:pt idx="42">
                    <c:v>x</c:v>
                  </c:pt>
                  <c:pt idx="43">
                    <c:v>x</c:v>
                  </c:pt>
                  <c:pt idx="44">
                    <c:v>x</c:v>
                  </c:pt>
                  <c:pt idx="45">
                    <c:v>x</c:v>
                  </c:pt>
                  <c:pt idx="46">
                    <c:v>x</c:v>
                  </c:pt>
                  <c:pt idx="47">
                    <c:v>x</c:v>
                  </c:pt>
                  <c:pt idx="48">
                    <c:v>x</c:v>
                  </c:pt>
                  <c:pt idx="49">
                    <c:v>x</c:v>
                  </c:pt>
                  <c:pt idx="50">
                    <c:v>x</c:v>
                  </c:pt>
                  <c:pt idx="51">
                    <c:v>x</c:v>
                  </c:pt>
                  <c:pt idx="52">
                    <c:v>x</c:v>
                  </c:pt>
                  <c:pt idx="53">
                    <c:v>x</c:v>
                  </c:pt>
                  <c:pt idx="54">
                    <c:v>x</c:v>
                  </c:pt>
                  <c:pt idx="55">
                    <c:v>x</c:v>
                  </c:pt>
                  <c:pt idx="56">
                    <c:v>x</c:v>
                  </c:pt>
                  <c:pt idx="57">
                    <c:v>x</c:v>
                  </c:pt>
                  <c:pt idx="58">
                    <c:v>x</c:v>
                  </c:pt>
                  <c:pt idx="59">
                    <c:v>x</c:v>
                  </c:pt>
                  <c:pt idx="60">
                    <c:v>x</c:v>
                  </c:pt>
                  <c:pt idx="61">
                    <c:v>x</c:v>
                  </c:pt>
                  <c:pt idx="62">
                    <c:v>x</c:v>
                  </c:pt>
                  <c:pt idx="63">
                    <c:v>x</c:v>
                  </c:pt>
                  <c:pt idx="64">
                    <c:v>x</c:v>
                  </c:pt>
                  <c:pt idx="65">
                    <c:v>x</c:v>
                  </c:pt>
                  <c:pt idx="66">
                    <c:v>x</c:v>
                  </c:pt>
                  <c:pt idx="67">
                    <c:v>x</c:v>
                  </c:pt>
                  <c:pt idx="68">
                    <c:v>x</c:v>
                  </c:pt>
                  <c:pt idx="69">
                    <c:v>x</c:v>
                  </c:pt>
                  <c:pt idx="70">
                    <c:v>x</c:v>
                  </c:pt>
                  <c:pt idx="71">
                    <c:v>x</c:v>
                  </c:pt>
                  <c:pt idx="72">
                    <c:v>x</c:v>
                  </c:pt>
                  <c:pt idx="73">
                    <c:v>x</c:v>
                  </c:pt>
                  <c:pt idx="74">
                    <c:v>x</c:v>
                  </c:pt>
                  <c:pt idx="75">
                    <c:v>x</c:v>
                  </c:pt>
                  <c:pt idx="76">
                    <c:v>x</c:v>
                  </c:pt>
                  <c:pt idx="77">
                    <c:v>x</c:v>
                  </c:pt>
                  <c:pt idx="78">
                    <c:v>x</c:v>
                  </c:pt>
                  <c:pt idx="79">
                    <c:v>x</c:v>
                  </c:pt>
                  <c:pt idx="80">
                    <c:v>x</c:v>
                  </c:pt>
                  <c:pt idx="81">
                    <c:v>x</c:v>
                  </c:pt>
                  <c:pt idx="82">
                    <c:v>x</c:v>
                  </c:pt>
                  <c:pt idx="83">
                    <c:v>x</c:v>
                  </c:pt>
                  <c:pt idx="84">
                    <c:v>x</c:v>
                  </c:pt>
                  <c:pt idx="85">
                    <c:v>x</c:v>
                  </c:pt>
                  <c:pt idx="86">
                    <c:v>x</c:v>
                  </c:pt>
                  <c:pt idx="87">
                    <c:v>x</c:v>
                  </c:pt>
                  <c:pt idx="88">
                    <c:v>x</c:v>
                  </c:pt>
                  <c:pt idx="89">
                    <c:v>x</c:v>
                  </c:pt>
                  <c:pt idx="90">
                    <c:v>x</c:v>
                  </c:pt>
                  <c:pt idx="91">
                    <c:v>x</c:v>
                  </c:pt>
                  <c:pt idx="92">
                    <c:v>x</c:v>
                  </c:pt>
                  <c:pt idx="93">
                    <c:v>x</c:v>
                  </c:pt>
                  <c:pt idx="94">
                    <c:v>x</c:v>
                  </c:pt>
                  <c:pt idx="95">
                    <c:v>x</c:v>
                  </c:pt>
                  <c:pt idx="96">
                    <c:v>x</c:v>
                  </c:pt>
                  <c:pt idx="97">
                    <c:v>x</c:v>
                  </c:pt>
                  <c:pt idx="98">
                    <c:v>x</c:v>
                  </c:pt>
                  <c:pt idx="99">
                    <c:v>x</c:v>
                  </c:pt>
                  <c:pt idx="100">
                    <c:v>x</c:v>
                  </c:pt>
                  <c:pt idx="101">
                    <c:v>x</c:v>
                  </c:pt>
                  <c:pt idx="102">
                    <c:v>x</c:v>
                  </c:pt>
                  <c:pt idx="103">
                    <c:v>x</c:v>
                  </c:pt>
                  <c:pt idx="104">
                    <c:v>x</c:v>
                  </c:pt>
                  <c:pt idx="105">
                    <c:v>x</c:v>
                  </c:pt>
                  <c:pt idx="106">
                    <c:v>x</c:v>
                  </c:pt>
                  <c:pt idx="107">
                    <c:v>x</c:v>
                  </c:pt>
                  <c:pt idx="108">
                    <c:v>x</c:v>
                  </c:pt>
                  <c:pt idx="109">
                    <c:v>x</c:v>
                  </c:pt>
                  <c:pt idx="110">
                    <c:v>x</c:v>
                  </c:pt>
                  <c:pt idx="111">
                    <c:v>x</c:v>
                  </c:pt>
                  <c:pt idx="112">
                    <c:v>x</c:v>
                  </c:pt>
                  <c:pt idx="113">
                    <c:v>x</c:v>
                  </c:pt>
                  <c:pt idx="114">
                    <c:v>x</c:v>
                  </c:pt>
                  <c:pt idx="115">
                    <c:v>x</c:v>
                  </c:pt>
                  <c:pt idx="116">
                    <c:v>x</c:v>
                  </c:pt>
                  <c:pt idx="117">
                    <c:v>x</c:v>
                  </c:pt>
                  <c:pt idx="118">
                    <c:v>x</c:v>
                  </c:pt>
                  <c:pt idx="119">
                    <c:v>x</c:v>
                  </c:pt>
                  <c:pt idx="120">
                    <c:v>x</c:v>
                  </c:pt>
                  <c:pt idx="121">
                    <c:v>x</c:v>
                  </c:pt>
                  <c:pt idx="122">
                    <c:v>x</c:v>
                  </c:pt>
                  <c:pt idx="123">
                    <c:v>x</c:v>
                  </c:pt>
                  <c:pt idx="124">
                    <c:v>x</c:v>
                  </c:pt>
                  <c:pt idx="125">
                    <c:v>x</c:v>
                  </c:pt>
                  <c:pt idx="126">
                    <c:v>x</c:v>
                  </c:pt>
                  <c:pt idx="127">
                    <c:v>x</c:v>
                  </c:pt>
                  <c:pt idx="128">
                    <c:v>x</c:v>
                  </c:pt>
                  <c:pt idx="129">
                    <c:v>x</c:v>
                  </c:pt>
                  <c:pt idx="130">
                    <c:v>x</c:v>
                  </c:pt>
                  <c:pt idx="131">
                    <c:v>x</c:v>
                  </c:pt>
                  <c:pt idx="132">
                    <c:v>x</c:v>
                  </c:pt>
                  <c:pt idx="133">
                    <c:v>x</c:v>
                  </c:pt>
                  <c:pt idx="134">
                    <c:v>x</c:v>
                  </c:pt>
                  <c:pt idx="135">
                    <c:v>x</c:v>
                  </c:pt>
                  <c:pt idx="136">
                    <c:v>x</c:v>
                  </c:pt>
                  <c:pt idx="137">
                    <c:v>x</c:v>
                  </c:pt>
                  <c:pt idx="138">
                    <c:v>x</c:v>
                  </c:pt>
                  <c:pt idx="139">
                    <c:v>x</c:v>
                  </c:pt>
                  <c:pt idx="140">
                    <c:v>x</c:v>
                  </c:pt>
                  <c:pt idx="141">
                    <c:v>x</c:v>
                  </c:pt>
                  <c:pt idx="142">
                    <c:v>x</c:v>
                  </c:pt>
                  <c:pt idx="143">
                    <c:v>x</c:v>
                  </c:pt>
                  <c:pt idx="144">
                    <c:v>x</c:v>
                  </c:pt>
                  <c:pt idx="145">
                    <c:v>x</c:v>
                  </c:pt>
                  <c:pt idx="146">
                    <c:v>x</c:v>
                  </c:pt>
                  <c:pt idx="147">
                    <c:v>x</c:v>
                  </c:pt>
                  <c:pt idx="148">
                    <c:v>x</c:v>
                  </c:pt>
                  <c:pt idx="149">
                    <c:v>x</c:v>
                  </c:pt>
                  <c:pt idx="150">
                    <c:v>x</c:v>
                  </c:pt>
                  <c:pt idx="151">
                    <c:v>x</c:v>
                  </c:pt>
                  <c:pt idx="152">
                    <c:v>x</c:v>
                  </c:pt>
                  <c:pt idx="153">
                    <c:v>x</c:v>
                  </c:pt>
                  <c:pt idx="154">
                    <c:v>x</c:v>
                  </c:pt>
                  <c:pt idx="155">
                    <c:v>x</c:v>
                  </c:pt>
                  <c:pt idx="156">
                    <c:v>x</c:v>
                  </c:pt>
                  <c:pt idx="157">
                    <c:v>x</c:v>
                  </c:pt>
                  <c:pt idx="158">
                    <c:v>x</c:v>
                  </c:pt>
                  <c:pt idx="159">
                    <c:v>x</c:v>
                  </c:pt>
                  <c:pt idx="160">
                    <c:v>x</c:v>
                  </c:pt>
                  <c:pt idx="161">
                    <c:v>x</c:v>
                  </c:pt>
                  <c:pt idx="162">
                    <c:v>x</c:v>
                  </c:pt>
                  <c:pt idx="163">
                    <c:v>x</c:v>
                  </c:pt>
                  <c:pt idx="164">
                    <c:v>x</c:v>
                  </c:pt>
                  <c:pt idx="165">
                    <c:v>x</c:v>
                  </c:pt>
                  <c:pt idx="166">
                    <c:v>x</c:v>
                  </c:pt>
                  <c:pt idx="167">
                    <c:v>x</c:v>
                  </c:pt>
                  <c:pt idx="168">
                    <c:v>x</c:v>
                  </c:pt>
                  <c:pt idx="169">
                    <c:v>x</c:v>
                  </c:pt>
                  <c:pt idx="170">
                    <c:v>x</c:v>
                  </c:pt>
                  <c:pt idx="171">
                    <c:v>x</c:v>
                  </c:pt>
                  <c:pt idx="172">
                    <c:v>x</c:v>
                  </c:pt>
                  <c:pt idx="173">
                    <c:v>x</c:v>
                  </c:pt>
                  <c:pt idx="174">
                    <c:v>x</c:v>
                  </c:pt>
                  <c:pt idx="175">
                    <c:v>x</c:v>
                  </c:pt>
                  <c:pt idx="176">
                    <c:v>x</c:v>
                  </c:pt>
                  <c:pt idx="177">
                    <c:v>x</c:v>
                  </c:pt>
                  <c:pt idx="178">
                    <c:v>x</c:v>
                  </c:pt>
                  <c:pt idx="179">
                    <c:v>x</c:v>
                  </c:pt>
                  <c:pt idx="180">
                    <c:v>x</c:v>
                  </c:pt>
                  <c:pt idx="181">
                    <c:v>x</c:v>
                  </c:pt>
                  <c:pt idx="182">
                    <c:v>x</c:v>
                  </c:pt>
                  <c:pt idx="183">
                    <c:v>x</c:v>
                  </c:pt>
                  <c:pt idx="184">
                    <c:v>x</c:v>
                  </c:pt>
                  <c:pt idx="185">
                    <c:v>x</c:v>
                  </c:pt>
                  <c:pt idx="186">
                    <c:v>x</c:v>
                  </c:pt>
                  <c:pt idx="187">
                    <c:v>x</c:v>
                  </c:pt>
                  <c:pt idx="188">
                    <c:v>x</c:v>
                  </c:pt>
                  <c:pt idx="189">
                    <c:v>x</c:v>
                  </c:pt>
                  <c:pt idx="190">
                    <c:v>x</c:v>
                  </c:pt>
                  <c:pt idx="191">
                    <c:v>x</c:v>
                  </c:pt>
                  <c:pt idx="192">
                    <c:v>x</c:v>
                  </c:pt>
                  <c:pt idx="193">
                    <c:v>x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0E-4B03-3846-BCBC-B61657608193}"/>
            </c:ext>
          </c:extLst>
        </c:ser>
        <c:ser>
          <c:idx val="15"/>
          <c:order val="18"/>
          <c:tx>
            <c:v>Batman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/>
                    </a:pPr>
                    <a:fld id="{318D83C8-2779-504B-9C71-263104771F7E}" type="CELLRANGE">
                      <a:rPr lang="en-US" sz="2000" b="1">
                        <a:solidFill>
                          <a:srgbClr val="00B0F0"/>
                        </a:solidFill>
                      </a:rPr>
                      <a:pPr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rgbClr val="FF0000"/>
                </a:solidFill>
                <a:ln w="28575">
                  <a:solidFill>
                    <a:schemeClr val="tx1"/>
                  </a:solidFill>
                </a:ln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irregularSeal1">
                      <a:avLst/>
                    </a:prstGeom>
                  </c15:spPr>
                  <c15:layout>
                    <c:manualLayout>
                      <c:w val="0.25318307551873798"/>
                      <c:h val="0.1870982633446828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F-4B03-3846-BCBC-B61657608193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'LP Baking'!$C$90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'LP Baking'!$D$90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'LP Baking'!$G$90</c15:f>
                <c15:dlblRangeCache>
                  <c:ptCount val="1"/>
                  <c:pt idx="0">
                    <c:v>LIT!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0-4B03-3846-BCBC-B61657608193}"/>
            </c:ext>
          </c:extLst>
        </c:ser>
        <c:ser>
          <c:idx val="17"/>
          <c:order val="19"/>
          <c:tx>
            <c:strRef>
              <c:f>'LP Baking'!$F$74</c:f>
              <c:strCache>
                <c:ptCount val="1"/>
                <c:pt idx="0">
                  <c:v>μ on the graph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wrap="square" lIns="38100" tIns="0" rIns="38100" bIns="182880" anchor="ctr">
                    <a:spAutoFit/>
                  </a:bodyPr>
                  <a:lstStyle/>
                  <a:p>
                    <a:pPr>
                      <a:defRPr sz="1400" b="1"/>
                    </a:pPr>
                    <a:fld id="{D0542969-B1F6-DF44-BB62-A8DDCC85CF2A}" type="CELLRANGE">
                      <a:rPr lang="en-US"/>
                      <a:pPr>
                        <a:defRPr sz="1400" b="1"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/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1-4B03-3846-BCBC-B61657608193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'LP Baking'!$G$75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'LP Baking'!$H$75</c:f>
              <c:numCache>
                <c:formatCode>General</c:formatCode>
                <c:ptCount val="1"/>
                <c:pt idx="0">
                  <c:v>0.04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'LP Baking'!$I$75</c15:f>
                <c15:dlblRangeCache>
                  <c:ptCount val="1"/>
                  <c:pt idx="0">
                    <c:v>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2-4B03-3846-BCBC-B61657608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2317152"/>
        <c:axId val="930277696"/>
      </c:scatterChart>
      <c:valAx>
        <c:axId val="1632317152"/>
        <c:scaling>
          <c:orientation val="minMax"/>
          <c:min val="-4"/>
        </c:scaling>
        <c:delete val="0"/>
        <c:axPos val="b"/>
        <c:numFmt formatCode="0" sourceLinked="0"/>
        <c:majorTickMark val="none"/>
        <c:minorTickMark val="none"/>
        <c:tickLblPos val="none"/>
        <c:spPr>
          <a:noFill/>
          <a:ln w="9525" cap="flat" cmpd="sng" algn="ctr">
            <a:solidFill>
              <a:srgbClr val="00B0F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0277696"/>
        <c:crosses val="autoZero"/>
        <c:crossBetween val="midCat"/>
      </c:valAx>
      <c:valAx>
        <c:axId val="930277696"/>
        <c:scaling>
          <c:orientation val="minMax"/>
          <c:max val="0.5"/>
          <c:min val="-0.21"/>
        </c:scaling>
        <c:delete val="1"/>
        <c:axPos val="l"/>
        <c:numFmt formatCode="General" sourceLinked="1"/>
        <c:majorTickMark val="out"/>
        <c:minorTickMark val="none"/>
        <c:tickLblPos val="nextTo"/>
        <c:crossAx val="1632317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4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'RP Animal'!$E$74</c:f>
          <c:strCache>
            <c:ptCount val="1"/>
            <c:pt idx="0">
              <c:v>P(x)</c:v>
            </c:pt>
          </c:strCache>
        </c:strRef>
      </c:tx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816123323792291E-2"/>
          <c:y val="1.8159243788937393E-2"/>
          <c:w val="0.96436775335241542"/>
          <c:h val="0.92953870622354751"/>
        </c:manualLayout>
      </c:layout>
      <c:scatterChart>
        <c:scatterStyle val="lineMarker"/>
        <c:varyColors val="0"/>
        <c:ser>
          <c:idx val="13"/>
          <c:order val="0"/>
          <c:tx>
            <c:v>equationLEFT</c:v>
          </c:tx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 anchorCtr="0">
                    <a:noAutofit/>
                  </a:bodyPr>
                  <a:lstStyle/>
                  <a:p>
                    <a:pPr algn="ctr">
                      <a:defRPr/>
                    </a:pPr>
                    <a:fld id="{9A7C0B66-8DE0-D24D-9403-4AB20D4E705E}" type="CELLRANGE">
                      <a:rPr lang="en-US"/>
                      <a:pPr algn="ctr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solidFill>
                    <a:schemeClr val="bg1">
                      <a:lumMod val="85000"/>
                    </a:schemeClr>
                  </a:soli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182593733186888"/>
                      <c:h val="0.19838693633952253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F25-004E-8C9C-0553565B62F5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txPr>
              <a:bodyPr wrap="square" lIns="91440" tIns="19050" rIns="38100" bIns="19050" anchor="ctr" anchorCtr="0">
                <a:spAutoFit/>
              </a:bodyPr>
              <a:lstStyle/>
              <a:p>
                <a:pPr algn="l">
                  <a:defRPr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'RP Animal'!$C$81</c:f>
              <c:numCache>
                <c:formatCode>General</c:formatCode>
                <c:ptCount val="1"/>
                <c:pt idx="0">
                  <c:v>-3.5</c:v>
                </c:pt>
              </c:numCache>
            </c:numRef>
          </c:xVal>
          <c:yVal>
            <c:numRef>
              <c:f>'RP Animal'!$D$81</c:f>
              <c:numCache>
                <c:formatCode>General</c:formatCode>
                <c:ptCount val="1"/>
                <c:pt idx="0">
                  <c:v>0.49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'RP Animal'!$E$81</c15:f>
                <c15:dlblRangeCache>
                  <c:ptCount val="1"/>
                  <c:pt idx="0">
                    <c:v>x to P(x)
z = (x -μ) / σ
⟵ P(x) = P(z) = norm.s.dist(z, true)
⟶ P(x) = P(z) = 1-norm.s.dist(z, true)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8F25-004E-8C9C-0553565B62F5}"/>
            </c:ext>
          </c:extLst>
        </c:ser>
        <c:ser>
          <c:idx val="14"/>
          <c:order val="1"/>
          <c:tx>
            <c:v>equationRIGHT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87E61FFB-27DD-364C-B215-22C6F8C597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F25-004E-8C9C-0553565B62F5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'RP Animal'!$G$81</c:f>
              <c:numCache>
                <c:formatCode>General</c:formatCode>
                <c:ptCount val="1"/>
                <c:pt idx="0">
                  <c:v>3.5</c:v>
                </c:pt>
              </c:numCache>
            </c:numRef>
          </c:xVal>
          <c:yVal>
            <c:numRef>
              <c:f>'RP Animal'!$H$81</c:f>
              <c:numCache>
                <c:formatCode>General</c:formatCode>
                <c:ptCount val="1"/>
                <c:pt idx="0">
                  <c:v>0.49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'RP Animal'!$I$81</c15:f>
                <c15:dlblRangeCache>
                  <c:ptCount val="1"/>
                  <c:pt idx="0">
                    <c:v>P(x) to x
⟵ z = norm.s.inv(P(x))
⟶ z = norm.s.inv(1-P(x))
x = zσ + 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8F25-004E-8C9C-0553565B62F5}"/>
            </c:ext>
          </c:extLst>
        </c:ser>
        <c:ser>
          <c:idx val="0"/>
          <c:order val="2"/>
          <c:tx>
            <c:strRef>
              <c:f>'RP Animal'!$R$49</c:f>
              <c:strCache>
                <c:ptCount val="1"/>
                <c:pt idx="0">
                  <c:v>Z or T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'RP Animal'!$Q$50:$Q$194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'RP Animal'!$R$50:$R$194</c:f>
              <c:numCache>
                <c:formatCode>0.000</c:formatCode>
                <c:ptCount val="145"/>
                <c:pt idx="0">
                  <c:v>4.4318484119380075E-3</c:v>
                </c:pt>
                <c:pt idx="1">
                  <c:v>5.0175847389326532E-3</c:v>
                </c:pt>
                <c:pt idx="2">
                  <c:v>5.6708812194458807E-3</c:v>
                </c:pt>
                <c:pt idx="3">
                  <c:v>6.3981203107235513E-3</c:v>
                </c:pt>
                <c:pt idx="4">
                  <c:v>7.2060997646092168E-3</c:v>
                </c:pt>
                <c:pt idx="5">
                  <c:v>8.1020357469784796E-3</c:v>
                </c:pt>
                <c:pt idx="6">
                  <c:v>9.0935625015910286E-3</c:v>
                </c:pt>
                <c:pt idx="7">
                  <c:v>1.0188728126088616E-2</c:v>
                </c:pt>
                <c:pt idx="8">
                  <c:v>1.1395986023797402E-2</c:v>
                </c:pt>
                <c:pt idx="9">
                  <c:v>1.2724181596831387E-2</c:v>
                </c:pt>
                <c:pt idx="10">
                  <c:v>1.4182533754437251E-2</c:v>
                </c:pt>
                <c:pt idx="11">
                  <c:v>1.5780610826231802E-2</c:v>
                </c:pt>
                <c:pt idx="12">
                  <c:v>1.7528300493568461E-2</c:v>
                </c:pt>
                <c:pt idx="13">
                  <c:v>1.9435773384264884E-2</c:v>
                </c:pt>
                <c:pt idx="14">
                  <c:v>2.1513440016773546E-2</c:v>
                </c:pt>
                <c:pt idx="15">
                  <c:v>2.3771900829913678E-2</c:v>
                </c:pt>
                <c:pt idx="16">
                  <c:v>2.6221889093709354E-2</c:v>
                </c:pt>
                <c:pt idx="17">
                  <c:v>2.8874206565747223E-2</c:v>
                </c:pt>
                <c:pt idx="18">
                  <c:v>3.1739651835667224E-2</c:v>
                </c:pt>
                <c:pt idx="19">
                  <c:v>3.482894138763417E-2</c:v>
                </c:pt>
                <c:pt idx="20">
                  <c:v>3.8152623506417724E-2</c:v>
                </c:pt>
                <c:pt idx="21">
                  <c:v>4.1720985256338335E-2</c:v>
                </c:pt>
                <c:pt idx="22">
                  <c:v>4.5543952872905295E-2</c:v>
                </c:pt>
                <c:pt idx="23">
                  <c:v>4.9630986023358713E-2</c:v>
                </c:pt>
                <c:pt idx="24">
                  <c:v>5.3990966513187674E-2</c:v>
                </c:pt>
                <c:pt idx="25">
                  <c:v>5.8632082139484169E-2</c:v>
                </c:pt>
                <c:pt idx="26">
                  <c:v>6.3561706516961941E-2</c:v>
                </c:pt>
                <c:pt idx="27">
                  <c:v>6.8786275826691473E-2</c:v>
                </c:pt>
                <c:pt idx="28">
                  <c:v>7.4311163558992643E-2</c:v>
                </c:pt>
                <c:pt idx="29">
                  <c:v>8.0140554438265552E-2</c:v>
                </c:pt>
                <c:pt idx="30">
                  <c:v>8.6277318826511032E-2</c:v>
                </c:pt>
                <c:pt idx="31">
                  <c:v>9.2722889001515207E-2</c:v>
                </c:pt>
                <c:pt idx="32">
                  <c:v>9.9477138792748207E-2</c:v>
                </c:pt>
                <c:pt idx="33">
                  <c:v>0.10653826813058456</c:v>
                </c:pt>
                <c:pt idx="34">
                  <c:v>0.11390269412019136</c:v>
                </c:pt>
                <c:pt idx="35">
                  <c:v>0.12156495028818042</c:v>
                </c:pt>
                <c:pt idx="36">
                  <c:v>0.12951759566589122</c:v>
                </c:pt>
                <c:pt idx="37">
                  <c:v>0.13775113536619732</c:v>
                </c:pt>
                <c:pt idx="38">
                  <c:v>0.14625395427953519</c:v>
                </c:pt>
                <c:pt idx="39">
                  <c:v>0.15501226545829269</c:v>
                </c:pt>
                <c:pt idx="40">
                  <c:v>0.1640100746759931</c:v>
                </c:pt>
                <c:pt idx="41">
                  <c:v>0.17322916253851786</c:v>
                </c:pt>
                <c:pt idx="42">
                  <c:v>0.18264908538902141</c:v>
                </c:pt>
                <c:pt idx="43">
                  <c:v>0.19224719608678109</c:v>
                </c:pt>
                <c:pt idx="44">
                  <c:v>0.20199868555405839</c:v>
                </c:pt>
                <c:pt idx="45">
                  <c:v>0.21187664577569898</c:v>
                </c:pt>
                <c:pt idx="46">
                  <c:v>0.22185215470573549</c:v>
                </c:pt>
                <c:pt idx="47">
                  <c:v>0.23189438328624226</c:v>
                </c:pt>
                <c:pt idx="48">
                  <c:v>0.24197072451914292</c:v>
                </c:pt>
                <c:pt idx="49">
                  <c:v>0.25204694425504476</c:v>
                </c:pt>
                <c:pt idx="50">
                  <c:v>0.262087353078301</c:v>
                </c:pt>
                <c:pt idx="51">
                  <c:v>0.27205499837854308</c:v>
                </c:pt>
                <c:pt idx="52">
                  <c:v>0.2819118754103021</c:v>
                </c:pt>
                <c:pt idx="53">
                  <c:v>0.29161915585865517</c:v>
                </c:pt>
                <c:pt idx="54">
                  <c:v>0.30113743215480399</c:v>
                </c:pt>
                <c:pt idx="55">
                  <c:v>0.31042697552584209</c:v>
                </c:pt>
                <c:pt idx="56">
                  <c:v>0.31944800552235181</c:v>
                </c:pt>
                <c:pt idx="57">
                  <c:v>0.32816096855037463</c:v>
                </c:pt>
                <c:pt idx="58">
                  <c:v>0.33652682274495277</c:v>
                </c:pt>
                <c:pt idx="59">
                  <c:v>0.34450732636471215</c:v>
                </c:pt>
                <c:pt idx="60">
                  <c:v>0.35206532676429914</c:v>
                </c:pt>
                <c:pt idx="61">
                  <c:v>0.35916504691680912</c:v>
                </c:pt>
                <c:pt idx="62">
                  <c:v>0.36577236641400213</c:v>
                </c:pt>
                <c:pt idx="63">
                  <c:v>0.37185509386976862</c:v>
                </c:pt>
                <c:pt idx="64">
                  <c:v>0.37738322769299293</c:v>
                </c:pt>
                <c:pt idx="65">
                  <c:v>0.3823292022799164</c:v>
                </c:pt>
                <c:pt idx="66">
                  <c:v>0.38666811680284902</c:v>
                </c:pt>
                <c:pt idx="67">
                  <c:v>0.39037794394036218</c:v>
                </c:pt>
                <c:pt idx="68">
                  <c:v>0.39343971610193973</c:v>
                </c:pt>
                <c:pt idx="69">
                  <c:v>0.39583768694474941</c:v>
                </c:pt>
                <c:pt idx="70">
                  <c:v>0.39755946625834188</c:v>
                </c:pt>
                <c:pt idx="71">
                  <c:v>0.39859612660068527</c:v>
                </c:pt>
                <c:pt idx="72">
                  <c:v>0.3989422804014327</c:v>
                </c:pt>
                <c:pt idx="73">
                  <c:v>0.39859612660068539</c:v>
                </c:pt>
                <c:pt idx="74">
                  <c:v>0.39755946625834204</c:v>
                </c:pt>
                <c:pt idx="75">
                  <c:v>0.39583768694474958</c:v>
                </c:pt>
                <c:pt idx="76">
                  <c:v>0.39343971610194006</c:v>
                </c:pt>
                <c:pt idx="77">
                  <c:v>0.39037794394036252</c:v>
                </c:pt>
                <c:pt idx="78">
                  <c:v>0.3866681168028494</c:v>
                </c:pt>
                <c:pt idx="79">
                  <c:v>0.3823292022799169</c:v>
                </c:pt>
                <c:pt idx="80">
                  <c:v>0.37738322769299348</c:v>
                </c:pt>
                <c:pt idx="81">
                  <c:v>0.37185509386976923</c:v>
                </c:pt>
                <c:pt idx="82">
                  <c:v>0.36577236641400274</c:v>
                </c:pt>
                <c:pt idx="83">
                  <c:v>0.35916504691680978</c:v>
                </c:pt>
                <c:pt idx="84">
                  <c:v>0.35206532676429986</c:v>
                </c:pt>
                <c:pt idx="85">
                  <c:v>0.34450732636471298</c:v>
                </c:pt>
                <c:pt idx="86">
                  <c:v>0.3365268227449536</c:v>
                </c:pt>
                <c:pt idx="87">
                  <c:v>0.32816096855037552</c:v>
                </c:pt>
                <c:pt idx="88">
                  <c:v>0.31944800552235275</c:v>
                </c:pt>
                <c:pt idx="89">
                  <c:v>0.31042697552584309</c:v>
                </c:pt>
                <c:pt idx="90">
                  <c:v>0.30113743215480498</c:v>
                </c:pt>
                <c:pt idx="91">
                  <c:v>0.29161915585865616</c:v>
                </c:pt>
                <c:pt idx="92">
                  <c:v>0.2819118754103031</c:v>
                </c:pt>
                <c:pt idx="93">
                  <c:v>0.27205499837854408</c:v>
                </c:pt>
                <c:pt idx="94">
                  <c:v>0.262087353078302</c:v>
                </c:pt>
                <c:pt idx="95">
                  <c:v>0.25204694425504581</c:v>
                </c:pt>
                <c:pt idx="96">
                  <c:v>0.24197072451914398</c:v>
                </c:pt>
                <c:pt idx="97">
                  <c:v>0.23189438328624334</c:v>
                </c:pt>
                <c:pt idx="98">
                  <c:v>0.22185215470573658</c:v>
                </c:pt>
                <c:pt idx="99">
                  <c:v>0.21187664577570006</c:v>
                </c:pt>
                <c:pt idx="100">
                  <c:v>0.20199868555405945</c:v>
                </c:pt>
                <c:pt idx="101">
                  <c:v>0.19224719608678212</c:v>
                </c:pt>
                <c:pt idx="102">
                  <c:v>0.18264908538902244</c:v>
                </c:pt>
                <c:pt idx="103">
                  <c:v>0.17322916253851886</c:v>
                </c:pt>
                <c:pt idx="104">
                  <c:v>0.16401007467599407</c:v>
                </c:pt>
                <c:pt idx="105">
                  <c:v>0.15501226545829364</c:v>
                </c:pt>
                <c:pt idx="106">
                  <c:v>0.14625395427953614</c:v>
                </c:pt>
                <c:pt idx="107">
                  <c:v>0.13775113536619821</c:v>
                </c:pt>
                <c:pt idx="108">
                  <c:v>0.12951759566589208</c:v>
                </c:pt>
                <c:pt idx="109">
                  <c:v>0.12156495028818123</c:v>
                </c:pt>
                <c:pt idx="110">
                  <c:v>0.11390269412019215</c:v>
                </c:pt>
                <c:pt idx="111">
                  <c:v>0.10653826813058534</c:v>
                </c:pt>
                <c:pt idx="112">
                  <c:v>9.9477138792748943E-2</c:v>
                </c:pt>
                <c:pt idx="113">
                  <c:v>9.2722889001515929E-2</c:v>
                </c:pt>
                <c:pt idx="114">
                  <c:v>8.6277318826511712E-2</c:v>
                </c:pt>
                <c:pt idx="115">
                  <c:v>8.014055443826619E-2</c:v>
                </c:pt>
                <c:pt idx="116">
                  <c:v>7.4311163558993254E-2</c:v>
                </c:pt>
                <c:pt idx="117">
                  <c:v>6.8786275826692042E-2</c:v>
                </c:pt>
                <c:pt idx="118">
                  <c:v>6.3561706516962482E-2</c:v>
                </c:pt>
                <c:pt idx="119">
                  <c:v>5.8632082139484676E-2</c:v>
                </c:pt>
                <c:pt idx="120">
                  <c:v>5.3990966513188146E-2</c:v>
                </c:pt>
                <c:pt idx="121">
                  <c:v>4.9630986023359178E-2</c:v>
                </c:pt>
                <c:pt idx="122">
                  <c:v>4.5543952872905698E-2</c:v>
                </c:pt>
                <c:pt idx="123">
                  <c:v>4.1720985256338723E-2</c:v>
                </c:pt>
                <c:pt idx="124">
                  <c:v>3.8152623506418078E-2</c:v>
                </c:pt>
                <c:pt idx="125">
                  <c:v>3.4828941387634517E-2</c:v>
                </c:pt>
                <c:pt idx="126">
                  <c:v>3.173965183566755E-2</c:v>
                </c:pt>
                <c:pt idx="127">
                  <c:v>2.8874206565747504E-2</c:v>
                </c:pt>
                <c:pt idx="128">
                  <c:v>2.6221889093709622E-2</c:v>
                </c:pt>
                <c:pt idx="129">
                  <c:v>2.3771900829913931E-2</c:v>
                </c:pt>
                <c:pt idx="130">
                  <c:v>2.1513440016773775E-2</c:v>
                </c:pt>
                <c:pt idx="131">
                  <c:v>1.9435773384265099E-2</c:v>
                </c:pt>
                <c:pt idx="132">
                  <c:v>1.7528300493568655E-2</c:v>
                </c:pt>
                <c:pt idx="133">
                  <c:v>1.5780610826231976E-2</c:v>
                </c:pt>
                <c:pt idx="134">
                  <c:v>1.4182533754437414E-2</c:v>
                </c:pt>
                <c:pt idx="135">
                  <c:v>1.2724181596831535E-2</c:v>
                </c:pt>
                <c:pt idx="136">
                  <c:v>1.1395986023797539E-2</c:v>
                </c:pt>
                <c:pt idx="137">
                  <c:v>1.0188728126088738E-2</c:v>
                </c:pt>
                <c:pt idx="138">
                  <c:v>9.0935625015911431E-3</c:v>
                </c:pt>
                <c:pt idx="139">
                  <c:v>8.1020357469785802E-3</c:v>
                </c:pt>
                <c:pt idx="140">
                  <c:v>7.2060997646093061E-3</c:v>
                </c:pt>
                <c:pt idx="141">
                  <c:v>6.3981203107236302E-3</c:v>
                </c:pt>
                <c:pt idx="142">
                  <c:v>5.6708812194459562E-3</c:v>
                </c:pt>
                <c:pt idx="143">
                  <c:v>5.01758473893272E-3</c:v>
                </c:pt>
                <c:pt idx="144">
                  <c:v>4.4318484119380665E-3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F25-004E-8C9C-0553565B62F5}"/>
            </c:ext>
          </c:extLst>
        </c:ser>
        <c:ser>
          <c:idx val="1"/>
          <c:order val="3"/>
          <c:tx>
            <c:strRef>
              <c:f>'RP Animal'!$S$49</c:f>
              <c:strCache>
                <c:ptCount val="1"/>
                <c:pt idx="0">
                  <c:v>normal pop X1</c:v>
                </c:pt>
              </c:strCache>
            </c:strRef>
          </c:tx>
          <c:spPr>
            <a:ln w="2222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47625" cap="flat" cmpd="sng" algn="ctr">
                <a:solidFill>
                  <a:srgbClr val="FF0000">
                    <a:alpha val="38000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'RP Animal'!$Q$50:$Q$194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'RP Animal'!$S$50:$S$194</c:f>
              <c:numCache>
                <c:formatCode>0.000</c:formatCode>
                <c:ptCount val="145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0.12156495028818123</c:v>
                </c:pt>
                <c:pt idx="110">
                  <c:v>0.11390269412019215</c:v>
                </c:pt>
                <c:pt idx="111">
                  <c:v>0.10653826813058534</c:v>
                </c:pt>
                <c:pt idx="112">
                  <c:v>9.9477138792748943E-2</c:v>
                </c:pt>
                <c:pt idx="113">
                  <c:v>9.2722889001515929E-2</c:v>
                </c:pt>
                <c:pt idx="114">
                  <c:v>8.6277318826511712E-2</c:v>
                </c:pt>
                <c:pt idx="115">
                  <c:v>8.014055443826619E-2</c:v>
                </c:pt>
                <c:pt idx="116">
                  <c:v>7.4311163558993254E-2</c:v>
                </c:pt>
                <c:pt idx="117">
                  <c:v>6.8786275826692042E-2</c:v>
                </c:pt>
                <c:pt idx="118">
                  <c:v>6.3561706516962482E-2</c:v>
                </c:pt>
                <c:pt idx="119">
                  <c:v>5.8632082139484676E-2</c:v>
                </c:pt>
                <c:pt idx="120">
                  <c:v>5.3990966513188146E-2</c:v>
                </c:pt>
                <c:pt idx="121">
                  <c:v>4.9630986023359178E-2</c:v>
                </c:pt>
                <c:pt idx="122">
                  <c:v>4.5543952872905698E-2</c:v>
                </c:pt>
                <c:pt idx="123">
                  <c:v>4.1720985256338723E-2</c:v>
                </c:pt>
                <c:pt idx="124">
                  <c:v>3.8152623506418078E-2</c:v>
                </c:pt>
                <c:pt idx="125">
                  <c:v>3.4828941387634517E-2</c:v>
                </c:pt>
                <c:pt idx="126">
                  <c:v>3.173965183566755E-2</c:v>
                </c:pt>
                <c:pt idx="127">
                  <c:v>2.8874206565747504E-2</c:v>
                </c:pt>
                <c:pt idx="128">
                  <c:v>2.6221889093709622E-2</c:v>
                </c:pt>
                <c:pt idx="129">
                  <c:v>2.3771900829913931E-2</c:v>
                </c:pt>
                <c:pt idx="130">
                  <c:v>2.1513440016773775E-2</c:v>
                </c:pt>
                <c:pt idx="131">
                  <c:v>1.9435773384265099E-2</c:v>
                </c:pt>
                <c:pt idx="132">
                  <c:v>1.7528300493568655E-2</c:v>
                </c:pt>
                <c:pt idx="133">
                  <c:v>1.5780610826231976E-2</c:v>
                </c:pt>
                <c:pt idx="134">
                  <c:v>1.4182533754437414E-2</c:v>
                </c:pt>
                <c:pt idx="135">
                  <c:v>1.2724181596831535E-2</c:v>
                </c:pt>
                <c:pt idx="136">
                  <c:v>1.1395986023797539E-2</c:v>
                </c:pt>
                <c:pt idx="137">
                  <c:v>1.0188728126088738E-2</c:v>
                </c:pt>
                <c:pt idx="138">
                  <c:v>9.0935625015911431E-3</c:v>
                </c:pt>
                <c:pt idx="139">
                  <c:v>8.1020357469785802E-3</c:v>
                </c:pt>
                <c:pt idx="140">
                  <c:v>7.2060997646093061E-3</c:v>
                </c:pt>
                <c:pt idx="141">
                  <c:v>6.3981203107236302E-3</c:v>
                </c:pt>
                <c:pt idx="142">
                  <c:v>5.6708812194459562E-3</c:v>
                </c:pt>
                <c:pt idx="143">
                  <c:v>5.01758473893272E-3</c:v>
                </c:pt>
                <c:pt idx="144">
                  <c:v>4.4318484119380665E-3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F25-004E-8C9C-0553565B62F5}"/>
            </c:ext>
          </c:extLst>
        </c:ser>
        <c:ser>
          <c:idx val="19"/>
          <c:order val="4"/>
          <c:tx>
            <c:strRef>
              <c:f>'RP Animal'!$T$49</c:f>
              <c:strCache>
                <c:ptCount val="1"/>
                <c:pt idx="0">
                  <c:v> X2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47625">
                <a:solidFill>
                  <a:srgbClr val="FF0000">
                    <a:alpha val="37552"/>
                  </a:srgbClr>
                </a:solidFill>
              </a:ln>
            </c:spPr>
          </c:errBars>
          <c:xVal>
            <c:numRef>
              <c:f>'RP Animal'!$Q$50:$Q$194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'RP Animal'!$T$50:$T$194</c:f>
              <c:numCache>
                <c:formatCode>0.000</c:formatCode>
                <c:ptCount val="14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F25-004E-8C9C-0553565B62F5}"/>
            </c:ext>
          </c:extLst>
        </c:ser>
        <c:ser>
          <c:idx val="2"/>
          <c:order val="5"/>
          <c:tx>
            <c:strRef>
              <c:f>'RP Animal'!$U$49</c:f>
              <c:strCache>
                <c:ptCount val="1"/>
                <c:pt idx="0">
                  <c:v> X3</c:v>
                </c:pt>
              </c:strCache>
            </c:strRef>
          </c:tx>
          <c:spPr>
            <a:ln w="22225" cap="rnd">
              <a:noFill/>
              <a:prstDash val="solid"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50800" cap="flat" cmpd="sng" algn="ctr">
                <a:solidFill>
                  <a:schemeClr val="tx1">
                    <a:alpha val="23366"/>
                  </a:schemeClr>
                </a:solidFill>
                <a:prstDash val="solid"/>
                <a:round/>
              </a:ln>
              <a:effectLst/>
            </c:spPr>
          </c:errBars>
          <c:xVal>
            <c:numRef>
              <c:f>'RP Animal'!$Q$50:$Q$194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'RP Animal'!$U$50:$U$194</c:f>
              <c:numCache>
                <c:formatCode>0.000</c:formatCode>
                <c:ptCount val="1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F25-004E-8C9C-0553565B62F5}"/>
            </c:ext>
          </c:extLst>
        </c:ser>
        <c:ser>
          <c:idx val="3"/>
          <c:order val="6"/>
          <c:tx>
            <c:strRef>
              <c:f>'RP Animal'!$F$113</c:f>
              <c:strCache>
                <c:ptCount val="1"/>
                <c:pt idx="0">
                  <c:v>stdev bars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0"/>
            <c:val val="100"/>
            <c:spPr>
              <a:noFill/>
              <a:ln w="31750" cap="flat" cmpd="sng" algn="ctr">
                <a:solidFill>
                  <a:srgbClr val="00B0F0"/>
                </a:solidFill>
                <a:round/>
              </a:ln>
              <a:effectLst>
                <a:glow>
                  <a:schemeClr val="bg1"/>
                </a:glow>
              </a:effectLst>
            </c:spPr>
          </c:errBars>
          <c:xVal>
            <c:numRef>
              <c:f>'RP Animal'!$C$115:$C$121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'RP Animal'!$F$115:$F$121</c:f>
              <c:numCache>
                <c:formatCode>0.000</c:formatCode>
                <c:ptCount val="7"/>
                <c:pt idx="0">
                  <c:v>4.4318484119380075E-3</c:v>
                </c:pt>
                <c:pt idx="1">
                  <c:v>5.3990966513188063E-2</c:v>
                </c:pt>
                <c:pt idx="2">
                  <c:v>0.24197072451914337</c:v>
                </c:pt>
                <c:pt idx="3">
                  <c:v>0.3989422804014327</c:v>
                </c:pt>
                <c:pt idx="4">
                  <c:v>0.24197072451914337</c:v>
                </c:pt>
                <c:pt idx="5">
                  <c:v>5.3990966513188063E-2</c:v>
                </c:pt>
                <c:pt idx="6">
                  <c:v>4.4318484119380075E-3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F25-004E-8C9C-0553565B62F5}"/>
            </c:ext>
          </c:extLst>
        </c:ser>
        <c:ser>
          <c:idx val="10"/>
          <c:order val="7"/>
          <c:tx>
            <c:strRef>
              <c:f>'RP Animal'!$C$113</c:f>
              <c:strCache>
                <c:ptCount val="1"/>
                <c:pt idx="0">
                  <c:v>stdev</c:v>
                </c:pt>
              </c:strCache>
            </c:strRef>
          </c:tx>
          <c:spPr>
            <a:ln w="127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910F99FA-4C36-5040-8500-CBC1308756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F25-004E-8C9C-0553565B62F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0D6268E-C544-5047-8F0E-F30C1AD18A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F25-004E-8C9C-0553565B62F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3A73F0A-B325-1C4A-A40E-460C6535DE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F25-004E-8C9C-0553565B62F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DECD7E6-514E-0544-84A9-FDF7BEBE8D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F25-004E-8C9C-0553565B62F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5EE7CDA-9BA5-FA45-BB77-165DD312B8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F25-004E-8C9C-0553565B62F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6B52493-91C3-1A46-A2A6-534BD3FE88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F25-004E-8C9C-0553565B62F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0EB9AE6-E644-DE4D-9FAC-C22BA84D99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F25-004E-8C9C-0553565B62F5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'RP Animal'!$C$115:$C$121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'RP Animal'!$D$115:$D$121</c:f>
              <c:numCache>
                <c:formatCode>General</c:formatCode>
                <c:ptCount val="7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'RP Animal'!$E$115:$E$121</c15:f>
                <c15:dlblRangeCache>
                  <c:ptCount val="7"/>
                  <c:pt idx="0">
                    <c:v>-3z</c:v>
                  </c:pt>
                  <c:pt idx="1">
                    <c:v>-2z</c:v>
                  </c:pt>
                  <c:pt idx="2">
                    <c:v>-1z</c:v>
                  </c:pt>
                  <c:pt idx="3">
                    <c:v>0</c:v>
                  </c:pt>
                  <c:pt idx="4">
                    <c:v>1z</c:v>
                  </c:pt>
                  <c:pt idx="5">
                    <c:v>2z</c:v>
                  </c:pt>
                  <c:pt idx="6">
                    <c:v>3z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8F25-004E-8C9C-0553565B62F5}"/>
            </c:ext>
          </c:extLst>
        </c:ser>
        <c:ser>
          <c:idx val="9"/>
          <c:order val="8"/>
          <c:tx>
            <c:strRef>
              <c:f>'RP Animal'!$E$124</c:f>
              <c:strCache>
                <c:ptCount val="1"/>
                <c:pt idx="0">
                  <c:v>emp rule labels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7B992775-749E-9E43-84FB-7E4018215B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8F25-004E-8C9C-0553565B62F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EA39C01-0D37-EB41-89A7-33EA6DC104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8F25-004E-8C9C-0553565B62F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E7E076F-B20C-DD4B-B82F-32ECBE79CB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8F25-004E-8C9C-0553565B62F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716B275-7280-A542-BE48-C484B81760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8F25-004E-8C9C-0553565B62F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D1E39DA-D7A5-4047-B62B-15CA180B87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8F25-004E-8C9C-0553565B62F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5CAAB28-2943-0043-8984-7202EDF94D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8F25-004E-8C9C-0553565B62F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A8EE425-8EDE-BA45-A8D3-4C3ECF63E5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8F25-004E-8C9C-0553565B62F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15CC0B8-5CCB-C542-9DD1-4E59CCF0CD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8F25-004E-8C9C-0553565B6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'RP Animal'!$C$125:$C$132</c:f>
              <c:numCache>
                <c:formatCode>General</c:formatCode>
                <c:ptCount val="8"/>
                <c:pt idx="0">
                  <c:v>-3.5</c:v>
                </c:pt>
                <c:pt idx="1">
                  <c:v>-2.5</c:v>
                </c:pt>
                <c:pt idx="2">
                  <c:v>-1.5</c:v>
                </c:pt>
                <c:pt idx="3">
                  <c:v>-0.5</c:v>
                </c:pt>
                <c:pt idx="4">
                  <c:v>0.5</c:v>
                </c:pt>
                <c:pt idx="5">
                  <c:v>1.5</c:v>
                </c:pt>
                <c:pt idx="6">
                  <c:v>2.5</c:v>
                </c:pt>
                <c:pt idx="7">
                  <c:v>3.5</c:v>
                </c:pt>
              </c:numCache>
            </c:numRef>
          </c:xVal>
          <c:yVal>
            <c:numRef>
              <c:f>'RP Animal'!$D$125:$D$132</c:f>
              <c:numCache>
                <c:formatCode>General</c:formatCode>
                <c:ptCount val="8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  <c:pt idx="7">
                  <c:v>-0.02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'RP Animal'!$E$125:$E$132</c15:f>
                <c15:dlblRangeCache>
                  <c:ptCount val="8"/>
                  <c:pt idx="0">
                    <c:v>0.5%</c:v>
                  </c:pt>
                  <c:pt idx="1">
                    <c:v>2.0%</c:v>
                  </c:pt>
                  <c:pt idx="2">
                    <c:v>13.5%</c:v>
                  </c:pt>
                  <c:pt idx="3">
                    <c:v>34.0%</c:v>
                  </c:pt>
                  <c:pt idx="4">
                    <c:v>34.0%</c:v>
                  </c:pt>
                  <c:pt idx="5">
                    <c:v>13.5%</c:v>
                  </c:pt>
                  <c:pt idx="6">
                    <c:v>2.0%</c:v>
                  </c:pt>
                  <c:pt idx="7">
                    <c:v>0.5%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9-8F25-004E-8C9C-0553565B62F5}"/>
            </c:ext>
          </c:extLst>
        </c:ser>
        <c:ser>
          <c:idx val="8"/>
          <c:order val="9"/>
          <c:tx>
            <c:strRef>
              <c:f>'RP Animal'!$C$135</c:f>
              <c:strCache>
                <c:ptCount val="1"/>
                <c:pt idx="0">
                  <c:v>cumm prob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744A2259-BAA8-4C48-BFA0-AADE579B6D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8F25-004E-8C9C-0553565B62F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F64E406-5A3C-F64F-93CF-54EA6F9D0C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8F25-004E-8C9C-0553565B62F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CB9ACC9-613C-7F49-A101-1DDD3D4F89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8F25-004E-8C9C-0553565B62F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10B6A24-A354-A349-A20C-0878628BAB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8F25-004E-8C9C-0553565B62F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F62D9D5-752D-8642-ACC0-0A1A5E1E01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8F25-004E-8C9C-0553565B62F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A02D437-9DEC-FE4D-A095-CDBD9DCA36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8F25-004E-8C9C-0553565B62F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13E655B-4836-0F41-A743-BBFF195ECB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8F25-004E-8C9C-0553565B6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'RP Animal'!$C$136:$C$142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'RP Animal'!$D$136:$D$142</c:f>
              <c:numCache>
                <c:formatCode>General</c:formatCode>
                <c:ptCount val="7"/>
                <c:pt idx="0">
                  <c:v>-0.05</c:v>
                </c:pt>
                <c:pt idx="1">
                  <c:v>-0.05</c:v>
                </c:pt>
                <c:pt idx="2">
                  <c:v>-0.05</c:v>
                </c:pt>
                <c:pt idx="3">
                  <c:v>-0.05</c:v>
                </c:pt>
                <c:pt idx="4">
                  <c:v>-0.05</c:v>
                </c:pt>
                <c:pt idx="5">
                  <c:v>-0.05</c:v>
                </c:pt>
                <c:pt idx="6">
                  <c:v>-0.05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'RP Animal'!$F$136:$F$142</c15:f>
                <c15:dlblRangeCache>
                  <c:ptCount val="7"/>
                  <c:pt idx="0">
                    <c:v>99.5% ⟶</c:v>
                  </c:pt>
                  <c:pt idx="1">
                    <c:v>97.5% ⟶</c:v>
                  </c:pt>
                  <c:pt idx="2">
                    <c:v>84.0% ⟶</c:v>
                  </c:pt>
                  <c:pt idx="3">
                    <c:v>50.0% ⟶</c:v>
                  </c:pt>
                  <c:pt idx="4">
                    <c:v>16.0% ⟶</c:v>
                  </c:pt>
                  <c:pt idx="5">
                    <c:v>2.5% ⟶</c:v>
                  </c:pt>
                  <c:pt idx="6">
                    <c:v>0.5% ⟶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8F25-004E-8C9C-0553565B62F5}"/>
            </c:ext>
          </c:extLst>
        </c:ser>
        <c:ser>
          <c:idx val="11"/>
          <c:order val="10"/>
          <c:tx>
            <c:strRef>
              <c:f>'RP Animal'!$A$155</c:f>
              <c:strCache>
                <c:ptCount val="1"/>
                <c:pt idx="0">
                  <c:v>X1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1000">
                        <a:solidFill>
                          <a:srgbClr val="C0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F193C0A9-9CCB-0F47-982B-DF615396D430}" type="CELLRANGE">
                      <a:rPr lang="en-US"/>
                      <a:pPr>
                        <a:defRPr sz="1000">
                          <a:solidFill>
                            <a:srgbClr val="C00000"/>
                          </a:solidFill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37836571845957"/>
                      <c:h val="3.7432290880533479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8F25-004E-8C9C-0553565B62F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F0FB6F9-6F34-1B40-BFAF-44AE2742A1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8F25-004E-8C9C-0553565B62F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F298556-172A-4140-9446-019BD6F38A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8F25-004E-8C9C-0553565B62F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D80B0C6-420D-D544-BA4E-EC2768C941D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8F25-004E-8C9C-0553565B62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F25-004E-8C9C-0553565B62F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7287768-2C9D-0F4E-A197-1B22F60E61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8F25-004E-8C9C-0553565B62F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F14F21E-BC3F-024A-A3C8-F25B4A05D2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8F25-004E-8C9C-0553565B62F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F0D8BF39-1C36-174B-B3E2-AEF672251E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8F25-004E-8C9C-0553565B6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C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'RP Animal'!$C$157:$C$164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'RP Animal'!$D$157:$D$164</c:f>
              <c:numCache>
                <c:formatCode>General</c:formatCode>
                <c:ptCount val="8"/>
                <c:pt idx="0">
                  <c:v>-0.09</c:v>
                </c:pt>
                <c:pt idx="1">
                  <c:v>-0.09</c:v>
                </c:pt>
                <c:pt idx="2">
                  <c:v>-0.09</c:v>
                </c:pt>
                <c:pt idx="3">
                  <c:v>-0.09</c:v>
                </c:pt>
                <c:pt idx="4">
                  <c:v>-0.09</c:v>
                </c:pt>
                <c:pt idx="5">
                  <c:v>-0.09</c:v>
                </c:pt>
                <c:pt idx="6">
                  <c:v>-0.09</c:v>
                </c:pt>
                <c:pt idx="7">
                  <c:v>-0.09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'RP Animal'!$G$157:$G$164</c15:f>
                <c15:dlblRangeCache>
                  <c:ptCount val="8"/>
                  <c:pt idx="0">
                    <c:v> σ = 10 </c:v>
                  </c:pt>
                  <c:pt idx="1">
                    <c:v> -30 </c:v>
                  </c:pt>
                  <c:pt idx="2">
                    <c:v> -20 </c:v>
                  </c:pt>
                  <c:pt idx="3">
                    <c:v> -10 </c:v>
                  </c:pt>
                  <c:pt idx="4">
                    <c:v> 0 </c:v>
                  </c:pt>
                  <c:pt idx="5">
                    <c:v> +10 </c:v>
                  </c:pt>
                  <c:pt idx="6">
                    <c:v> +20 </c:v>
                  </c:pt>
                  <c:pt idx="7">
                    <c:v> +30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A-8F25-004E-8C9C-0553565B62F5}"/>
            </c:ext>
          </c:extLst>
        </c:ser>
        <c:ser>
          <c:idx val="4"/>
          <c:order val="11"/>
          <c:tx>
            <c:strRef>
              <c:f>'RP Animal'!$C$145</c:f>
              <c:strCache>
                <c:ptCount val="1"/>
                <c:pt idx="0">
                  <c:v>X1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2B-8F25-004E-8C9C-0553565B62F5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00" b="0" i="0" u="none" strike="noStrike" kern="1200" baseline="0">
                        <a:solidFill>
                          <a:srgbClr val="FF0000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95B8D903-084C-FA46-942C-EE45F6D682FE}" type="CELLRANGE">
                      <a:rPr lang="en-US"/>
                      <a:pPr algn="ctr">
                        <a:defRPr sz="1000" b="0" i="0" u="none" strike="noStrike" kern="1200" baseline="0">
                          <a:solidFill>
                            <a:srgbClr val="FF0000"/>
                          </a:solidFill>
                          <a:effectLst>
                            <a:glow rad="127000">
                              <a:schemeClr val="bg1"/>
                            </a:glow>
                          </a:effectLst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>
                    <a:alpha val="81000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1204694668187"/>
                      <c:h val="4.908529852152470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8F25-004E-8C9C-0553565B62F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A163D25-E276-EB44-A60E-675D73D370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8F25-004E-8C9C-0553565B62F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212C831-F70C-2F4B-93CB-3DF587DDF6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8F25-004E-8C9C-0553565B62F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C2ED8E6-2A10-1F43-99DD-03908FD97B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8F25-004E-8C9C-0553565B62F5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0ABAFEFA-1119-0043-85D8-859F741FB2DE}" type="CELLRANGE">
                      <a:rPr lang="en-US"/>
                      <a:pPr>
                        <a:defRPr sz="11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8F25-004E-8C9C-0553565B62F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6B1200A-E47C-3E4C-BDBA-D2932491D2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8F25-004E-8C9C-0553565B62F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98CA76C-ED10-E949-AAAA-256E12C161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8F25-004E-8C9C-0553565B62F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1C011BD-4421-0C40-8F1C-BD662C2FB2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8F25-004E-8C9C-0553565B6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FF000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'RP Animal'!$C$146:$C$153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'RP Animal'!$D$146:$D$153</c:f>
              <c:numCache>
                <c:formatCode>General</c:formatCode>
                <c:ptCount val="8"/>
                <c:pt idx="0">
                  <c:v>-0.12</c:v>
                </c:pt>
                <c:pt idx="1">
                  <c:v>-0.12</c:v>
                </c:pt>
                <c:pt idx="2">
                  <c:v>-0.12</c:v>
                </c:pt>
                <c:pt idx="3">
                  <c:v>-0.12</c:v>
                </c:pt>
                <c:pt idx="4">
                  <c:v>-0.12</c:v>
                </c:pt>
                <c:pt idx="5">
                  <c:v>-0.12</c:v>
                </c:pt>
                <c:pt idx="6">
                  <c:v>-0.12</c:v>
                </c:pt>
                <c:pt idx="7">
                  <c:v>-0.12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'RP Animal'!$E$146:$E$153</c15:f>
                <c15:dlblRangeCache>
                  <c:ptCount val="8"/>
                  <c:pt idx="0">
                    <c:v>raw scale</c:v>
                  </c:pt>
                  <c:pt idx="1">
                    <c:v> -15 </c:v>
                  </c:pt>
                  <c:pt idx="2">
                    <c:v> -5 </c:v>
                  </c:pt>
                  <c:pt idx="3">
                    <c:v> 5 </c:v>
                  </c:pt>
                  <c:pt idx="4">
                    <c:v> 15 </c:v>
                  </c:pt>
                  <c:pt idx="5">
                    <c:v> 25 </c:v>
                  </c:pt>
                  <c:pt idx="6">
                    <c:v> 35 </c:v>
                  </c:pt>
                  <c:pt idx="7">
                    <c:v> 45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3-8F25-004E-8C9C-0553565B62F5}"/>
            </c:ext>
          </c:extLst>
        </c:ser>
        <c:ser>
          <c:idx val="12"/>
          <c:order val="12"/>
          <c:tx>
            <c:strRef>
              <c:f>'RP Animal'!$A$176</c:f>
              <c:strCache>
                <c:ptCount val="1"/>
                <c:pt idx="0">
                  <c:v>X3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900"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039448451221242"/>
                      <c:h val="4.315050560104243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34-8F25-004E-8C9C-0553565B62F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8F25-004E-8C9C-0553565B62F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8F25-004E-8C9C-0553565B62F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8F25-004E-8C9C-0553565B62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F25-004E-8C9C-0553565B62F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8F25-004E-8C9C-0553565B62F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8F25-004E-8C9C-0553565B62F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8F25-004E-8C9C-0553565B6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0" tIns="0" rIns="0" bIns="0" anchor="ctr">
                <a:spAutoFit/>
              </a:bodyPr>
              <a:lstStyle/>
              <a:p>
                <a:pPr>
                  <a:defRPr sz="900"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'RP Animal'!$C$178:$C$185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'RP Animal'!$D$178:$D$185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'RP Animal'!$G$178:$G$185</c15:f>
                <c15:dlblRangeCache>
                  <c:ptCount val="8"/>
                  <c:pt idx="0">
                    <c:v> σ = 0 </c:v>
                  </c:pt>
                  <c:pt idx="1">
                    <c:v> -30 </c:v>
                  </c:pt>
                  <c:pt idx="2">
                    <c:v> -20 </c:v>
                  </c:pt>
                  <c:pt idx="3">
                    <c:v> -10 </c:v>
                  </c:pt>
                  <c:pt idx="4">
                    <c:v> 0 </c:v>
                  </c:pt>
                  <c:pt idx="5">
                    <c:v> +10 </c:v>
                  </c:pt>
                  <c:pt idx="6">
                    <c:v> +20 </c:v>
                  </c:pt>
                  <c:pt idx="7">
                    <c:v> +30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C-8F25-004E-8C9C-0553565B62F5}"/>
            </c:ext>
          </c:extLst>
        </c:ser>
        <c:ser>
          <c:idx val="5"/>
          <c:order val="13"/>
          <c:tx>
            <c:strRef>
              <c:f>'RP Animal'!$C$166</c:f>
              <c:strCache>
                <c:ptCount val="1"/>
                <c:pt idx="0">
                  <c:v>X3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3D-8F25-004E-8C9C-0553565B62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3E-8F25-004E-8C9C-0553565B62F5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tx1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solidFill>
                  <a:schemeClr val="bg1">
                    <a:alpha val="79676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289971472381856"/>
                      <c:h val="4.9974999667937961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3F-8F25-004E-8C9C-0553565B62F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8F25-004E-8C9C-0553565B62F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8F25-004E-8C9C-0553565B62F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8F25-004E-8C9C-0553565B62F5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8F25-004E-8C9C-0553565B62F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8F25-004E-8C9C-0553565B62F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8F25-004E-8C9C-0553565B62F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8F25-004E-8C9C-0553565B6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'RP Animal'!$C$167:$C$174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'RP Animal'!$D$167:$D$174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'RP Animal'!$E$167:$E$174</c15:f>
                <c15:dlblRangeCache>
                  <c:ptCount val="8"/>
                  <c:pt idx="1">
                    <c:v>  </c:v>
                  </c:pt>
                  <c:pt idx="2">
                    <c:v>  </c:v>
                  </c:pt>
                  <c:pt idx="3">
                    <c:v>  </c:v>
                  </c:pt>
                  <c:pt idx="4">
                    <c:v>  </c:v>
                  </c:pt>
                  <c:pt idx="5">
                    <c:v>  </c:v>
                  </c:pt>
                  <c:pt idx="6">
                    <c:v>  </c:v>
                  </c:pt>
                  <c:pt idx="7">
                    <c:v> 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5-8F25-004E-8C9C-0553565B62F5}"/>
            </c:ext>
          </c:extLst>
        </c:ser>
        <c:ser>
          <c:idx val="6"/>
          <c:order val="14"/>
          <c:tx>
            <c:strRef>
              <c:f>'RP Animal'!$A$104</c:f>
              <c:strCache>
                <c:ptCount val="1"/>
                <c:pt idx="0">
                  <c:v>X1 Label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9.9136488849196958E-2"/>
                  <c:y val="-7.2274685508290207E-2"/>
                </c:manualLayout>
              </c:layout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50" b="0" i="0" u="none" strike="noStrike" kern="1200" baseline="0">
                        <a:solidFill>
                          <a:srgbClr val="FF0000"/>
                        </a:solidFill>
                        <a:effectLst/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82AAFC29-B90B-084E-84EE-619E11C2BC7C}" type="CELLRANGE">
                      <a:rPr lang="en-US"/>
                      <a:pPr algn="ctr">
                        <a:defRPr sz="1050" b="0" i="0" u="none" strike="noStrike" kern="1200" baseline="0">
                          <a:solidFill>
                            <a:srgbClr val="FF0000"/>
                          </a:solidFill>
                          <a:effectLst/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761687098372904"/>
                      <c:h val="0.1065097686009706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8F25-004E-8C9C-0553565B6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rgbClr val="FF0000">
                    <a:alpha val="38213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'RP Animal'!$C$104</c:f>
              <c:numCache>
                <c:formatCode>0.000</c:formatCode>
                <c:ptCount val="1"/>
                <c:pt idx="0">
                  <c:v>1.5</c:v>
                </c:pt>
              </c:numCache>
            </c:numRef>
          </c:xVal>
          <c:yVal>
            <c:numRef>
              <c:f>'RP Animal'!$D$104</c:f>
              <c:numCache>
                <c:formatCode>0.000</c:formatCode>
                <c:ptCount val="1"/>
                <c:pt idx="0">
                  <c:v>0.2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'RP Animal'!$J$104</c15:f>
                <c15:dlblRangeCache>
                  <c:ptCount val="1"/>
                  <c:pt idx="0">
                    <c:v>flight ⟶
P( x &gt; 30  z &gt; 1.50 ) = 6.7%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8F25-004E-8C9C-0553565B62F5}"/>
            </c:ext>
          </c:extLst>
        </c:ser>
        <c:ser>
          <c:idx val="16"/>
          <c:order val="15"/>
          <c:tx>
            <c:strRef>
              <c:f>'RP Animal'!$A$105</c:f>
              <c:strCache>
                <c:ptCount val="1"/>
                <c:pt idx="0">
                  <c:v>X2 Label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1050">
                        <a:solidFill>
                          <a:srgbClr val="FF0000"/>
                        </a:solidFill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737643777994363"/>
                      <c:h val="0.10175643669303723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48-8F25-004E-8C9C-0553565B6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ln w="38100">
                <a:solidFill>
                  <a:srgbClr val="FF0000">
                    <a:alpha val="38000"/>
                  </a:srgbClr>
                </a:solidFill>
              </a:ln>
            </c:spPr>
          </c:errBars>
          <c:xVal>
            <c:numRef>
              <c:f>'RP Animal'!$C$105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'RP Animal'!$D$105</c:f>
              <c:numCache>
                <c:formatCode>0.000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'RP Animal'!$J$105</c15:f>
                <c15:dlblRangeCache>
                  <c:ptCount val="1"/>
                  <c:pt idx="0">
                    <c:v> ⟵ ? ⟶
P(  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9-8F25-004E-8C9C-0553565B62F5}"/>
            </c:ext>
          </c:extLst>
        </c:ser>
        <c:ser>
          <c:idx val="7"/>
          <c:order val="16"/>
          <c:tx>
            <c:strRef>
              <c:f>'RP Animal'!$A$109</c:f>
              <c:strCache>
                <c:ptCount val="1"/>
                <c:pt idx="0">
                  <c:v>X3 Label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1.2801952137836484E-3"/>
                  <c:y val="-7.6308186003848491E-2"/>
                </c:manualLayout>
              </c:layout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defRPr>
                    </a:pPr>
                    <a:fld id="{5CF9FDD0-918B-954D-99B4-17D8099C1D14}" type="CELLRANGE">
                      <a:rPr lang="en-US" sz="105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rPr>
                      <a:pPr>
                        <a:defRPr sz="1050" b="0" i="0" u="none" strike="noStrike" kern="1200" baseline="0">
                          <a:solidFill>
                            <a:schemeClr val="tx1"/>
                          </a:solidFill>
                          <a:effectLst/>
                          <a:latin typeface="+mn-lt"/>
                          <a:ea typeface="Tahoma" panose="020B0604030504040204" pitchFamily="34" charset="0"/>
                          <a:cs typeface="Tahom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4619955323527"/>
                      <c:h val="0.1176135728509859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8F25-004E-8C9C-0553565B6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chemeClr val="tx1">
                    <a:alpha val="29990"/>
                  </a:schemeClr>
                </a:solidFill>
                <a:prstDash val="solid"/>
                <a:round/>
              </a:ln>
              <a:effectLst>
                <a:glow>
                  <a:schemeClr val="bg1">
                    <a:alpha val="40000"/>
                  </a:schemeClr>
                </a:glow>
              </a:effectLst>
            </c:spPr>
          </c:errBars>
          <c:xVal>
            <c:numRef>
              <c:f>'RP Animal'!$C$109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'RP Animal'!$D$109</c:f>
              <c:numCache>
                <c:formatCode>0.000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'RP Animal'!$J$109</c15:f>
                <c15:dlblRangeCache>
                  <c:ptCount val="1"/>
                  <c:pt idx="0">
                    <c:v> ⟵ ? ⟶
P(  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B-8F25-004E-8C9C-0553565B62F5}"/>
            </c:ext>
          </c:extLst>
        </c:ser>
        <c:ser>
          <c:idx val="18"/>
          <c:order val="17"/>
          <c:tx>
            <c:v>xbars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DA97302C-4FDD-194F-93CE-748E867D98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8F25-004E-8C9C-0553565B62F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9EB572C-0C1B-204B-8502-86EFA3CD65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8F25-004E-8C9C-0553565B62F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E8A8579-3C75-7E41-A9C0-97040D0C87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8F25-004E-8C9C-0553565B62F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6C80289-2393-B849-854E-A2201F902F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8F25-004E-8C9C-0553565B62F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149B149-E195-D94C-B800-24D16D08C5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0-8F25-004E-8C9C-0553565B62F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18458B9-172D-5846-8A46-EC0FC6EA83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8F25-004E-8C9C-0553565B62F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8A23200-DE9A-8D44-A776-86EA2C84C8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8F25-004E-8C9C-0553565B62F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E1DC7C3-3C67-E445-9F91-F9B6658553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8F25-004E-8C9C-0553565B62F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09D4870-A691-BA46-82FF-999A59C2BD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8F25-004E-8C9C-0553565B62F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2592033-24B0-2141-9DDE-51652132DC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8F25-004E-8C9C-0553565B62F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3017DAC-9F21-D04A-818C-3006F0AD99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8F25-004E-8C9C-0553565B62F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BB2862F-EC61-A74F-8D7C-67ED97095B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8F25-004E-8C9C-0553565B62F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E520ADE-C1B6-1044-A1FC-5227322B65D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8F25-004E-8C9C-0553565B62F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7B15397E-1F88-A940-B9B5-489EF0DA75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9-8F25-004E-8C9C-0553565B62F5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7CFE5E67-DE0B-3345-A8D2-2F34AF2E97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A-8F25-004E-8C9C-0553565B62F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03047A9B-4779-8449-9AB2-9B0F0539EF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B-8F25-004E-8C9C-0553565B62F5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5127BD6-EC65-3A48-AC13-6C89BBC141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C-8F25-004E-8C9C-0553565B62F5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F4CE6DC1-B8D6-DE45-B61C-BC35FCA8DE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D-8F25-004E-8C9C-0553565B62F5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6332C9D4-8B55-CE4A-A92F-94171E1C64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E-8F25-004E-8C9C-0553565B62F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F74F3FF7-8F5D-E040-AFD2-83B5D50842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8F25-004E-8C9C-0553565B62F5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8B6F795F-E5D4-2948-9808-0A4A853224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0-8F25-004E-8C9C-0553565B62F5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FB6D41F0-1D2C-C846-A6CF-16CBDE0DB5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1-8F25-004E-8C9C-0553565B62F5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DC18B691-4D71-EC48-8232-ABACCE5A78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2-8F25-004E-8C9C-0553565B62F5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55E54EAD-72BC-2548-A222-3CDE92BAC7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3-8F25-004E-8C9C-0553565B62F5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A52604FC-DD78-BE45-AC0D-6B32AEB000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4-8F25-004E-8C9C-0553565B62F5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E11954EB-AC2F-C44A-BAB1-97C536DED3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8F25-004E-8C9C-0553565B62F5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18D23588-0389-E749-B606-EE5E724CE2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8F25-004E-8C9C-0553565B62F5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173D8BE9-56A3-0749-A2E5-6D5E799492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8F25-004E-8C9C-0553565B62F5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5A2A2FED-6212-864D-B280-669D5A36A0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8F25-004E-8C9C-0553565B62F5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CB4BCE73-D50D-324E-A7E2-BE09995B20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8F25-004E-8C9C-0553565B62F5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77827D63-D89D-F14B-9B65-01CB4E5EFA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8F25-004E-8C9C-0553565B62F5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992FBC07-24FD-C24D-B4AC-0EEE1CB00A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8F25-004E-8C9C-0553565B62F5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B80636FB-BDDA-6F4E-A6E4-F78A0F967F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8F25-004E-8C9C-0553565B62F5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9B5CF2A1-1DCD-B441-91F2-9E6ABC3512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8F25-004E-8C9C-0553565B62F5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770F2EC2-3A19-734F-AEE4-D9711AD6A2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8F25-004E-8C9C-0553565B62F5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5878656F-761B-8E4B-93CB-4161AA146F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8F25-004E-8C9C-0553565B62F5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33CD1798-D244-4C42-8ED6-55AC4702B0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8F25-004E-8C9C-0553565B62F5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E9F409BB-0283-6046-B442-8B8C458903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8F25-004E-8C9C-0553565B62F5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94F1518C-A29E-5442-8073-CBEEFA7A6D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8F25-004E-8C9C-0553565B62F5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BC8732EE-8696-FA44-ABCB-26B639452D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3-8F25-004E-8C9C-0553565B62F5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07B63CA0-0F5F-2340-8652-2F2E08A58F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4-8F25-004E-8C9C-0553565B62F5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BDA795CF-4FB6-3042-80B5-9473D831E7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5-8F25-004E-8C9C-0553565B62F5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63739389-83A0-3C4E-AAC2-86409CAB6E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6-8F25-004E-8C9C-0553565B62F5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BF90F553-2A12-F542-B047-D9B7C0E389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8F25-004E-8C9C-0553565B62F5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A59098EE-CF88-704E-94B9-46D511F796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8F25-004E-8C9C-0553565B62F5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5ACB95F3-ED18-8C4C-AF44-FCEF9520BA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8F25-004E-8C9C-0553565B62F5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340FD595-F9C1-2642-9E18-55BFC16CD8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8F25-004E-8C9C-0553565B62F5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252FB061-8C1F-1441-8CF5-87087DBBB0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8F25-004E-8C9C-0553565B62F5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CCC8A021-4895-6847-92BF-13BDCE9FC0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8F25-004E-8C9C-0553565B62F5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8BEBBFFC-8EB1-454B-A18F-E2BDC3F372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8F25-004E-8C9C-0553565B62F5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94070AEB-BA03-F248-8B34-ACDC70BF3C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8F25-004E-8C9C-0553565B62F5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FB77A7B4-BB37-4B46-B9F1-9AF54AC7C1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F-8F25-004E-8C9C-0553565B62F5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20EFF74A-54CD-B640-97C5-03786DF34A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8F25-004E-8C9C-0553565B62F5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8F01286F-3809-124E-B3A8-601BA7EE2E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1-8F25-004E-8C9C-0553565B62F5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AB3BFB5C-57A9-C64A-9A3B-8001A43433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8F25-004E-8C9C-0553565B62F5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DEA9DA88-D078-4E4F-8A69-DEC0A117DE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8F25-004E-8C9C-0553565B62F5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A49763E0-4B81-7049-9E42-0E9A772C52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8F25-004E-8C9C-0553565B62F5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7B8EFF3E-77AC-6041-92E6-54CCF6B7A5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5-8F25-004E-8C9C-0553565B62F5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BBE04562-7FC8-754C-B850-6A6646AB4A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8F25-004E-8C9C-0553565B62F5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5534D27C-5B88-D34F-B7A4-250C824B17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7-8F25-004E-8C9C-0553565B62F5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12E21EEE-3DC4-AB40-9CC8-33D566836F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8-8F25-004E-8C9C-0553565B62F5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57D2B44E-CBDB-B64F-AF69-0585547166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9-8F25-004E-8C9C-0553565B62F5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2E5A5858-C0E6-A84C-84DD-8F7841B180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8F25-004E-8C9C-0553565B62F5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2091EEF2-E951-C54E-A643-6D149D5459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B-8F25-004E-8C9C-0553565B62F5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31AF0F85-1098-6547-A75B-D99235D34B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C-8F25-004E-8C9C-0553565B62F5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97B74340-2175-1547-B3CF-69588A4E4E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D-8F25-004E-8C9C-0553565B62F5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F86A65FE-32E9-D14E-B27E-F6C29F75CB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8F25-004E-8C9C-0553565B62F5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25C9A9B7-B75F-A24F-A802-C46347C4C6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F-8F25-004E-8C9C-0553565B62F5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FEF72FE1-7C76-7940-BA5A-7AC444A24B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0-8F25-004E-8C9C-0553565B62F5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21EDE920-0D83-4344-91D2-FCAD542DBB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1-8F25-004E-8C9C-0553565B62F5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44A3814F-87CE-B048-AC31-72E1BB8D1B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2-8F25-004E-8C9C-0553565B62F5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9FA88652-57F3-0548-833B-CB75CD622E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3-8F25-004E-8C9C-0553565B62F5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9C507528-4534-CE49-9199-BD162A09DB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4-8F25-004E-8C9C-0553565B62F5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9E02500A-CD20-A54A-90F9-72D55A08E5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5-8F25-004E-8C9C-0553565B62F5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DB424E62-2399-D143-BEAA-177972A720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6-8F25-004E-8C9C-0553565B62F5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421AAE60-CF1A-AC42-9E8B-003108252B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7-8F25-004E-8C9C-0553565B62F5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3D44F071-F0F9-2148-8866-3DAAD9DED4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8-8F25-004E-8C9C-0553565B62F5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512E99F5-27C9-C54C-8D59-EB89E8E9AD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9-8F25-004E-8C9C-0553565B62F5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07331EA0-0C19-6C46-AF07-B6752D09619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A-8F25-004E-8C9C-0553565B62F5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B6EF936F-9457-0740-A54E-D1B0F9BDF7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B-8F25-004E-8C9C-0553565B62F5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13DD549A-E38D-8D4A-A165-825DD366E5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C-8F25-004E-8C9C-0553565B62F5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8A40BEBB-0865-2945-AE94-FD2FF069B7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D-8F25-004E-8C9C-0553565B62F5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C2DB3089-6F78-4043-B13A-978A70C321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E-8F25-004E-8C9C-0553565B62F5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A221FB8E-2F5E-E442-ADC7-B0DFFBF676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F-8F25-004E-8C9C-0553565B62F5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AC224D7C-A347-0A46-873E-0417981BEA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0-8F25-004E-8C9C-0553565B62F5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07336262-ABEF-6048-A949-61E2F37E48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1-8F25-004E-8C9C-0553565B62F5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8D0E51C0-A9CD-A04D-BCA4-5973EE9ABE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2-8F25-004E-8C9C-0553565B62F5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794F3A3B-41FE-8040-8F27-28E97C6B9F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3-8F25-004E-8C9C-0553565B62F5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329CD3C3-9207-3A44-AFB1-B20A4CE469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4-8F25-004E-8C9C-0553565B62F5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49BEB7F1-85D5-F24D-A102-D78946CD44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5-8F25-004E-8C9C-0553565B62F5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754644F7-D977-1140-B982-80915D08F5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6-8F25-004E-8C9C-0553565B62F5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fld id="{A90BAE5D-A1BB-8A42-B1F8-B7DB9042CB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7-8F25-004E-8C9C-0553565B62F5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fld id="{7B17F9AA-E2F6-6A4E-B411-FB3F764B68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8-8F25-004E-8C9C-0553565B62F5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fld id="{8C7919CA-D1DE-7A46-B04E-4832BBF84A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9-8F25-004E-8C9C-0553565B62F5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fld id="{B29AE43A-8E0C-B74A-A2E6-19C91FC44A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A-8F25-004E-8C9C-0553565B62F5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fld id="{7356DE88-6E3B-814D-A17E-EC5D5F29FE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B-8F25-004E-8C9C-0553565B62F5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fld id="{54940440-27CA-9F43-89D5-06C78E740B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C-8F25-004E-8C9C-0553565B62F5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fld id="{D5980322-57B7-B545-A1A6-7FC01D8C14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D-8F25-004E-8C9C-0553565B62F5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fld id="{4D16660F-803C-A646-8012-58BCF02C20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E-8F25-004E-8C9C-0553565B62F5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fld id="{4D1B798F-01B8-FC49-8C6D-5F84B19EF7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F-8F25-004E-8C9C-0553565B62F5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fld id="{4CE5D27C-6065-7F46-B9CE-4D1A98706E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0-8F25-004E-8C9C-0553565B62F5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fld id="{70DCE251-DB5A-E546-8E37-434CA782E6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1-8F25-004E-8C9C-0553565B62F5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fld id="{AC9CA26D-C642-CF47-A0A8-11F7CFC4EE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2-8F25-004E-8C9C-0553565B62F5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fld id="{BA56689F-D07C-C54A-8A21-33B13C9092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3-8F25-004E-8C9C-0553565B62F5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fld id="{8829FC3C-A82E-2749-A0C5-79002328AE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4-8F25-004E-8C9C-0553565B62F5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fld id="{4F9BEF9B-097D-6D40-B15E-45606BD997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5-8F25-004E-8C9C-0553565B62F5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fld id="{E47DF940-C9E7-B441-8061-9587A2DA0A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6-8F25-004E-8C9C-0553565B62F5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fld id="{AD5F29BF-5E18-F940-AFE1-28ED3C8786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7-8F25-004E-8C9C-0553565B62F5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fld id="{2689319B-C8AF-BF41-97E9-362D04D34D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8-8F25-004E-8C9C-0553565B62F5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fld id="{5F526A40-B948-354B-AC77-A59DAFA227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9-8F25-004E-8C9C-0553565B62F5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fld id="{F67DDD14-DBE4-2342-8362-64EB156758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A-8F25-004E-8C9C-0553565B62F5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fld id="{1CEDC7F6-36AB-F448-9805-D6909FBAB5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B-8F25-004E-8C9C-0553565B62F5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fld id="{170C4BF0-9763-834B-8ED0-DDB71BAEAC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C-8F25-004E-8C9C-0553565B62F5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fld id="{83D3B096-1466-6740-9025-9F9E8F67E9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D-8F25-004E-8C9C-0553565B62F5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fld id="{03CA86C9-EEB0-2B4E-8836-4DE0B88A26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E-8F25-004E-8C9C-0553565B62F5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fld id="{A3D58C50-A7D9-9940-A4BB-F596872709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F-8F25-004E-8C9C-0553565B62F5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fld id="{654B0D9E-430D-714E-B33E-2BA3E64A1C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0-8F25-004E-8C9C-0553565B62F5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fld id="{7848DE58-BE06-3A4D-B596-527ABCD8C2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1-8F25-004E-8C9C-0553565B62F5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fld id="{87F970C3-104F-6147-A578-8C429F320F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2-8F25-004E-8C9C-0553565B62F5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fld id="{2E7468A9-A63A-B447-ADC8-E68D1C17FE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3-8F25-004E-8C9C-0553565B62F5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fld id="{FD0BE37E-6C68-CA40-A8B1-4BD8377C09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4-8F25-004E-8C9C-0553565B62F5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fld id="{5CABEE7D-F864-BE4F-9D56-6F05E5453D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5-8F25-004E-8C9C-0553565B62F5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fld id="{44608A66-9FF8-6443-9757-C615303B7A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6-8F25-004E-8C9C-0553565B62F5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fld id="{F3771FD5-710E-9641-82DF-04A100C6EC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7-8F25-004E-8C9C-0553565B62F5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fld id="{2253ABC6-83E5-6E4A-8C16-ED1E54C1CA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8-8F25-004E-8C9C-0553565B62F5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fld id="{85193CAA-88DB-4545-857D-9C77431576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9-8F25-004E-8C9C-0553565B62F5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fld id="{3F91DF88-2C1B-C344-857F-1E1E069BFF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A-8F25-004E-8C9C-0553565B62F5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fld id="{AEEE71E7-ACCD-3E48-8572-F9F77BF5C9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B-8F25-004E-8C9C-0553565B62F5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fld id="{F33DD914-4D21-2B44-821E-0139526F23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C-8F25-004E-8C9C-0553565B62F5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fld id="{106604FE-17A6-E846-8150-8AD03EFFDE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D-8F25-004E-8C9C-0553565B62F5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fld id="{5E2C8894-25AC-0A43-B1C1-1D7903FB57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E-8F25-004E-8C9C-0553565B62F5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fld id="{48024AB3-3F7A-684B-8C8B-3D341F3F72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F-8F25-004E-8C9C-0553565B62F5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fld id="{ACAB9021-69C1-EA4E-811F-6A1768C531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0-8F25-004E-8C9C-0553565B62F5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fld id="{5EF3B83A-9FA8-4D4F-8AE6-E485E1FA89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1-8F25-004E-8C9C-0553565B62F5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fld id="{C5A39195-96C9-4A47-BC50-F592524E26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2-8F25-004E-8C9C-0553565B62F5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fld id="{7B94F1BA-4237-9B41-B2F1-EADE56D301C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3-8F25-004E-8C9C-0553565B62F5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fld id="{13E7D28D-3F21-A14C-BA9E-CEB18F341A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4-8F25-004E-8C9C-0553565B62F5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fld id="{1EED6B5F-F358-2341-A7FC-957A4A76C1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5-8F25-004E-8C9C-0553565B62F5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fld id="{4AFC4563-7D26-1E4E-97CF-7F2058EA87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6-8F25-004E-8C9C-0553565B62F5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fld id="{C291EFAA-67D1-8042-8E3D-08450670B6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7-8F25-004E-8C9C-0553565B62F5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fld id="{564157FB-CEE6-FD41-BE40-0EAB10B484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8-8F25-004E-8C9C-0553565B62F5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fld id="{194653F7-3E94-6941-BC29-76744155B3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9-8F25-004E-8C9C-0553565B62F5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fld id="{48B62BE2-4B30-754B-894C-7888D41C5F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A-8F25-004E-8C9C-0553565B62F5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fld id="{5E66DE6F-08A9-5D4F-9835-2491B1C849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B-8F25-004E-8C9C-0553565B62F5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fld id="{9B97F0DA-F99A-9C4D-9818-306D7331B19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C-8F25-004E-8C9C-0553565B62F5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fld id="{4C37234B-279D-C545-A4ED-1225E63C40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D-8F25-004E-8C9C-0553565B62F5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fld id="{9B52D944-E5F3-904F-80A0-CDEFA669D9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E-8F25-004E-8C9C-0553565B62F5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fld id="{238C58E7-6095-8245-85FC-9E8E833D88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F-8F25-004E-8C9C-0553565B62F5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fld id="{1F4A83FF-15B9-F547-989F-5CEEA74154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0-8F25-004E-8C9C-0553565B62F5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fld id="{B4DD79E0-FFD0-5247-B4D2-49A8B4FEEC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1-8F25-004E-8C9C-0553565B62F5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fld id="{51A8B83C-833D-5A4A-9D92-45204CE1B0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2-8F25-004E-8C9C-0553565B62F5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fld id="{EA3B38C5-35C4-664A-B9FE-99C0A90FFC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3-8F25-004E-8C9C-0553565B62F5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fld id="{1736F73D-B296-D641-9095-EB80BC72D9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4-8F25-004E-8C9C-0553565B62F5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fld id="{9625CAAF-2DF5-1242-B3B7-BD41C50BB5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5-8F25-004E-8C9C-0553565B62F5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fld id="{46082DA6-95C2-364B-808F-660BA3BCF8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6-8F25-004E-8C9C-0553565B62F5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fld id="{BF47091A-23CA-2E4F-B40F-AE88EC0F57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7-8F25-004E-8C9C-0553565B62F5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fld id="{744D8440-B026-FE44-9A70-51302E61E7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8-8F25-004E-8C9C-0553565B62F5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fld id="{2D5239A0-9DF5-3F4A-8195-B4F8332EE7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9-8F25-004E-8C9C-0553565B62F5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fld id="{058E940B-8123-9F4F-A388-B760DF6943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A-8F25-004E-8C9C-0553565B62F5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fld id="{5F75CFE4-1F6D-4646-8902-2AB610BF77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B-8F25-004E-8C9C-0553565B62F5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fld id="{42101711-D745-8A48-925B-B9C860B257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C-8F25-004E-8C9C-0553565B62F5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fld id="{354DA3D7-3C5F-FC49-B5ED-7E72BFF328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D-8F25-004E-8C9C-0553565B62F5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fld id="{98D11F74-161C-D643-8082-DB0E9D245B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E-8F25-004E-8C9C-0553565B62F5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fld id="{64F264BD-3159-2A41-BE77-E1CCAD38FE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F-8F25-004E-8C9C-0553565B62F5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fld id="{2D1CC455-A2E0-174E-8505-F879311C6D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0-8F25-004E-8C9C-0553565B62F5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fld id="{7FBA2F03-F5C9-1F43-8F05-277B03D2FA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1-8F25-004E-8C9C-0553565B62F5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fld id="{2C292B3C-852F-C545-97F3-DA9D2C7989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2-8F25-004E-8C9C-0553565B62F5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fld id="{08712FC8-40BD-0F4B-8392-D6E803FE30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3-8F25-004E-8C9C-0553565B62F5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fld id="{00070B70-CE57-EA4E-A7DF-E2628F418C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4-8F25-004E-8C9C-0553565B62F5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fld id="{4FEB2502-5C7B-854A-ABF9-2EB4154C60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5-8F25-004E-8C9C-0553565B62F5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fld id="{A85F813E-828D-1C42-B5DA-60CE4B144C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6-8F25-004E-8C9C-0553565B62F5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fld id="{8BBA740C-02BD-5448-8953-64F10F728A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7-8F25-004E-8C9C-0553565B62F5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fld id="{E0EC982A-DBEA-5147-A2B1-88C2FB434D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8-8F25-004E-8C9C-0553565B62F5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fld id="{0434E933-098F-DD42-9B9E-3AEED4CA56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9-8F25-004E-8C9C-0553565B62F5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fld id="{CC02F9FF-B306-724D-A80D-91B8586EA6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A-8F25-004E-8C9C-0553565B62F5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fld id="{0529AB6E-5FC6-2343-A803-4F2F7D0BEB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B-8F25-004E-8C9C-0553565B62F5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fld id="{FB0AAEA2-07CF-E542-AB83-5A5D14DB59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C-8F25-004E-8C9C-0553565B62F5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fld id="{82A8AF08-496E-664D-8420-65F9A05F9A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D-8F25-004E-8C9C-0553565B62F5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fld id="{1848EC8E-B7D8-314C-BB58-91606A6A8B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E-8F25-004E-8C9C-0553565B62F5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fld id="{78338BB0-3EF1-E948-AE5E-68494B7CFA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F-8F25-004E-8C9C-0553565B62F5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fld id="{AB341EB4-8C7F-5248-A4AF-A109D17F54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0-8F25-004E-8C9C-0553565B62F5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fld id="{843F408C-4FD6-AA46-A0A3-23EF32CE6AB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1-8F25-004E-8C9C-0553565B62F5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fld id="{5468E2E5-DAF2-A443-90CD-27DA9FBDCA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2-8F25-004E-8C9C-0553565B62F5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fld id="{FDBFCE06-E3AC-2840-A225-481DE865BF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3-8F25-004E-8C9C-0553565B62F5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fld id="{4C859584-6A03-194C-92B1-020A533562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4-8F25-004E-8C9C-0553565B62F5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fld id="{E0C4B8AE-8106-2346-B291-8394DAEBEF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5-8F25-004E-8C9C-0553565B62F5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fld id="{AF276AAD-43EA-A848-A148-AEF1C7DFC1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6-8F25-004E-8C9C-0553565B62F5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fld id="{90AAEC74-4878-F441-BD25-73100BCE75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7-8F25-004E-8C9C-0553565B62F5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fld id="{F078C821-2415-4546-9CAE-CC976B52FC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8-8F25-004E-8C9C-0553565B62F5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fld id="{F074AEFE-EA58-6349-A815-AECB571668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9-8F25-004E-8C9C-0553565B62F5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fld id="{D05064DC-9F88-5F41-9C7A-6F9A2AF2CC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A-8F25-004E-8C9C-0553565B62F5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fld id="{22789D25-EB24-9849-9AFA-CE72F140CD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B-8F25-004E-8C9C-0553565B62F5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fld id="{1338C81F-21CD-1D41-9034-55D098CA9C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C-8F25-004E-8C9C-0553565B62F5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fld id="{AC54795A-5376-A84A-BD7B-0E935671B9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D-8F25-004E-8C9C-0553565B62F5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'RP Animal'!$W$4:$W$197</c:f>
              <c:numCache>
                <c:formatCode>General</c:formatCode>
                <c:ptCount val="194"/>
                <c:pt idx="0">
                  <c:v>-2.3333333333333357</c:v>
                </c:pt>
                <c:pt idx="1">
                  <c:v>-2.1666666666666696</c:v>
                </c:pt>
                <c:pt idx="2">
                  <c:v>-1.8333333333333366</c:v>
                </c:pt>
                <c:pt idx="3">
                  <c:v>-1.6666666666666696</c:v>
                </c:pt>
                <c:pt idx="4">
                  <c:v>-1.5000000000000027</c:v>
                </c:pt>
                <c:pt idx="5">
                  <c:v>-1.3333333333333357</c:v>
                </c:pt>
                <c:pt idx="6">
                  <c:v>-1.1666666666666687</c:v>
                </c:pt>
                <c:pt idx="7">
                  <c:v>-0.83333333333333526</c:v>
                </c:pt>
                <c:pt idx="8">
                  <c:v>-0.66666666666666874</c:v>
                </c:pt>
                <c:pt idx="9">
                  <c:v>-0.50000000000000222</c:v>
                </c:pt>
                <c:pt idx="10">
                  <c:v>-0.33333333333333548</c:v>
                </c:pt>
                <c:pt idx="11">
                  <c:v>-0.16666666666666879</c:v>
                </c:pt>
                <c:pt idx="12">
                  <c:v>0.16666666666666449</c:v>
                </c:pt>
                <c:pt idx="13">
                  <c:v>0.33333333333333115</c:v>
                </c:pt>
                <c:pt idx="14">
                  <c:v>0.49999999999999789</c:v>
                </c:pt>
                <c:pt idx="15">
                  <c:v>0.66666666666666441</c:v>
                </c:pt>
                <c:pt idx="16">
                  <c:v>0.83333333333333093</c:v>
                </c:pt>
                <c:pt idx="17">
                  <c:v>1.1666666666666643</c:v>
                </c:pt>
                <c:pt idx="18">
                  <c:v>1.3333333333333313</c:v>
                </c:pt>
                <c:pt idx="19">
                  <c:v>1.4999999999999982</c:v>
                </c:pt>
                <c:pt idx="20">
                  <c:v>1.6666666666666652</c:v>
                </c:pt>
                <c:pt idx="21">
                  <c:v>1.8333333333333321</c:v>
                </c:pt>
                <c:pt idx="22">
                  <c:v>2.1666666666666652</c:v>
                </c:pt>
                <c:pt idx="23">
                  <c:v>2.3333333333333313</c:v>
                </c:pt>
                <c:pt idx="24">
                  <c:v>-1.8333333333333366</c:v>
                </c:pt>
                <c:pt idx="25">
                  <c:v>-1.6666666666666696</c:v>
                </c:pt>
                <c:pt idx="26">
                  <c:v>-1.5000000000000027</c:v>
                </c:pt>
                <c:pt idx="27">
                  <c:v>-1.3333333333333357</c:v>
                </c:pt>
                <c:pt idx="28">
                  <c:v>-1.1666666666666687</c:v>
                </c:pt>
                <c:pt idx="29">
                  <c:v>-0.83333333333333526</c:v>
                </c:pt>
                <c:pt idx="30">
                  <c:v>-0.66666666666666874</c:v>
                </c:pt>
                <c:pt idx="31">
                  <c:v>-0.50000000000000222</c:v>
                </c:pt>
                <c:pt idx="32">
                  <c:v>-0.33333333333333548</c:v>
                </c:pt>
                <c:pt idx="33">
                  <c:v>-0.16666666666666879</c:v>
                </c:pt>
                <c:pt idx="34">
                  <c:v>0.16666666666666449</c:v>
                </c:pt>
                <c:pt idx="35">
                  <c:v>0.33333333333333115</c:v>
                </c:pt>
                <c:pt idx="36">
                  <c:v>0.49999999999999789</c:v>
                </c:pt>
                <c:pt idx="37">
                  <c:v>0.66666666666666441</c:v>
                </c:pt>
                <c:pt idx="38">
                  <c:v>0.83333333333333093</c:v>
                </c:pt>
                <c:pt idx="39">
                  <c:v>1.1666666666666643</c:v>
                </c:pt>
                <c:pt idx="40">
                  <c:v>1.3333333333333313</c:v>
                </c:pt>
                <c:pt idx="41">
                  <c:v>1.4999999999999982</c:v>
                </c:pt>
                <c:pt idx="42">
                  <c:v>1.6666666666666652</c:v>
                </c:pt>
                <c:pt idx="43">
                  <c:v>1.8333333333333321</c:v>
                </c:pt>
                <c:pt idx="44">
                  <c:v>-1.8333333333333366</c:v>
                </c:pt>
                <c:pt idx="45">
                  <c:v>-1.6666666666666696</c:v>
                </c:pt>
                <c:pt idx="46">
                  <c:v>-1.5000000000000027</c:v>
                </c:pt>
                <c:pt idx="47">
                  <c:v>-1.3333333333333357</c:v>
                </c:pt>
                <c:pt idx="48">
                  <c:v>-1.1666666666666687</c:v>
                </c:pt>
                <c:pt idx="49">
                  <c:v>-0.83333333333333526</c:v>
                </c:pt>
                <c:pt idx="50">
                  <c:v>-0.66666666666666874</c:v>
                </c:pt>
                <c:pt idx="51">
                  <c:v>-0.50000000000000222</c:v>
                </c:pt>
                <c:pt idx="52">
                  <c:v>-0.33333333333333548</c:v>
                </c:pt>
                <c:pt idx="53">
                  <c:v>-0.16666666666666879</c:v>
                </c:pt>
                <c:pt idx="54">
                  <c:v>0.16666666666666449</c:v>
                </c:pt>
                <c:pt idx="55">
                  <c:v>0.33333333333333115</c:v>
                </c:pt>
                <c:pt idx="56">
                  <c:v>0.49999999999999789</c:v>
                </c:pt>
                <c:pt idx="57">
                  <c:v>0.66666666666666441</c:v>
                </c:pt>
                <c:pt idx="58">
                  <c:v>0.83333333333333093</c:v>
                </c:pt>
                <c:pt idx="59">
                  <c:v>1.1666666666666643</c:v>
                </c:pt>
                <c:pt idx="60">
                  <c:v>1.3333333333333313</c:v>
                </c:pt>
                <c:pt idx="61">
                  <c:v>1.4999999999999982</c:v>
                </c:pt>
                <c:pt idx="62">
                  <c:v>1.6666666666666652</c:v>
                </c:pt>
                <c:pt idx="63">
                  <c:v>1.8333333333333321</c:v>
                </c:pt>
                <c:pt idx="64">
                  <c:v>-1.6666666666666696</c:v>
                </c:pt>
                <c:pt idx="65">
                  <c:v>-1.5000000000000027</c:v>
                </c:pt>
                <c:pt idx="66">
                  <c:v>-1.3333333333333357</c:v>
                </c:pt>
                <c:pt idx="67">
                  <c:v>-1.1666666666666687</c:v>
                </c:pt>
                <c:pt idx="68">
                  <c:v>-0.83333333333333526</c:v>
                </c:pt>
                <c:pt idx="69">
                  <c:v>-0.66666666666666874</c:v>
                </c:pt>
                <c:pt idx="70">
                  <c:v>-0.50000000000000222</c:v>
                </c:pt>
                <c:pt idx="71">
                  <c:v>-0.33333333333333548</c:v>
                </c:pt>
                <c:pt idx="72">
                  <c:v>-0.16666666666666879</c:v>
                </c:pt>
                <c:pt idx="73">
                  <c:v>0.16666666666666449</c:v>
                </c:pt>
                <c:pt idx="74">
                  <c:v>0.33333333333333115</c:v>
                </c:pt>
                <c:pt idx="75">
                  <c:v>0.49999999999999789</c:v>
                </c:pt>
                <c:pt idx="76">
                  <c:v>0.66666666666666441</c:v>
                </c:pt>
                <c:pt idx="77">
                  <c:v>0.83333333333333093</c:v>
                </c:pt>
                <c:pt idx="78">
                  <c:v>1.1666666666666643</c:v>
                </c:pt>
                <c:pt idx="79">
                  <c:v>1.3333333333333313</c:v>
                </c:pt>
                <c:pt idx="80">
                  <c:v>1.4999999999999982</c:v>
                </c:pt>
                <c:pt idx="81">
                  <c:v>1.6666666666666652</c:v>
                </c:pt>
                <c:pt idx="82">
                  <c:v>-1.5000000000000027</c:v>
                </c:pt>
                <c:pt idx="83">
                  <c:v>-1.3333333333333357</c:v>
                </c:pt>
                <c:pt idx="84">
                  <c:v>-1.1666666666666687</c:v>
                </c:pt>
                <c:pt idx="85">
                  <c:v>-0.83333333333333526</c:v>
                </c:pt>
                <c:pt idx="86">
                  <c:v>-0.66666666666666874</c:v>
                </c:pt>
                <c:pt idx="87">
                  <c:v>-0.50000000000000222</c:v>
                </c:pt>
                <c:pt idx="88">
                  <c:v>-0.33333333333333548</c:v>
                </c:pt>
                <c:pt idx="89">
                  <c:v>-0.16666666666666879</c:v>
                </c:pt>
                <c:pt idx="90">
                  <c:v>0.16666666666666449</c:v>
                </c:pt>
                <c:pt idx="91">
                  <c:v>0.33333333333333115</c:v>
                </c:pt>
                <c:pt idx="92">
                  <c:v>0.49999999999999789</c:v>
                </c:pt>
                <c:pt idx="93">
                  <c:v>0.66666666666666441</c:v>
                </c:pt>
                <c:pt idx="94">
                  <c:v>0.83333333333333093</c:v>
                </c:pt>
                <c:pt idx="95">
                  <c:v>1.1666666666666643</c:v>
                </c:pt>
                <c:pt idx="96">
                  <c:v>1.3333333333333313</c:v>
                </c:pt>
                <c:pt idx="97">
                  <c:v>1.4999999999999982</c:v>
                </c:pt>
                <c:pt idx="98">
                  <c:v>-1.3333333333333357</c:v>
                </c:pt>
                <c:pt idx="99">
                  <c:v>-1.1666666666666687</c:v>
                </c:pt>
                <c:pt idx="100">
                  <c:v>-0.83333333333333526</c:v>
                </c:pt>
                <c:pt idx="101">
                  <c:v>-0.66666666666666874</c:v>
                </c:pt>
                <c:pt idx="102">
                  <c:v>-0.50000000000000222</c:v>
                </c:pt>
                <c:pt idx="103">
                  <c:v>-0.33333333333333548</c:v>
                </c:pt>
                <c:pt idx="104">
                  <c:v>-0.16666666666666879</c:v>
                </c:pt>
                <c:pt idx="105">
                  <c:v>0.16666666666666449</c:v>
                </c:pt>
                <c:pt idx="106">
                  <c:v>0.33333333333333115</c:v>
                </c:pt>
                <c:pt idx="107">
                  <c:v>0.49999999999999789</c:v>
                </c:pt>
                <c:pt idx="108">
                  <c:v>0.66666666666666441</c:v>
                </c:pt>
                <c:pt idx="109">
                  <c:v>0.83333333333333093</c:v>
                </c:pt>
                <c:pt idx="110">
                  <c:v>1.1666666666666643</c:v>
                </c:pt>
                <c:pt idx="111">
                  <c:v>1.3333333333333313</c:v>
                </c:pt>
                <c:pt idx="112">
                  <c:v>-1.1666666666666687</c:v>
                </c:pt>
                <c:pt idx="113">
                  <c:v>-0.83333333333333526</c:v>
                </c:pt>
                <c:pt idx="114">
                  <c:v>-0.66666666666666874</c:v>
                </c:pt>
                <c:pt idx="115">
                  <c:v>-0.50000000000000222</c:v>
                </c:pt>
                <c:pt idx="116">
                  <c:v>-0.33333333333333548</c:v>
                </c:pt>
                <c:pt idx="117">
                  <c:v>-0.16666666666666879</c:v>
                </c:pt>
                <c:pt idx="118">
                  <c:v>0.16666666666666449</c:v>
                </c:pt>
                <c:pt idx="119">
                  <c:v>0.33333333333333115</c:v>
                </c:pt>
                <c:pt idx="120">
                  <c:v>0.49999999999999789</c:v>
                </c:pt>
                <c:pt idx="121">
                  <c:v>0.66666666666666441</c:v>
                </c:pt>
                <c:pt idx="122">
                  <c:v>0.83333333333333093</c:v>
                </c:pt>
                <c:pt idx="123">
                  <c:v>1.1666666666666643</c:v>
                </c:pt>
                <c:pt idx="124">
                  <c:v>-1.1666666666666687</c:v>
                </c:pt>
                <c:pt idx="125">
                  <c:v>-0.83333333333333526</c:v>
                </c:pt>
                <c:pt idx="126">
                  <c:v>-0.66666666666666874</c:v>
                </c:pt>
                <c:pt idx="127">
                  <c:v>-0.50000000000000222</c:v>
                </c:pt>
                <c:pt idx="128">
                  <c:v>-0.33333333333333548</c:v>
                </c:pt>
                <c:pt idx="129">
                  <c:v>-0.16666666666666879</c:v>
                </c:pt>
                <c:pt idx="130">
                  <c:v>0.16666666666666449</c:v>
                </c:pt>
                <c:pt idx="131">
                  <c:v>0.33333333333333115</c:v>
                </c:pt>
                <c:pt idx="132">
                  <c:v>0.49999999999999789</c:v>
                </c:pt>
                <c:pt idx="133">
                  <c:v>0.66666666666666441</c:v>
                </c:pt>
                <c:pt idx="134">
                  <c:v>0.83333333333333093</c:v>
                </c:pt>
                <c:pt idx="135">
                  <c:v>1.1666666666666643</c:v>
                </c:pt>
                <c:pt idx="136">
                  <c:v>-0.83333333333333526</c:v>
                </c:pt>
                <c:pt idx="137">
                  <c:v>-0.66666666666666874</c:v>
                </c:pt>
                <c:pt idx="138">
                  <c:v>-0.50000000000000222</c:v>
                </c:pt>
                <c:pt idx="139">
                  <c:v>-0.33333333333333548</c:v>
                </c:pt>
                <c:pt idx="140">
                  <c:v>-0.16666666666666879</c:v>
                </c:pt>
                <c:pt idx="141">
                  <c:v>0.16666666666666449</c:v>
                </c:pt>
                <c:pt idx="142">
                  <c:v>0.33333333333333115</c:v>
                </c:pt>
                <c:pt idx="143">
                  <c:v>0.49999999999999789</c:v>
                </c:pt>
                <c:pt idx="144">
                  <c:v>0.66666666666666441</c:v>
                </c:pt>
                <c:pt idx="145">
                  <c:v>0.83333333333333093</c:v>
                </c:pt>
                <c:pt idx="146">
                  <c:v>-0.83333333333333526</c:v>
                </c:pt>
                <c:pt idx="147">
                  <c:v>-0.66666666666666874</c:v>
                </c:pt>
                <c:pt idx="148">
                  <c:v>-0.50000000000000222</c:v>
                </c:pt>
                <c:pt idx="149">
                  <c:v>-0.33333333333333548</c:v>
                </c:pt>
                <c:pt idx="150">
                  <c:v>-0.16666666666666879</c:v>
                </c:pt>
                <c:pt idx="151">
                  <c:v>0.16666666666666449</c:v>
                </c:pt>
                <c:pt idx="152">
                  <c:v>0.33333333333333115</c:v>
                </c:pt>
                <c:pt idx="153">
                  <c:v>0.49999999999999789</c:v>
                </c:pt>
                <c:pt idx="154">
                  <c:v>0.66666666666666441</c:v>
                </c:pt>
                <c:pt idx="155">
                  <c:v>0.83333333333333093</c:v>
                </c:pt>
                <c:pt idx="156">
                  <c:v>-0.83333333333333526</c:v>
                </c:pt>
                <c:pt idx="157">
                  <c:v>-0.66666666666666874</c:v>
                </c:pt>
                <c:pt idx="158">
                  <c:v>-0.50000000000000222</c:v>
                </c:pt>
                <c:pt idx="159">
                  <c:v>-0.33333333333333548</c:v>
                </c:pt>
                <c:pt idx="160">
                  <c:v>-0.16666666666666879</c:v>
                </c:pt>
                <c:pt idx="161">
                  <c:v>0.16666666666666449</c:v>
                </c:pt>
                <c:pt idx="162">
                  <c:v>0.33333333333333115</c:v>
                </c:pt>
                <c:pt idx="163">
                  <c:v>0.49999999999999789</c:v>
                </c:pt>
                <c:pt idx="164">
                  <c:v>0.66666666666666441</c:v>
                </c:pt>
                <c:pt idx="165">
                  <c:v>0.83333333333333093</c:v>
                </c:pt>
                <c:pt idx="166">
                  <c:v>-0.66666666666666874</c:v>
                </c:pt>
                <c:pt idx="167">
                  <c:v>-0.50000000000000222</c:v>
                </c:pt>
                <c:pt idx="168">
                  <c:v>-0.33333333333333548</c:v>
                </c:pt>
                <c:pt idx="169">
                  <c:v>-0.16666666666666879</c:v>
                </c:pt>
                <c:pt idx="170">
                  <c:v>0.16666666666666449</c:v>
                </c:pt>
                <c:pt idx="171">
                  <c:v>0.33333333333333115</c:v>
                </c:pt>
                <c:pt idx="172">
                  <c:v>0.49999999999999789</c:v>
                </c:pt>
                <c:pt idx="173">
                  <c:v>0.66666666666666441</c:v>
                </c:pt>
                <c:pt idx="174">
                  <c:v>-0.66666666666666874</c:v>
                </c:pt>
                <c:pt idx="175">
                  <c:v>-0.50000000000000222</c:v>
                </c:pt>
                <c:pt idx="176">
                  <c:v>-0.33333333333333548</c:v>
                </c:pt>
                <c:pt idx="177">
                  <c:v>-0.16666666666666879</c:v>
                </c:pt>
                <c:pt idx="178">
                  <c:v>0.16666666666666449</c:v>
                </c:pt>
                <c:pt idx="179">
                  <c:v>0.33333333333333115</c:v>
                </c:pt>
                <c:pt idx="180">
                  <c:v>0.49999999999999789</c:v>
                </c:pt>
                <c:pt idx="181">
                  <c:v>0.66666666666666441</c:v>
                </c:pt>
                <c:pt idx="182">
                  <c:v>-0.50000000000000222</c:v>
                </c:pt>
                <c:pt idx="183">
                  <c:v>-0.33333333333333548</c:v>
                </c:pt>
                <c:pt idx="184">
                  <c:v>-0.16666666666666879</c:v>
                </c:pt>
                <c:pt idx="185">
                  <c:v>0.16666666666666449</c:v>
                </c:pt>
                <c:pt idx="186">
                  <c:v>0.33333333333333115</c:v>
                </c:pt>
                <c:pt idx="187">
                  <c:v>0.49999999999999789</c:v>
                </c:pt>
                <c:pt idx="188">
                  <c:v>-0.33333333333333548</c:v>
                </c:pt>
                <c:pt idx="189">
                  <c:v>-0.16666666666666879</c:v>
                </c:pt>
                <c:pt idx="190">
                  <c:v>0.16666666666666449</c:v>
                </c:pt>
                <c:pt idx="191">
                  <c:v>0.33333333333333115</c:v>
                </c:pt>
                <c:pt idx="192">
                  <c:v>-0.16666666666666879</c:v>
                </c:pt>
                <c:pt idx="193">
                  <c:v>0.16666666666666449</c:v>
                </c:pt>
              </c:numCache>
            </c:numRef>
          </c:xVal>
          <c:yVal>
            <c:numRef>
              <c:f>'RP Animal'!$Y$4:$Y$197</c:f>
              <c:numCache>
                <c:formatCode>General</c:formatCode>
                <c:ptCount val="194"/>
                <c:pt idx="0">
                  <c:v>1.4E-2</c:v>
                </c:pt>
                <c:pt idx="1">
                  <c:v>1.4E-2</c:v>
                </c:pt>
                <c:pt idx="2">
                  <c:v>1.4E-2</c:v>
                </c:pt>
                <c:pt idx="3">
                  <c:v>1.4E-2</c:v>
                </c:pt>
                <c:pt idx="4">
                  <c:v>1.4E-2</c:v>
                </c:pt>
                <c:pt idx="5">
                  <c:v>1.4E-2</c:v>
                </c:pt>
                <c:pt idx="6">
                  <c:v>1.4E-2</c:v>
                </c:pt>
                <c:pt idx="7">
                  <c:v>1.4E-2</c:v>
                </c:pt>
                <c:pt idx="8">
                  <c:v>1.4E-2</c:v>
                </c:pt>
                <c:pt idx="9">
                  <c:v>1.4E-2</c:v>
                </c:pt>
                <c:pt idx="10">
                  <c:v>1.4E-2</c:v>
                </c:pt>
                <c:pt idx="11">
                  <c:v>1.4E-2</c:v>
                </c:pt>
                <c:pt idx="12">
                  <c:v>1.4E-2</c:v>
                </c:pt>
                <c:pt idx="13">
                  <c:v>1.4E-2</c:v>
                </c:pt>
                <c:pt idx="14">
                  <c:v>1.4E-2</c:v>
                </c:pt>
                <c:pt idx="15">
                  <c:v>1.4E-2</c:v>
                </c:pt>
                <c:pt idx="16">
                  <c:v>1.4E-2</c:v>
                </c:pt>
                <c:pt idx="17">
                  <c:v>1.4E-2</c:v>
                </c:pt>
                <c:pt idx="18">
                  <c:v>1.4E-2</c:v>
                </c:pt>
                <c:pt idx="19">
                  <c:v>1.4E-2</c:v>
                </c:pt>
                <c:pt idx="20">
                  <c:v>1.4E-2</c:v>
                </c:pt>
                <c:pt idx="21">
                  <c:v>1.4E-2</c:v>
                </c:pt>
                <c:pt idx="22">
                  <c:v>1.4E-2</c:v>
                </c:pt>
                <c:pt idx="23">
                  <c:v>1.4E-2</c:v>
                </c:pt>
                <c:pt idx="24">
                  <c:v>3.7999999999999999E-2</c:v>
                </c:pt>
                <c:pt idx="25">
                  <c:v>3.7999999999999999E-2</c:v>
                </c:pt>
                <c:pt idx="26">
                  <c:v>3.7999999999999999E-2</c:v>
                </c:pt>
                <c:pt idx="27">
                  <c:v>3.7999999999999999E-2</c:v>
                </c:pt>
                <c:pt idx="28">
                  <c:v>3.7999999999999999E-2</c:v>
                </c:pt>
                <c:pt idx="29">
                  <c:v>3.7999999999999999E-2</c:v>
                </c:pt>
                <c:pt idx="30">
                  <c:v>3.7999999999999999E-2</c:v>
                </c:pt>
                <c:pt idx="31">
                  <c:v>3.7999999999999999E-2</c:v>
                </c:pt>
                <c:pt idx="32">
                  <c:v>3.7999999999999999E-2</c:v>
                </c:pt>
                <c:pt idx="33">
                  <c:v>3.7999999999999999E-2</c:v>
                </c:pt>
                <c:pt idx="34">
                  <c:v>3.7999999999999999E-2</c:v>
                </c:pt>
                <c:pt idx="35">
                  <c:v>3.7999999999999999E-2</c:v>
                </c:pt>
                <c:pt idx="36">
                  <c:v>3.7999999999999999E-2</c:v>
                </c:pt>
                <c:pt idx="37">
                  <c:v>3.7999999999999999E-2</c:v>
                </c:pt>
                <c:pt idx="38">
                  <c:v>3.7999999999999999E-2</c:v>
                </c:pt>
                <c:pt idx="39">
                  <c:v>3.7999999999999999E-2</c:v>
                </c:pt>
                <c:pt idx="40">
                  <c:v>3.7999999999999999E-2</c:v>
                </c:pt>
                <c:pt idx="41">
                  <c:v>3.7999999999999999E-2</c:v>
                </c:pt>
                <c:pt idx="42">
                  <c:v>3.7999999999999999E-2</c:v>
                </c:pt>
                <c:pt idx="43">
                  <c:v>3.7999999999999999E-2</c:v>
                </c:pt>
                <c:pt idx="44">
                  <c:v>6.2000000000000006E-2</c:v>
                </c:pt>
                <c:pt idx="45">
                  <c:v>6.2000000000000006E-2</c:v>
                </c:pt>
                <c:pt idx="46">
                  <c:v>6.2000000000000006E-2</c:v>
                </c:pt>
                <c:pt idx="47">
                  <c:v>6.2000000000000006E-2</c:v>
                </c:pt>
                <c:pt idx="48">
                  <c:v>6.2000000000000006E-2</c:v>
                </c:pt>
                <c:pt idx="49">
                  <c:v>6.2000000000000006E-2</c:v>
                </c:pt>
                <c:pt idx="50">
                  <c:v>6.2000000000000006E-2</c:v>
                </c:pt>
                <c:pt idx="51">
                  <c:v>6.2000000000000006E-2</c:v>
                </c:pt>
                <c:pt idx="52">
                  <c:v>6.2000000000000006E-2</c:v>
                </c:pt>
                <c:pt idx="53">
                  <c:v>6.2000000000000006E-2</c:v>
                </c:pt>
                <c:pt idx="54">
                  <c:v>6.2000000000000006E-2</c:v>
                </c:pt>
                <c:pt idx="55">
                  <c:v>6.2000000000000006E-2</c:v>
                </c:pt>
                <c:pt idx="56">
                  <c:v>6.2000000000000006E-2</c:v>
                </c:pt>
                <c:pt idx="57">
                  <c:v>6.2000000000000006E-2</c:v>
                </c:pt>
                <c:pt idx="58">
                  <c:v>6.2000000000000006E-2</c:v>
                </c:pt>
                <c:pt idx="59">
                  <c:v>6.2000000000000006E-2</c:v>
                </c:pt>
                <c:pt idx="60">
                  <c:v>6.2000000000000006E-2</c:v>
                </c:pt>
                <c:pt idx="61">
                  <c:v>6.2000000000000006E-2</c:v>
                </c:pt>
                <c:pt idx="62">
                  <c:v>6.2000000000000006E-2</c:v>
                </c:pt>
                <c:pt idx="63">
                  <c:v>6.2000000000000006E-2</c:v>
                </c:pt>
                <c:pt idx="64">
                  <c:v>8.6000000000000007E-2</c:v>
                </c:pt>
                <c:pt idx="65">
                  <c:v>8.6000000000000007E-2</c:v>
                </c:pt>
                <c:pt idx="66">
                  <c:v>8.6000000000000007E-2</c:v>
                </c:pt>
                <c:pt idx="67">
                  <c:v>8.6000000000000007E-2</c:v>
                </c:pt>
                <c:pt idx="68">
                  <c:v>8.6000000000000007E-2</c:v>
                </c:pt>
                <c:pt idx="69">
                  <c:v>8.6000000000000007E-2</c:v>
                </c:pt>
                <c:pt idx="70">
                  <c:v>8.6000000000000007E-2</c:v>
                </c:pt>
                <c:pt idx="71">
                  <c:v>8.6000000000000007E-2</c:v>
                </c:pt>
                <c:pt idx="72">
                  <c:v>8.6000000000000007E-2</c:v>
                </c:pt>
                <c:pt idx="73">
                  <c:v>8.6000000000000007E-2</c:v>
                </c:pt>
                <c:pt idx="74">
                  <c:v>8.6000000000000007E-2</c:v>
                </c:pt>
                <c:pt idx="75">
                  <c:v>8.6000000000000007E-2</c:v>
                </c:pt>
                <c:pt idx="76">
                  <c:v>8.6000000000000007E-2</c:v>
                </c:pt>
                <c:pt idx="77">
                  <c:v>8.6000000000000007E-2</c:v>
                </c:pt>
                <c:pt idx="78">
                  <c:v>8.6000000000000007E-2</c:v>
                </c:pt>
                <c:pt idx="79">
                  <c:v>8.6000000000000007E-2</c:v>
                </c:pt>
                <c:pt idx="80">
                  <c:v>8.6000000000000007E-2</c:v>
                </c:pt>
                <c:pt idx="81">
                  <c:v>8.6000000000000007E-2</c:v>
                </c:pt>
                <c:pt idx="82">
                  <c:v>0.11</c:v>
                </c:pt>
                <c:pt idx="83">
                  <c:v>0.11</c:v>
                </c:pt>
                <c:pt idx="84">
                  <c:v>0.11</c:v>
                </c:pt>
                <c:pt idx="85">
                  <c:v>0.11</c:v>
                </c:pt>
                <c:pt idx="86">
                  <c:v>0.11</c:v>
                </c:pt>
                <c:pt idx="87">
                  <c:v>0.11</c:v>
                </c:pt>
                <c:pt idx="88">
                  <c:v>0.11</c:v>
                </c:pt>
                <c:pt idx="89">
                  <c:v>0.11</c:v>
                </c:pt>
                <c:pt idx="90">
                  <c:v>0.11</c:v>
                </c:pt>
                <c:pt idx="91">
                  <c:v>0.11</c:v>
                </c:pt>
                <c:pt idx="92">
                  <c:v>0.11</c:v>
                </c:pt>
                <c:pt idx="93">
                  <c:v>0.11</c:v>
                </c:pt>
                <c:pt idx="94">
                  <c:v>0.11</c:v>
                </c:pt>
                <c:pt idx="95">
                  <c:v>0.11</c:v>
                </c:pt>
                <c:pt idx="96">
                  <c:v>0.11</c:v>
                </c:pt>
                <c:pt idx="97">
                  <c:v>0.11</c:v>
                </c:pt>
                <c:pt idx="98">
                  <c:v>0.13400000000000001</c:v>
                </c:pt>
                <c:pt idx="99">
                  <c:v>0.13400000000000001</c:v>
                </c:pt>
                <c:pt idx="100">
                  <c:v>0.13400000000000001</c:v>
                </c:pt>
                <c:pt idx="101">
                  <c:v>0.13400000000000001</c:v>
                </c:pt>
                <c:pt idx="102">
                  <c:v>0.13400000000000001</c:v>
                </c:pt>
                <c:pt idx="103">
                  <c:v>0.13400000000000001</c:v>
                </c:pt>
                <c:pt idx="104">
                  <c:v>0.13400000000000001</c:v>
                </c:pt>
                <c:pt idx="105">
                  <c:v>0.13400000000000001</c:v>
                </c:pt>
                <c:pt idx="106">
                  <c:v>0.13400000000000001</c:v>
                </c:pt>
                <c:pt idx="107">
                  <c:v>0.13400000000000001</c:v>
                </c:pt>
                <c:pt idx="108">
                  <c:v>0.13400000000000001</c:v>
                </c:pt>
                <c:pt idx="109">
                  <c:v>0.13400000000000001</c:v>
                </c:pt>
                <c:pt idx="110">
                  <c:v>0.13400000000000001</c:v>
                </c:pt>
                <c:pt idx="111">
                  <c:v>0.13400000000000001</c:v>
                </c:pt>
                <c:pt idx="112">
                  <c:v>0.158</c:v>
                </c:pt>
                <c:pt idx="113">
                  <c:v>0.158</c:v>
                </c:pt>
                <c:pt idx="114">
                  <c:v>0.158</c:v>
                </c:pt>
                <c:pt idx="115">
                  <c:v>0.158</c:v>
                </c:pt>
                <c:pt idx="116">
                  <c:v>0.158</c:v>
                </c:pt>
                <c:pt idx="117">
                  <c:v>0.158</c:v>
                </c:pt>
                <c:pt idx="118">
                  <c:v>0.158</c:v>
                </c:pt>
                <c:pt idx="119">
                  <c:v>0.158</c:v>
                </c:pt>
                <c:pt idx="120">
                  <c:v>0.158</c:v>
                </c:pt>
                <c:pt idx="121">
                  <c:v>0.158</c:v>
                </c:pt>
                <c:pt idx="122">
                  <c:v>0.158</c:v>
                </c:pt>
                <c:pt idx="123">
                  <c:v>0.158</c:v>
                </c:pt>
                <c:pt idx="124">
                  <c:v>0.182</c:v>
                </c:pt>
                <c:pt idx="125">
                  <c:v>0.182</c:v>
                </c:pt>
                <c:pt idx="126">
                  <c:v>0.182</c:v>
                </c:pt>
                <c:pt idx="127">
                  <c:v>0.182</c:v>
                </c:pt>
                <c:pt idx="128">
                  <c:v>0.182</c:v>
                </c:pt>
                <c:pt idx="129">
                  <c:v>0.182</c:v>
                </c:pt>
                <c:pt idx="130">
                  <c:v>0.182</c:v>
                </c:pt>
                <c:pt idx="131">
                  <c:v>0.182</c:v>
                </c:pt>
                <c:pt idx="132">
                  <c:v>0.182</c:v>
                </c:pt>
                <c:pt idx="133">
                  <c:v>0.182</c:v>
                </c:pt>
                <c:pt idx="134">
                  <c:v>0.182</c:v>
                </c:pt>
                <c:pt idx="135">
                  <c:v>0.182</c:v>
                </c:pt>
                <c:pt idx="136">
                  <c:v>0.20599999999999999</c:v>
                </c:pt>
                <c:pt idx="137">
                  <c:v>0.20599999999999999</c:v>
                </c:pt>
                <c:pt idx="138">
                  <c:v>0.20599999999999999</c:v>
                </c:pt>
                <c:pt idx="139">
                  <c:v>0.20599999999999999</c:v>
                </c:pt>
                <c:pt idx="140">
                  <c:v>0.20599999999999999</c:v>
                </c:pt>
                <c:pt idx="141">
                  <c:v>0.20599999999999999</c:v>
                </c:pt>
                <c:pt idx="142">
                  <c:v>0.20599999999999999</c:v>
                </c:pt>
                <c:pt idx="143">
                  <c:v>0.20599999999999999</c:v>
                </c:pt>
                <c:pt idx="144">
                  <c:v>0.20599999999999999</c:v>
                </c:pt>
                <c:pt idx="145">
                  <c:v>0.20599999999999999</c:v>
                </c:pt>
                <c:pt idx="146">
                  <c:v>0.22999999999999998</c:v>
                </c:pt>
                <c:pt idx="147">
                  <c:v>0.22999999999999998</c:v>
                </c:pt>
                <c:pt idx="148">
                  <c:v>0.22999999999999998</c:v>
                </c:pt>
                <c:pt idx="149">
                  <c:v>0.22999999999999998</c:v>
                </c:pt>
                <c:pt idx="150">
                  <c:v>0.22999999999999998</c:v>
                </c:pt>
                <c:pt idx="151">
                  <c:v>0.22999999999999998</c:v>
                </c:pt>
                <c:pt idx="152">
                  <c:v>0.22999999999999998</c:v>
                </c:pt>
                <c:pt idx="153">
                  <c:v>0.22999999999999998</c:v>
                </c:pt>
                <c:pt idx="154">
                  <c:v>0.22999999999999998</c:v>
                </c:pt>
                <c:pt idx="155">
                  <c:v>0.22999999999999998</c:v>
                </c:pt>
                <c:pt idx="156">
                  <c:v>0.254</c:v>
                </c:pt>
                <c:pt idx="157">
                  <c:v>0.254</c:v>
                </c:pt>
                <c:pt idx="158">
                  <c:v>0.254</c:v>
                </c:pt>
                <c:pt idx="159">
                  <c:v>0.254</c:v>
                </c:pt>
                <c:pt idx="160">
                  <c:v>0.254</c:v>
                </c:pt>
                <c:pt idx="161">
                  <c:v>0.254</c:v>
                </c:pt>
                <c:pt idx="162">
                  <c:v>0.254</c:v>
                </c:pt>
                <c:pt idx="163">
                  <c:v>0.254</c:v>
                </c:pt>
                <c:pt idx="164">
                  <c:v>0.254</c:v>
                </c:pt>
                <c:pt idx="165">
                  <c:v>0.254</c:v>
                </c:pt>
                <c:pt idx="166">
                  <c:v>0.27800000000000002</c:v>
                </c:pt>
                <c:pt idx="167">
                  <c:v>0.27800000000000002</c:v>
                </c:pt>
                <c:pt idx="168">
                  <c:v>0.27800000000000002</c:v>
                </c:pt>
                <c:pt idx="169">
                  <c:v>0.27800000000000002</c:v>
                </c:pt>
                <c:pt idx="170">
                  <c:v>0.27800000000000002</c:v>
                </c:pt>
                <c:pt idx="171">
                  <c:v>0.27800000000000002</c:v>
                </c:pt>
                <c:pt idx="172">
                  <c:v>0.27800000000000002</c:v>
                </c:pt>
                <c:pt idx="173">
                  <c:v>0.27800000000000002</c:v>
                </c:pt>
                <c:pt idx="174">
                  <c:v>0.30199999999999999</c:v>
                </c:pt>
                <c:pt idx="175">
                  <c:v>0.30199999999999999</c:v>
                </c:pt>
                <c:pt idx="176">
                  <c:v>0.30199999999999999</c:v>
                </c:pt>
                <c:pt idx="177">
                  <c:v>0.30199999999999999</c:v>
                </c:pt>
                <c:pt idx="178">
                  <c:v>0.30199999999999999</c:v>
                </c:pt>
                <c:pt idx="179">
                  <c:v>0.30199999999999999</c:v>
                </c:pt>
                <c:pt idx="180">
                  <c:v>0.30199999999999999</c:v>
                </c:pt>
                <c:pt idx="181">
                  <c:v>0.30199999999999999</c:v>
                </c:pt>
                <c:pt idx="182">
                  <c:v>0.32600000000000001</c:v>
                </c:pt>
                <c:pt idx="183">
                  <c:v>0.32600000000000001</c:v>
                </c:pt>
                <c:pt idx="184">
                  <c:v>0.32600000000000001</c:v>
                </c:pt>
                <c:pt idx="185">
                  <c:v>0.32600000000000001</c:v>
                </c:pt>
                <c:pt idx="186">
                  <c:v>0.32600000000000001</c:v>
                </c:pt>
                <c:pt idx="187">
                  <c:v>0.32600000000000001</c:v>
                </c:pt>
                <c:pt idx="188">
                  <c:v>0.35</c:v>
                </c:pt>
                <c:pt idx="189">
                  <c:v>0.35</c:v>
                </c:pt>
                <c:pt idx="190">
                  <c:v>0.35</c:v>
                </c:pt>
                <c:pt idx="191">
                  <c:v>0.35</c:v>
                </c:pt>
                <c:pt idx="192">
                  <c:v>0.374</c:v>
                </c:pt>
                <c:pt idx="193">
                  <c:v>0.374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'RP Animal'!$Z$4:$Z$197</c15:f>
                <c15:dlblRangeCache>
                  <c:ptCount val="194"/>
                  <c:pt idx="0">
                    <c:v>x</c:v>
                  </c:pt>
                  <c:pt idx="1">
                    <c:v>x</c:v>
                  </c:pt>
                  <c:pt idx="2">
                    <c:v>x</c:v>
                  </c:pt>
                  <c:pt idx="3">
                    <c:v>x</c:v>
                  </c:pt>
                  <c:pt idx="4">
                    <c:v>x</c:v>
                  </c:pt>
                  <c:pt idx="5">
                    <c:v>x</c:v>
                  </c:pt>
                  <c:pt idx="6">
                    <c:v>x</c:v>
                  </c:pt>
                  <c:pt idx="7">
                    <c:v>x</c:v>
                  </c:pt>
                  <c:pt idx="8">
                    <c:v>x</c:v>
                  </c:pt>
                  <c:pt idx="9">
                    <c:v>x</c:v>
                  </c:pt>
                  <c:pt idx="10">
                    <c:v>x</c:v>
                  </c:pt>
                  <c:pt idx="11">
                    <c:v>x</c:v>
                  </c:pt>
                  <c:pt idx="12">
                    <c:v>x</c:v>
                  </c:pt>
                  <c:pt idx="13">
                    <c:v>x</c:v>
                  </c:pt>
                  <c:pt idx="14">
                    <c:v>x</c:v>
                  </c:pt>
                  <c:pt idx="15">
                    <c:v>x</c:v>
                  </c:pt>
                  <c:pt idx="16">
                    <c:v>x</c:v>
                  </c:pt>
                  <c:pt idx="17">
                    <c:v>x</c:v>
                  </c:pt>
                  <c:pt idx="18">
                    <c:v>x</c:v>
                  </c:pt>
                  <c:pt idx="19">
                    <c:v>x</c:v>
                  </c:pt>
                  <c:pt idx="20">
                    <c:v>x</c:v>
                  </c:pt>
                  <c:pt idx="21">
                    <c:v>x</c:v>
                  </c:pt>
                  <c:pt idx="22">
                    <c:v>x</c:v>
                  </c:pt>
                  <c:pt idx="23">
                    <c:v>x</c:v>
                  </c:pt>
                  <c:pt idx="24">
                    <c:v>x</c:v>
                  </c:pt>
                  <c:pt idx="25">
                    <c:v>x</c:v>
                  </c:pt>
                  <c:pt idx="26">
                    <c:v>x</c:v>
                  </c:pt>
                  <c:pt idx="27">
                    <c:v>x</c:v>
                  </c:pt>
                  <c:pt idx="28">
                    <c:v>x</c:v>
                  </c:pt>
                  <c:pt idx="29">
                    <c:v>x</c:v>
                  </c:pt>
                  <c:pt idx="30">
                    <c:v>x</c:v>
                  </c:pt>
                  <c:pt idx="31">
                    <c:v>x</c:v>
                  </c:pt>
                  <c:pt idx="32">
                    <c:v>x</c:v>
                  </c:pt>
                  <c:pt idx="33">
                    <c:v>x</c:v>
                  </c:pt>
                  <c:pt idx="34">
                    <c:v>x</c:v>
                  </c:pt>
                  <c:pt idx="35">
                    <c:v>x</c:v>
                  </c:pt>
                  <c:pt idx="36">
                    <c:v>x</c:v>
                  </c:pt>
                  <c:pt idx="37">
                    <c:v>x</c:v>
                  </c:pt>
                  <c:pt idx="38">
                    <c:v>x</c:v>
                  </c:pt>
                  <c:pt idx="39">
                    <c:v>x</c:v>
                  </c:pt>
                  <c:pt idx="40">
                    <c:v>x</c:v>
                  </c:pt>
                  <c:pt idx="41">
                    <c:v>x</c:v>
                  </c:pt>
                  <c:pt idx="42">
                    <c:v>x</c:v>
                  </c:pt>
                  <c:pt idx="43">
                    <c:v>x</c:v>
                  </c:pt>
                  <c:pt idx="44">
                    <c:v>x</c:v>
                  </c:pt>
                  <c:pt idx="45">
                    <c:v>x</c:v>
                  </c:pt>
                  <c:pt idx="46">
                    <c:v>x</c:v>
                  </c:pt>
                  <c:pt idx="47">
                    <c:v>x</c:v>
                  </c:pt>
                  <c:pt idx="48">
                    <c:v>x</c:v>
                  </c:pt>
                  <c:pt idx="49">
                    <c:v>x</c:v>
                  </c:pt>
                  <c:pt idx="50">
                    <c:v>x</c:v>
                  </c:pt>
                  <c:pt idx="51">
                    <c:v>x</c:v>
                  </c:pt>
                  <c:pt idx="52">
                    <c:v>x</c:v>
                  </c:pt>
                  <c:pt idx="53">
                    <c:v>x</c:v>
                  </c:pt>
                  <c:pt idx="54">
                    <c:v>x</c:v>
                  </c:pt>
                  <c:pt idx="55">
                    <c:v>x</c:v>
                  </c:pt>
                  <c:pt idx="56">
                    <c:v>x</c:v>
                  </c:pt>
                  <c:pt idx="57">
                    <c:v>x</c:v>
                  </c:pt>
                  <c:pt idx="58">
                    <c:v>x</c:v>
                  </c:pt>
                  <c:pt idx="59">
                    <c:v>x</c:v>
                  </c:pt>
                  <c:pt idx="60">
                    <c:v>x</c:v>
                  </c:pt>
                  <c:pt idx="61">
                    <c:v>x</c:v>
                  </c:pt>
                  <c:pt idx="62">
                    <c:v>x</c:v>
                  </c:pt>
                  <c:pt idx="63">
                    <c:v>x</c:v>
                  </c:pt>
                  <c:pt idx="64">
                    <c:v>x</c:v>
                  </c:pt>
                  <c:pt idx="65">
                    <c:v>x</c:v>
                  </c:pt>
                  <c:pt idx="66">
                    <c:v>x</c:v>
                  </c:pt>
                  <c:pt idx="67">
                    <c:v>x</c:v>
                  </c:pt>
                  <c:pt idx="68">
                    <c:v>x</c:v>
                  </c:pt>
                  <c:pt idx="69">
                    <c:v>x</c:v>
                  </c:pt>
                  <c:pt idx="70">
                    <c:v>x</c:v>
                  </c:pt>
                  <c:pt idx="71">
                    <c:v>x</c:v>
                  </c:pt>
                  <c:pt idx="72">
                    <c:v>x</c:v>
                  </c:pt>
                  <c:pt idx="73">
                    <c:v>x</c:v>
                  </c:pt>
                  <c:pt idx="74">
                    <c:v>x</c:v>
                  </c:pt>
                  <c:pt idx="75">
                    <c:v>x</c:v>
                  </c:pt>
                  <c:pt idx="76">
                    <c:v>x</c:v>
                  </c:pt>
                  <c:pt idx="77">
                    <c:v>x</c:v>
                  </c:pt>
                  <c:pt idx="78">
                    <c:v>x</c:v>
                  </c:pt>
                  <c:pt idx="79">
                    <c:v>x</c:v>
                  </c:pt>
                  <c:pt idx="80">
                    <c:v>x</c:v>
                  </c:pt>
                  <c:pt idx="81">
                    <c:v>x</c:v>
                  </c:pt>
                  <c:pt idx="82">
                    <c:v>x</c:v>
                  </c:pt>
                  <c:pt idx="83">
                    <c:v>x</c:v>
                  </c:pt>
                  <c:pt idx="84">
                    <c:v>x</c:v>
                  </c:pt>
                  <c:pt idx="85">
                    <c:v>x</c:v>
                  </c:pt>
                  <c:pt idx="86">
                    <c:v>x</c:v>
                  </c:pt>
                  <c:pt idx="87">
                    <c:v>x</c:v>
                  </c:pt>
                  <c:pt idx="88">
                    <c:v>x</c:v>
                  </c:pt>
                  <c:pt idx="89">
                    <c:v>x</c:v>
                  </c:pt>
                  <c:pt idx="90">
                    <c:v>x</c:v>
                  </c:pt>
                  <c:pt idx="91">
                    <c:v>x</c:v>
                  </c:pt>
                  <c:pt idx="92">
                    <c:v>x</c:v>
                  </c:pt>
                  <c:pt idx="93">
                    <c:v>x</c:v>
                  </c:pt>
                  <c:pt idx="94">
                    <c:v>x</c:v>
                  </c:pt>
                  <c:pt idx="95">
                    <c:v>x</c:v>
                  </c:pt>
                  <c:pt idx="96">
                    <c:v>x</c:v>
                  </c:pt>
                  <c:pt idx="97">
                    <c:v>x</c:v>
                  </c:pt>
                  <c:pt idx="98">
                    <c:v>x</c:v>
                  </c:pt>
                  <c:pt idx="99">
                    <c:v>x</c:v>
                  </c:pt>
                  <c:pt idx="100">
                    <c:v>x</c:v>
                  </c:pt>
                  <c:pt idx="101">
                    <c:v>x</c:v>
                  </c:pt>
                  <c:pt idx="102">
                    <c:v>x</c:v>
                  </c:pt>
                  <c:pt idx="103">
                    <c:v>x</c:v>
                  </c:pt>
                  <c:pt idx="104">
                    <c:v>x</c:v>
                  </c:pt>
                  <c:pt idx="105">
                    <c:v>x</c:v>
                  </c:pt>
                  <c:pt idx="106">
                    <c:v>x</c:v>
                  </c:pt>
                  <c:pt idx="107">
                    <c:v>x</c:v>
                  </c:pt>
                  <c:pt idx="108">
                    <c:v>x</c:v>
                  </c:pt>
                  <c:pt idx="109">
                    <c:v>x</c:v>
                  </c:pt>
                  <c:pt idx="110">
                    <c:v>x</c:v>
                  </c:pt>
                  <c:pt idx="111">
                    <c:v>x</c:v>
                  </c:pt>
                  <c:pt idx="112">
                    <c:v>x</c:v>
                  </c:pt>
                  <c:pt idx="113">
                    <c:v>x</c:v>
                  </c:pt>
                  <c:pt idx="114">
                    <c:v>x</c:v>
                  </c:pt>
                  <c:pt idx="115">
                    <c:v>x</c:v>
                  </c:pt>
                  <c:pt idx="116">
                    <c:v>x</c:v>
                  </c:pt>
                  <c:pt idx="117">
                    <c:v>x</c:v>
                  </c:pt>
                  <c:pt idx="118">
                    <c:v>x</c:v>
                  </c:pt>
                  <c:pt idx="119">
                    <c:v>x</c:v>
                  </c:pt>
                  <c:pt idx="120">
                    <c:v>x</c:v>
                  </c:pt>
                  <c:pt idx="121">
                    <c:v>x</c:v>
                  </c:pt>
                  <c:pt idx="122">
                    <c:v>x</c:v>
                  </c:pt>
                  <c:pt idx="123">
                    <c:v>x</c:v>
                  </c:pt>
                  <c:pt idx="124">
                    <c:v>x</c:v>
                  </c:pt>
                  <c:pt idx="125">
                    <c:v>x</c:v>
                  </c:pt>
                  <c:pt idx="126">
                    <c:v>x</c:v>
                  </c:pt>
                  <c:pt idx="127">
                    <c:v>x</c:v>
                  </c:pt>
                  <c:pt idx="128">
                    <c:v>x</c:v>
                  </c:pt>
                  <c:pt idx="129">
                    <c:v>x</c:v>
                  </c:pt>
                  <c:pt idx="130">
                    <c:v>x</c:v>
                  </c:pt>
                  <c:pt idx="131">
                    <c:v>x</c:v>
                  </c:pt>
                  <c:pt idx="132">
                    <c:v>x</c:v>
                  </c:pt>
                  <c:pt idx="133">
                    <c:v>x</c:v>
                  </c:pt>
                  <c:pt idx="134">
                    <c:v>x</c:v>
                  </c:pt>
                  <c:pt idx="135">
                    <c:v>x</c:v>
                  </c:pt>
                  <c:pt idx="136">
                    <c:v>x</c:v>
                  </c:pt>
                  <c:pt idx="137">
                    <c:v>x</c:v>
                  </c:pt>
                  <c:pt idx="138">
                    <c:v>x</c:v>
                  </c:pt>
                  <c:pt idx="139">
                    <c:v>x</c:v>
                  </c:pt>
                  <c:pt idx="140">
                    <c:v>x</c:v>
                  </c:pt>
                  <c:pt idx="141">
                    <c:v>x</c:v>
                  </c:pt>
                  <c:pt idx="142">
                    <c:v>x</c:v>
                  </c:pt>
                  <c:pt idx="143">
                    <c:v>x</c:v>
                  </c:pt>
                  <c:pt idx="144">
                    <c:v>x</c:v>
                  </c:pt>
                  <c:pt idx="145">
                    <c:v>x</c:v>
                  </c:pt>
                  <c:pt idx="146">
                    <c:v>x</c:v>
                  </c:pt>
                  <c:pt idx="147">
                    <c:v>x</c:v>
                  </c:pt>
                  <c:pt idx="148">
                    <c:v>x</c:v>
                  </c:pt>
                  <c:pt idx="149">
                    <c:v>x</c:v>
                  </c:pt>
                  <c:pt idx="150">
                    <c:v>x</c:v>
                  </c:pt>
                  <c:pt idx="151">
                    <c:v>x</c:v>
                  </c:pt>
                  <c:pt idx="152">
                    <c:v>x</c:v>
                  </c:pt>
                  <c:pt idx="153">
                    <c:v>x</c:v>
                  </c:pt>
                  <c:pt idx="154">
                    <c:v>x</c:v>
                  </c:pt>
                  <c:pt idx="155">
                    <c:v>x</c:v>
                  </c:pt>
                  <c:pt idx="156">
                    <c:v>x</c:v>
                  </c:pt>
                  <c:pt idx="157">
                    <c:v>x</c:v>
                  </c:pt>
                  <c:pt idx="158">
                    <c:v>x</c:v>
                  </c:pt>
                  <c:pt idx="159">
                    <c:v>x</c:v>
                  </c:pt>
                  <c:pt idx="160">
                    <c:v>x</c:v>
                  </c:pt>
                  <c:pt idx="161">
                    <c:v>x</c:v>
                  </c:pt>
                  <c:pt idx="162">
                    <c:v>x</c:v>
                  </c:pt>
                  <c:pt idx="163">
                    <c:v>x</c:v>
                  </c:pt>
                  <c:pt idx="164">
                    <c:v>x</c:v>
                  </c:pt>
                  <c:pt idx="165">
                    <c:v>x</c:v>
                  </c:pt>
                  <c:pt idx="166">
                    <c:v>x</c:v>
                  </c:pt>
                  <c:pt idx="167">
                    <c:v>x</c:v>
                  </c:pt>
                  <c:pt idx="168">
                    <c:v>x</c:v>
                  </c:pt>
                  <c:pt idx="169">
                    <c:v>x</c:v>
                  </c:pt>
                  <c:pt idx="170">
                    <c:v>x</c:v>
                  </c:pt>
                  <c:pt idx="171">
                    <c:v>x</c:v>
                  </c:pt>
                  <c:pt idx="172">
                    <c:v>x</c:v>
                  </c:pt>
                  <c:pt idx="173">
                    <c:v>x</c:v>
                  </c:pt>
                  <c:pt idx="174">
                    <c:v>x</c:v>
                  </c:pt>
                  <c:pt idx="175">
                    <c:v>x</c:v>
                  </c:pt>
                  <c:pt idx="176">
                    <c:v>x</c:v>
                  </c:pt>
                  <c:pt idx="177">
                    <c:v>x</c:v>
                  </c:pt>
                  <c:pt idx="178">
                    <c:v>x</c:v>
                  </c:pt>
                  <c:pt idx="179">
                    <c:v>x</c:v>
                  </c:pt>
                  <c:pt idx="180">
                    <c:v>x</c:v>
                  </c:pt>
                  <c:pt idx="181">
                    <c:v>x</c:v>
                  </c:pt>
                  <c:pt idx="182">
                    <c:v>x</c:v>
                  </c:pt>
                  <c:pt idx="183">
                    <c:v>x</c:v>
                  </c:pt>
                  <c:pt idx="184">
                    <c:v>x</c:v>
                  </c:pt>
                  <c:pt idx="185">
                    <c:v>x</c:v>
                  </c:pt>
                  <c:pt idx="186">
                    <c:v>x</c:v>
                  </c:pt>
                  <c:pt idx="187">
                    <c:v>x</c:v>
                  </c:pt>
                  <c:pt idx="188">
                    <c:v>x</c:v>
                  </c:pt>
                  <c:pt idx="189">
                    <c:v>x</c:v>
                  </c:pt>
                  <c:pt idx="190">
                    <c:v>x</c:v>
                  </c:pt>
                  <c:pt idx="191">
                    <c:v>x</c:v>
                  </c:pt>
                  <c:pt idx="192">
                    <c:v>x</c:v>
                  </c:pt>
                  <c:pt idx="193">
                    <c:v>x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0E-8F25-004E-8C9C-0553565B62F5}"/>
            </c:ext>
          </c:extLst>
        </c:ser>
        <c:ser>
          <c:idx val="15"/>
          <c:order val="18"/>
          <c:tx>
            <c:v>Batman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/>
                    </a:pPr>
                    <a:fld id="{318D83C8-2779-504B-9C71-263104771F7E}" type="CELLRANGE">
                      <a:rPr lang="en-US" sz="2000" b="1">
                        <a:solidFill>
                          <a:srgbClr val="00B0F0"/>
                        </a:solidFill>
                      </a:rPr>
                      <a:pPr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rgbClr val="FF0000"/>
                </a:solidFill>
                <a:ln w="28575">
                  <a:solidFill>
                    <a:schemeClr val="tx1"/>
                  </a:solidFill>
                </a:ln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irregularSeal1">
                      <a:avLst/>
                    </a:prstGeom>
                  </c15:spPr>
                  <c15:layout>
                    <c:manualLayout>
                      <c:w val="0.25318307551873798"/>
                      <c:h val="0.1870982633446828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F-8F25-004E-8C9C-0553565B62F5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'RP Animal'!$C$90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'RP Animal'!$D$90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'RP Animal'!$G$90</c15:f>
                <c15:dlblRangeCache>
                  <c:ptCount val="1"/>
                  <c:pt idx="0">
                    <c:v>LIT!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0-8F25-004E-8C9C-0553565B62F5}"/>
            </c:ext>
          </c:extLst>
        </c:ser>
        <c:ser>
          <c:idx val="17"/>
          <c:order val="19"/>
          <c:tx>
            <c:strRef>
              <c:f>'RP Animal'!$F$74</c:f>
              <c:strCache>
                <c:ptCount val="1"/>
                <c:pt idx="0">
                  <c:v>μ on the graph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wrap="square" lIns="38100" tIns="0" rIns="38100" bIns="182880" anchor="ctr">
                    <a:spAutoFit/>
                  </a:bodyPr>
                  <a:lstStyle/>
                  <a:p>
                    <a:pPr>
                      <a:defRPr sz="1400" b="1"/>
                    </a:pPr>
                    <a:fld id="{686FBC28-12C5-7548-97E9-F65570959F49}" type="CELLRANGE">
                      <a:rPr lang="en-US"/>
                      <a:pPr>
                        <a:defRPr sz="1400" b="1"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/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1-8F25-004E-8C9C-0553565B62F5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'RP Animal'!$G$75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'RP Animal'!$H$75</c:f>
              <c:numCache>
                <c:formatCode>General</c:formatCode>
                <c:ptCount val="1"/>
                <c:pt idx="0">
                  <c:v>0.04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'RP Animal'!$I$75</c15:f>
                <c15:dlblRangeCache>
                  <c:ptCount val="1"/>
                  <c:pt idx="0">
                    <c:v>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2-8F25-004E-8C9C-0553565B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2317152"/>
        <c:axId val="930277696"/>
      </c:scatterChart>
      <c:valAx>
        <c:axId val="1632317152"/>
        <c:scaling>
          <c:orientation val="minMax"/>
          <c:min val="-4"/>
        </c:scaling>
        <c:delete val="0"/>
        <c:axPos val="b"/>
        <c:numFmt formatCode="0" sourceLinked="0"/>
        <c:majorTickMark val="none"/>
        <c:minorTickMark val="none"/>
        <c:tickLblPos val="none"/>
        <c:spPr>
          <a:noFill/>
          <a:ln w="9525" cap="flat" cmpd="sng" algn="ctr">
            <a:solidFill>
              <a:srgbClr val="00B0F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0277696"/>
        <c:crosses val="autoZero"/>
        <c:crossBetween val="midCat"/>
      </c:valAx>
      <c:valAx>
        <c:axId val="930277696"/>
        <c:scaling>
          <c:orientation val="minMax"/>
          <c:max val="0.5"/>
          <c:min val="-0.21"/>
        </c:scaling>
        <c:delete val="1"/>
        <c:axPos val="l"/>
        <c:numFmt formatCode="General" sourceLinked="1"/>
        <c:majorTickMark val="out"/>
        <c:minorTickMark val="none"/>
        <c:tickLblPos val="nextTo"/>
        <c:crossAx val="1632317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4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'LX Apprentice'!$E$74</c:f>
          <c:strCache>
            <c:ptCount val="1"/>
            <c:pt idx="0">
              <c:v>P(x)</c:v>
            </c:pt>
          </c:strCache>
        </c:strRef>
      </c:tx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816123323792291E-2"/>
          <c:y val="1.8159243788937393E-2"/>
          <c:w val="0.96436775335241542"/>
          <c:h val="0.92953870622354751"/>
        </c:manualLayout>
      </c:layout>
      <c:scatterChart>
        <c:scatterStyle val="lineMarker"/>
        <c:varyColors val="0"/>
        <c:ser>
          <c:idx val="13"/>
          <c:order val="0"/>
          <c:tx>
            <c:v>equationLEFT</c:v>
          </c:tx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 anchorCtr="0">
                    <a:noAutofit/>
                  </a:bodyPr>
                  <a:lstStyle/>
                  <a:p>
                    <a:pPr algn="ctr">
                      <a:defRPr/>
                    </a:pPr>
                    <a:fld id="{FC2381DD-3A00-CB48-B370-FD8A51A47090}" type="CELLRANGE">
                      <a:rPr lang="en-US"/>
                      <a:pPr algn="ctr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solidFill>
                    <a:schemeClr val="bg1">
                      <a:lumMod val="85000"/>
                    </a:schemeClr>
                  </a:soli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182593733186888"/>
                      <c:h val="0.19838693633952253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A6A7-574C-A598-BA3CB1B11F28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txPr>
              <a:bodyPr wrap="square" lIns="91440" tIns="19050" rIns="38100" bIns="19050" anchor="ctr" anchorCtr="0">
                <a:spAutoFit/>
              </a:bodyPr>
              <a:lstStyle/>
              <a:p>
                <a:pPr algn="l">
                  <a:defRPr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'LX Apprentice'!$C$81</c:f>
              <c:numCache>
                <c:formatCode>General</c:formatCode>
                <c:ptCount val="1"/>
                <c:pt idx="0">
                  <c:v>-3.5</c:v>
                </c:pt>
              </c:numCache>
            </c:numRef>
          </c:xVal>
          <c:yVal>
            <c:numRef>
              <c:f>'LX Apprentice'!$D$81</c:f>
              <c:numCache>
                <c:formatCode>General</c:formatCode>
                <c:ptCount val="1"/>
                <c:pt idx="0">
                  <c:v>0.49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'LX Apprentice'!$E$81</c15:f>
                <c15:dlblRangeCache>
                  <c:ptCount val="1"/>
                  <c:pt idx="0">
                    <c:v>x to P(x)
z = (x -μ) / σ
⟵ P(x) = P(z) = norm.s.dist(z, true)
⟶ P(x) = P(z) = 1-norm.s.dist(z, true)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A6A7-574C-A598-BA3CB1B11F28}"/>
            </c:ext>
          </c:extLst>
        </c:ser>
        <c:ser>
          <c:idx val="14"/>
          <c:order val="1"/>
          <c:tx>
            <c:v>equationRIGHT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54D81A37-23AA-324E-BD21-6CE5408351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A6A7-574C-A598-BA3CB1B11F28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'LX Apprentice'!$G$81</c:f>
              <c:numCache>
                <c:formatCode>General</c:formatCode>
                <c:ptCount val="1"/>
                <c:pt idx="0">
                  <c:v>3.5</c:v>
                </c:pt>
              </c:numCache>
            </c:numRef>
          </c:xVal>
          <c:yVal>
            <c:numRef>
              <c:f>'LX Apprentice'!$H$81</c:f>
              <c:numCache>
                <c:formatCode>General</c:formatCode>
                <c:ptCount val="1"/>
                <c:pt idx="0">
                  <c:v>0.49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'LX Apprentice'!$I$81</c15:f>
                <c15:dlblRangeCache>
                  <c:ptCount val="1"/>
                  <c:pt idx="0">
                    <c:v>P(x) to x
⟵ z = norm.s.inv(P(x))
⟶ z = norm.s.inv(1-P(x))
x = zσ + 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A6A7-574C-A598-BA3CB1B11F28}"/>
            </c:ext>
          </c:extLst>
        </c:ser>
        <c:ser>
          <c:idx val="0"/>
          <c:order val="2"/>
          <c:tx>
            <c:strRef>
              <c:f>'LX Apprentice'!$R$49</c:f>
              <c:strCache>
                <c:ptCount val="1"/>
                <c:pt idx="0">
                  <c:v>Z or T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'LX Apprentice'!$Q$50:$Q$194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'LX Apprentice'!$R$50:$R$194</c:f>
              <c:numCache>
                <c:formatCode>0.000</c:formatCode>
                <c:ptCount val="145"/>
                <c:pt idx="0">
                  <c:v>4.4318484119380075E-3</c:v>
                </c:pt>
                <c:pt idx="1">
                  <c:v>5.0175847389326532E-3</c:v>
                </c:pt>
                <c:pt idx="2">
                  <c:v>5.6708812194458807E-3</c:v>
                </c:pt>
                <c:pt idx="3">
                  <c:v>6.3981203107235513E-3</c:v>
                </c:pt>
                <c:pt idx="4">
                  <c:v>7.2060997646092168E-3</c:v>
                </c:pt>
                <c:pt idx="5">
                  <c:v>8.1020357469784796E-3</c:v>
                </c:pt>
                <c:pt idx="6">
                  <c:v>9.0935625015910286E-3</c:v>
                </c:pt>
                <c:pt idx="7">
                  <c:v>1.0188728126088616E-2</c:v>
                </c:pt>
                <c:pt idx="8">
                  <c:v>1.1395986023797402E-2</c:v>
                </c:pt>
                <c:pt idx="9">
                  <c:v>1.2724181596831387E-2</c:v>
                </c:pt>
                <c:pt idx="10">
                  <c:v>1.4182533754437251E-2</c:v>
                </c:pt>
                <c:pt idx="11">
                  <c:v>1.5780610826231802E-2</c:v>
                </c:pt>
                <c:pt idx="12">
                  <c:v>1.7528300493568461E-2</c:v>
                </c:pt>
                <c:pt idx="13">
                  <c:v>1.9435773384264884E-2</c:v>
                </c:pt>
                <c:pt idx="14">
                  <c:v>2.1513440016773546E-2</c:v>
                </c:pt>
                <c:pt idx="15">
                  <c:v>2.3771900829913678E-2</c:v>
                </c:pt>
                <c:pt idx="16">
                  <c:v>2.6221889093709354E-2</c:v>
                </c:pt>
                <c:pt idx="17">
                  <c:v>2.8874206565747223E-2</c:v>
                </c:pt>
                <c:pt idx="18">
                  <c:v>3.1739651835667224E-2</c:v>
                </c:pt>
                <c:pt idx="19">
                  <c:v>3.482894138763417E-2</c:v>
                </c:pt>
                <c:pt idx="20">
                  <c:v>3.8152623506417724E-2</c:v>
                </c:pt>
                <c:pt idx="21">
                  <c:v>4.1720985256338335E-2</c:v>
                </c:pt>
                <c:pt idx="22">
                  <c:v>4.5543952872905295E-2</c:v>
                </c:pt>
                <c:pt idx="23">
                  <c:v>4.9630986023358713E-2</c:v>
                </c:pt>
                <c:pt idx="24">
                  <c:v>5.3990966513187674E-2</c:v>
                </c:pt>
                <c:pt idx="25">
                  <c:v>5.8632082139484169E-2</c:v>
                </c:pt>
                <c:pt idx="26">
                  <c:v>6.3561706516961941E-2</c:v>
                </c:pt>
                <c:pt idx="27">
                  <c:v>6.8786275826691473E-2</c:v>
                </c:pt>
                <c:pt idx="28">
                  <c:v>7.4311163558992643E-2</c:v>
                </c:pt>
                <c:pt idx="29">
                  <c:v>8.0140554438265552E-2</c:v>
                </c:pt>
                <c:pt idx="30">
                  <c:v>8.6277318826511032E-2</c:v>
                </c:pt>
                <c:pt idx="31">
                  <c:v>9.2722889001515207E-2</c:v>
                </c:pt>
                <c:pt idx="32">
                  <c:v>9.9477138792748207E-2</c:v>
                </c:pt>
                <c:pt idx="33">
                  <c:v>0.10653826813058456</c:v>
                </c:pt>
                <c:pt idx="34">
                  <c:v>0.11390269412019136</c:v>
                </c:pt>
                <c:pt idx="35">
                  <c:v>0.12156495028818042</c:v>
                </c:pt>
                <c:pt idx="36">
                  <c:v>0.12951759566589122</c:v>
                </c:pt>
                <c:pt idx="37">
                  <c:v>0.13775113536619732</c:v>
                </c:pt>
                <c:pt idx="38">
                  <c:v>0.14625395427953519</c:v>
                </c:pt>
                <c:pt idx="39">
                  <c:v>0.15501226545829269</c:v>
                </c:pt>
                <c:pt idx="40">
                  <c:v>0.1640100746759931</c:v>
                </c:pt>
                <c:pt idx="41">
                  <c:v>0.17322916253851786</c:v>
                </c:pt>
                <c:pt idx="42">
                  <c:v>0.18264908538902141</c:v>
                </c:pt>
                <c:pt idx="43">
                  <c:v>0.19224719608678109</c:v>
                </c:pt>
                <c:pt idx="44">
                  <c:v>0.20199868555405839</c:v>
                </c:pt>
                <c:pt idx="45">
                  <c:v>0.21187664577569898</c:v>
                </c:pt>
                <c:pt idx="46">
                  <c:v>0.22185215470573549</c:v>
                </c:pt>
                <c:pt idx="47">
                  <c:v>0.23189438328624226</c:v>
                </c:pt>
                <c:pt idx="48">
                  <c:v>0.24197072451914292</c:v>
                </c:pt>
                <c:pt idx="49">
                  <c:v>0.25204694425504476</c:v>
                </c:pt>
                <c:pt idx="50">
                  <c:v>0.262087353078301</c:v>
                </c:pt>
                <c:pt idx="51">
                  <c:v>0.27205499837854308</c:v>
                </c:pt>
                <c:pt idx="52">
                  <c:v>0.2819118754103021</c:v>
                </c:pt>
                <c:pt idx="53">
                  <c:v>0.29161915585865517</c:v>
                </c:pt>
                <c:pt idx="54">
                  <c:v>0.30113743215480399</c:v>
                </c:pt>
                <c:pt idx="55">
                  <c:v>0.31042697552584209</c:v>
                </c:pt>
                <c:pt idx="56">
                  <c:v>0.31944800552235181</c:v>
                </c:pt>
                <c:pt idx="57">
                  <c:v>0.32816096855037463</c:v>
                </c:pt>
                <c:pt idx="58">
                  <c:v>0.33652682274495277</c:v>
                </c:pt>
                <c:pt idx="59">
                  <c:v>0.34450732636471215</c:v>
                </c:pt>
                <c:pt idx="60">
                  <c:v>0.35206532676429914</c:v>
                </c:pt>
                <c:pt idx="61">
                  <c:v>0.35916504691680912</c:v>
                </c:pt>
                <c:pt idx="62">
                  <c:v>0.36577236641400213</c:v>
                </c:pt>
                <c:pt idx="63">
                  <c:v>0.37185509386976862</c:v>
                </c:pt>
                <c:pt idx="64">
                  <c:v>0.37738322769299293</c:v>
                </c:pt>
                <c:pt idx="65">
                  <c:v>0.3823292022799164</c:v>
                </c:pt>
                <c:pt idx="66">
                  <c:v>0.38666811680284902</c:v>
                </c:pt>
                <c:pt idx="67">
                  <c:v>0.39037794394036218</c:v>
                </c:pt>
                <c:pt idx="68">
                  <c:v>0.39343971610193973</c:v>
                </c:pt>
                <c:pt idx="69">
                  <c:v>0.39583768694474941</c:v>
                </c:pt>
                <c:pt idx="70">
                  <c:v>0.39755946625834188</c:v>
                </c:pt>
                <c:pt idx="71">
                  <c:v>0.39859612660068527</c:v>
                </c:pt>
                <c:pt idx="72">
                  <c:v>0.3989422804014327</c:v>
                </c:pt>
                <c:pt idx="73">
                  <c:v>0.39859612660068539</c:v>
                </c:pt>
                <c:pt idx="74">
                  <c:v>0.39755946625834204</c:v>
                </c:pt>
                <c:pt idx="75">
                  <c:v>0.39583768694474958</c:v>
                </c:pt>
                <c:pt idx="76">
                  <c:v>0.39343971610194006</c:v>
                </c:pt>
                <c:pt idx="77">
                  <c:v>0.39037794394036252</c:v>
                </c:pt>
                <c:pt idx="78">
                  <c:v>0.3866681168028494</c:v>
                </c:pt>
                <c:pt idx="79">
                  <c:v>0.3823292022799169</c:v>
                </c:pt>
                <c:pt idx="80">
                  <c:v>0.37738322769299348</c:v>
                </c:pt>
                <c:pt idx="81">
                  <c:v>0.37185509386976923</c:v>
                </c:pt>
                <c:pt idx="82">
                  <c:v>0.36577236641400274</c:v>
                </c:pt>
                <c:pt idx="83">
                  <c:v>0.35916504691680978</c:v>
                </c:pt>
                <c:pt idx="84">
                  <c:v>0.35206532676429986</c:v>
                </c:pt>
                <c:pt idx="85">
                  <c:v>0.34450732636471298</c:v>
                </c:pt>
                <c:pt idx="86">
                  <c:v>0.3365268227449536</c:v>
                </c:pt>
                <c:pt idx="87">
                  <c:v>0.32816096855037552</c:v>
                </c:pt>
                <c:pt idx="88">
                  <c:v>0.31944800552235275</c:v>
                </c:pt>
                <c:pt idx="89">
                  <c:v>0.31042697552584309</c:v>
                </c:pt>
                <c:pt idx="90">
                  <c:v>0.30113743215480498</c:v>
                </c:pt>
                <c:pt idx="91">
                  <c:v>0.29161915585865616</c:v>
                </c:pt>
                <c:pt idx="92">
                  <c:v>0.2819118754103031</c:v>
                </c:pt>
                <c:pt idx="93">
                  <c:v>0.27205499837854408</c:v>
                </c:pt>
                <c:pt idx="94">
                  <c:v>0.262087353078302</c:v>
                </c:pt>
                <c:pt idx="95">
                  <c:v>0.25204694425504581</c:v>
                </c:pt>
                <c:pt idx="96">
                  <c:v>0.24197072451914398</c:v>
                </c:pt>
                <c:pt idx="97">
                  <c:v>0.23189438328624334</c:v>
                </c:pt>
                <c:pt idx="98">
                  <c:v>0.22185215470573658</c:v>
                </c:pt>
                <c:pt idx="99">
                  <c:v>0.21187664577570006</c:v>
                </c:pt>
                <c:pt idx="100">
                  <c:v>0.20199868555405945</c:v>
                </c:pt>
                <c:pt idx="101">
                  <c:v>0.19224719608678212</c:v>
                </c:pt>
                <c:pt idx="102">
                  <c:v>0.18264908538902244</c:v>
                </c:pt>
                <c:pt idx="103">
                  <c:v>0.17322916253851886</c:v>
                </c:pt>
                <c:pt idx="104">
                  <c:v>0.16401007467599407</c:v>
                </c:pt>
                <c:pt idx="105">
                  <c:v>0.15501226545829364</c:v>
                </c:pt>
                <c:pt idx="106">
                  <c:v>0.14625395427953614</c:v>
                </c:pt>
                <c:pt idx="107">
                  <c:v>0.13775113536619821</c:v>
                </c:pt>
                <c:pt idx="108">
                  <c:v>0.12951759566589208</c:v>
                </c:pt>
                <c:pt idx="109">
                  <c:v>0.12156495028818123</c:v>
                </c:pt>
                <c:pt idx="110">
                  <c:v>0.11390269412019215</c:v>
                </c:pt>
                <c:pt idx="111">
                  <c:v>0.10653826813058534</c:v>
                </c:pt>
                <c:pt idx="112">
                  <c:v>9.9477138792748943E-2</c:v>
                </c:pt>
                <c:pt idx="113">
                  <c:v>9.2722889001515929E-2</c:v>
                </c:pt>
                <c:pt idx="114">
                  <c:v>8.6277318826511712E-2</c:v>
                </c:pt>
                <c:pt idx="115">
                  <c:v>8.014055443826619E-2</c:v>
                </c:pt>
                <c:pt idx="116">
                  <c:v>7.4311163558993254E-2</c:v>
                </c:pt>
                <c:pt idx="117">
                  <c:v>6.8786275826692042E-2</c:v>
                </c:pt>
                <c:pt idx="118">
                  <c:v>6.3561706516962482E-2</c:v>
                </c:pt>
                <c:pt idx="119">
                  <c:v>5.8632082139484676E-2</c:v>
                </c:pt>
                <c:pt idx="120">
                  <c:v>5.3990966513188146E-2</c:v>
                </c:pt>
                <c:pt idx="121">
                  <c:v>4.9630986023359178E-2</c:v>
                </c:pt>
                <c:pt idx="122">
                  <c:v>4.5543952872905698E-2</c:v>
                </c:pt>
                <c:pt idx="123">
                  <c:v>4.1720985256338723E-2</c:v>
                </c:pt>
                <c:pt idx="124">
                  <c:v>3.8152623506418078E-2</c:v>
                </c:pt>
                <c:pt idx="125">
                  <c:v>3.4828941387634517E-2</c:v>
                </c:pt>
                <c:pt idx="126">
                  <c:v>3.173965183566755E-2</c:v>
                </c:pt>
                <c:pt idx="127">
                  <c:v>2.8874206565747504E-2</c:v>
                </c:pt>
                <c:pt idx="128">
                  <c:v>2.6221889093709622E-2</c:v>
                </c:pt>
                <c:pt idx="129">
                  <c:v>2.3771900829913931E-2</c:v>
                </c:pt>
                <c:pt idx="130">
                  <c:v>2.1513440016773775E-2</c:v>
                </c:pt>
                <c:pt idx="131">
                  <c:v>1.9435773384265099E-2</c:v>
                </c:pt>
                <c:pt idx="132">
                  <c:v>1.7528300493568655E-2</c:v>
                </c:pt>
                <c:pt idx="133">
                  <c:v>1.5780610826231976E-2</c:v>
                </c:pt>
                <c:pt idx="134">
                  <c:v>1.4182533754437414E-2</c:v>
                </c:pt>
                <c:pt idx="135">
                  <c:v>1.2724181596831535E-2</c:v>
                </c:pt>
                <c:pt idx="136">
                  <c:v>1.1395986023797539E-2</c:v>
                </c:pt>
                <c:pt idx="137">
                  <c:v>1.0188728126088738E-2</c:v>
                </c:pt>
                <c:pt idx="138">
                  <c:v>9.0935625015911431E-3</c:v>
                </c:pt>
                <c:pt idx="139">
                  <c:v>8.1020357469785802E-3</c:v>
                </c:pt>
                <c:pt idx="140">
                  <c:v>7.2060997646093061E-3</c:v>
                </c:pt>
                <c:pt idx="141">
                  <c:v>6.3981203107236302E-3</c:v>
                </c:pt>
                <c:pt idx="142">
                  <c:v>5.6708812194459562E-3</c:v>
                </c:pt>
                <c:pt idx="143">
                  <c:v>5.01758473893272E-3</c:v>
                </c:pt>
                <c:pt idx="144">
                  <c:v>4.4318484119380665E-3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6A7-574C-A598-BA3CB1B11F28}"/>
            </c:ext>
          </c:extLst>
        </c:ser>
        <c:ser>
          <c:idx val="1"/>
          <c:order val="3"/>
          <c:tx>
            <c:strRef>
              <c:f>'LX Apprentice'!$S$49</c:f>
              <c:strCache>
                <c:ptCount val="1"/>
                <c:pt idx="0">
                  <c:v>normal pop X1</c:v>
                </c:pt>
              </c:strCache>
            </c:strRef>
          </c:tx>
          <c:spPr>
            <a:ln w="2222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47625" cap="flat" cmpd="sng" algn="ctr">
                <a:solidFill>
                  <a:srgbClr val="FF0000">
                    <a:alpha val="38000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'LX Apprentice'!$Q$50:$Q$194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'LX Apprentice'!$S$50:$S$194</c:f>
              <c:numCache>
                <c:formatCode>0.000</c:formatCode>
                <c:ptCount val="145"/>
                <c:pt idx="0">
                  <c:v>4.4318484119380075E-3</c:v>
                </c:pt>
                <c:pt idx="1">
                  <c:v>5.0175847389326532E-3</c:v>
                </c:pt>
                <c:pt idx="2">
                  <c:v>5.6708812194458807E-3</c:v>
                </c:pt>
                <c:pt idx="3">
                  <c:v>6.3981203107235513E-3</c:v>
                </c:pt>
                <c:pt idx="4">
                  <c:v>7.2060997646092168E-3</c:v>
                </c:pt>
                <c:pt idx="5">
                  <c:v>8.1020357469784796E-3</c:v>
                </c:pt>
                <c:pt idx="6">
                  <c:v>9.0935625015910286E-3</c:v>
                </c:pt>
                <c:pt idx="7">
                  <c:v>1.0188728126088616E-2</c:v>
                </c:pt>
                <c:pt idx="8">
                  <c:v>1.1395986023797402E-2</c:v>
                </c:pt>
                <c:pt idx="9">
                  <c:v>1.2724181596831387E-2</c:v>
                </c:pt>
                <c:pt idx="10">
                  <c:v>1.4182533754437251E-2</c:v>
                </c:pt>
                <c:pt idx="11">
                  <c:v>1.5780610826231802E-2</c:v>
                </c:pt>
                <c:pt idx="12">
                  <c:v>1.7528300493568461E-2</c:v>
                </c:pt>
                <c:pt idx="13">
                  <c:v>1.9435773384264884E-2</c:v>
                </c:pt>
                <c:pt idx="14">
                  <c:v>2.1513440016773546E-2</c:v>
                </c:pt>
                <c:pt idx="15">
                  <c:v>2.3771900829913678E-2</c:v>
                </c:pt>
                <c:pt idx="16">
                  <c:v>2.6221889093709354E-2</c:v>
                </c:pt>
                <c:pt idx="17">
                  <c:v>2.8874206565747223E-2</c:v>
                </c:pt>
                <c:pt idx="18">
                  <c:v>3.1739651835667224E-2</c:v>
                </c:pt>
                <c:pt idx="19">
                  <c:v>3.482894138763417E-2</c:v>
                </c:pt>
                <c:pt idx="20">
                  <c:v>3.8152623506417724E-2</c:v>
                </c:pt>
                <c:pt idx="21">
                  <c:v>4.1720985256338335E-2</c:v>
                </c:pt>
                <c:pt idx="22">
                  <c:v>4.5543952872905295E-2</c:v>
                </c:pt>
                <c:pt idx="23">
                  <c:v>4.9630986023358713E-2</c:v>
                </c:pt>
                <c:pt idx="24">
                  <c:v>5.3990966513187674E-2</c:v>
                </c:pt>
                <c:pt idx="25">
                  <c:v>5.8632082139484169E-2</c:v>
                </c:pt>
                <c:pt idx="26">
                  <c:v>6.3561706516961941E-2</c:v>
                </c:pt>
                <c:pt idx="27">
                  <c:v>6.8786275826691473E-2</c:v>
                </c:pt>
                <c:pt idx="28">
                  <c:v>7.4311163558992643E-2</c:v>
                </c:pt>
                <c:pt idx="29">
                  <c:v>8.0140554438265552E-2</c:v>
                </c:pt>
                <c:pt idx="30">
                  <c:v>8.6277318826511032E-2</c:v>
                </c:pt>
                <c:pt idx="31">
                  <c:v>9.2722889001515207E-2</c:v>
                </c:pt>
                <c:pt idx="32">
                  <c:v>9.9477138792748207E-2</c:v>
                </c:pt>
                <c:pt idx="33">
                  <c:v>0.10653826813058456</c:v>
                </c:pt>
                <c:pt idx="34">
                  <c:v>0.11390269412019136</c:v>
                </c:pt>
                <c:pt idx="35">
                  <c:v>0.12156495028818042</c:v>
                </c:pt>
                <c:pt idx="36">
                  <c:v>0.12951759566589122</c:v>
                </c:pt>
                <c:pt idx="37">
                  <c:v>0.13775113536619732</c:v>
                </c:pt>
                <c:pt idx="38">
                  <c:v>0.14625395427953519</c:v>
                </c:pt>
                <c:pt idx="39">
                  <c:v>0.15501226545829269</c:v>
                </c:pt>
                <c:pt idx="40">
                  <c:v>0.1640100746759931</c:v>
                </c:pt>
                <c:pt idx="41">
                  <c:v>0.17322916253851786</c:v>
                </c:pt>
                <c:pt idx="42">
                  <c:v>0.18264908538902141</c:v>
                </c:pt>
                <c:pt idx="43">
                  <c:v>0.19224719608678109</c:v>
                </c:pt>
                <c:pt idx="44">
                  <c:v>0.20199868555405839</c:v>
                </c:pt>
                <c:pt idx="45">
                  <c:v>0.21187664577569898</c:v>
                </c:pt>
                <c:pt idx="46">
                  <c:v>0.22185215470573549</c:v>
                </c:pt>
                <c:pt idx="47">
                  <c:v>0.23189438328624226</c:v>
                </c:pt>
                <c:pt idx="48">
                  <c:v>0.24197072451914292</c:v>
                </c:pt>
                <c:pt idx="49">
                  <c:v>0.25204694425504476</c:v>
                </c:pt>
                <c:pt idx="50">
                  <c:v>0.262087353078301</c:v>
                </c:pt>
                <c:pt idx="51">
                  <c:v>0.27205499837854308</c:v>
                </c:pt>
                <c:pt idx="52">
                  <c:v>0.2819118754103021</c:v>
                </c:pt>
                <c:pt idx="53">
                  <c:v>0.29161915585865517</c:v>
                </c:pt>
                <c:pt idx="54">
                  <c:v>0.30113743215480399</c:v>
                </c:pt>
                <c:pt idx="55">
                  <c:v>0.31042697552584209</c:v>
                </c:pt>
                <c:pt idx="56">
                  <c:v>0.31944800552235181</c:v>
                </c:pt>
                <c:pt idx="57">
                  <c:v>0.32816096855037463</c:v>
                </c:pt>
                <c:pt idx="58">
                  <c:v>0.33652682274495277</c:v>
                </c:pt>
                <c:pt idx="59">
                  <c:v>0.34450732636471215</c:v>
                </c:pt>
                <c:pt idx="60">
                  <c:v>0.35206532676429914</c:v>
                </c:pt>
                <c:pt idx="61">
                  <c:v>0.35916504691680912</c:v>
                </c:pt>
                <c:pt idx="62">
                  <c:v>0.36577236641400213</c:v>
                </c:pt>
                <c:pt idx="63">
                  <c:v>0.37185509386976862</c:v>
                </c:pt>
                <c:pt idx="64">
                  <c:v>0.37738322769299293</c:v>
                </c:pt>
                <c:pt idx="65">
                  <c:v>0.3823292022799164</c:v>
                </c:pt>
                <c:pt idx="66">
                  <c:v>0.38666811680284902</c:v>
                </c:pt>
                <c:pt idx="67">
                  <c:v>0.39037794394036218</c:v>
                </c:pt>
                <c:pt idx="68">
                  <c:v>0.39343971610193973</c:v>
                </c:pt>
                <c:pt idx="69">
                  <c:v>0.39583768694474941</c:v>
                </c:pt>
                <c:pt idx="70">
                  <c:v>0.39755946625834188</c:v>
                </c:pt>
                <c:pt idx="71">
                  <c:v>0.39859612660068527</c:v>
                </c:pt>
                <c:pt idx="72">
                  <c:v>0.3989422804014327</c:v>
                </c:pt>
                <c:pt idx="73">
                  <c:v>0.39859612660068539</c:v>
                </c:pt>
                <c:pt idx="74">
                  <c:v>0.39755946625834204</c:v>
                </c:pt>
                <c:pt idx="75">
                  <c:v>0.39583768694474958</c:v>
                </c:pt>
                <c:pt idx="76">
                  <c:v>0.39343971610194006</c:v>
                </c:pt>
                <c:pt idx="77">
                  <c:v>0.39037794394036252</c:v>
                </c:pt>
                <c:pt idx="78">
                  <c:v>0.3866681168028494</c:v>
                </c:pt>
                <c:pt idx="79">
                  <c:v>0.3823292022799169</c:v>
                </c:pt>
                <c:pt idx="80">
                  <c:v>0.37738322769299348</c:v>
                </c:pt>
                <c:pt idx="81">
                  <c:v>0.37185509386976923</c:v>
                </c:pt>
                <c:pt idx="82">
                  <c:v>0.36577236641400274</c:v>
                </c:pt>
                <c:pt idx="83">
                  <c:v>0.35916504691680978</c:v>
                </c:pt>
                <c:pt idx="84">
                  <c:v>0.35206532676429986</c:v>
                </c:pt>
                <c:pt idx="85">
                  <c:v>0.34450732636471298</c:v>
                </c:pt>
                <c:pt idx="86">
                  <c:v>0.3365268227449536</c:v>
                </c:pt>
                <c:pt idx="87">
                  <c:v>0.32816096855037552</c:v>
                </c:pt>
                <c:pt idx="88">
                  <c:v>0.31944800552235275</c:v>
                </c:pt>
                <c:pt idx="89">
                  <c:v>0.31042697552584309</c:v>
                </c:pt>
                <c:pt idx="90">
                  <c:v>0.30113743215480498</c:v>
                </c:pt>
                <c:pt idx="91">
                  <c:v>0.29161915585865616</c:v>
                </c:pt>
                <c:pt idx="92">
                  <c:v>0.2819118754103031</c:v>
                </c:pt>
                <c:pt idx="93">
                  <c:v>0.27205499837854408</c:v>
                </c:pt>
                <c:pt idx="94">
                  <c:v>0.262087353078302</c:v>
                </c:pt>
                <c:pt idx="95">
                  <c:v>0.25204694425504581</c:v>
                </c:pt>
                <c:pt idx="96">
                  <c:v>0.24197072451914398</c:v>
                </c:pt>
                <c:pt idx="97">
                  <c:v>0.23189438328624334</c:v>
                </c:pt>
                <c:pt idx="98">
                  <c:v>0.22185215470573658</c:v>
                </c:pt>
                <c:pt idx="99">
                  <c:v>0.21187664577570006</c:v>
                </c:pt>
                <c:pt idx="100">
                  <c:v>0.20199868555405945</c:v>
                </c:pt>
                <c:pt idx="101">
                  <c:v>0.19224719608678212</c:v>
                </c:pt>
                <c:pt idx="102">
                  <c:v>0.18264908538902244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6A7-574C-A598-BA3CB1B11F28}"/>
            </c:ext>
          </c:extLst>
        </c:ser>
        <c:ser>
          <c:idx val="19"/>
          <c:order val="4"/>
          <c:tx>
            <c:strRef>
              <c:f>'LX Apprentice'!$T$49</c:f>
              <c:strCache>
                <c:ptCount val="1"/>
                <c:pt idx="0">
                  <c:v> X2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47625">
                <a:solidFill>
                  <a:srgbClr val="FF0000">
                    <a:alpha val="37552"/>
                  </a:srgbClr>
                </a:solidFill>
              </a:ln>
            </c:spPr>
          </c:errBars>
          <c:xVal>
            <c:numRef>
              <c:f>'LX Apprentice'!$Q$50:$Q$194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'LX Apprentice'!$T$50:$T$194</c:f>
              <c:numCache>
                <c:formatCode>0.000</c:formatCode>
                <c:ptCount val="14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6A7-574C-A598-BA3CB1B11F28}"/>
            </c:ext>
          </c:extLst>
        </c:ser>
        <c:ser>
          <c:idx val="2"/>
          <c:order val="5"/>
          <c:tx>
            <c:strRef>
              <c:f>'LX Apprentice'!$U$49</c:f>
              <c:strCache>
                <c:ptCount val="1"/>
                <c:pt idx="0">
                  <c:v> X3</c:v>
                </c:pt>
              </c:strCache>
            </c:strRef>
          </c:tx>
          <c:spPr>
            <a:ln w="22225" cap="rnd">
              <a:noFill/>
              <a:prstDash val="solid"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50800" cap="flat" cmpd="sng" algn="ctr">
                <a:solidFill>
                  <a:schemeClr val="tx1">
                    <a:alpha val="23366"/>
                  </a:schemeClr>
                </a:solidFill>
                <a:prstDash val="solid"/>
                <a:round/>
              </a:ln>
              <a:effectLst/>
            </c:spPr>
          </c:errBars>
          <c:xVal>
            <c:numRef>
              <c:f>'LX Apprentice'!$Q$50:$Q$194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'LX Apprentice'!$U$50:$U$194</c:f>
              <c:numCache>
                <c:formatCode>0.000</c:formatCode>
                <c:ptCount val="1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6A7-574C-A598-BA3CB1B11F28}"/>
            </c:ext>
          </c:extLst>
        </c:ser>
        <c:ser>
          <c:idx val="3"/>
          <c:order val="6"/>
          <c:tx>
            <c:strRef>
              <c:f>'LX Apprentice'!$F$113</c:f>
              <c:strCache>
                <c:ptCount val="1"/>
                <c:pt idx="0">
                  <c:v>stdev bars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0"/>
            <c:val val="100"/>
            <c:spPr>
              <a:noFill/>
              <a:ln w="31750" cap="flat" cmpd="sng" algn="ctr">
                <a:solidFill>
                  <a:srgbClr val="00B0F0"/>
                </a:solidFill>
                <a:round/>
              </a:ln>
              <a:effectLst>
                <a:glow>
                  <a:schemeClr val="bg1"/>
                </a:glow>
              </a:effectLst>
            </c:spPr>
          </c:errBars>
          <c:xVal>
            <c:numRef>
              <c:f>'LX Apprentice'!$C$115:$C$121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'LX Apprentice'!$F$115:$F$121</c:f>
              <c:numCache>
                <c:formatCode>0.000</c:formatCode>
                <c:ptCount val="7"/>
                <c:pt idx="0">
                  <c:v>4.4318484119380075E-3</c:v>
                </c:pt>
                <c:pt idx="1">
                  <c:v>5.3990966513188063E-2</c:v>
                </c:pt>
                <c:pt idx="2">
                  <c:v>0.24197072451914337</c:v>
                </c:pt>
                <c:pt idx="3">
                  <c:v>0.3989422804014327</c:v>
                </c:pt>
                <c:pt idx="4">
                  <c:v>0.24197072451914337</c:v>
                </c:pt>
                <c:pt idx="5">
                  <c:v>5.3990966513188063E-2</c:v>
                </c:pt>
                <c:pt idx="6">
                  <c:v>4.4318484119380075E-3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6A7-574C-A598-BA3CB1B11F28}"/>
            </c:ext>
          </c:extLst>
        </c:ser>
        <c:ser>
          <c:idx val="10"/>
          <c:order val="7"/>
          <c:tx>
            <c:strRef>
              <c:f>'LX Apprentice'!$C$113</c:f>
              <c:strCache>
                <c:ptCount val="1"/>
                <c:pt idx="0">
                  <c:v>stdev</c:v>
                </c:pt>
              </c:strCache>
            </c:strRef>
          </c:tx>
          <c:spPr>
            <a:ln w="127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CDB64503-105B-6147-B88D-9CFC7AB632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6A7-574C-A598-BA3CB1B11F2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3006D38-2C9E-E249-9049-92C5C158C9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6A7-574C-A598-BA3CB1B11F2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1A870D8-CA6E-D24C-AEBC-83FF7F61B6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6A7-574C-A598-BA3CB1B11F2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877A6C5-DA28-EA46-99F6-970778ACED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6A7-574C-A598-BA3CB1B11F2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A56F3F8-8F89-DC4B-842F-9CBB9EFDEA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6A7-574C-A598-BA3CB1B11F2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98B742C-D1C7-3047-8EFB-78501F4CD5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6A7-574C-A598-BA3CB1B11F2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47CB1EF-F6BF-3747-ACD7-330CCC81C4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6A7-574C-A598-BA3CB1B11F28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'LX Apprentice'!$C$115:$C$121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'LX Apprentice'!$D$115:$D$121</c:f>
              <c:numCache>
                <c:formatCode>General</c:formatCode>
                <c:ptCount val="7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'LX Apprentice'!$E$115:$E$121</c15:f>
                <c15:dlblRangeCache>
                  <c:ptCount val="7"/>
                  <c:pt idx="0">
                    <c:v>-3z</c:v>
                  </c:pt>
                  <c:pt idx="1">
                    <c:v>-2z</c:v>
                  </c:pt>
                  <c:pt idx="2">
                    <c:v>-1z</c:v>
                  </c:pt>
                  <c:pt idx="3">
                    <c:v>0</c:v>
                  </c:pt>
                  <c:pt idx="4">
                    <c:v>1z</c:v>
                  </c:pt>
                  <c:pt idx="5">
                    <c:v>2z</c:v>
                  </c:pt>
                  <c:pt idx="6">
                    <c:v>3z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A6A7-574C-A598-BA3CB1B11F28}"/>
            </c:ext>
          </c:extLst>
        </c:ser>
        <c:ser>
          <c:idx val="9"/>
          <c:order val="8"/>
          <c:tx>
            <c:strRef>
              <c:f>'LX Apprentice'!$E$124</c:f>
              <c:strCache>
                <c:ptCount val="1"/>
                <c:pt idx="0">
                  <c:v>emp rule labels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CE903D42-53A9-D84C-86A8-4027BAB786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6A7-574C-A598-BA3CB1B11F2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BCFD493-8E0E-FB4C-B32A-767DFB3555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6A7-574C-A598-BA3CB1B11F2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3A968ED-3806-A640-AD80-7062E0E928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6A7-574C-A598-BA3CB1B11F2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30F2F59-CB38-324C-985F-D29C9CB504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6A7-574C-A598-BA3CB1B11F2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1829420-D923-4A46-AD51-24077ACE16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6A7-574C-A598-BA3CB1B11F2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52A6605-D355-B445-B343-67AA74AFF5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6A7-574C-A598-BA3CB1B11F2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1749DEB-42A6-8C45-AB43-AD7D35BCD7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6A7-574C-A598-BA3CB1B11F2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931897F-F7FE-9140-B8FA-8CE5DA5445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6A7-574C-A598-BA3CB1B11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'LX Apprentice'!$C$125:$C$132</c:f>
              <c:numCache>
                <c:formatCode>General</c:formatCode>
                <c:ptCount val="8"/>
                <c:pt idx="0">
                  <c:v>-3.5</c:v>
                </c:pt>
                <c:pt idx="1">
                  <c:v>-2.5</c:v>
                </c:pt>
                <c:pt idx="2">
                  <c:v>-1.5</c:v>
                </c:pt>
                <c:pt idx="3">
                  <c:v>-0.5</c:v>
                </c:pt>
                <c:pt idx="4">
                  <c:v>0.5</c:v>
                </c:pt>
                <c:pt idx="5">
                  <c:v>1.5</c:v>
                </c:pt>
                <c:pt idx="6">
                  <c:v>2.5</c:v>
                </c:pt>
                <c:pt idx="7">
                  <c:v>3.5</c:v>
                </c:pt>
              </c:numCache>
            </c:numRef>
          </c:xVal>
          <c:yVal>
            <c:numRef>
              <c:f>'LX Apprentice'!$D$125:$D$132</c:f>
              <c:numCache>
                <c:formatCode>General</c:formatCode>
                <c:ptCount val="8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  <c:pt idx="7">
                  <c:v>-0.02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'LX Apprentice'!$E$125:$E$132</c15:f>
                <c15:dlblRangeCache>
                  <c:ptCount val="8"/>
                  <c:pt idx="0">
                    <c:v>0.5%</c:v>
                  </c:pt>
                  <c:pt idx="1">
                    <c:v>2.0%</c:v>
                  </c:pt>
                  <c:pt idx="2">
                    <c:v>13.5%</c:v>
                  </c:pt>
                  <c:pt idx="3">
                    <c:v>34.0%</c:v>
                  </c:pt>
                  <c:pt idx="4">
                    <c:v>34.0%</c:v>
                  </c:pt>
                  <c:pt idx="5">
                    <c:v>13.5%</c:v>
                  </c:pt>
                  <c:pt idx="6">
                    <c:v>2.0%</c:v>
                  </c:pt>
                  <c:pt idx="7">
                    <c:v>0.5%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9-A6A7-574C-A598-BA3CB1B11F28}"/>
            </c:ext>
          </c:extLst>
        </c:ser>
        <c:ser>
          <c:idx val="8"/>
          <c:order val="9"/>
          <c:tx>
            <c:strRef>
              <c:f>'LX Apprentice'!$C$135</c:f>
              <c:strCache>
                <c:ptCount val="1"/>
                <c:pt idx="0">
                  <c:v>cumm prob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599FE1DA-A4A9-8747-81E7-D6DACE3CF9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A6A7-574C-A598-BA3CB1B11F2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392498F-D6E7-7048-BD55-FF5E0E2DA2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6A7-574C-A598-BA3CB1B11F2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1CB5950-6086-8644-9CB1-03B1385C29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6A7-574C-A598-BA3CB1B11F2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D87DDBA-C8CB-8547-95AB-103F5ADA23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6A7-574C-A598-BA3CB1B11F2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CC57B82-D5AA-B04F-9CD9-C1F0BA2676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6A7-574C-A598-BA3CB1B11F2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F050209-08D5-2844-B135-7C2900AEEC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6A7-574C-A598-BA3CB1B11F2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5A40C26-155E-B84E-BF20-DA46FD1BF9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6A7-574C-A598-BA3CB1B11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'LX Apprentice'!$C$136:$C$142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'LX Apprentice'!$D$136:$D$142</c:f>
              <c:numCache>
                <c:formatCode>General</c:formatCode>
                <c:ptCount val="7"/>
                <c:pt idx="0">
                  <c:v>-0.05</c:v>
                </c:pt>
                <c:pt idx="1">
                  <c:v>-0.05</c:v>
                </c:pt>
                <c:pt idx="2">
                  <c:v>-0.05</c:v>
                </c:pt>
                <c:pt idx="3">
                  <c:v>-0.05</c:v>
                </c:pt>
                <c:pt idx="4">
                  <c:v>-0.05</c:v>
                </c:pt>
                <c:pt idx="5">
                  <c:v>-0.05</c:v>
                </c:pt>
                <c:pt idx="6">
                  <c:v>-0.05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'LX Apprentice'!$F$136:$F$142</c15:f>
                <c15:dlblRangeCache>
                  <c:ptCount val="7"/>
                  <c:pt idx="0">
                    <c:v>⟵ 0.5%</c:v>
                  </c:pt>
                  <c:pt idx="1">
                    <c:v>⟵ 2.5%</c:v>
                  </c:pt>
                  <c:pt idx="2">
                    <c:v>⟵ 16.0%</c:v>
                  </c:pt>
                  <c:pt idx="3">
                    <c:v>⟵ 50.0%</c:v>
                  </c:pt>
                  <c:pt idx="4">
                    <c:v>⟵ 84.0%</c:v>
                  </c:pt>
                  <c:pt idx="5">
                    <c:v>⟵ 97.5%</c:v>
                  </c:pt>
                  <c:pt idx="6">
                    <c:v>⟵ 99.5%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A6A7-574C-A598-BA3CB1B11F28}"/>
            </c:ext>
          </c:extLst>
        </c:ser>
        <c:ser>
          <c:idx val="11"/>
          <c:order val="10"/>
          <c:tx>
            <c:strRef>
              <c:f>'LX Apprentice'!$A$155</c:f>
              <c:strCache>
                <c:ptCount val="1"/>
                <c:pt idx="0">
                  <c:v>X1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1000">
                        <a:solidFill>
                          <a:srgbClr val="C0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37836571845957"/>
                      <c:h val="3.7432290880533479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22-A6A7-574C-A598-BA3CB1B11F2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3-A6A7-574C-A598-BA3CB1B11F2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4-A6A7-574C-A598-BA3CB1B11F2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6A7-574C-A598-BA3CB1B11F2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6A7-574C-A598-BA3CB1B11F2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7-A6A7-574C-A598-BA3CB1B11F2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8-A6A7-574C-A598-BA3CB1B11F2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A6A7-574C-A598-BA3CB1B11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C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'LX Apprentice'!$C$157:$C$164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'LX Apprentice'!$D$157:$D$164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'LX Apprentice'!$G$157:$G$164</c15:f>
                <c15:dlblRangeCache>
                  <c:ptCount val="8"/>
                  <c:pt idx="0">
                    <c:v> σ = 6 </c:v>
                  </c:pt>
                  <c:pt idx="1">
                    <c:v> -18 </c:v>
                  </c:pt>
                  <c:pt idx="2">
                    <c:v> -12 </c:v>
                  </c:pt>
                  <c:pt idx="3">
                    <c:v> -6 </c:v>
                  </c:pt>
                  <c:pt idx="4">
                    <c:v> 0 </c:v>
                  </c:pt>
                  <c:pt idx="5">
                    <c:v> +6 </c:v>
                  </c:pt>
                  <c:pt idx="6">
                    <c:v> +12 </c:v>
                  </c:pt>
                  <c:pt idx="7">
                    <c:v> +18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A-A6A7-574C-A598-BA3CB1B11F28}"/>
            </c:ext>
          </c:extLst>
        </c:ser>
        <c:ser>
          <c:idx val="4"/>
          <c:order val="11"/>
          <c:tx>
            <c:strRef>
              <c:f>'LX Apprentice'!$C$145</c:f>
              <c:strCache>
                <c:ptCount val="1"/>
                <c:pt idx="0">
                  <c:v>X1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2B-A6A7-574C-A598-BA3CB1B11F28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00" b="0" i="0" u="none" strike="noStrike" kern="1200" baseline="0">
                        <a:solidFill>
                          <a:srgbClr val="FF0000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B2D76402-8453-7741-AA1D-A05118371150}" type="CELLRANGE">
                      <a:rPr lang="en-US"/>
                      <a:pPr algn="ctr">
                        <a:defRPr sz="1000" b="0" i="0" u="none" strike="noStrike" kern="1200" baseline="0">
                          <a:solidFill>
                            <a:srgbClr val="FF0000"/>
                          </a:solidFill>
                          <a:effectLst>
                            <a:glow rad="127000">
                              <a:schemeClr val="bg1"/>
                            </a:glow>
                          </a:effectLst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>
                    <a:alpha val="81000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1204694668187"/>
                      <c:h val="4.908529852152470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A6A7-574C-A598-BA3CB1B11F2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C5E7160-85C9-BB4C-9348-A622213A91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A6A7-574C-A598-BA3CB1B11F2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B655896-C43A-3048-AEF4-0AA59537E4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A6A7-574C-A598-BA3CB1B11F2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1552DE6-A531-5B4A-BACC-67A96682C1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A6A7-574C-A598-BA3CB1B11F28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F2D38A33-D490-654C-8543-F3EDB8F45E3D}" type="CELLRANGE">
                      <a:rPr lang="en-US"/>
                      <a:pPr>
                        <a:defRPr sz="11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A6A7-574C-A598-BA3CB1B11F2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AC6ACC7-FA52-C540-A02E-8D89093E20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A6A7-574C-A598-BA3CB1B11F2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0F83700-68AC-AB43-B4B5-5127DE9624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A6A7-574C-A598-BA3CB1B11F2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51B6299-4BAC-CF41-8E06-8B74FFB40E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A6A7-574C-A598-BA3CB1B11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FF000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'LX Apprentice'!$C$146:$C$153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'LX Apprentice'!$D$146:$D$153</c:f>
              <c:numCache>
                <c:formatCode>General</c:formatCode>
                <c:ptCount val="8"/>
                <c:pt idx="0">
                  <c:v>-0.12</c:v>
                </c:pt>
                <c:pt idx="1">
                  <c:v>-0.12</c:v>
                </c:pt>
                <c:pt idx="2">
                  <c:v>-0.12</c:v>
                </c:pt>
                <c:pt idx="3">
                  <c:v>-0.12</c:v>
                </c:pt>
                <c:pt idx="4">
                  <c:v>-0.12</c:v>
                </c:pt>
                <c:pt idx="5">
                  <c:v>-0.12</c:v>
                </c:pt>
                <c:pt idx="6">
                  <c:v>-0.12</c:v>
                </c:pt>
                <c:pt idx="7">
                  <c:v>-0.12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'LX Apprentice'!$E$146:$E$153</c15:f>
                <c15:dlblRangeCache>
                  <c:ptCount val="8"/>
                  <c:pt idx="0">
                    <c:v>raw scale</c:v>
                  </c:pt>
                  <c:pt idx="1">
                    <c:v> 54 </c:v>
                  </c:pt>
                  <c:pt idx="2">
                    <c:v> 60 </c:v>
                  </c:pt>
                  <c:pt idx="3">
                    <c:v> 66 </c:v>
                  </c:pt>
                  <c:pt idx="4">
                    <c:v> 72 </c:v>
                  </c:pt>
                  <c:pt idx="5">
                    <c:v> 78 </c:v>
                  </c:pt>
                  <c:pt idx="6">
                    <c:v> 84 </c:v>
                  </c:pt>
                  <c:pt idx="7">
                    <c:v> 90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3-A6A7-574C-A598-BA3CB1B11F28}"/>
            </c:ext>
          </c:extLst>
        </c:ser>
        <c:ser>
          <c:idx val="12"/>
          <c:order val="12"/>
          <c:tx>
            <c:strRef>
              <c:f>'LX Apprentice'!$A$176</c:f>
              <c:strCache>
                <c:ptCount val="1"/>
                <c:pt idx="0">
                  <c:v>X3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900"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039448451221242"/>
                      <c:h val="4.315050560104243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34-A6A7-574C-A598-BA3CB1B11F2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A6A7-574C-A598-BA3CB1B11F2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A6A7-574C-A598-BA3CB1B11F2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A6A7-574C-A598-BA3CB1B11F2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6A7-574C-A598-BA3CB1B11F2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A6A7-574C-A598-BA3CB1B11F2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A6A7-574C-A598-BA3CB1B11F2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A6A7-574C-A598-BA3CB1B11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0" tIns="0" rIns="0" bIns="0" anchor="ctr">
                <a:spAutoFit/>
              </a:bodyPr>
              <a:lstStyle/>
              <a:p>
                <a:pPr>
                  <a:defRPr sz="900"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'LX Apprentice'!$C$178:$C$185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'LX Apprentice'!$D$178:$D$185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'LX Apprentice'!$G$178:$G$185</c15:f>
                <c15:dlblRangeCache>
                  <c:ptCount val="8"/>
                  <c:pt idx="0">
                    <c:v> σ = 0 </c:v>
                  </c:pt>
                  <c:pt idx="1">
                    <c:v> -18 </c:v>
                  </c:pt>
                  <c:pt idx="2">
                    <c:v> -12 </c:v>
                  </c:pt>
                  <c:pt idx="3">
                    <c:v> -6 </c:v>
                  </c:pt>
                  <c:pt idx="4">
                    <c:v> 0 </c:v>
                  </c:pt>
                  <c:pt idx="5">
                    <c:v> +6 </c:v>
                  </c:pt>
                  <c:pt idx="6">
                    <c:v> +12 </c:v>
                  </c:pt>
                  <c:pt idx="7">
                    <c:v> +18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C-A6A7-574C-A598-BA3CB1B11F28}"/>
            </c:ext>
          </c:extLst>
        </c:ser>
        <c:ser>
          <c:idx val="5"/>
          <c:order val="13"/>
          <c:tx>
            <c:strRef>
              <c:f>'LX Apprentice'!$C$166</c:f>
              <c:strCache>
                <c:ptCount val="1"/>
                <c:pt idx="0">
                  <c:v>X3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3D-A6A7-574C-A598-BA3CB1B11F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3E-A6A7-574C-A598-BA3CB1B11F28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tx1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solidFill>
                  <a:schemeClr val="bg1">
                    <a:alpha val="79676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289971472381856"/>
                      <c:h val="4.9974999667937961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3F-A6A7-574C-A598-BA3CB1B11F2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A6A7-574C-A598-BA3CB1B11F2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A6A7-574C-A598-BA3CB1B11F2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A6A7-574C-A598-BA3CB1B11F28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A6A7-574C-A598-BA3CB1B11F2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A6A7-574C-A598-BA3CB1B11F2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A6A7-574C-A598-BA3CB1B11F2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A6A7-574C-A598-BA3CB1B11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'LX Apprentice'!$C$167:$C$174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'LX Apprentice'!$D$167:$D$174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'LX Apprentice'!$E$167:$E$174</c15:f>
                <c15:dlblRangeCache>
                  <c:ptCount val="8"/>
                  <c:pt idx="1">
                    <c:v>  </c:v>
                  </c:pt>
                  <c:pt idx="2">
                    <c:v>  </c:v>
                  </c:pt>
                  <c:pt idx="3">
                    <c:v>  </c:v>
                  </c:pt>
                  <c:pt idx="4">
                    <c:v>  </c:v>
                  </c:pt>
                  <c:pt idx="5">
                    <c:v>  </c:v>
                  </c:pt>
                  <c:pt idx="6">
                    <c:v>  </c:v>
                  </c:pt>
                  <c:pt idx="7">
                    <c:v> 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5-A6A7-574C-A598-BA3CB1B11F28}"/>
            </c:ext>
          </c:extLst>
        </c:ser>
        <c:ser>
          <c:idx val="6"/>
          <c:order val="14"/>
          <c:tx>
            <c:strRef>
              <c:f>'LX Apprentice'!$A$104</c:f>
              <c:strCache>
                <c:ptCount val="1"/>
                <c:pt idx="0">
                  <c:v>X1 Label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9632583237946693E-2"/>
                  <c:y val="-6.9348538239675878E-2"/>
                </c:manualLayout>
              </c:layout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50" b="0" i="0" u="none" strike="noStrike" kern="1200" baseline="0">
                        <a:solidFill>
                          <a:srgbClr val="FF0000"/>
                        </a:solidFill>
                        <a:effectLst/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260DBF01-451B-7E4C-94B1-BF387689CD4C}" type="CELLRANGE">
                      <a:rPr lang="en-US"/>
                      <a:pPr algn="ctr">
                        <a:defRPr sz="1050" b="0" i="0" u="none" strike="noStrike" kern="1200" baseline="0">
                          <a:solidFill>
                            <a:srgbClr val="FF0000"/>
                          </a:solidFill>
                          <a:effectLst/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761687098372904"/>
                      <c:h val="0.1065097686009706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A6A7-574C-A598-BA3CB1B11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rgbClr val="FF0000">
                    <a:alpha val="38213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'LX Apprentice'!$C$104</c:f>
              <c:numCache>
                <c:formatCode>0.000</c:formatCode>
                <c:ptCount val="1"/>
                <c:pt idx="0">
                  <c:v>1.2815515655446006</c:v>
                </c:pt>
              </c:numCache>
            </c:numRef>
          </c:xVal>
          <c:yVal>
            <c:numRef>
              <c:f>'LX Apprentice'!$D$104</c:f>
              <c:numCache>
                <c:formatCode>0.000</c:formatCode>
                <c:ptCount val="1"/>
                <c:pt idx="0">
                  <c:v>0.2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'LX Apprentice'!$J$104</c15:f>
                <c15:dlblRangeCache>
                  <c:ptCount val="1"/>
                  <c:pt idx="0">
                    <c:v>⟵ Diego
P( x &lt; 80  z &lt; 1.28 ) = 90.0%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A6A7-574C-A598-BA3CB1B11F28}"/>
            </c:ext>
          </c:extLst>
        </c:ser>
        <c:ser>
          <c:idx val="16"/>
          <c:order val="15"/>
          <c:tx>
            <c:strRef>
              <c:f>'LX Apprentice'!$A$105</c:f>
              <c:strCache>
                <c:ptCount val="1"/>
                <c:pt idx="0">
                  <c:v>X2 Label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1050">
                        <a:solidFill>
                          <a:srgbClr val="FF0000"/>
                        </a:solidFill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737643777994363"/>
                      <c:h val="0.10175643669303723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48-A6A7-574C-A598-BA3CB1B11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ln w="38100">
                <a:solidFill>
                  <a:srgbClr val="FF0000">
                    <a:alpha val="38000"/>
                  </a:srgbClr>
                </a:solidFill>
              </a:ln>
            </c:spPr>
          </c:errBars>
          <c:xVal>
            <c:numRef>
              <c:f>'LX Apprentice'!$C$105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'LX Apprentice'!$D$105</c:f>
              <c:numCache>
                <c:formatCode>0.000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'LX Apprentice'!$J$105</c15:f>
                <c15:dlblRangeCache>
                  <c:ptCount val="1"/>
                  <c:pt idx="0">
                    <c:v> ⟵ ? ⟶
P(  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9-A6A7-574C-A598-BA3CB1B11F28}"/>
            </c:ext>
          </c:extLst>
        </c:ser>
        <c:ser>
          <c:idx val="7"/>
          <c:order val="16"/>
          <c:tx>
            <c:strRef>
              <c:f>'LX Apprentice'!$A$109</c:f>
              <c:strCache>
                <c:ptCount val="1"/>
                <c:pt idx="0">
                  <c:v>X3 Label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1.2801952137836484E-3"/>
                  <c:y val="-7.6308186003848491E-2"/>
                </c:manualLayout>
              </c:layout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defRPr>
                    </a:pPr>
                    <a:fld id="{5CF9FDD0-918B-954D-99B4-17D8099C1D14}" type="CELLRANGE">
                      <a:rPr lang="en-US" sz="105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rPr>
                      <a:pPr>
                        <a:defRPr sz="1050" b="0" i="0" u="none" strike="noStrike" kern="1200" baseline="0">
                          <a:solidFill>
                            <a:schemeClr val="tx1"/>
                          </a:solidFill>
                          <a:effectLst/>
                          <a:latin typeface="+mn-lt"/>
                          <a:ea typeface="Tahoma" panose="020B0604030504040204" pitchFamily="34" charset="0"/>
                          <a:cs typeface="Tahom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4619955323527"/>
                      <c:h val="0.1176135728509859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A6A7-574C-A598-BA3CB1B11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chemeClr val="tx1">
                    <a:alpha val="29990"/>
                  </a:schemeClr>
                </a:solidFill>
                <a:prstDash val="solid"/>
                <a:round/>
              </a:ln>
              <a:effectLst>
                <a:glow>
                  <a:schemeClr val="bg1">
                    <a:alpha val="40000"/>
                  </a:schemeClr>
                </a:glow>
              </a:effectLst>
            </c:spPr>
          </c:errBars>
          <c:xVal>
            <c:numRef>
              <c:f>'LX Apprentice'!$C$109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'LX Apprentice'!$D$109</c:f>
              <c:numCache>
                <c:formatCode>0.000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'LX Apprentice'!$J$109</c15:f>
                <c15:dlblRangeCache>
                  <c:ptCount val="1"/>
                  <c:pt idx="0">
                    <c:v> ⟵ ? ⟶
P(  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B-A6A7-574C-A598-BA3CB1B11F28}"/>
            </c:ext>
          </c:extLst>
        </c:ser>
        <c:ser>
          <c:idx val="18"/>
          <c:order val="17"/>
          <c:tx>
            <c:v>xbars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8C1E6113-19BE-9F48-B270-C55746CE0B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A6A7-574C-A598-BA3CB1B11F2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EC56F29-B601-8449-9D8C-EA5E260694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A6A7-574C-A598-BA3CB1B11F2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E843CAF-8D00-D147-B1EA-1093F4F1C7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A6A7-574C-A598-BA3CB1B11F2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9D90341-7061-094D-A2CB-74489A4778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A6A7-574C-A598-BA3CB1B11F2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745C54B-5FED-434B-9DF7-17342D0819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0-A6A7-574C-A598-BA3CB1B11F2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F02A939-F952-5D4D-BEDF-78CA0C8F7D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A6A7-574C-A598-BA3CB1B11F2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D050AF4-AB0D-0F4A-8168-6F93A5AA76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A6A7-574C-A598-BA3CB1B11F2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E1AAF46-68F4-064E-95C9-AE2D2225D8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A6A7-574C-A598-BA3CB1B11F2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12FE138-E739-A946-A3A7-A9266454E8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A6A7-574C-A598-BA3CB1B11F2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9525721-AB6D-2544-986B-108A5B0907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A6A7-574C-A598-BA3CB1B11F2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9FCC128-4590-0F45-A1D5-C4BCCC1188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A6A7-574C-A598-BA3CB1B11F2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85CFE2C-8C2B-AE48-A7E3-141C69E5F0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A6A7-574C-A598-BA3CB1B11F2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D0FB5A0-37D2-0E4F-8D16-C6BD6B384E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A6A7-574C-A598-BA3CB1B11F2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94137C6-1EB3-5345-9538-CD39C81463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9-A6A7-574C-A598-BA3CB1B11F2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BC04517-F1E4-3241-9B14-05A50E90B8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A-A6A7-574C-A598-BA3CB1B11F2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23D45CC-FEBA-C540-A61F-7BBD799FDB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B-A6A7-574C-A598-BA3CB1B11F2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CF8504B7-1440-2345-A37F-818D528D3D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C-A6A7-574C-A598-BA3CB1B11F2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A3BCA6BF-2976-5445-9EDA-91C9016B2F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D-A6A7-574C-A598-BA3CB1B11F2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9C3E10D3-66D5-9E4E-B2EE-B3C12486A9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E-A6A7-574C-A598-BA3CB1B11F2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9A49F910-DFD3-9E4A-82A2-472CE3CC16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A6A7-574C-A598-BA3CB1B11F2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36259A45-102B-034F-A8F1-E7F31FA0B8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0-A6A7-574C-A598-BA3CB1B11F2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2A737934-D3AA-D443-97C1-2522580326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1-A6A7-574C-A598-BA3CB1B11F2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DB6E87CB-D0A6-8D46-B970-0D551E5B4B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2-A6A7-574C-A598-BA3CB1B11F2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5E3265E6-AF33-B04E-953F-B0992427CD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3-A6A7-574C-A598-BA3CB1B11F2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C6729581-5922-1E49-BAC7-9BCFAA5175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4-A6A7-574C-A598-BA3CB1B11F2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271D20EC-19AF-3E41-871B-CF482C19BE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A6A7-574C-A598-BA3CB1B11F2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54197403-ED9F-6C4E-9C25-E977C50425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A6A7-574C-A598-BA3CB1B11F2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8904DCF3-6C04-2F43-8FC9-A088C056F0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A6A7-574C-A598-BA3CB1B11F2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09EEAB39-1FC6-D940-9D03-610253D16D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A6A7-574C-A598-BA3CB1B11F2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8FD4FE8B-C6A7-AA4D-9A9E-338EA76658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A6A7-574C-A598-BA3CB1B11F2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0CB73393-0657-4540-BADA-ED59811518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A6A7-574C-A598-BA3CB1B11F2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9707B208-8EAC-0D4C-AAEF-52C921142F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A6A7-574C-A598-BA3CB1B11F2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D984C9F0-6C4F-5D48-88A8-AEAC367BF8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A6A7-574C-A598-BA3CB1B11F2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07A1941F-8A76-8046-BD20-DC875CB33A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A6A7-574C-A598-BA3CB1B11F2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F9D8FC42-D173-2D49-9F5A-E40ACF2E0D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A6A7-574C-A598-BA3CB1B11F28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8E4FECE1-5B14-0048-A4E1-7406DF502D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A6A7-574C-A598-BA3CB1B11F28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D4AF4405-66E5-2F4E-BF4A-E68FE668DC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A6A7-574C-A598-BA3CB1B11F28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04C06BD9-19DD-8349-926F-E113D90C91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A6A7-574C-A598-BA3CB1B11F28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FB5CB383-C9EF-E64D-A5F4-70EF2C31F8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A6A7-574C-A598-BA3CB1B11F28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24AC0CE7-A0EF-C044-A1D2-E609B1FDE9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3-A6A7-574C-A598-BA3CB1B11F28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15BE2293-C411-1B45-B77D-9CE03F9623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4-A6A7-574C-A598-BA3CB1B11F28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6D63BA95-2FF7-6145-82B7-54C4D99C27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5-A6A7-574C-A598-BA3CB1B11F28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E8A3FA61-CB44-5E46-B21D-92656BE905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6-A6A7-574C-A598-BA3CB1B11F28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47C22322-7FF2-3B4A-8BC0-0BA75B80BC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A6A7-574C-A598-BA3CB1B11F28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2953644E-0848-BA42-B1D7-84F90DCEF4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A6A7-574C-A598-BA3CB1B11F28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AD120C7F-8EA4-5445-B819-3A56AAAE96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A6A7-574C-A598-BA3CB1B11F28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C5B8EA49-61F5-CA4F-AD9D-A73291F9EE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A6A7-574C-A598-BA3CB1B11F28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6FAE7DD7-A705-CF4B-BE53-78E632D64B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A6A7-574C-A598-BA3CB1B11F28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82F5A5E0-EAF8-074B-BEB7-ED6AE208D8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A6A7-574C-A598-BA3CB1B11F28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7B62D35B-CB84-7849-890D-76A2E0D6CF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A6A7-574C-A598-BA3CB1B11F28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F09729EE-D192-654B-978F-B10AFD6512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A6A7-574C-A598-BA3CB1B11F28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BA9B46C5-E209-064E-BEF1-D4148C4264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F-A6A7-574C-A598-BA3CB1B11F28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4050363A-2D65-E448-9BB2-4047469CBD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A6A7-574C-A598-BA3CB1B11F28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B7F15782-19B1-984F-85E3-9B2211014A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1-A6A7-574C-A598-BA3CB1B11F28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027F133D-CD32-9D48-849E-C57AFA1E59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A6A7-574C-A598-BA3CB1B11F28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8E3BC3CF-F4A2-674D-AA7E-9BD42A4C2E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A6A7-574C-A598-BA3CB1B11F28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D8483CE0-90DE-3A49-9309-46B0B26844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A6A7-574C-A598-BA3CB1B11F28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BDE84863-74C0-C043-80B5-224395DE1B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5-A6A7-574C-A598-BA3CB1B11F28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71E1239F-8369-BE49-8B21-3F7715D1C2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A6A7-574C-A598-BA3CB1B11F28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C606B84D-5AF5-0E48-84D2-4C78A46720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7-A6A7-574C-A598-BA3CB1B11F28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B6DBFB4B-F36B-8740-A1C2-0F6582C1BA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8-A6A7-574C-A598-BA3CB1B11F28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8DA6E5D1-4FAB-2D43-A74A-BF1C4C062C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9-A6A7-574C-A598-BA3CB1B11F28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C19AD320-0AE3-F442-BC1F-EA7A17242E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A6A7-574C-A598-BA3CB1B11F28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B77D7761-3E14-C641-B05C-DCA44EACB8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B-A6A7-574C-A598-BA3CB1B11F28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E5854A61-8F81-E147-87FA-A3F863D991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C-A6A7-574C-A598-BA3CB1B11F28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1413F69D-FB2A-F343-AAD8-580D1EA1FC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D-A6A7-574C-A598-BA3CB1B11F28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046BCF10-4EEE-4C4F-B2D7-48573EDB14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A6A7-574C-A598-BA3CB1B11F28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B49A1097-18D8-7D49-82E3-2B871ED415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F-A6A7-574C-A598-BA3CB1B11F28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0A28E7C0-7E98-6C4A-AD3F-84A88F8092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0-A6A7-574C-A598-BA3CB1B11F28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7F4C0620-966E-8747-87DC-638DAF89A9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1-A6A7-574C-A598-BA3CB1B11F28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EC0AFA06-4D8D-0346-825D-CFD53BD50F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2-A6A7-574C-A598-BA3CB1B11F28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BDC46727-7804-5D45-9EA5-834791AC9D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3-A6A7-574C-A598-BA3CB1B11F28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C00E4940-FE7B-B14F-85A1-6E548D20BA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4-A6A7-574C-A598-BA3CB1B11F28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0493BDA4-17C9-D543-85B0-B2C2A413AA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5-A6A7-574C-A598-BA3CB1B11F28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64ACFC5B-89ED-1249-B567-CF495470DD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6-A6A7-574C-A598-BA3CB1B11F28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5DFA3A6B-D850-1A42-869A-AC98349BE7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7-A6A7-574C-A598-BA3CB1B11F28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A052A2B5-4810-2C43-BD49-6D11D3BEA7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8-A6A7-574C-A598-BA3CB1B11F28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EFAE84EB-B46C-F542-87E6-90865A7EC8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9-A6A7-574C-A598-BA3CB1B11F28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CEEE4FCC-385F-2845-BDE2-6CF611438C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A-A6A7-574C-A598-BA3CB1B11F28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D528A0F5-E988-0A44-A952-C22B48B1AE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B-A6A7-574C-A598-BA3CB1B11F28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254A7B7D-D6B1-0746-B939-2A3ED55205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C-A6A7-574C-A598-BA3CB1B11F28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D0BE3D8B-5933-1C48-B25A-20B24A46CD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D-A6A7-574C-A598-BA3CB1B11F28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F606F56D-85A0-DF44-9400-F4432D3621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E-A6A7-574C-A598-BA3CB1B11F28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936121F9-6F69-124C-8E56-ED129C63DF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F-A6A7-574C-A598-BA3CB1B11F28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995E2B63-5930-DF41-8985-A6D386726C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0-A6A7-574C-A598-BA3CB1B11F28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BF2B5878-3487-3642-BDFB-BAF2469416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1-A6A7-574C-A598-BA3CB1B11F28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BC3DFB64-44D7-EF42-B6AD-CAC30DE610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2-A6A7-574C-A598-BA3CB1B11F28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5A672458-7650-B447-B59F-FCBFAE32AF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3-A6A7-574C-A598-BA3CB1B11F28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8B1C58AD-15A7-074B-822A-497CE64F31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4-A6A7-574C-A598-BA3CB1B11F28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E75838F6-4C79-484C-B69F-13976369F8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5-A6A7-574C-A598-BA3CB1B11F28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58CF26DD-0030-CE41-9294-06B0456735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6-A6A7-574C-A598-BA3CB1B11F28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fld id="{C976EC17-42F3-AD40-AE8F-B5290DBB5C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7-A6A7-574C-A598-BA3CB1B11F28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fld id="{8B5070DB-C4FE-2D49-9621-6E0DCDEE01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8-A6A7-574C-A598-BA3CB1B11F28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fld id="{B8EDE2A4-875E-7A47-A32F-6A483D40DF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9-A6A7-574C-A598-BA3CB1B11F28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fld id="{C349BB7A-FDFE-BF49-88BC-1746AFC9D2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A-A6A7-574C-A598-BA3CB1B11F28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fld id="{9DFE7C2A-1926-6748-A8BD-3BCC3E9924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B-A6A7-574C-A598-BA3CB1B11F28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fld id="{BC5BD734-6D9F-054D-A2B8-C1F0688F52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C-A6A7-574C-A598-BA3CB1B11F28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fld id="{EC790C80-C2DB-394B-8106-259B43266C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D-A6A7-574C-A598-BA3CB1B11F28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fld id="{67248004-202B-BA47-91E1-2A89E8571B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E-A6A7-574C-A598-BA3CB1B11F28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fld id="{D40CA705-A300-0240-905F-7869920260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F-A6A7-574C-A598-BA3CB1B11F28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fld id="{5FA38F4E-BF95-FC4F-B5B0-D608618431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0-A6A7-574C-A598-BA3CB1B11F28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fld id="{47E0BF37-2E1D-5A49-88EE-820536CE29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1-A6A7-574C-A598-BA3CB1B11F28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fld id="{E174BE17-86F0-EE48-9362-5AA7C1E8129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2-A6A7-574C-A598-BA3CB1B11F28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fld id="{6B40E480-BDE5-EE42-BC8F-B149353189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3-A6A7-574C-A598-BA3CB1B11F28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fld id="{D8CD52DF-D9A9-2C4E-B954-DE474014CD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4-A6A7-574C-A598-BA3CB1B11F28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fld id="{CE4BE32C-8BD7-4A41-8128-147D97659B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5-A6A7-574C-A598-BA3CB1B11F28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fld id="{E7BC5957-D4A2-6E47-B355-9643D2D2C2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6-A6A7-574C-A598-BA3CB1B11F28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fld id="{7241D16D-FF5A-364A-B2D5-CC79F57AC5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7-A6A7-574C-A598-BA3CB1B11F28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fld id="{69CF9936-FF1A-8545-81C5-8BA7B7A2F3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8-A6A7-574C-A598-BA3CB1B11F28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fld id="{B846072F-B873-9540-8E8A-8B2A44F416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9-A6A7-574C-A598-BA3CB1B11F28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fld id="{40F90416-3C7A-2D46-8687-326B0D6299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A-A6A7-574C-A598-BA3CB1B11F28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fld id="{4C784D49-50C1-AB42-A17E-D511BF5224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B-A6A7-574C-A598-BA3CB1B11F28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fld id="{8151AA40-5513-4E4A-962A-00FEE7ED96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C-A6A7-574C-A598-BA3CB1B11F28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fld id="{D8DB27B7-E39C-384D-B38C-7909BBD831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D-A6A7-574C-A598-BA3CB1B11F28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fld id="{3964B60D-780F-E94C-890E-72CD1742FB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E-A6A7-574C-A598-BA3CB1B11F28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fld id="{1E90445D-1F59-454C-83F4-DB22A5ABE1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F-A6A7-574C-A598-BA3CB1B11F28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fld id="{59214BE6-9ABF-9E49-8286-B4FB196451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0-A6A7-574C-A598-BA3CB1B11F28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fld id="{693E65A9-B960-DD41-A291-B5ECE1D10E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1-A6A7-574C-A598-BA3CB1B11F28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fld id="{D9A4E7D9-D51D-CD40-A869-8B3BE97138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2-A6A7-574C-A598-BA3CB1B11F28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fld id="{899C6A4A-0E89-B947-BFA0-E20730F5F9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3-A6A7-574C-A598-BA3CB1B11F28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fld id="{C9D93C98-80B2-3B4F-A99B-BEC8DAAA91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4-A6A7-574C-A598-BA3CB1B11F28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fld id="{47065DFE-93AF-AE44-8381-BDBBB98A2A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5-A6A7-574C-A598-BA3CB1B11F28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fld id="{4C854CF5-12CE-DA46-A98E-BC00FCB6C7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6-A6A7-574C-A598-BA3CB1B11F28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fld id="{22088E81-2B65-1D4C-A896-F0FFFCF390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7-A6A7-574C-A598-BA3CB1B11F28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fld id="{EEC4A623-4C16-974C-B31C-8A02059C42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8-A6A7-574C-A598-BA3CB1B11F28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fld id="{A322F9B2-DC02-594D-8CB9-D3F72D2C0B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9-A6A7-574C-A598-BA3CB1B11F28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fld id="{5E6F5BE8-5064-FF40-BA6D-3C00A3E748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A-A6A7-574C-A598-BA3CB1B11F28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fld id="{75CDB3C1-9506-1746-A504-A3CE6B87980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B-A6A7-574C-A598-BA3CB1B11F28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fld id="{53E2B8E7-5E3B-1D43-B331-4F8D384586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C-A6A7-574C-A598-BA3CB1B11F28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fld id="{96822A33-5C04-EC4B-8A59-B995B26668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D-A6A7-574C-A598-BA3CB1B11F28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fld id="{7616D1F1-1C56-134E-AEEF-0FB13025B6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E-A6A7-574C-A598-BA3CB1B11F28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fld id="{DB3657EF-CD6C-DD4D-9953-7797CD96AA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F-A6A7-574C-A598-BA3CB1B11F28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fld id="{F8196FF7-DB4B-A746-B306-61982B02AC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0-A6A7-574C-A598-BA3CB1B11F28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fld id="{FD4CF633-9CEF-7F46-A9C7-7E1916CA7C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1-A6A7-574C-A598-BA3CB1B11F28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fld id="{8A19ADBB-4069-5D46-9872-B9BD832F9C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2-A6A7-574C-A598-BA3CB1B11F28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fld id="{C1E175D6-F042-2A47-98F2-F5A09CEEE1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3-A6A7-574C-A598-BA3CB1B11F28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fld id="{7F568BF6-58DE-B14F-BE85-091200E574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4-A6A7-574C-A598-BA3CB1B11F28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fld id="{4322138F-0F80-1847-B672-898AF94C17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5-A6A7-574C-A598-BA3CB1B11F28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fld id="{107B721F-D39C-3F4A-9E49-2D0B9E47FF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6-A6A7-574C-A598-BA3CB1B11F28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fld id="{1D3C7E0B-EE41-F44F-B8A5-72E9DF0544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7-A6A7-574C-A598-BA3CB1B11F28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fld id="{A4E74980-B5CD-284E-B111-F988FD5334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8-A6A7-574C-A598-BA3CB1B11F28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fld id="{E8F1BCFA-2E46-AF44-9E16-B610B65D26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9-A6A7-574C-A598-BA3CB1B11F28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fld id="{29378077-C6F3-AE4D-AB8E-2F2DA88B17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A-A6A7-574C-A598-BA3CB1B11F28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fld id="{B59EA9B0-6A6C-AE4A-8C5F-9FCC15C2FF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B-A6A7-574C-A598-BA3CB1B11F28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fld id="{A8890A45-8C0F-BE4F-AFE8-C206DB6A20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C-A6A7-574C-A598-BA3CB1B11F28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fld id="{01721934-AB66-984E-83F8-4B0D7D1739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D-A6A7-574C-A598-BA3CB1B11F28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fld id="{39D078F4-4D3B-0E48-BEEC-1C9DDE438E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E-A6A7-574C-A598-BA3CB1B11F28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fld id="{E7EC0B7D-26EB-5646-9F89-22F9579EDC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F-A6A7-574C-A598-BA3CB1B11F28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fld id="{F3AFB502-3215-8548-877A-8F35396C89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0-A6A7-574C-A598-BA3CB1B11F28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fld id="{4565A051-346D-2141-84D3-7E00F4284A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1-A6A7-574C-A598-BA3CB1B11F28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fld id="{2F9B053C-0101-024D-93E5-F9E1BE5F85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2-A6A7-574C-A598-BA3CB1B11F28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fld id="{DD1AB59D-9C1B-CF42-8909-F338D05DB1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3-A6A7-574C-A598-BA3CB1B11F28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fld id="{426CC7B9-33F8-094C-9B90-F505FB368A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4-A6A7-574C-A598-BA3CB1B11F28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fld id="{3868DE8D-AA7B-6246-82DE-CB4FBCED3E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5-A6A7-574C-A598-BA3CB1B11F28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fld id="{165C5E0F-2207-7544-80C5-7FF772CCA9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6-A6A7-574C-A598-BA3CB1B11F28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fld id="{04F74DF3-05A1-0040-B85F-34B62E8155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7-A6A7-574C-A598-BA3CB1B11F28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fld id="{460DD040-9833-9B4C-958C-41DDBC01C8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8-A6A7-574C-A598-BA3CB1B11F28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fld id="{8B4A0EEB-263C-234F-B74F-3C0DAF576C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9-A6A7-574C-A598-BA3CB1B11F28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fld id="{A9EA322C-ACDE-8B45-9CF6-43125B5B0B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A-A6A7-574C-A598-BA3CB1B11F28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fld id="{F3AB4E8C-F103-E144-B2F7-C86E78329F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B-A6A7-574C-A598-BA3CB1B11F28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fld id="{3B55E72E-0E7C-7345-8456-74C5EFAF6B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C-A6A7-574C-A598-BA3CB1B11F28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fld id="{CA6CBCF1-E8E0-894E-86DA-6B54E707C2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D-A6A7-574C-A598-BA3CB1B11F28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fld id="{92D3D814-D6F2-DB47-A3B9-2CDFACF686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E-A6A7-574C-A598-BA3CB1B11F28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fld id="{B308F1E2-2577-BF43-B31B-35A6183C48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F-A6A7-574C-A598-BA3CB1B11F28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fld id="{D81FA080-9649-BB4E-9D00-F347D6F404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0-A6A7-574C-A598-BA3CB1B11F28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fld id="{B5C12025-7A81-6246-9577-5780ABDF4E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1-A6A7-574C-A598-BA3CB1B11F28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fld id="{7381C286-BAAF-AB41-8F75-5A5BBE98A9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2-A6A7-574C-A598-BA3CB1B11F28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fld id="{B444FA5B-39C0-BF49-8471-E2D44E7C8F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3-A6A7-574C-A598-BA3CB1B11F28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fld id="{01D48C3E-A2C9-464A-B50B-7CBAF894C2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4-A6A7-574C-A598-BA3CB1B11F28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fld id="{4A72D1F0-76ED-3940-A326-26A03C79A6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5-A6A7-574C-A598-BA3CB1B11F28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fld id="{4D2D1F48-391D-014E-ABC1-0C344E1136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6-A6A7-574C-A598-BA3CB1B11F28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fld id="{D48ED4BE-02E3-BF44-A616-14AB516DCA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7-A6A7-574C-A598-BA3CB1B11F28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fld id="{D90EFCD9-F721-3845-9851-BAA026F8B6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8-A6A7-574C-A598-BA3CB1B11F28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fld id="{D018CC0B-9C9B-E444-9515-EC50502E3A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9-A6A7-574C-A598-BA3CB1B11F28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fld id="{1E97009F-8B73-E944-9799-F754F100E9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A-A6A7-574C-A598-BA3CB1B11F28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fld id="{B852DF0D-9582-8940-8B55-EC01265FAB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B-A6A7-574C-A598-BA3CB1B11F28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fld id="{85C7A3E1-BF51-DD4C-9BC0-40FC235AD7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C-A6A7-574C-A598-BA3CB1B11F28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fld id="{B0EC7459-6329-CB48-9940-52AF7972B2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D-A6A7-574C-A598-BA3CB1B11F28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fld id="{0B62D96B-F5D5-D942-B31D-D2F577A3E5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E-A6A7-574C-A598-BA3CB1B11F28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fld id="{84BE5E99-6946-5044-85B6-07E733D26D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F-A6A7-574C-A598-BA3CB1B11F28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fld id="{C407D031-983C-7A4D-8757-C84630F45C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0-A6A7-574C-A598-BA3CB1B11F28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fld id="{1F693C23-303F-ED42-967B-40ABAB1DE6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1-A6A7-574C-A598-BA3CB1B11F28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fld id="{2780BB66-3ED7-4249-AB54-4CB606549F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2-A6A7-574C-A598-BA3CB1B11F28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fld id="{A22D1BFB-A641-E243-9126-766051D8DE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3-A6A7-574C-A598-BA3CB1B11F28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fld id="{6C729E4B-A314-8540-B33F-E78C429980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4-A6A7-574C-A598-BA3CB1B11F28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fld id="{8459B83E-FEA3-2443-B828-0C98F26DAC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5-A6A7-574C-A598-BA3CB1B11F28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fld id="{54F4545F-702E-F644-9A35-9674466AC4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6-A6A7-574C-A598-BA3CB1B11F28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fld id="{E7707A37-AC5B-2D47-97D1-A2F77F700F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7-A6A7-574C-A598-BA3CB1B11F28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fld id="{42014A66-C963-1440-9F4D-22F0EC97E0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8-A6A7-574C-A598-BA3CB1B11F28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fld id="{918A1489-1065-3D40-870D-4928FEFFBF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9-A6A7-574C-A598-BA3CB1B11F28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fld id="{D3CC9205-4705-6649-A652-3C4363CE5C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A-A6A7-574C-A598-BA3CB1B11F28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fld id="{FF33ABA7-8310-CB49-95F8-FFA857A56E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B-A6A7-574C-A598-BA3CB1B11F28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fld id="{8E00BEE2-727D-A248-A7C0-F23D57D27D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C-A6A7-574C-A598-BA3CB1B11F28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fld id="{0A3C5F19-F953-1F44-AE28-51991D0D0C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D-A6A7-574C-A598-BA3CB1B11F28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'LX Apprentice'!$W$4:$W$197</c:f>
              <c:numCache>
                <c:formatCode>General</c:formatCode>
                <c:ptCount val="194"/>
                <c:pt idx="0">
                  <c:v>-2.3333333333333357</c:v>
                </c:pt>
                <c:pt idx="1">
                  <c:v>-2.1666666666666696</c:v>
                </c:pt>
                <c:pt idx="2">
                  <c:v>-1.8333333333333366</c:v>
                </c:pt>
                <c:pt idx="3">
                  <c:v>-1.6666666666666696</c:v>
                </c:pt>
                <c:pt idx="4">
                  <c:v>-1.5000000000000027</c:v>
                </c:pt>
                <c:pt idx="5">
                  <c:v>-1.3333333333333357</c:v>
                </c:pt>
                <c:pt idx="6">
                  <c:v>-1.1666666666666687</c:v>
                </c:pt>
                <c:pt idx="7">
                  <c:v>-0.83333333333333526</c:v>
                </c:pt>
                <c:pt idx="8">
                  <c:v>-0.66666666666666874</c:v>
                </c:pt>
                <c:pt idx="9">
                  <c:v>-0.50000000000000222</c:v>
                </c:pt>
                <c:pt idx="10">
                  <c:v>-0.33333333333333548</c:v>
                </c:pt>
                <c:pt idx="11">
                  <c:v>-0.16666666666666879</c:v>
                </c:pt>
                <c:pt idx="12">
                  <c:v>0.16666666666666449</c:v>
                </c:pt>
                <c:pt idx="13">
                  <c:v>0.33333333333333115</c:v>
                </c:pt>
                <c:pt idx="14">
                  <c:v>0.49999999999999789</c:v>
                </c:pt>
                <c:pt idx="15">
                  <c:v>0.66666666666666441</c:v>
                </c:pt>
                <c:pt idx="16">
                  <c:v>0.83333333333333093</c:v>
                </c:pt>
                <c:pt idx="17">
                  <c:v>1.1666666666666643</c:v>
                </c:pt>
                <c:pt idx="18">
                  <c:v>1.3333333333333313</c:v>
                </c:pt>
                <c:pt idx="19">
                  <c:v>1.4999999999999982</c:v>
                </c:pt>
                <c:pt idx="20">
                  <c:v>1.6666666666666652</c:v>
                </c:pt>
                <c:pt idx="21">
                  <c:v>1.8333333333333321</c:v>
                </c:pt>
                <c:pt idx="22">
                  <c:v>2.1666666666666652</c:v>
                </c:pt>
                <c:pt idx="23">
                  <c:v>2.3333333333333313</c:v>
                </c:pt>
                <c:pt idx="24">
                  <c:v>-1.8333333333333366</c:v>
                </c:pt>
                <c:pt idx="25">
                  <c:v>-1.6666666666666696</c:v>
                </c:pt>
                <c:pt idx="26">
                  <c:v>-1.5000000000000027</c:v>
                </c:pt>
                <c:pt idx="27">
                  <c:v>-1.3333333333333357</c:v>
                </c:pt>
                <c:pt idx="28">
                  <c:v>-1.1666666666666687</c:v>
                </c:pt>
                <c:pt idx="29">
                  <c:v>-0.83333333333333526</c:v>
                </c:pt>
                <c:pt idx="30">
                  <c:v>-0.66666666666666874</c:v>
                </c:pt>
                <c:pt idx="31">
                  <c:v>-0.50000000000000222</c:v>
                </c:pt>
                <c:pt idx="32">
                  <c:v>-0.33333333333333548</c:v>
                </c:pt>
                <c:pt idx="33">
                  <c:v>-0.16666666666666879</c:v>
                </c:pt>
                <c:pt idx="34">
                  <c:v>0.16666666666666449</c:v>
                </c:pt>
                <c:pt idx="35">
                  <c:v>0.33333333333333115</c:v>
                </c:pt>
                <c:pt idx="36">
                  <c:v>0.49999999999999789</c:v>
                </c:pt>
                <c:pt idx="37">
                  <c:v>0.66666666666666441</c:v>
                </c:pt>
                <c:pt idx="38">
                  <c:v>0.83333333333333093</c:v>
                </c:pt>
                <c:pt idx="39">
                  <c:v>1.1666666666666643</c:v>
                </c:pt>
                <c:pt idx="40">
                  <c:v>1.3333333333333313</c:v>
                </c:pt>
                <c:pt idx="41">
                  <c:v>1.4999999999999982</c:v>
                </c:pt>
                <c:pt idx="42">
                  <c:v>1.6666666666666652</c:v>
                </c:pt>
                <c:pt idx="43">
                  <c:v>1.8333333333333321</c:v>
                </c:pt>
                <c:pt idx="44">
                  <c:v>-1.8333333333333366</c:v>
                </c:pt>
                <c:pt idx="45">
                  <c:v>-1.6666666666666696</c:v>
                </c:pt>
                <c:pt idx="46">
                  <c:v>-1.5000000000000027</c:v>
                </c:pt>
                <c:pt idx="47">
                  <c:v>-1.3333333333333357</c:v>
                </c:pt>
                <c:pt idx="48">
                  <c:v>-1.1666666666666687</c:v>
                </c:pt>
                <c:pt idx="49">
                  <c:v>-0.83333333333333526</c:v>
                </c:pt>
                <c:pt idx="50">
                  <c:v>-0.66666666666666874</c:v>
                </c:pt>
                <c:pt idx="51">
                  <c:v>-0.50000000000000222</c:v>
                </c:pt>
                <c:pt idx="52">
                  <c:v>-0.33333333333333548</c:v>
                </c:pt>
                <c:pt idx="53">
                  <c:v>-0.16666666666666879</c:v>
                </c:pt>
                <c:pt idx="54">
                  <c:v>0.16666666666666449</c:v>
                </c:pt>
                <c:pt idx="55">
                  <c:v>0.33333333333333115</c:v>
                </c:pt>
                <c:pt idx="56">
                  <c:v>0.49999999999999789</c:v>
                </c:pt>
                <c:pt idx="57">
                  <c:v>0.66666666666666441</c:v>
                </c:pt>
                <c:pt idx="58">
                  <c:v>0.83333333333333093</c:v>
                </c:pt>
                <c:pt idx="59">
                  <c:v>1.1666666666666643</c:v>
                </c:pt>
                <c:pt idx="60">
                  <c:v>1.3333333333333313</c:v>
                </c:pt>
                <c:pt idx="61">
                  <c:v>1.4999999999999982</c:v>
                </c:pt>
                <c:pt idx="62">
                  <c:v>1.6666666666666652</c:v>
                </c:pt>
                <c:pt idx="63">
                  <c:v>1.8333333333333321</c:v>
                </c:pt>
                <c:pt idx="64">
                  <c:v>-1.6666666666666696</c:v>
                </c:pt>
                <c:pt idx="65">
                  <c:v>-1.5000000000000027</c:v>
                </c:pt>
                <c:pt idx="66">
                  <c:v>-1.3333333333333357</c:v>
                </c:pt>
                <c:pt idx="67">
                  <c:v>-1.1666666666666687</c:v>
                </c:pt>
                <c:pt idx="68">
                  <c:v>-0.83333333333333526</c:v>
                </c:pt>
                <c:pt idx="69">
                  <c:v>-0.66666666666666874</c:v>
                </c:pt>
                <c:pt idx="70">
                  <c:v>-0.50000000000000222</c:v>
                </c:pt>
                <c:pt idx="71">
                  <c:v>-0.33333333333333548</c:v>
                </c:pt>
                <c:pt idx="72">
                  <c:v>-0.16666666666666879</c:v>
                </c:pt>
                <c:pt idx="73">
                  <c:v>0.16666666666666449</c:v>
                </c:pt>
                <c:pt idx="74">
                  <c:v>0.33333333333333115</c:v>
                </c:pt>
                <c:pt idx="75">
                  <c:v>0.49999999999999789</c:v>
                </c:pt>
                <c:pt idx="76">
                  <c:v>0.66666666666666441</c:v>
                </c:pt>
                <c:pt idx="77">
                  <c:v>0.83333333333333093</c:v>
                </c:pt>
                <c:pt idx="78">
                  <c:v>1.1666666666666643</c:v>
                </c:pt>
                <c:pt idx="79">
                  <c:v>1.3333333333333313</c:v>
                </c:pt>
                <c:pt idx="80">
                  <c:v>1.4999999999999982</c:v>
                </c:pt>
                <c:pt idx="81">
                  <c:v>1.6666666666666652</c:v>
                </c:pt>
                <c:pt idx="82">
                  <c:v>-1.5000000000000027</c:v>
                </c:pt>
                <c:pt idx="83">
                  <c:v>-1.3333333333333357</c:v>
                </c:pt>
                <c:pt idx="84">
                  <c:v>-1.1666666666666687</c:v>
                </c:pt>
                <c:pt idx="85">
                  <c:v>-0.83333333333333526</c:v>
                </c:pt>
                <c:pt idx="86">
                  <c:v>-0.66666666666666874</c:v>
                </c:pt>
                <c:pt idx="87">
                  <c:v>-0.50000000000000222</c:v>
                </c:pt>
                <c:pt idx="88">
                  <c:v>-0.33333333333333548</c:v>
                </c:pt>
                <c:pt idx="89">
                  <c:v>-0.16666666666666879</c:v>
                </c:pt>
                <c:pt idx="90">
                  <c:v>0.16666666666666449</c:v>
                </c:pt>
                <c:pt idx="91">
                  <c:v>0.33333333333333115</c:v>
                </c:pt>
                <c:pt idx="92">
                  <c:v>0.49999999999999789</c:v>
                </c:pt>
                <c:pt idx="93">
                  <c:v>0.66666666666666441</c:v>
                </c:pt>
                <c:pt idx="94">
                  <c:v>0.83333333333333093</c:v>
                </c:pt>
                <c:pt idx="95">
                  <c:v>1.1666666666666643</c:v>
                </c:pt>
                <c:pt idx="96">
                  <c:v>1.3333333333333313</c:v>
                </c:pt>
                <c:pt idx="97">
                  <c:v>1.4999999999999982</c:v>
                </c:pt>
                <c:pt idx="98">
                  <c:v>-1.3333333333333357</c:v>
                </c:pt>
                <c:pt idx="99">
                  <c:v>-1.1666666666666687</c:v>
                </c:pt>
                <c:pt idx="100">
                  <c:v>-0.83333333333333526</c:v>
                </c:pt>
                <c:pt idx="101">
                  <c:v>-0.66666666666666874</c:v>
                </c:pt>
                <c:pt idx="102">
                  <c:v>-0.50000000000000222</c:v>
                </c:pt>
                <c:pt idx="103">
                  <c:v>-0.33333333333333548</c:v>
                </c:pt>
                <c:pt idx="104">
                  <c:v>-0.16666666666666879</c:v>
                </c:pt>
                <c:pt idx="105">
                  <c:v>0.16666666666666449</c:v>
                </c:pt>
                <c:pt idx="106">
                  <c:v>0.33333333333333115</c:v>
                </c:pt>
                <c:pt idx="107">
                  <c:v>0.49999999999999789</c:v>
                </c:pt>
                <c:pt idx="108">
                  <c:v>0.66666666666666441</c:v>
                </c:pt>
                <c:pt idx="109">
                  <c:v>0.83333333333333093</c:v>
                </c:pt>
                <c:pt idx="110">
                  <c:v>1.1666666666666643</c:v>
                </c:pt>
                <c:pt idx="111">
                  <c:v>1.3333333333333313</c:v>
                </c:pt>
                <c:pt idx="112">
                  <c:v>-1.1666666666666687</c:v>
                </c:pt>
                <c:pt idx="113">
                  <c:v>-0.83333333333333526</c:v>
                </c:pt>
                <c:pt idx="114">
                  <c:v>-0.66666666666666874</c:v>
                </c:pt>
                <c:pt idx="115">
                  <c:v>-0.50000000000000222</c:v>
                </c:pt>
                <c:pt idx="116">
                  <c:v>-0.33333333333333548</c:v>
                </c:pt>
                <c:pt idx="117">
                  <c:v>-0.16666666666666879</c:v>
                </c:pt>
                <c:pt idx="118">
                  <c:v>0.16666666666666449</c:v>
                </c:pt>
                <c:pt idx="119">
                  <c:v>0.33333333333333115</c:v>
                </c:pt>
                <c:pt idx="120">
                  <c:v>0.49999999999999789</c:v>
                </c:pt>
                <c:pt idx="121">
                  <c:v>0.66666666666666441</c:v>
                </c:pt>
                <c:pt idx="122">
                  <c:v>0.83333333333333093</c:v>
                </c:pt>
                <c:pt idx="123">
                  <c:v>1.1666666666666643</c:v>
                </c:pt>
                <c:pt idx="124">
                  <c:v>-1.1666666666666687</c:v>
                </c:pt>
                <c:pt idx="125">
                  <c:v>-0.83333333333333526</c:v>
                </c:pt>
                <c:pt idx="126">
                  <c:v>-0.66666666666666874</c:v>
                </c:pt>
                <c:pt idx="127">
                  <c:v>-0.50000000000000222</c:v>
                </c:pt>
                <c:pt idx="128">
                  <c:v>-0.33333333333333548</c:v>
                </c:pt>
                <c:pt idx="129">
                  <c:v>-0.16666666666666879</c:v>
                </c:pt>
                <c:pt idx="130">
                  <c:v>0.16666666666666449</c:v>
                </c:pt>
                <c:pt idx="131">
                  <c:v>0.33333333333333115</c:v>
                </c:pt>
                <c:pt idx="132">
                  <c:v>0.49999999999999789</c:v>
                </c:pt>
                <c:pt idx="133">
                  <c:v>0.66666666666666441</c:v>
                </c:pt>
                <c:pt idx="134">
                  <c:v>0.83333333333333093</c:v>
                </c:pt>
                <c:pt idx="135">
                  <c:v>1.1666666666666643</c:v>
                </c:pt>
                <c:pt idx="136">
                  <c:v>-0.83333333333333526</c:v>
                </c:pt>
                <c:pt idx="137">
                  <c:v>-0.66666666666666874</c:v>
                </c:pt>
                <c:pt idx="138">
                  <c:v>-0.50000000000000222</c:v>
                </c:pt>
                <c:pt idx="139">
                  <c:v>-0.33333333333333548</c:v>
                </c:pt>
                <c:pt idx="140">
                  <c:v>-0.16666666666666879</c:v>
                </c:pt>
                <c:pt idx="141">
                  <c:v>0.16666666666666449</c:v>
                </c:pt>
                <c:pt idx="142">
                  <c:v>0.33333333333333115</c:v>
                </c:pt>
                <c:pt idx="143">
                  <c:v>0.49999999999999789</c:v>
                </c:pt>
                <c:pt idx="144">
                  <c:v>0.66666666666666441</c:v>
                </c:pt>
                <c:pt idx="145">
                  <c:v>0.83333333333333093</c:v>
                </c:pt>
                <c:pt idx="146">
                  <c:v>-0.83333333333333526</c:v>
                </c:pt>
                <c:pt idx="147">
                  <c:v>-0.66666666666666874</c:v>
                </c:pt>
                <c:pt idx="148">
                  <c:v>-0.50000000000000222</c:v>
                </c:pt>
                <c:pt idx="149">
                  <c:v>-0.33333333333333548</c:v>
                </c:pt>
                <c:pt idx="150">
                  <c:v>-0.16666666666666879</c:v>
                </c:pt>
                <c:pt idx="151">
                  <c:v>0.16666666666666449</c:v>
                </c:pt>
                <c:pt idx="152">
                  <c:v>0.33333333333333115</c:v>
                </c:pt>
                <c:pt idx="153">
                  <c:v>0.49999999999999789</c:v>
                </c:pt>
                <c:pt idx="154">
                  <c:v>0.66666666666666441</c:v>
                </c:pt>
                <c:pt idx="155">
                  <c:v>0.83333333333333093</c:v>
                </c:pt>
                <c:pt idx="156">
                  <c:v>-0.83333333333333526</c:v>
                </c:pt>
                <c:pt idx="157">
                  <c:v>-0.66666666666666874</c:v>
                </c:pt>
                <c:pt idx="158">
                  <c:v>-0.50000000000000222</c:v>
                </c:pt>
                <c:pt idx="159">
                  <c:v>-0.33333333333333548</c:v>
                </c:pt>
                <c:pt idx="160">
                  <c:v>-0.16666666666666879</c:v>
                </c:pt>
                <c:pt idx="161">
                  <c:v>0.16666666666666449</c:v>
                </c:pt>
                <c:pt idx="162">
                  <c:v>0.33333333333333115</c:v>
                </c:pt>
                <c:pt idx="163">
                  <c:v>0.49999999999999789</c:v>
                </c:pt>
                <c:pt idx="164">
                  <c:v>0.66666666666666441</c:v>
                </c:pt>
                <c:pt idx="165">
                  <c:v>0.83333333333333093</c:v>
                </c:pt>
                <c:pt idx="166">
                  <c:v>-0.66666666666666874</c:v>
                </c:pt>
                <c:pt idx="167">
                  <c:v>-0.50000000000000222</c:v>
                </c:pt>
                <c:pt idx="168">
                  <c:v>-0.33333333333333548</c:v>
                </c:pt>
                <c:pt idx="169">
                  <c:v>-0.16666666666666879</c:v>
                </c:pt>
                <c:pt idx="170">
                  <c:v>0.16666666666666449</c:v>
                </c:pt>
                <c:pt idx="171">
                  <c:v>0.33333333333333115</c:v>
                </c:pt>
                <c:pt idx="172">
                  <c:v>0.49999999999999789</c:v>
                </c:pt>
                <c:pt idx="173">
                  <c:v>0.66666666666666441</c:v>
                </c:pt>
                <c:pt idx="174">
                  <c:v>-0.66666666666666874</c:v>
                </c:pt>
                <c:pt idx="175">
                  <c:v>-0.50000000000000222</c:v>
                </c:pt>
                <c:pt idx="176">
                  <c:v>-0.33333333333333548</c:v>
                </c:pt>
                <c:pt idx="177">
                  <c:v>-0.16666666666666879</c:v>
                </c:pt>
                <c:pt idx="178">
                  <c:v>0.16666666666666449</c:v>
                </c:pt>
                <c:pt idx="179">
                  <c:v>0.33333333333333115</c:v>
                </c:pt>
                <c:pt idx="180">
                  <c:v>0.49999999999999789</c:v>
                </c:pt>
                <c:pt idx="181">
                  <c:v>0.66666666666666441</c:v>
                </c:pt>
                <c:pt idx="182">
                  <c:v>-0.50000000000000222</c:v>
                </c:pt>
                <c:pt idx="183">
                  <c:v>-0.33333333333333548</c:v>
                </c:pt>
                <c:pt idx="184">
                  <c:v>-0.16666666666666879</c:v>
                </c:pt>
                <c:pt idx="185">
                  <c:v>0.16666666666666449</c:v>
                </c:pt>
                <c:pt idx="186">
                  <c:v>0.33333333333333115</c:v>
                </c:pt>
                <c:pt idx="187">
                  <c:v>0.49999999999999789</c:v>
                </c:pt>
                <c:pt idx="188">
                  <c:v>-0.33333333333333548</c:v>
                </c:pt>
                <c:pt idx="189">
                  <c:v>-0.16666666666666879</c:v>
                </c:pt>
                <c:pt idx="190">
                  <c:v>0.16666666666666449</c:v>
                </c:pt>
                <c:pt idx="191">
                  <c:v>0.33333333333333115</c:v>
                </c:pt>
                <c:pt idx="192">
                  <c:v>-0.16666666666666879</c:v>
                </c:pt>
                <c:pt idx="193">
                  <c:v>0.16666666666666449</c:v>
                </c:pt>
              </c:numCache>
            </c:numRef>
          </c:xVal>
          <c:yVal>
            <c:numRef>
              <c:f>'LX Apprentice'!$Y$4:$Y$197</c:f>
              <c:numCache>
                <c:formatCode>General</c:formatCode>
                <c:ptCount val="194"/>
                <c:pt idx="0">
                  <c:v>1.4E-2</c:v>
                </c:pt>
                <c:pt idx="1">
                  <c:v>1.4E-2</c:v>
                </c:pt>
                <c:pt idx="2">
                  <c:v>1.4E-2</c:v>
                </c:pt>
                <c:pt idx="3">
                  <c:v>1.4E-2</c:v>
                </c:pt>
                <c:pt idx="4">
                  <c:v>1.4E-2</c:v>
                </c:pt>
                <c:pt idx="5">
                  <c:v>1.4E-2</c:v>
                </c:pt>
                <c:pt idx="6">
                  <c:v>1.4E-2</c:v>
                </c:pt>
                <c:pt idx="7">
                  <c:v>1.4E-2</c:v>
                </c:pt>
                <c:pt idx="8">
                  <c:v>1.4E-2</c:v>
                </c:pt>
                <c:pt idx="9">
                  <c:v>1.4E-2</c:v>
                </c:pt>
                <c:pt idx="10">
                  <c:v>1.4E-2</c:v>
                </c:pt>
                <c:pt idx="11">
                  <c:v>1.4E-2</c:v>
                </c:pt>
                <c:pt idx="12">
                  <c:v>1.4E-2</c:v>
                </c:pt>
                <c:pt idx="13">
                  <c:v>1.4E-2</c:v>
                </c:pt>
                <c:pt idx="14">
                  <c:v>1.4E-2</c:v>
                </c:pt>
                <c:pt idx="15">
                  <c:v>1.4E-2</c:v>
                </c:pt>
                <c:pt idx="16">
                  <c:v>1.4E-2</c:v>
                </c:pt>
                <c:pt idx="17">
                  <c:v>1.4E-2</c:v>
                </c:pt>
                <c:pt idx="18">
                  <c:v>1.4E-2</c:v>
                </c:pt>
                <c:pt idx="19">
                  <c:v>1.4E-2</c:v>
                </c:pt>
                <c:pt idx="20">
                  <c:v>1.4E-2</c:v>
                </c:pt>
                <c:pt idx="21">
                  <c:v>1.4E-2</c:v>
                </c:pt>
                <c:pt idx="22">
                  <c:v>1.4E-2</c:v>
                </c:pt>
                <c:pt idx="23">
                  <c:v>1.4E-2</c:v>
                </c:pt>
                <c:pt idx="24">
                  <c:v>3.7999999999999999E-2</c:v>
                </c:pt>
                <c:pt idx="25">
                  <c:v>3.7999999999999999E-2</c:v>
                </c:pt>
                <c:pt idx="26">
                  <c:v>3.7999999999999999E-2</c:v>
                </c:pt>
                <c:pt idx="27">
                  <c:v>3.7999999999999999E-2</c:v>
                </c:pt>
                <c:pt idx="28">
                  <c:v>3.7999999999999999E-2</c:v>
                </c:pt>
                <c:pt idx="29">
                  <c:v>3.7999999999999999E-2</c:v>
                </c:pt>
                <c:pt idx="30">
                  <c:v>3.7999999999999999E-2</c:v>
                </c:pt>
                <c:pt idx="31">
                  <c:v>3.7999999999999999E-2</c:v>
                </c:pt>
                <c:pt idx="32">
                  <c:v>3.7999999999999999E-2</c:v>
                </c:pt>
                <c:pt idx="33">
                  <c:v>3.7999999999999999E-2</c:v>
                </c:pt>
                <c:pt idx="34">
                  <c:v>3.7999999999999999E-2</c:v>
                </c:pt>
                <c:pt idx="35">
                  <c:v>3.7999999999999999E-2</c:v>
                </c:pt>
                <c:pt idx="36">
                  <c:v>3.7999999999999999E-2</c:v>
                </c:pt>
                <c:pt idx="37">
                  <c:v>3.7999999999999999E-2</c:v>
                </c:pt>
                <c:pt idx="38">
                  <c:v>3.7999999999999999E-2</c:v>
                </c:pt>
                <c:pt idx="39">
                  <c:v>3.7999999999999999E-2</c:v>
                </c:pt>
                <c:pt idx="40">
                  <c:v>3.7999999999999999E-2</c:v>
                </c:pt>
                <c:pt idx="41">
                  <c:v>3.7999999999999999E-2</c:v>
                </c:pt>
                <c:pt idx="42">
                  <c:v>3.7999999999999999E-2</c:v>
                </c:pt>
                <c:pt idx="43">
                  <c:v>3.7999999999999999E-2</c:v>
                </c:pt>
                <c:pt idx="44">
                  <c:v>6.2000000000000006E-2</c:v>
                </c:pt>
                <c:pt idx="45">
                  <c:v>6.2000000000000006E-2</c:v>
                </c:pt>
                <c:pt idx="46">
                  <c:v>6.2000000000000006E-2</c:v>
                </c:pt>
                <c:pt idx="47">
                  <c:v>6.2000000000000006E-2</c:v>
                </c:pt>
                <c:pt idx="48">
                  <c:v>6.2000000000000006E-2</c:v>
                </c:pt>
                <c:pt idx="49">
                  <c:v>6.2000000000000006E-2</c:v>
                </c:pt>
                <c:pt idx="50">
                  <c:v>6.2000000000000006E-2</c:v>
                </c:pt>
                <c:pt idx="51">
                  <c:v>6.2000000000000006E-2</c:v>
                </c:pt>
                <c:pt idx="52">
                  <c:v>6.2000000000000006E-2</c:v>
                </c:pt>
                <c:pt idx="53">
                  <c:v>6.2000000000000006E-2</c:v>
                </c:pt>
                <c:pt idx="54">
                  <c:v>6.2000000000000006E-2</c:v>
                </c:pt>
                <c:pt idx="55">
                  <c:v>6.2000000000000006E-2</c:v>
                </c:pt>
                <c:pt idx="56">
                  <c:v>6.2000000000000006E-2</c:v>
                </c:pt>
                <c:pt idx="57">
                  <c:v>6.2000000000000006E-2</c:v>
                </c:pt>
                <c:pt idx="58">
                  <c:v>6.2000000000000006E-2</c:v>
                </c:pt>
                <c:pt idx="59">
                  <c:v>6.2000000000000006E-2</c:v>
                </c:pt>
                <c:pt idx="60">
                  <c:v>6.2000000000000006E-2</c:v>
                </c:pt>
                <c:pt idx="61">
                  <c:v>6.2000000000000006E-2</c:v>
                </c:pt>
                <c:pt idx="62">
                  <c:v>6.2000000000000006E-2</c:v>
                </c:pt>
                <c:pt idx="63">
                  <c:v>6.2000000000000006E-2</c:v>
                </c:pt>
                <c:pt idx="64">
                  <c:v>8.6000000000000007E-2</c:v>
                </c:pt>
                <c:pt idx="65">
                  <c:v>8.6000000000000007E-2</c:v>
                </c:pt>
                <c:pt idx="66">
                  <c:v>8.6000000000000007E-2</c:v>
                </c:pt>
                <c:pt idx="67">
                  <c:v>8.6000000000000007E-2</c:v>
                </c:pt>
                <c:pt idx="68">
                  <c:v>8.6000000000000007E-2</c:v>
                </c:pt>
                <c:pt idx="69">
                  <c:v>8.6000000000000007E-2</c:v>
                </c:pt>
                <c:pt idx="70">
                  <c:v>8.6000000000000007E-2</c:v>
                </c:pt>
                <c:pt idx="71">
                  <c:v>8.6000000000000007E-2</c:v>
                </c:pt>
                <c:pt idx="72">
                  <c:v>8.6000000000000007E-2</c:v>
                </c:pt>
                <c:pt idx="73">
                  <c:v>8.6000000000000007E-2</c:v>
                </c:pt>
                <c:pt idx="74">
                  <c:v>8.6000000000000007E-2</c:v>
                </c:pt>
                <c:pt idx="75">
                  <c:v>8.6000000000000007E-2</c:v>
                </c:pt>
                <c:pt idx="76">
                  <c:v>8.6000000000000007E-2</c:v>
                </c:pt>
                <c:pt idx="77">
                  <c:v>8.6000000000000007E-2</c:v>
                </c:pt>
                <c:pt idx="78">
                  <c:v>8.6000000000000007E-2</c:v>
                </c:pt>
                <c:pt idx="79">
                  <c:v>8.6000000000000007E-2</c:v>
                </c:pt>
                <c:pt idx="80">
                  <c:v>8.6000000000000007E-2</c:v>
                </c:pt>
                <c:pt idx="81">
                  <c:v>8.6000000000000007E-2</c:v>
                </c:pt>
                <c:pt idx="82">
                  <c:v>0.11</c:v>
                </c:pt>
                <c:pt idx="83">
                  <c:v>0.11</c:v>
                </c:pt>
                <c:pt idx="84">
                  <c:v>0.11</c:v>
                </c:pt>
                <c:pt idx="85">
                  <c:v>0.11</c:v>
                </c:pt>
                <c:pt idx="86">
                  <c:v>0.11</c:v>
                </c:pt>
                <c:pt idx="87">
                  <c:v>0.11</c:v>
                </c:pt>
                <c:pt idx="88">
                  <c:v>0.11</c:v>
                </c:pt>
                <c:pt idx="89">
                  <c:v>0.11</c:v>
                </c:pt>
                <c:pt idx="90">
                  <c:v>0.11</c:v>
                </c:pt>
                <c:pt idx="91">
                  <c:v>0.11</c:v>
                </c:pt>
                <c:pt idx="92">
                  <c:v>0.11</c:v>
                </c:pt>
                <c:pt idx="93">
                  <c:v>0.11</c:v>
                </c:pt>
                <c:pt idx="94">
                  <c:v>0.11</c:v>
                </c:pt>
                <c:pt idx="95">
                  <c:v>0.11</c:v>
                </c:pt>
                <c:pt idx="96">
                  <c:v>0.11</c:v>
                </c:pt>
                <c:pt idx="97">
                  <c:v>0.11</c:v>
                </c:pt>
                <c:pt idx="98">
                  <c:v>0.13400000000000001</c:v>
                </c:pt>
                <c:pt idx="99">
                  <c:v>0.13400000000000001</c:v>
                </c:pt>
                <c:pt idx="100">
                  <c:v>0.13400000000000001</c:v>
                </c:pt>
                <c:pt idx="101">
                  <c:v>0.13400000000000001</c:v>
                </c:pt>
                <c:pt idx="102">
                  <c:v>0.13400000000000001</c:v>
                </c:pt>
                <c:pt idx="103">
                  <c:v>0.13400000000000001</c:v>
                </c:pt>
                <c:pt idx="104">
                  <c:v>0.13400000000000001</c:v>
                </c:pt>
                <c:pt idx="105">
                  <c:v>0.13400000000000001</c:v>
                </c:pt>
                <c:pt idx="106">
                  <c:v>0.13400000000000001</c:v>
                </c:pt>
                <c:pt idx="107">
                  <c:v>0.13400000000000001</c:v>
                </c:pt>
                <c:pt idx="108">
                  <c:v>0.13400000000000001</c:v>
                </c:pt>
                <c:pt idx="109">
                  <c:v>0.13400000000000001</c:v>
                </c:pt>
                <c:pt idx="110">
                  <c:v>0.13400000000000001</c:v>
                </c:pt>
                <c:pt idx="111">
                  <c:v>0.13400000000000001</c:v>
                </c:pt>
                <c:pt idx="112">
                  <c:v>0.158</c:v>
                </c:pt>
                <c:pt idx="113">
                  <c:v>0.158</c:v>
                </c:pt>
                <c:pt idx="114">
                  <c:v>0.158</c:v>
                </c:pt>
                <c:pt idx="115">
                  <c:v>0.158</c:v>
                </c:pt>
                <c:pt idx="116">
                  <c:v>0.158</c:v>
                </c:pt>
                <c:pt idx="117">
                  <c:v>0.158</c:v>
                </c:pt>
                <c:pt idx="118">
                  <c:v>0.158</c:v>
                </c:pt>
                <c:pt idx="119">
                  <c:v>0.158</c:v>
                </c:pt>
                <c:pt idx="120">
                  <c:v>0.158</c:v>
                </c:pt>
                <c:pt idx="121">
                  <c:v>0.158</c:v>
                </c:pt>
                <c:pt idx="122">
                  <c:v>0.158</c:v>
                </c:pt>
                <c:pt idx="123">
                  <c:v>0.158</c:v>
                </c:pt>
                <c:pt idx="124">
                  <c:v>0.182</c:v>
                </c:pt>
                <c:pt idx="125">
                  <c:v>0.182</c:v>
                </c:pt>
                <c:pt idx="126">
                  <c:v>0.182</c:v>
                </c:pt>
                <c:pt idx="127">
                  <c:v>0.182</c:v>
                </c:pt>
                <c:pt idx="128">
                  <c:v>0.182</c:v>
                </c:pt>
                <c:pt idx="129">
                  <c:v>0.182</c:v>
                </c:pt>
                <c:pt idx="130">
                  <c:v>0.182</c:v>
                </c:pt>
                <c:pt idx="131">
                  <c:v>0.182</c:v>
                </c:pt>
                <c:pt idx="132">
                  <c:v>0.182</c:v>
                </c:pt>
                <c:pt idx="133">
                  <c:v>0.182</c:v>
                </c:pt>
                <c:pt idx="134">
                  <c:v>0.182</c:v>
                </c:pt>
                <c:pt idx="135">
                  <c:v>0.182</c:v>
                </c:pt>
                <c:pt idx="136">
                  <c:v>0.20599999999999999</c:v>
                </c:pt>
                <c:pt idx="137">
                  <c:v>0.20599999999999999</c:v>
                </c:pt>
                <c:pt idx="138">
                  <c:v>0.20599999999999999</c:v>
                </c:pt>
                <c:pt idx="139">
                  <c:v>0.20599999999999999</c:v>
                </c:pt>
                <c:pt idx="140">
                  <c:v>0.20599999999999999</c:v>
                </c:pt>
                <c:pt idx="141">
                  <c:v>0.20599999999999999</c:v>
                </c:pt>
                <c:pt idx="142">
                  <c:v>0.20599999999999999</c:v>
                </c:pt>
                <c:pt idx="143">
                  <c:v>0.20599999999999999</c:v>
                </c:pt>
                <c:pt idx="144">
                  <c:v>0.20599999999999999</c:v>
                </c:pt>
                <c:pt idx="145">
                  <c:v>0.20599999999999999</c:v>
                </c:pt>
                <c:pt idx="146">
                  <c:v>0.22999999999999998</c:v>
                </c:pt>
                <c:pt idx="147">
                  <c:v>0.22999999999999998</c:v>
                </c:pt>
                <c:pt idx="148">
                  <c:v>0.22999999999999998</c:v>
                </c:pt>
                <c:pt idx="149">
                  <c:v>0.22999999999999998</c:v>
                </c:pt>
                <c:pt idx="150">
                  <c:v>0.22999999999999998</c:v>
                </c:pt>
                <c:pt idx="151">
                  <c:v>0.22999999999999998</c:v>
                </c:pt>
                <c:pt idx="152">
                  <c:v>0.22999999999999998</c:v>
                </c:pt>
                <c:pt idx="153">
                  <c:v>0.22999999999999998</c:v>
                </c:pt>
                <c:pt idx="154">
                  <c:v>0.22999999999999998</c:v>
                </c:pt>
                <c:pt idx="155">
                  <c:v>0.22999999999999998</c:v>
                </c:pt>
                <c:pt idx="156">
                  <c:v>0.254</c:v>
                </c:pt>
                <c:pt idx="157">
                  <c:v>0.254</c:v>
                </c:pt>
                <c:pt idx="158">
                  <c:v>0.254</c:v>
                </c:pt>
                <c:pt idx="159">
                  <c:v>0.254</c:v>
                </c:pt>
                <c:pt idx="160">
                  <c:v>0.254</c:v>
                </c:pt>
                <c:pt idx="161">
                  <c:v>0.254</c:v>
                </c:pt>
                <c:pt idx="162">
                  <c:v>0.254</c:v>
                </c:pt>
                <c:pt idx="163">
                  <c:v>0.254</c:v>
                </c:pt>
                <c:pt idx="164">
                  <c:v>0.254</c:v>
                </c:pt>
                <c:pt idx="165">
                  <c:v>0.254</c:v>
                </c:pt>
                <c:pt idx="166">
                  <c:v>0.27800000000000002</c:v>
                </c:pt>
                <c:pt idx="167">
                  <c:v>0.27800000000000002</c:v>
                </c:pt>
                <c:pt idx="168">
                  <c:v>0.27800000000000002</c:v>
                </c:pt>
                <c:pt idx="169">
                  <c:v>0.27800000000000002</c:v>
                </c:pt>
                <c:pt idx="170">
                  <c:v>0.27800000000000002</c:v>
                </c:pt>
                <c:pt idx="171">
                  <c:v>0.27800000000000002</c:v>
                </c:pt>
                <c:pt idx="172">
                  <c:v>0.27800000000000002</c:v>
                </c:pt>
                <c:pt idx="173">
                  <c:v>0.27800000000000002</c:v>
                </c:pt>
                <c:pt idx="174">
                  <c:v>0.30199999999999999</c:v>
                </c:pt>
                <c:pt idx="175">
                  <c:v>0.30199999999999999</c:v>
                </c:pt>
                <c:pt idx="176">
                  <c:v>0.30199999999999999</c:v>
                </c:pt>
                <c:pt idx="177">
                  <c:v>0.30199999999999999</c:v>
                </c:pt>
                <c:pt idx="178">
                  <c:v>0.30199999999999999</c:v>
                </c:pt>
                <c:pt idx="179">
                  <c:v>0.30199999999999999</c:v>
                </c:pt>
                <c:pt idx="180">
                  <c:v>0.30199999999999999</c:v>
                </c:pt>
                <c:pt idx="181">
                  <c:v>0.30199999999999999</c:v>
                </c:pt>
                <c:pt idx="182">
                  <c:v>0.32600000000000001</c:v>
                </c:pt>
                <c:pt idx="183">
                  <c:v>0.32600000000000001</c:v>
                </c:pt>
                <c:pt idx="184">
                  <c:v>0.32600000000000001</c:v>
                </c:pt>
                <c:pt idx="185">
                  <c:v>0.32600000000000001</c:v>
                </c:pt>
                <c:pt idx="186">
                  <c:v>0.32600000000000001</c:v>
                </c:pt>
                <c:pt idx="187">
                  <c:v>0.32600000000000001</c:v>
                </c:pt>
                <c:pt idx="188">
                  <c:v>0.35</c:v>
                </c:pt>
                <c:pt idx="189">
                  <c:v>0.35</c:v>
                </c:pt>
                <c:pt idx="190">
                  <c:v>0.35</c:v>
                </c:pt>
                <c:pt idx="191">
                  <c:v>0.35</c:v>
                </c:pt>
                <c:pt idx="192">
                  <c:v>0.374</c:v>
                </c:pt>
                <c:pt idx="193">
                  <c:v>0.374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'LX Apprentice'!$Z$4:$Z$197</c15:f>
                <c15:dlblRangeCache>
                  <c:ptCount val="194"/>
                  <c:pt idx="0">
                    <c:v>x</c:v>
                  </c:pt>
                  <c:pt idx="1">
                    <c:v>x</c:v>
                  </c:pt>
                  <c:pt idx="2">
                    <c:v>x</c:v>
                  </c:pt>
                  <c:pt idx="3">
                    <c:v>x</c:v>
                  </c:pt>
                  <c:pt idx="4">
                    <c:v>x</c:v>
                  </c:pt>
                  <c:pt idx="5">
                    <c:v>x</c:v>
                  </c:pt>
                  <c:pt idx="6">
                    <c:v>x</c:v>
                  </c:pt>
                  <c:pt idx="7">
                    <c:v>x</c:v>
                  </c:pt>
                  <c:pt idx="8">
                    <c:v>x</c:v>
                  </c:pt>
                  <c:pt idx="9">
                    <c:v>x</c:v>
                  </c:pt>
                  <c:pt idx="10">
                    <c:v>x</c:v>
                  </c:pt>
                  <c:pt idx="11">
                    <c:v>x</c:v>
                  </c:pt>
                  <c:pt idx="12">
                    <c:v>x</c:v>
                  </c:pt>
                  <c:pt idx="13">
                    <c:v>x</c:v>
                  </c:pt>
                  <c:pt idx="14">
                    <c:v>x</c:v>
                  </c:pt>
                  <c:pt idx="15">
                    <c:v>x</c:v>
                  </c:pt>
                  <c:pt idx="16">
                    <c:v>x</c:v>
                  </c:pt>
                  <c:pt idx="17">
                    <c:v>x</c:v>
                  </c:pt>
                  <c:pt idx="18">
                    <c:v>x</c:v>
                  </c:pt>
                  <c:pt idx="19">
                    <c:v>x</c:v>
                  </c:pt>
                  <c:pt idx="20">
                    <c:v>x</c:v>
                  </c:pt>
                  <c:pt idx="21">
                    <c:v>x</c:v>
                  </c:pt>
                  <c:pt idx="22">
                    <c:v>x</c:v>
                  </c:pt>
                  <c:pt idx="23">
                    <c:v>x</c:v>
                  </c:pt>
                  <c:pt idx="24">
                    <c:v>x</c:v>
                  </c:pt>
                  <c:pt idx="25">
                    <c:v>x</c:v>
                  </c:pt>
                  <c:pt idx="26">
                    <c:v>x</c:v>
                  </c:pt>
                  <c:pt idx="27">
                    <c:v>x</c:v>
                  </c:pt>
                  <c:pt idx="28">
                    <c:v>x</c:v>
                  </c:pt>
                  <c:pt idx="29">
                    <c:v>x</c:v>
                  </c:pt>
                  <c:pt idx="30">
                    <c:v>x</c:v>
                  </c:pt>
                  <c:pt idx="31">
                    <c:v>x</c:v>
                  </c:pt>
                  <c:pt idx="32">
                    <c:v>x</c:v>
                  </c:pt>
                  <c:pt idx="33">
                    <c:v>x</c:v>
                  </c:pt>
                  <c:pt idx="34">
                    <c:v>x</c:v>
                  </c:pt>
                  <c:pt idx="35">
                    <c:v>x</c:v>
                  </c:pt>
                  <c:pt idx="36">
                    <c:v>x</c:v>
                  </c:pt>
                  <c:pt idx="37">
                    <c:v>x</c:v>
                  </c:pt>
                  <c:pt idx="38">
                    <c:v>x</c:v>
                  </c:pt>
                  <c:pt idx="39">
                    <c:v>x</c:v>
                  </c:pt>
                  <c:pt idx="40">
                    <c:v>x</c:v>
                  </c:pt>
                  <c:pt idx="41">
                    <c:v>x</c:v>
                  </c:pt>
                  <c:pt idx="42">
                    <c:v>x</c:v>
                  </c:pt>
                  <c:pt idx="43">
                    <c:v>x</c:v>
                  </c:pt>
                  <c:pt idx="44">
                    <c:v>x</c:v>
                  </c:pt>
                  <c:pt idx="45">
                    <c:v>x</c:v>
                  </c:pt>
                  <c:pt idx="46">
                    <c:v>x</c:v>
                  </c:pt>
                  <c:pt idx="47">
                    <c:v>x</c:v>
                  </c:pt>
                  <c:pt idx="48">
                    <c:v>x</c:v>
                  </c:pt>
                  <c:pt idx="49">
                    <c:v>x</c:v>
                  </c:pt>
                  <c:pt idx="50">
                    <c:v>x</c:v>
                  </c:pt>
                  <c:pt idx="51">
                    <c:v>x</c:v>
                  </c:pt>
                  <c:pt idx="52">
                    <c:v>x</c:v>
                  </c:pt>
                  <c:pt idx="53">
                    <c:v>x</c:v>
                  </c:pt>
                  <c:pt idx="54">
                    <c:v>x</c:v>
                  </c:pt>
                  <c:pt idx="55">
                    <c:v>x</c:v>
                  </c:pt>
                  <c:pt idx="56">
                    <c:v>x</c:v>
                  </c:pt>
                  <c:pt idx="57">
                    <c:v>x</c:v>
                  </c:pt>
                  <c:pt idx="58">
                    <c:v>x</c:v>
                  </c:pt>
                  <c:pt idx="59">
                    <c:v>x</c:v>
                  </c:pt>
                  <c:pt idx="60">
                    <c:v>x</c:v>
                  </c:pt>
                  <c:pt idx="61">
                    <c:v>x</c:v>
                  </c:pt>
                  <c:pt idx="62">
                    <c:v>x</c:v>
                  </c:pt>
                  <c:pt idx="63">
                    <c:v>x</c:v>
                  </c:pt>
                  <c:pt idx="64">
                    <c:v>x</c:v>
                  </c:pt>
                  <c:pt idx="65">
                    <c:v>x</c:v>
                  </c:pt>
                  <c:pt idx="66">
                    <c:v>x</c:v>
                  </c:pt>
                  <c:pt idx="67">
                    <c:v>x</c:v>
                  </c:pt>
                  <c:pt idx="68">
                    <c:v>x</c:v>
                  </c:pt>
                  <c:pt idx="69">
                    <c:v>x</c:v>
                  </c:pt>
                  <c:pt idx="70">
                    <c:v>x</c:v>
                  </c:pt>
                  <c:pt idx="71">
                    <c:v>x</c:v>
                  </c:pt>
                  <c:pt idx="72">
                    <c:v>x</c:v>
                  </c:pt>
                  <c:pt idx="73">
                    <c:v>x</c:v>
                  </c:pt>
                  <c:pt idx="74">
                    <c:v>x</c:v>
                  </c:pt>
                  <c:pt idx="75">
                    <c:v>x</c:v>
                  </c:pt>
                  <c:pt idx="76">
                    <c:v>x</c:v>
                  </c:pt>
                  <c:pt idx="77">
                    <c:v>x</c:v>
                  </c:pt>
                  <c:pt idx="78">
                    <c:v>x</c:v>
                  </c:pt>
                  <c:pt idx="79">
                    <c:v>x</c:v>
                  </c:pt>
                  <c:pt idx="80">
                    <c:v>x</c:v>
                  </c:pt>
                  <c:pt idx="81">
                    <c:v>x</c:v>
                  </c:pt>
                  <c:pt idx="82">
                    <c:v>x</c:v>
                  </c:pt>
                  <c:pt idx="83">
                    <c:v>x</c:v>
                  </c:pt>
                  <c:pt idx="84">
                    <c:v>x</c:v>
                  </c:pt>
                  <c:pt idx="85">
                    <c:v>x</c:v>
                  </c:pt>
                  <c:pt idx="86">
                    <c:v>x</c:v>
                  </c:pt>
                  <c:pt idx="87">
                    <c:v>x</c:v>
                  </c:pt>
                  <c:pt idx="88">
                    <c:v>x</c:v>
                  </c:pt>
                  <c:pt idx="89">
                    <c:v>x</c:v>
                  </c:pt>
                  <c:pt idx="90">
                    <c:v>x</c:v>
                  </c:pt>
                  <c:pt idx="91">
                    <c:v>x</c:v>
                  </c:pt>
                  <c:pt idx="92">
                    <c:v>x</c:v>
                  </c:pt>
                  <c:pt idx="93">
                    <c:v>x</c:v>
                  </c:pt>
                  <c:pt idx="94">
                    <c:v>x</c:v>
                  </c:pt>
                  <c:pt idx="95">
                    <c:v>x</c:v>
                  </c:pt>
                  <c:pt idx="96">
                    <c:v>x</c:v>
                  </c:pt>
                  <c:pt idx="97">
                    <c:v>x</c:v>
                  </c:pt>
                  <c:pt idx="98">
                    <c:v>x</c:v>
                  </c:pt>
                  <c:pt idx="99">
                    <c:v>x</c:v>
                  </c:pt>
                  <c:pt idx="100">
                    <c:v>x</c:v>
                  </c:pt>
                  <c:pt idx="101">
                    <c:v>x</c:v>
                  </c:pt>
                  <c:pt idx="102">
                    <c:v>x</c:v>
                  </c:pt>
                  <c:pt idx="103">
                    <c:v>x</c:v>
                  </c:pt>
                  <c:pt idx="104">
                    <c:v>x</c:v>
                  </c:pt>
                  <c:pt idx="105">
                    <c:v>x</c:v>
                  </c:pt>
                  <c:pt idx="106">
                    <c:v>x</c:v>
                  </c:pt>
                  <c:pt idx="107">
                    <c:v>x</c:v>
                  </c:pt>
                  <c:pt idx="108">
                    <c:v>x</c:v>
                  </c:pt>
                  <c:pt idx="109">
                    <c:v>x</c:v>
                  </c:pt>
                  <c:pt idx="110">
                    <c:v>x</c:v>
                  </c:pt>
                  <c:pt idx="111">
                    <c:v>x</c:v>
                  </c:pt>
                  <c:pt idx="112">
                    <c:v>x</c:v>
                  </c:pt>
                  <c:pt idx="113">
                    <c:v>x</c:v>
                  </c:pt>
                  <c:pt idx="114">
                    <c:v>x</c:v>
                  </c:pt>
                  <c:pt idx="115">
                    <c:v>x</c:v>
                  </c:pt>
                  <c:pt idx="116">
                    <c:v>x</c:v>
                  </c:pt>
                  <c:pt idx="117">
                    <c:v>x</c:v>
                  </c:pt>
                  <c:pt idx="118">
                    <c:v>x</c:v>
                  </c:pt>
                  <c:pt idx="119">
                    <c:v>x</c:v>
                  </c:pt>
                  <c:pt idx="120">
                    <c:v>x</c:v>
                  </c:pt>
                  <c:pt idx="121">
                    <c:v>x</c:v>
                  </c:pt>
                  <c:pt idx="122">
                    <c:v>x</c:v>
                  </c:pt>
                  <c:pt idx="123">
                    <c:v>x</c:v>
                  </c:pt>
                  <c:pt idx="124">
                    <c:v>x</c:v>
                  </c:pt>
                  <c:pt idx="125">
                    <c:v>x</c:v>
                  </c:pt>
                  <c:pt idx="126">
                    <c:v>x</c:v>
                  </c:pt>
                  <c:pt idx="127">
                    <c:v>x</c:v>
                  </c:pt>
                  <c:pt idx="128">
                    <c:v>x</c:v>
                  </c:pt>
                  <c:pt idx="129">
                    <c:v>x</c:v>
                  </c:pt>
                  <c:pt idx="130">
                    <c:v>x</c:v>
                  </c:pt>
                  <c:pt idx="131">
                    <c:v>x</c:v>
                  </c:pt>
                  <c:pt idx="132">
                    <c:v>x</c:v>
                  </c:pt>
                  <c:pt idx="133">
                    <c:v>x</c:v>
                  </c:pt>
                  <c:pt idx="134">
                    <c:v>x</c:v>
                  </c:pt>
                  <c:pt idx="135">
                    <c:v>x</c:v>
                  </c:pt>
                  <c:pt idx="136">
                    <c:v>x</c:v>
                  </c:pt>
                  <c:pt idx="137">
                    <c:v>x</c:v>
                  </c:pt>
                  <c:pt idx="138">
                    <c:v>x</c:v>
                  </c:pt>
                  <c:pt idx="139">
                    <c:v>x</c:v>
                  </c:pt>
                  <c:pt idx="140">
                    <c:v>x</c:v>
                  </c:pt>
                  <c:pt idx="141">
                    <c:v>x</c:v>
                  </c:pt>
                  <c:pt idx="142">
                    <c:v>x</c:v>
                  </c:pt>
                  <c:pt idx="143">
                    <c:v>x</c:v>
                  </c:pt>
                  <c:pt idx="144">
                    <c:v>x</c:v>
                  </c:pt>
                  <c:pt idx="145">
                    <c:v>x</c:v>
                  </c:pt>
                  <c:pt idx="146">
                    <c:v>x</c:v>
                  </c:pt>
                  <c:pt idx="147">
                    <c:v>x</c:v>
                  </c:pt>
                  <c:pt idx="148">
                    <c:v>x</c:v>
                  </c:pt>
                  <c:pt idx="149">
                    <c:v>x</c:v>
                  </c:pt>
                  <c:pt idx="150">
                    <c:v>x</c:v>
                  </c:pt>
                  <c:pt idx="151">
                    <c:v>x</c:v>
                  </c:pt>
                  <c:pt idx="152">
                    <c:v>x</c:v>
                  </c:pt>
                  <c:pt idx="153">
                    <c:v>x</c:v>
                  </c:pt>
                  <c:pt idx="154">
                    <c:v>x</c:v>
                  </c:pt>
                  <c:pt idx="155">
                    <c:v>x</c:v>
                  </c:pt>
                  <c:pt idx="156">
                    <c:v>x</c:v>
                  </c:pt>
                  <c:pt idx="157">
                    <c:v>x</c:v>
                  </c:pt>
                  <c:pt idx="158">
                    <c:v>x</c:v>
                  </c:pt>
                  <c:pt idx="159">
                    <c:v>x</c:v>
                  </c:pt>
                  <c:pt idx="160">
                    <c:v>x</c:v>
                  </c:pt>
                  <c:pt idx="161">
                    <c:v>x</c:v>
                  </c:pt>
                  <c:pt idx="162">
                    <c:v>x</c:v>
                  </c:pt>
                  <c:pt idx="163">
                    <c:v>x</c:v>
                  </c:pt>
                  <c:pt idx="164">
                    <c:v>x</c:v>
                  </c:pt>
                  <c:pt idx="165">
                    <c:v>x</c:v>
                  </c:pt>
                  <c:pt idx="166">
                    <c:v>x</c:v>
                  </c:pt>
                  <c:pt idx="167">
                    <c:v>x</c:v>
                  </c:pt>
                  <c:pt idx="168">
                    <c:v>x</c:v>
                  </c:pt>
                  <c:pt idx="169">
                    <c:v>x</c:v>
                  </c:pt>
                  <c:pt idx="170">
                    <c:v>x</c:v>
                  </c:pt>
                  <c:pt idx="171">
                    <c:v>x</c:v>
                  </c:pt>
                  <c:pt idx="172">
                    <c:v>x</c:v>
                  </c:pt>
                  <c:pt idx="173">
                    <c:v>x</c:v>
                  </c:pt>
                  <c:pt idx="174">
                    <c:v>x</c:v>
                  </c:pt>
                  <c:pt idx="175">
                    <c:v>x</c:v>
                  </c:pt>
                  <c:pt idx="176">
                    <c:v>x</c:v>
                  </c:pt>
                  <c:pt idx="177">
                    <c:v>x</c:v>
                  </c:pt>
                  <c:pt idx="178">
                    <c:v>x</c:v>
                  </c:pt>
                  <c:pt idx="179">
                    <c:v>x</c:v>
                  </c:pt>
                  <c:pt idx="180">
                    <c:v>x</c:v>
                  </c:pt>
                  <c:pt idx="181">
                    <c:v>x</c:v>
                  </c:pt>
                  <c:pt idx="182">
                    <c:v>x</c:v>
                  </c:pt>
                  <c:pt idx="183">
                    <c:v>x</c:v>
                  </c:pt>
                  <c:pt idx="184">
                    <c:v>x</c:v>
                  </c:pt>
                  <c:pt idx="185">
                    <c:v>x</c:v>
                  </c:pt>
                  <c:pt idx="186">
                    <c:v>x</c:v>
                  </c:pt>
                  <c:pt idx="187">
                    <c:v>x</c:v>
                  </c:pt>
                  <c:pt idx="188">
                    <c:v>x</c:v>
                  </c:pt>
                  <c:pt idx="189">
                    <c:v>x</c:v>
                  </c:pt>
                  <c:pt idx="190">
                    <c:v>x</c:v>
                  </c:pt>
                  <c:pt idx="191">
                    <c:v>x</c:v>
                  </c:pt>
                  <c:pt idx="192">
                    <c:v>x</c:v>
                  </c:pt>
                  <c:pt idx="193">
                    <c:v>x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0E-A6A7-574C-A598-BA3CB1B11F28}"/>
            </c:ext>
          </c:extLst>
        </c:ser>
        <c:ser>
          <c:idx val="15"/>
          <c:order val="18"/>
          <c:tx>
            <c:v>Batman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/>
                    </a:pPr>
                    <a:fld id="{318D83C8-2779-504B-9C71-263104771F7E}" type="CELLRANGE">
                      <a:rPr lang="en-US" sz="2000" b="1">
                        <a:solidFill>
                          <a:srgbClr val="00B0F0"/>
                        </a:solidFill>
                      </a:rPr>
                      <a:pPr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rgbClr val="FF0000"/>
                </a:solidFill>
                <a:ln w="28575">
                  <a:solidFill>
                    <a:schemeClr val="tx1"/>
                  </a:solidFill>
                </a:ln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irregularSeal1">
                      <a:avLst/>
                    </a:prstGeom>
                  </c15:spPr>
                  <c15:layout>
                    <c:manualLayout>
                      <c:w val="0.25318307551873798"/>
                      <c:h val="0.1870982633446828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F-A6A7-574C-A598-BA3CB1B11F28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'LX Apprentice'!$C$90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'LX Apprentice'!$D$90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'LX Apprentice'!$G$90</c15:f>
                <c15:dlblRangeCache>
                  <c:ptCount val="1"/>
                  <c:pt idx="0">
                    <c:v>HYPE!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0-A6A7-574C-A598-BA3CB1B11F28}"/>
            </c:ext>
          </c:extLst>
        </c:ser>
        <c:ser>
          <c:idx val="17"/>
          <c:order val="19"/>
          <c:tx>
            <c:strRef>
              <c:f>'LX Apprentice'!$F$74</c:f>
              <c:strCache>
                <c:ptCount val="1"/>
                <c:pt idx="0">
                  <c:v>μ on the graph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wrap="square" lIns="38100" tIns="0" rIns="38100" bIns="182880" anchor="ctr">
                    <a:spAutoFit/>
                  </a:bodyPr>
                  <a:lstStyle/>
                  <a:p>
                    <a:pPr>
                      <a:defRPr sz="1400" b="1"/>
                    </a:pPr>
                    <a:fld id="{6DEF4B49-96F5-A444-91BD-22F0D151D6E2}" type="CELLRANGE">
                      <a:rPr lang="en-US"/>
                      <a:pPr>
                        <a:defRPr sz="1400" b="1"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/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1-A6A7-574C-A598-BA3CB1B11F28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'LX Apprentice'!$G$75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'LX Apprentice'!$H$75</c:f>
              <c:numCache>
                <c:formatCode>General</c:formatCode>
                <c:ptCount val="1"/>
                <c:pt idx="0">
                  <c:v>0.04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'LX Apprentice'!$I$75</c15:f>
                <c15:dlblRangeCache>
                  <c:ptCount val="1"/>
                  <c:pt idx="0">
                    <c:v>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2-A6A7-574C-A598-BA3CB1B11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2317152"/>
        <c:axId val="930277696"/>
      </c:scatterChart>
      <c:valAx>
        <c:axId val="1632317152"/>
        <c:scaling>
          <c:orientation val="minMax"/>
          <c:min val="-4"/>
        </c:scaling>
        <c:delete val="0"/>
        <c:axPos val="b"/>
        <c:numFmt formatCode="0" sourceLinked="0"/>
        <c:majorTickMark val="none"/>
        <c:minorTickMark val="none"/>
        <c:tickLblPos val="none"/>
        <c:spPr>
          <a:noFill/>
          <a:ln w="9525" cap="flat" cmpd="sng" algn="ctr">
            <a:solidFill>
              <a:srgbClr val="00B0F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0277696"/>
        <c:crosses val="autoZero"/>
        <c:crossBetween val="midCat"/>
      </c:valAx>
      <c:valAx>
        <c:axId val="930277696"/>
        <c:scaling>
          <c:orientation val="minMax"/>
          <c:max val="0.5"/>
          <c:min val="-0.21"/>
        </c:scaling>
        <c:delete val="1"/>
        <c:axPos val="l"/>
        <c:numFmt formatCode="General" sourceLinked="1"/>
        <c:majorTickMark val="out"/>
        <c:minorTickMark val="none"/>
        <c:tickLblPos val="nextTo"/>
        <c:crossAx val="1632317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4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'RX Violin'!$E$74</c:f>
          <c:strCache>
            <c:ptCount val="1"/>
            <c:pt idx="0">
              <c:v>P(x)</c:v>
            </c:pt>
          </c:strCache>
        </c:strRef>
      </c:tx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816123323792291E-2"/>
          <c:y val="1.8159243788937393E-2"/>
          <c:w val="0.96436775335241542"/>
          <c:h val="0.92953870622354751"/>
        </c:manualLayout>
      </c:layout>
      <c:scatterChart>
        <c:scatterStyle val="lineMarker"/>
        <c:varyColors val="0"/>
        <c:ser>
          <c:idx val="13"/>
          <c:order val="0"/>
          <c:tx>
            <c:v>equationLEFT</c:v>
          </c:tx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 anchorCtr="0">
                    <a:noAutofit/>
                  </a:bodyPr>
                  <a:lstStyle/>
                  <a:p>
                    <a:pPr algn="ctr">
                      <a:defRPr/>
                    </a:pPr>
                    <a:fld id="{4DAF95C4-7A44-FB4A-9A12-C0188930BDE5}" type="CELLRANGE">
                      <a:rPr lang="en-US"/>
                      <a:pPr algn="ctr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solidFill>
                    <a:schemeClr val="bg1">
                      <a:lumMod val="85000"/>
                    </a:schemeClr>
                  </a:soli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182593733186888"/>
                      <c:h val="0.19838693633952253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124E-424A-9933-CC2228F6B78F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txPr>
              <a:bodyPr wrap="square" lIns="91440" tIns="19050" rIns="38100" bIns="19050" anchor="ctr" anchorCtr="0">
                <a:spAutoFit/>
              </a:bodyPr>
              <a:lstStyle/>
              <a:p>
                <a:pPr algn="l">
                  <a:defRPr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'RX Violin'!$C$81</c:f>
              <c:numCache>
                <c:formatCode>General</c:formatCode>
                <c:ptCount val="1"/>
                <c:pt idx="0">
                  <c:v>-3.5</c:v>
                </c:pt>
              </c:numCache>
            </c:numRef>
          </c:xVal>
          <c:yVal>
            <c:numRef>
              <c:f>'RX Violin'!$D$81</c:f>
              <c:numCache>
                <c:formatCode>General</c:formatCode>
                <c:ptCount val="1"/>
                <c:pt idx="0">
                  <c:v>0.49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'RX Violin'!$E$81</c15:f>
                <c15:dlblRangeCache>
                  <c:ptCount val="1"/>
                  <c:pt idx="0">
                    <c:v>x to P(x)
z = (x -μ) / σ
⟵ P(x) = P(z) = norm.s.dist(z, true)
⟶ P(x) = P(z) = 1-norm.s.dist(z, true)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124E-424A-9933-CC2228F6B78F}"/>
            </c:ext>
          </c:extLst>
        </c:ser>
        <c:ser>
          <c:idx val="14"/>
          <c:order val="1"/>
          <c:tx>
            <c:v>equationRIGHT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70C0993B-28A3-7944-90DB-3D26BD5501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124E-424A-9933-CC2228F6B78F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'RX Violin'!$G$81</c:f>
              <c:numCache>
                <c:formatCode>General</c:formatCode>
                <c:ptCount val="1"/>
                <c:pt idx="0">
                  <c:v>3.5</c:v>
                </c:pt>
              </c:numCache>
            </c:numRef>
          </c:xVal>
          <c:yVal>
            <c:numRef>
              <c:f>'RX Violin'!$H$81</c:f>
              <c:numCache>
                <c:formatCode>General</c:formatCode>
                <c:ptCount val="1"/>
                <c:pt idx="0">
                  <c:v>0.49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'RX Violin'!$I$81</c15:f>
                <c15:dlblRangeCache>
                  <c:ptCount val="1"/>
                  <c:pt idx="0">
                    <c:v>P(x) to x
⟵ z = norm.s.inv(P(x))
⟶ z = norm.s.inv(1-P(x))
x = zσ + 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124E-424A-9933-CC2228F6B78F}"/>
            </c:ext>
          </c:extLst>
        </c:ser>
        <c:ser>
          <c:idx val="0"/>
          <c:order val="2"/>
          <c:tx>
            <c:strRef>
              <c:f>'RX Violin'!$R$49</c:f>
              <c:strCache>
                <c:ptCount val="1"/>
                <c:pt idx="0">
                  <c:v>Z or T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'RX Violin'!$Q$50:$Q$194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'RX Violin'!$R$50:$R$194</c:f>
              <c:numCache>
                <c:formatCode>0.000</c:formatCode>
                <c:ptCount val="145"/>
                <c:pt idx="0">
                  <c:v>4.4318484119380075E-3</c:v>
                </c:pt>
                <c:pt idx="1">
                  <c:v>5.0175847389326532E-3</c:v>
                </c:pt>
                <c:pt idx="2">
                  <c:v>5.6708812194458807E-3</c:v>
                </c:pt>
                <c:pt idx="3">
                  <c:v>6.3981203107235513E-3</c:v>
                </c:pt>
                <c:pt idx="4">
                  <c:v>7.2060997646092168E-3</c:v>
                </c:pt>
                <c:pt idx="5">
                  <c:v>8.1020357469784796E-3</c:v>
                </c:pt>
                <c:pt idx="6">
                  <c:v>9.0935625015910286E-3</c:v>
                </c:pt>
                <c:pt idx="7">
                  <c:v>1.0188728126088616E-2</c:v>
                </c:pt>
                <c:pt idx="8">
                  <c:v>1.1395986023797402E-2</c:v>
                </c:pt>
                <c:pt idx="9">
                  <c:v>1.2724181596831387E-2</c:v>
                </c:pt>
                <c:pt idx="10">
                  <c:v>1.4182533754437251E-2</c:v>
                </c:pt>
                <c:pt idx="11">
                  <c:v>1.5780610826231802E-2</c:v>
                </c:pt>
                <c:pt idx="12">
                  <c:v>1.7528300493568461E-2</c:v>
                </c:pt>
                <c:pt idx="13">
                  <c:v>1.9435773384264884E-2</c:v>
                </c:pt>
                <c:pt idx="14">
                  <c:v>2.1513440016773546E-2</c:v>
                </c:pt>
                <c:pt idx="15">
                  <c:v>2.3771900829913678E-2</c:v>
                </c:pt>
                <c:pt idx="16">
                  <c:v>2.6221889093709354E-2</c:v>
                </c:pt>
                <c:pt idx="17">
                  <c:v>2.8874206565747223E-2</c:v>
                </c:pt>
                <c:pt idx="18">
                  <c:v>3.1739651835667224E-2</c:v>
                </c:pt>
                <c:pt idx="19">
                  <c:v>3.482894138763417E-2</c:v>
                </c:pt>
                <c:pt idx="20">
                  <c:v>3.8152623506417724E-2</c:v>
                </c:pt>
                <c:pt idx="21">
                  <c:v>4.1720985256338335E-2</c:v>
                </c:pt>
                <c:pt idx="22">
                  <c:v>4.5543952872905295E-2</c:v>
                </c:pt>
                <c:pt idx="23">
                  <c:v>4.9630986023358713E-2</c:v>
                </c:pt>
                <c:pt idx="24">
                  <c:v>5.3990966513187674E-2</c:v>
                </c:pt>
                <c:pt idx="25">
                  <c:v>5.8632082139484169E-2</c:v>
                </c:pt>
                <c:pt idx="26">
                  <c:v>6.3561706516961941E-2</c:v>
                </c:pt>
                <c:pt idx="27">
                  <c:v>6.8786275826691473E-2</c:v>
                </c:pt>
                <c:pt idx="28">
                  <c:v>7.4311163558992643E-2</c:v>
                </c:pt>
                <c:pt idx="29">
                  <c:v>8.0140554438265552E-2</c:v>
                </c:pt>
                <c:pt idx="30">
                  <c:v>8.6277318826511032E-2</c:v>
                </c:pt>
                <c:pt idx="31">
                  <c:v>9.2722889001515207E-2</c:v>
                </c:pt>
                <c:pt idx="32">
                  <c:v>9.9477138792748207E-2</c:v>
                </c:pt>
                <c:pt idx="33">
                  <c:v>0.10653826813058456</c:v>
                </c:pt>
                <c:pt idx="34">
                  <c:v>0.11390269412019136</c:v>
                </c:pt>
                <c:pt idx="35">
                  <c:v>0.12156495028818042</c:v>
                </c:pt>
                <c:pt idx="36">
                  <c:v>0.12951759566589122</c:v>
                </c:pt>
                <c:pt idx="37">
                  <c:v>0.13775113536619732</c:v>
                </c:pt>
                <c:pt idx="38">
                  <c:v>0.14625395427953519</c:v>
                </c:pt>
                <c:pt idx="39">
                  <c:v>0.15501226545829269</c:v>
                </c:pt>
                <c:pt idx="40">
                  <c:v>0.1640100746759931</c:v>
                </c:pt>
                <c:pt idx="41">
                  <c:v>0.17322916253851786</c:v>
                </c:pt>
                <c:pt idx="42">
                  <c:v>0.18264908538902141</c:v>
                </c:pt>
                <c:pt idx="43">
                  <c:v>0.19224719608678109</c:v>
                </c:pt>
                <c:pt idx="44">
                  <c:v>0.20199868555405839</c:v>
                </c:pt>
                <c:pt idx="45">
                  <c:v>0.21187664577569898</c:v>
                </c:pt>
                <c:pt idx="46">
                  <c:v>0.22185215470573549</c:v>
                </c:pt>
                <c:pt idx="47">
                  <c:v>0.23189438328624226</c:v>
                </c:pt>
                <c:pt idx="48">
                  <c:v>0.24197072451914292</c:v>
                </c:pt>
                <c:pt idx="49">
                  <c:v>0.25204694425504476</c:v>
                </c:pt>
                <c:pt idx="50">
                  <c:v>0.262087353078301</c:v>
                </c:pt>
                <c:pt idx="51">
                  <c:v>0.27205499837854308</c:v>
                </c:pt>
                <c:pt idx="52">
                  <c:v>0.2819118754103021</c:v>
                </c:pt>
                <c:pt idx="53">
                  <c:v>0.29161915585865517</c:v>
                </c:pt>
                <c:pt idx="54">
                  <c:v>0.30113743215480399</c:v>
                </c:pt>
                <c:pt idx="55">
                  <c:v>0.31042697552584209</c:v>
                </c:pt>
                <c:pt idx="56">
                  <c:v>0.31944800552235181</c:v>
                </c:pt>
                <c:pt idx="57">
                  <c:v>0.32816096855037463</c:v>
                </c:pt>
                <c:pt idx="58">
                  <c:v>0.33652682274495277</c:v>
                </c:pt>
                <c:pt idx="59">
                  <c:v>0.34450732636471215</c:v>
                </c:pt>
                <c:pt idx="60">
                  <c:v>0.35206532676429914</c:v>
                </c:pt>
                <c:pt idx="61">
                  <c:v>0.35916504691680912</c:v>
                </c:pt>
                <c:pt idx="62">
                  <c:v>0.36577236641400213</c:v>
                </c:pt>
                <c:pt idx="63">
                  <c:v>0.37185509386976862</c:v>
                </c:pt>
                <c:pt idx="64">
                  <c:v>0.37738322769299293</c:v>
                </c:pt>
                <c:pt idx="65">
                  <c:v>0.3823292022799164</c:v>
                </c:pt>
                <c:pt idx="66">
                  <c:v>0.38666811680284902</c:v>
                </c:pt>
                <c:pt idx="67">
                  <c:v>0.39037794394036218</c:v>
                </c:pt>
                <c:pt idx="68">
                  <c:v>0.39343971610193973</c:v>
                </c:pt>
                <c:pt idx="69">
                  <c:v>0.39583768694474941</c:v>
                </c:pt>
                <c:pt idx="70">
                  <c:v>0.39755946625834188</c:v>
                </c:pt>
                <c:pt idx="71">
                  <c:v>0.39859612660068527</c:v>
                </c:pt>
                <c:pt idx="72">
                  <c:v>0.3989422804014327</c:v>
                </c:pt>
                <c:pt idx="73">
                  <c:v>0.39859612660068539</c:v>
                </c:pt>
                <c:pt idx="74">
                  <c:v>0.39755946625834204</c:v>
                </c:pt>
                <c:pt idx="75">
                  <c:v>0.39583768694474958</c:v>
                </c:pt>
                <c:pt idx="76">
                  <c:v>0.39343971610194006</c:v>
                </c:pt>
                <c:pt idx="77">
                  <c:v>0.39037794394036252</c:v>
                </c:pt>
                <c:pt idx="78">
                  <c:v>0.3866681168028494</c:v>
                </c:pt>
                <c:pt idx="79">
                  <c:v>0.3823292022799169</c:v>
                </c:pt>
                <c:pt idx="80">
                  <c:v>0.37738322769299348</c:v>
                </c:pt>
                <c:pt idx="81">
                  <c:v>0.37185509386976923</c:v>
                </c:pt>
                <c:pt idx="82">
                  <c:v>0.36577236641400274</c:v>
                </c:pt>
                <c:pt idx="83">
                  <c:v>0.35916504691680978</c:v>
                </c:pt>
                <c:pt idx="84">
                  <c:v>0.35206532676429986</c:v>
                </c:pt>
                <c:pt idx="85">
                  <c:v>0.34450732636471298</c:v>
                </c:pt>
                <c:pt idx="86">
                  <c:v>0.3365268227449536</c:v>
                </c:pt>
                <c:pt idx="87">
                  <c:v>0.32816096855037552</c:v>
                </c:pt>
                <c:pt idx="88">
                  <c:v>0.31944800552235275</c:v>
                </c:pt>
                <c:pt idx="89">
                  <c:v>0.31042697552584309</c:v>
                </c:pt>
                <c:pt idx="90">
                  <c:v>0.30113743215480498</c:v>
                </c:pt>
                <c:pt idx="91">
                  <c:v>0.29161915585865616</c:v>
                </c:pt>
                <c:pt idx="92">
                  <c:v>0.2819118754103031</c:v>
                </c:pt>
                <c:pt idx="93">
                  <c:v>0.27205499837854408</c:v>
                </c:pt>
                <c:pt idx="94">
                  <c:v>0.262087353078302</c:v>
                </c:pt>
                <c:pt idx="95">
                  <c:v>0.25204694425504581</c:v>
                </c:pt>
                <c:pt idx="96">
                  <c:v>0.24197072451914398</c:v>
                </c:pt>
                <c:pt idx="97">
                  <c:v>0.23189438328624334</c:v>
                </c:pt>
                <c:pt idx="98">
                  <c:v>0.22185215470573658</c:v>
                </c:pt>
                <c:pt idx="99">
                  <c:v>0.21187664577570006</c:v>
                </c:pt>
                <c:pt idx="100">
                  <c:v>0.20199868555405945</c:v>
                </c:pt>
                <c:pt idx="101">
                  <c:v>0.19224719608678212</c:v>
                </c:pt>
                <c:pt idx="102">
                  <c:v>0.18264908538902244</c:v>
                </c:pt>
                <c:pt idx="103">
                  <c:v>0.17322916253851886</c:v>
                </c:pt>
                <c:pt idx="104">
                  <c:v>0.16401007467599407</c:v>
                </c:pt>
                <c:pt idx="105">
                  <c:v>0.15501226545829364</c:v>
                </c:pt>
                <c:pt idx="106">
                  <c:v>0.14625395427953614</c:v>
                </c:pt>
                <c:pt idx="107">
                  <c:v>0.13775113536619821</c:v>
                </c:pt>
                <c:pt idx="108">
                  <c:v>0.12951759566589208</c:v>
                </c:pt>
                <c:pt idx="109">
                  <c:v>0.12156495028818123</c:v>
                </c:pt>
                <c:pt idx="110">
                  <c:v>0.11390269412019215</c:v>
                </c:pt>
                <c:pt idx="111">
                  <c:v>0.10653826813058534</c:v>
                </c:pt>
                <c:pt idx="112">
                  <c:v>9.9477138792748943E-2</c:v>
                </c:pt>
                <c:pt idx="113">
                  <c:v>9.2722889001515929E-2</c:v>
                </c:pt>
                <c:pt idx="114">
                  <c:v>8.6277318826511712E-2</c:v>
                </c:pt>
                <c:pt idx="115">
                  <c:v>8.014055443826619E-2</c:v>
                </c:pt>
                <c:pt idx="116">
                  <c:v>7.4311163558993254E-2</c:v>
                </c:pt>
                <c:pt idx="117">
                  <c:v>6.8786275826692042E-2</c:v>
                </c:pt>
                <c:pt idx="118">
                  <c:v>6.3561706516962482E-2</c:v>
                </c:pt>
                <c:pt idx="119">
                  <c:v>5.8632082139484676E-2</c:v>
                </c:pt>
                <c:pt idx="120">
                  <c:v>5.3990966513188146E-2</c:v>
                </c:pt>
                <c:pt idx="121">
                  <c:v>4.9630986023359178E-2</c:v>
                </c:pt>
                <c:pt idx="122">
                  <c:v>4.5543952872905698E-2</c:v>
                </c:pt>
                <c:pt idx="123">
                  <c:v>4.1720985256338723E-2</c:v>
                </c:pt>
                <c:pt idx="124">
                  <c:v>3.8152623506418078E-2</c:v>
                </c:pt>
                <c:pt idx="125">
                  <c:v>3.4828941387634517E-2</c:v>
                </c:pt>
                <c:pt idx="126">
                  <c:v>3.173965183566755E-2</c:v>
                </c:pt>
                <c:pt idx="127">
                  <c:v>2.8874206565747504E-2</c:v>
                </c:pt>
                <c:pt idx="128">
                  <c:v>2.6221889093709622E-2</c:v>
                </c:pt>
                <c:pt idx="129">
                  <c:v>2.3771900829913931E-2</c:v>
                </c:pt>
                <c:pt idx="130">
                  <c:v>2.1513440016773775E-2</c:v>
                </c:pt>
                <c:pt idx="131">
                  <c:v>1.9435773384265099E-2</c:v>
                </c:pt>
                <c:pt idx="132">
                  <c:v>1.7528300493568655E-2</c:v>
                </c:pt>
                <c:pt idx="133">
                  <c:v>1.5780610826231976E-2</c:v>
                </c:pt>
                <c:pt idx="134">
                  <c:v>1.4182533754437414E-2</c:v>
                </c:pt>
                <c:pt idx="135">
                  <c:v>1.2724181596831535E-2</c:v>
                </c:pt>
                <c:pt idx="136">
                  <c:v>1.1395986023797539E-2</c:v>
                </c:pt>
                <c:pt idx="137">
                  <c:v>1.0188728126088738E-2</c:v>
                </c:pt>
                <c:pt idx="138">
                  <c:v>9.0935625015911431E-3</c:v>
                </c:pt>
                <c:pt idx="139">
                  <c:v>8.1020357469785802E-3</c:v>
                </c:pt>
                <c:pt idx="140">
                  <c:v>7.2060997646093061E-3</c:v>
                </c:pt>
                <c:pt idx="141">
                  <c:v>6.3981203107236302E-3</c:v>
                </c:pt>
                <c:pt idx="142">
                  <c:v>5.6708812194459562E-3</c:v>
                </c:pt>
                <c:pt idx="143">
                  <c:v>5.01758473893272E-3</c:v>
                </c:pt>
                <c:pt idx="144">
                  <c:v>4.4318484119380665E-3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24E-424A-9933-CC2228F6B78F}"/>
            </c:ext>
          </c:extLst>
        </c:ser>
        <c:ser>
          <c:idx val="1"/>
          <c:order val="3"/>
          <c:tx>
            <c:strRef>
              <c:f>'RX Violin'!$S$49</c:f>
              <c:strCache>
                <c:ptCount val="1"/>
                <c:pt idx="0">
                  <c:v>normal pop X1</c:v>
                </c:pt>
              </c:strCache>
            </c:strRef>
          </c:tx>
          <c:spPr>
            <a:ln w="2222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47625" cap="flat" cmpd="sng" algn="ctr">
                <a:solidFill>
                  <a:srgbClr val="FF0000">
                    <a:alpha val="38000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'RX Violin'!$Q$50:$Q$194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'RX Violin'!$S$50:$S$194</c:f>
              <c:numCache>
                <c:formatCode>0.000</c:formatCode>
                <c:ptCount val="145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2.6221889093709622E-2</c:v>
                </c:pt>
                <c:pt idx="129">
                  <c:v>2.3771900829913931E-2</c:v>
                </c:pt>
                <c:pt idx="130">
                  <c:v>2.1513440016773775E-2</c:v>
                </c:pt>
                <c:pt idx="131">
                  <c:v>1.9435773384265099E-2</c:v>
                </c:pt>
                <c:pt idx="132">
                  <c:v>1.7528300493568655E-2</c:v>
                </c:pt>
                <c:pt idx="133">
                  <c:v>1.5780610826231976E-2</c:v>
                </c:pt>
                <c:pt idx="134">
                  <c:v>1.4182533754437414E-2</c:v>
                </c:pt>
                <c:pt idx="135">
                  <c:v>1.2724181596831535E-2</c:v>
                </c:pt>
                <c:pt idx="136">
                  <c:v>1.1395986023797539E-2</c:v>
                </c:pt>
                <c:pt idx="137">
                  <c:v>1.0188728126088738E-2</c:v>
                </c:pt>
                <c:pt idx="138">
                  <c:v>9.0935625015911431E-3</c:v>
                </c:pt>
                <c:pt idx="139">
                  <c:v>8.1020357469785802E-3</c:v>
                </c:pt>
                <c:pt idx="140">
                  <c:v>7.2060997646093061E-3</c:v>
                </c:pt>
                <c:pt idx="141">
                  <c:v>6.3981203107236302E-3</c:v>
                </c:pt>
                <c:pt idx="142">
                  <c:v>5.6708812194459562E-3</c:v>
                </c:pt>
                <c:pt idx="143">
                  <c:v>5.01758473893272E-3</c:v>
                </c:pt>
                <c:pt idx="144">
                  <c:v>4.4318484119380665E-3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24E-424A-9933-CC2228F6B78F}"/>
            </c:ext>
          </c:extLst>
        </c:ser>
        <c:ser>
          <c:idx val="19"/>
          <c:order val="4"/>
          <c:tx>
            <c:strRef>
              <c:f>'RX Violin'!$T$49</c:f>
              <c:strCache>
                <c:ptCount val="1"/>
                <c:pt idx="0">
                  <c:v> X2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47625">
                <a:solidFill>
                  <a:srgbClr val="FF0000">
                    <a:alpha val="37552"/>
                  </a:srgbClr>
                </a:solidFill>
              </a:ln>
            </c:spPr>
          </c:errBars>
          <c:xVal>
            <c:numRef>
              <c:f>'RX Violin'!$Q$50:$Q$194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'RX Violin'!$T$50:$T$194</c:f>
              <c:numCache>
                <c:formatCode>0.000</c:formatCode>
                <c:ptCount val="14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24E-424A-9933-CC2228F6B78F}"/>
            </c:ext>
          </c:extLst>
        </c:ser>
        <c:ser>
          <c:idx val="2"/>
          <c:order val="5"/>
          <c:tx>
            <c:strRef>
              <c:f>'RX Violin'!$U$49</c:f>
              <c:strCache>
                <c:ptCount val="1"/>
                <c:pt idx="0">
                  <c:v> X3</c:v>
                </c:pt>
              </c:strCache>
            </c:strRef>
          </c:tx>
          <c:spPr>
            <a:ln w="22225" cap="rnd">
              <a:noFill/>
              <a:prstDash val="solid"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50800" cap="flat" cmpd="sng" algn="ctr">
                <a:solidFill>
                  <a:schemeClr val="tx1">
                    <a:alpha val="23366"/>
                  </a:schemeClr>
                </a:solidFill>
                <a:prstDash val="solid"/>
                <a:round/>
              </a:ln>
              <a:effectLst/>
            </c:spPr>
          </c:errBars>
          <c:xVal>
            <c:numRef>
              <c:f>'RX Violin'!$Q$50:$Q$194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'RX Violin'!$U$50:$U$194</c:f>
              <c:numCache>
                <c:formatCode>0.000</c:formatCode>
                <c:ptCount val="1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24E-424A-9933-CC2228F6B78F}"/>
            </c:ext>
          </c:extLst>
        </c:ser>
        <c:ser>
          <c:idx val="3"/>
          <c:order val="6"/>
          <c:tx>
            <c:strRef>
              <c:f>'RX Violin'!$F$113</c:f>
              <c:strCache>
                <c:ptCount val="1"/>
                <c:pt idx="0">
                  <c:v>stdev bars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0"/>
            <c:val val="100"/>
            <c:spPr>
              <a:noFill/>
              <a:ln w="31750" cap="flat" cmpd="sng" algn="ctr">
                <a:solidFill>
                  <a:srgbClr val="00B0F0"/>
                </a:solidFill>
                <a:round/>
              </a:ln>
              <a:effectLst>
                <a:glow>
                  <a:schemeClr val="bg1"/>
                </a:glow>
              </a:effectLst>
            </c:spPr>
          </c:errBars>
          <c:xVal>
            <c:numRef>
              <c:f>'RX Violin'!$C$115:$C$121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'RX Violin'!$F$115:$F$121</c:f>
              <c:numCache>
                <c:formatCode>0.000</c:formatCode>
                <c:ptCount val="7"/>
                <c:pt idx="0">
                  <c:v>4.4318484119380075E-3</c:v>
                </c:pt>
                <c:pt idx="1">
                  <c:v>5.3990966513188063E-2</c:v>
                </c:pt>
                <c:pt idx="2">
                  <c:v>0.24197072451914337</c:v>
                </c:pt>
                <c:pt idx="3">
                  <c:v>0.3989422804014327</c:v>
                </c:pt>
                <c:pt idx="4">
                  <c:v>0.24197072451914337</c:v>
                </c:pt>
                <c:pt idx="5">
                  <c:v>5.3990966513188063E-2</c:v>
                </c:pt>
                <c:pt idx="6">
                  <c:v>4.4318484119380075E-3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24E-424A-9933-CC2228F6B78F}"/>
            </c:ext>
          </c:extLst>
        </c:ser>
        <c:ser>
          <c:idx val="10"/>
          <c:order val="7"/>
          <c:tx>
            <c:strRef>
              <c:f>'RX Violin'!$C$113</c:f>
              <c:strCache>
                <c:ptCount val="1"/>
                <c:pt idx="0">
                  <c:v>stdev</c:v>
                </c:pt>
              </c:strCache>
            </c:strRef>
          </c:tx>
          <c:spPr>
            <a:ln w="127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DFCB2143-3490-6F45-BA18-2E7C88E0A5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124E-424A-9933-CC2228F6B78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6E6889E-5D0A-C14D-A2D8-D06F76F902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124E-424A-9933-CC2228F6B78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608EF42-1E75-834C-84FB-ABFEE6CE3F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124E-424A-9933-CC2228F6B78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F42DD04-19A5-2148-86A1-B142F2EF4B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124E-424A-9933-CC2228F6B78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152161A-ED18-0841-AC8B-6786EB7943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124E-424A-9933-CC2228F6B78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BFFB842-8D80-FD4F-8BC6-C5DF358B97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124E-424A-9933-CC2228F6B78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AED537B-D346-784E-BD92-02650C1304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124E-424A-9933-CC2228F6B78F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'RX Violin'!$C$115:$C$121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'RX Violin'!$D$115:$D$121</c:f>
              <c:numCache>
                <c:formatCode>General</c:formatCode>
                <c:ptCount val="7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'RX Violin'!$E$115:$E$121</c15:f>
                <c15:dlblRangeCache>
                  <c:ptCount val="7"/>
                  <c:pt idx="0">
                    <c:v>-3z</c:v>
                  </c:pt>
                  <c:pt idx="1">
                    <c:v>-2z</c:v>
                  </c:pt>
                  <c:pt idx="2">
                    <c:v>-1z</c:v>
                  </c:pt>
                  <c:pt idx="3">
                    <c:v>0</c:v>
                  </c:pt>
                  <c:pt idx="4">
                    <c:v>1z</c:v>
                  </c:pt>
                  <c:pt idx="5">
                    <c:v>2z</c:v>
                  </c:pt>
                  <c:pt idx="6">
                    <c:v>3z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124E-424A-9933-CC2228F6B78F}"/>
            </c:ext>
          </c:extLst>
        </c:ser>
        <c:ser>
          <c:idx val="9"/>
          <c:order val="8"/>
          <c:tx>
            <c:strRef>
              <c:f>'RX Violin'!$E$124</c:f>
              <c:strCache>
                <c:ptCount val="1"/>
                <c:pt idx="0">
                  <c:v>emp rule labels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A0D3989B-6CB4-5E4D-A1F1-B35104B60F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124E-424A-9933-CC2228F6B78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B92320D-64A3-BA46-8F1F-98403AEDAD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124E-424A-9933-CC2228F6B78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EB84CCD-0FE8-7443-AC6D-E3CC8120BA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124E-424A-9933-CC2228F6B78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05C5C56-903B-3D41-89F8-481DB40F42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124E-424A-9933-CC2228F6B78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B23255E-4681-814D-8368-33E4D02401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124E-424A-9933-CC2228F6B78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E87B5F8-D94F-184E-A4EF-2FFA9054A6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124E-424A-9933-CC2228F6B78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B61AC35-7CF0-8449-AC4B-E825E75F8A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124E-424A-9933-CC2228F6B78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C62A9FE-35E1-094C-AC82-89BE3AE937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124E-424A-9933-CC2228F6B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'RX Violin'!$C$125:$C$132</c:f>
              <c:numCache>
                <c:formatCode>General</c:formatCode>
                <c:ptCount val="8"/>
                <c:pt idx="0">
                  <c:v>-3.5</c:v>
                </c:pt>
                <c:pt idx="1">
                  <c:v>-2.5</c:v>
                </c:pt>
                <c:pt idx="2">
                  <c:v>-1.5</c:v>
                </c:pt>
                <c:pt idx="3">
                  <c:v>-0.5</c:v>
                </c:pt>
                <c:pt idx="4">
                  <c:v>0.5</c:v>
                </c:pt>
                <c:pt idx="5">
                  <c:v>1.5</c:v>
                </c:pt>
                <c:pt idx="6">
                  <c:v>2.5</c:v>
                </c:pt>
                <c:pt idx="7">
                  <c:v>3.5</c:v>
                </c:pt>
              </c:numCache>
            </c:numRef>
          </c:xVal>
          <c:yVal>
            <c:numRef>
              <c:f>'RX Violin'!$D$125:$D$132</c:f>
              <c:numCache>
                <c:formatCode>General</c:formatCode>
                <c:ptCount val="8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  <c:pt idx="7">
                  <c:v>-0.02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'RX Violin'!$E$125:$E$132</c15:f>
                <c15:dlblRangeCache>
                  <c:ptCount val="8"/>
                  <c:pt idx="0">
                    <c:v>0.5%</c:v>
                  </c:pt>
                  <c:pt idx="1">
                    <c:v>2.0%</c:v>
                  </c:pt>
                  <c:pt idx="2">
                    <c:v>13.5%</c:v>
                  </c:pt>
                  <c:pt idx="3">
                    <c:v>34.0%</c:v>
                  </c:pt>
                  <c:pt idx="4">
                    <c:v>34.0%</c:v>
                  </c:pt>
                  <c:pt idx="5">
                    <c:v>13.5%</c:v>
                  </c:pt>
                  <c:pt idx="6">
                    <c:v>2.0%</c:v>
                  </c:pt>
                  <c:pt idx="7">
                    <c:v>0.5%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9-124E-424A-9933-CC2228F6B78F}"/>
            </c:ext>
          </c:extLst>
        </c:ser>
        <c:ser>
          <c:idx val="8"/>
          <c:order val="9"/>
          <c:tx>
            <c:strRef>
              <c:f>'RX Violin'!$C$135</c:f>
              <c:strCache>
                <c:ptCount val="1"/>
                <c:pt idx="0">
                  <c:v>cumm prob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D0AF5D93-EB40-514A-B767-75268001FB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124E-424A-9933-CC2228F6B78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A3BB69B-80C7-F544-9F1F-BEAA0C90D8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124E-424A-9933-CC2228F6B78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777342F-F1CD-0145-8C89-8D5484E2AC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124E-424A-9933-CC2228F6B78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C350792-272A-4149-A5C3-27BB6EB6C9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124E-424A-9933-CC2228F6B78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B20D86A-6A19-2548-B1FF-5A08E49D44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124E-424A-9933-CC2228F6B78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74A69D3-3B5E-1B4E-A164-3B54FD024E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124E-424A-9933-CC2228F6B78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C12B04E-8EA3-2641-BE93-F12719A604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124E-424A-9933-CC2228F6B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'RX Violin'!$C$136:$C$142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'RX Violin'!$D$136:$D$142</c:f>
              <c:numCache>
                <c:formatCode>General</c:formatCode>
                <c:ptCount val="7"/>
                <c:pt idx="0">
                  <c:v>-0.05</c:v>
                </c:pt>
                <c:pt idx="1">
                  <c:v>-0.05</c:v>
                </c:pt>
                <c:pt idx="2">
                  <c:v>-0.05</c:v>
                </c:pt>
                <c:pt idx="3">
                  <c:v>-0.05</c:v>
                </c:pt>
                <c:pt idx="4">
                  <c:v>-0.05</c:v>
                </c:pt>
                <c:pt idx="5">
                  <c:v>-0.05</c:v>
                </c:pt>
                <c:pt idx="6">
                  <c:v>-0.05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'RX Violin'!$F$136:$F$142</c15:f>
                <c15:dlblRangeCache>
                  <c:ptCount val="7"/>
                  <c:pt idx="0">
                    <c:v>99.5% ⟶</c:v>
                  </c:pt>
                  <c:pt idx="1">
                    <c:v>97.5% ⟶</c:v>
                  </c:pt>
                  <c:pt idx="2">
                    <c:v>84.0% ⟶</c:v>
                  </c:pt>
                  <c:pt idx="3">
                    <c:v>50.0% ⟶</c:v>
                  </c:pt>
                  <c:pt idx="4">
                    <c:v>16.0% ⟶</c:v>
                  </c:pt>
                  <c:pt idx="5">
                    <c:v>2.5% ⟶</c:v>
                  </c:pt>
                  <c:pt idx="6">
                    <c:v>0.5% ⟶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124E-424A-9933-CC2228F6B78F}"/>
            </c:ext>
          </c:extLst>
        </c:ser>
        <c:ser>
          <c:idx val="11"/>
          <c:order val="10"/>
          <c:tx>
            <c:strRef>
              <c:f>'RX Violin'!$A$155</c:f>
              <c:strCache>
                <c:ptCount val="1"/>
                <c:pt idx="0">
                  <c:v>X1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1000">
                        <a:solidFill>
                          <a:srgbClr val="C0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37836571845957"/>
                      <c:h val="3.7432290880533479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22-124E-424A-9933-CC2228F6B78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3-124E-424A-9933-CC2228F6B78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4-124E-424A-9933-CC2228F6B78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124E-424A-9933-CC2228F6B78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24E-424A-9933-CC2228F6B78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7-124E-424A-9933-CC2228F6B78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8-124E-424A-9933-CC2228F6B78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124E-424A-9933-CC2228F6B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C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'RX Violin'!$C$157:$C$164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'RX Violin'!$D$157:$D$164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'RX Violin'!$G$157:$G$164</c15:f>
                <c15:dlblRangeCache>
                  <c:ptCount val="8"/>
                  <c:pt idx="0">
                    <c:v> σ = 5 </c:v>
                  </c:pt>
                  <c:pt idx="1">
                    <c:v> -15 </c:v>
                  </c:pt>
                  <c:pt idx="2">
                    <c:v> -10 </c:v>
                  </c:pt>
                  <c:pt idx="3">
                    <c:v> -5 </c:v>
                  </c:pt>
                  <c:pt idx="4">
                    <c:v> 0 </c:v>
                  </c:pt>
                  <c:pt idx="5">
                    <c:v> +5 </c:v>
                  </c:pt>
                  <c:pt idx="6">
                    <c:v> +10 </c:v>
                  </c:pt>
                  <c:pt idx="7">
                    <c:v> +15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A-124E-424A-9933-CC2228F6B78F}"/>
            </c:ext>
          </c:extLst>
        </c:ser>
        <c:ser>
          <c:idx val="4"/>
          <c:order val="11"/>
          <c:tx>
            <c:strRef>
              <c:f>'RX Violin'!$C$145</c:f>
              <c:strCache>
                <c:ptCount val="1"/>
                <c:pt idx="0">
                  <c:v>X1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2B-124E-424A-9933-CC2228F6B78F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00" b="0" i="0" u="none" strike="noStrike" kern="1200" baseline="0">
                        <a:solidFill>
                          <a:srgbClr val="FF0000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8923FEA7-6419-6F4C-9AC2-A00D96056855}" type="CELLRANGE">
                      <a:rPr lang="en-US"/>
                      <a:pPr algn="ctr">
                        <a:defRPr sz="1000" b="0" i="0" u="none" strike="noStrike" kern="1200" baseline="0">
                          <a:solidFill>
                            <a:srgbClr val="FF0000"/>
                          </a:solidFill>
                          <a:effectLst>
                            <a:glow rad="127000">
                              <a:schemeClr val="bg1"/>
                            </a:glow>
                          </a:effectLst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>
                    <a:alpha val="81000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1204694668187"/>
                      <c:h val="4.908529852152470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124E-424A-9933-CC2228F6B78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2F6690C-621E-3B43-B9B6-53771230CA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124E-424A-9933-CC2228F6B78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2EC2E22-54E3-A340-86BA-15C53AFC3B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124E-424A-9933-CC2228F6B78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86D764F-0A84-B84F-924A-F8DCEE40C2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124E-424A-9933-CC2228F6B78F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4AEA0C56-94AF-7640-A312-E4D7F5C30219}" type="CELLRANGE">
                      <a:rPr lang="en-US"/>
                      <a:pPr>
                        <a:defRPr sz="11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124E-424A-9933-CC2228F6B78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258198B-D353-8041-914E-9D55691E69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124E-424A-9933-CC2228F6B78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2D3642D-F7D1-FB47-941E-8803E9077C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124E-424A-9933-CC2228F6B78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F637AAB-F710-5641-8D54-2AE30C6028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124E-424A-9933-CC2228F6B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FF000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'RX Violin'!$C$146:$C$153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'RX Violin'!$D$146:$D$153</c:f>
              <c:numCache>
                <c:formatCode>General</c:formatCode>
                <c:ptCount val="8"/>
                <c:pt idx="0">
                  <c:v>-0.12</c:v>
                </c:pt>
                <c:pt idx="1">
                  <c:v>-0.12</c:v>
                </c:pt>
                <c:pt idx="2">
                  <c:v>-0.12</c:v>
                </c:pt>
                <c:pt idx="3">
                  <c:v>-0.12</c:v>
                </c:pt>
                <c:pt idx="4">
                  <c:v>-0.12</c:v>
                </c:pt>
                <c:pt idx="5">
                  <c:v>-0.12</c:v>
                </c:pt>
                <c:pt idx="6">
                  <c:v>-0.12</c:v>
                </c:pt>
                <c:pt idx="7">
                  <c:v>-0.12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'RX Violin'!$E$146:$E$153</c15:f>
                <c15:dlblRangeCache>
                  <c:ptCount val="8"/>
                  <c:pt idx="0">
                    <c:v>raw scale</c:v>
                  </c:pt>
                  <c:pt idx="1">
                    <c:v> 69 </c:v>
                  </c:pt>
                  <c:pt idx="2">
                    <c:v> 74 </c:v>
                  </c:pt>
                  <c:pt idx="3">
                    <c:v> 79 </c:v>
                  </c:pt>
                  <c:pt idx="4">
                    <c:v> 84 </c:v>
                  </c:pt>
                  <c:pt idx="5">
                    <c:v> 89 </c:v>
                  </c:pt>
                  <c:pt idx="6">
                    <c:v> 94 </c:v>
                  </c:pt>
                  <c:pt idx="7">
                    <c:v> 99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3-124E-424A-9933-CC2228F6B78F}"/>
            </c:ext>
          </c:extLst>
        </c:ser>
        <c:ser>
          <c:idx val="12"/>
          <c:order val="12"/>
          <c:tx>
            <c:strRef>
              <c:f>'RX Violin'!$A$176</c:f>
              <c:strCache>
                <c:ptCount val="1"/>
                <c:pt idx="0">
                  <c:v>X3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900"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039448451221242"/>
                      <c:h val="4.315050560104243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34-124E-424A-9933-CC2228F6B78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124E-424A-9933-CC2228F6B78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124E-424A-9933-CC2228F6B78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124E-424A-9933-CC2228F6B78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24E-424A-9933-CC2228F6B78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124E-424A-9933-CC2228F6B78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124E-424A-9933-CC2228F6B78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124E-424A-9933-CC2228F6B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0" tIns="0" rIns="0" bIns="0" anchor="ctr">
                <a:spAutoFit/>
              </a:bodyPr>
              <a:lstStyle/>
              <a:p>
                <a:pPr>
                  <a:defRPr sz="900"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'RX Violin'!$C$178:$C$185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'RX Violin'!$D$178:$D$185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'RX Violin'!$G$178:$G$185</c15:f>
                <c15:dlblRangeCache>
                  <c:ptCount val="8"/>
                  <c:pt idx="0">
                    <c:v> σ = 0 </c:v>
                  </c:pt>
                  <c:pt idx="1">
                    <c:v> -15 </c:v>
                  </c:pt>
                  <c:pt idx="2">
                    <c:v> -10 </c:v>
                  </c:pt>
                  <c:pt idx="3">
                    <c:v> -5 </c:v>
                  </c:pt>
                  <c:pt idx="4">
                    <c:v> 0 </c:v>
                  </c:pt>
                  <c:pt idx="5">
                    <c:v> +5 </c:v>
                  </c:pt>
                  <c:pt idx="6">
                    <c:v> +10 </c:v>
                  </c:pt>
                  <c:pt idx="7">
                    <c:v> +15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C-124E-424A-9933-CC2228F6B78F}"/>
            </c:ext>
          </c:extLst>
        </c:ser>
        <c:ser>
          <c:idx val="5"/>
          <c:order val="13"/>
          <c:tx>
            <c:strRef>
              <c:f>'RX Violin'!$C$166</c:f>
              <c:strCache>
                <c:ptCount val="1"/>
                <c:pt idx="0">
                  <c:v>X3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3D-124E-424A-9933-CC2228F6B7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3E-124E-424A-9933-CC2228F6B78F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tx1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solidFill>
                  <a:schemeClr val="bg1">
                    <a:alpha val="79676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289971472381856"/>
                      <c:h val="4.9974999667937961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3F-124E-424A-9933-CC2228F6B78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124E-424A-9933-CC2228F6B78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124E-424A-9933-CC2228F6B78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124E-424A-9933-CC2228F6B78F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124E-424A-9933-CC2228F6B78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124E-424A-9933-CC2228F6B78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124E-424A-9933-CC2228F6B78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124E-424A-9933-CC2228F6B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'RX Violin'!$C$167:$C$174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'RX Violin'!$D$167:$D$174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'RX Violin'!$E$167:$E$174</c15:f>
                <c15:dlblRangeCache>
                  <c:ptCount val="8"/>
                  <c:pt idx="1">
                    <c:v>  </c:v>
                  </c:pt>
                  <c:pt idx="2">
                    <c:v>  </c:v>
                  </c:pt>
                  <c:pt idx="3">
                    <c:v>  </c:v>
                  </c:pt>
                  <c:pt idx="4">
                    <c:v>  </c:v>
                  </c:pt>
                  <c:pt idx="5">
                    <c:v>  </c:v>
                  </c:pt>
                  <c:pt idx="6">
                    <c:v>  </c:v>
                  </c:pt>
                  <c:pt idx="7">
                    <c:v> 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5-124E-424A-9933-CC2228F6B78F}"/>
            </c:ext>
          </c:extLst>
        </c:ser>
        <c:ser>
          <c:idx val="6"/>
          <c:order val="14"/>
          <c:tx>
            <c:strRef>
              <c:f>'RX Violin'!$A$104</c:f>
              <c:strCache>
                <c:ptCount val="1"/>
                <c:pt idx="0">
                  <c:v>X1 Label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9632583237946693E-2"/>
                  <c:y val="-6.9348538239675878E-2"/>
                </c:manualLayout>
              </c:layout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50" b="0" i="0" u="none" strike="noStrike" kern="1200" baseline="0">
                        <a:solidFill>
                          <a:srgbClr val="FF0000"/>
                        </a:solidFill>
                        <a:effectLst/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CCD7335B-53C0-6A45-B54E-45D01388B955}" type="CELLRANGE">
                      <a:rPr lang="en-US"/>
                      <a:pPr algn="ctr">
                        <a:defRPr sz="1050" b="0" i="0" u="none" strike="noStrike" kern="1200" baseline="0">
                          <a:solidFill>
                            <a:srgbClr val="FF0000"/>
                          </a:solidFill>
                          <a:effectLst/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761687098372904"/>
                      <c:h val="0.1065097686009706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124E-424A-9933-CC2228F6B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rgbClr val="FF0000">
                    <a:alpha val="38213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'RX Violin'!$C$104</c:f>
              <c:numCache>
                <c:formatCode>0.000</c:formatCode>
                <c:ptCount val="1"/>
                <c:pt idx="0">
                  <c:v>2.3263478740408408</c:v>
                </c:pt>
              </c:numCache>
            </c:numRef>
          </c:xVal>
          <c:yVal>
            <c:numRef>
              <c:f>'RX Violin'!$D$104</c:f>
              <c:numCache>
                <c:formatCode>0.000</c:formatCode>
                <c:ptCount val="1"/>
                <c:pt idx="0">
                  <c:v>0.2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'RX Violin'!$J$104</c15:f>
                <c15:dlblRangeCache>
                  <c:ptCount val="1"/>
                  <c:pt idx="0">
                    <c:v>Kayla ⟶
P( x &gt; 96  z &gt; 2.33 ) = 1.0%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124E-424A-9933-CC2228F6B78F}"/>
            </c:ext>
          </c:extLst>
        </c:ser>
        <c:ser>
          <c:idx val="16"/>
          <c:order val="15"/>
          <c:tx>
            <c:strRef>
              <c:f>'RX Violin'!$A$105</c:f>
              <c:strCache>
                <c:ptCount val="1"/>
                <c:pt idx="0">
                  <c:v>X2 Label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1050">
                        <a:solidFill>
                          <a:srgbClr val="FF0000"/>
                        </a:solidFill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737643777994363"/>
                      <c:h val="0.10175643669303723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48-124E-424A-9933-CC2228F6B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ln w="38100">
                <a:solidFill>
                  <a:srgbClr val="FF0000">
                    <a:alpha val="38000"/>
                  </a:srgbClr>
                </a:solidFill>
              </a:ln>
            </c:spPr>
          </c:errBars>
          <c:xVal>
            <c:numRef>
              <c:f>'RX Violin'!$C$105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'RX Violin'!$D$105</c:f>
              <c:numCache>
                <c:formatCode>0.000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'RX Violin'!$J$105</c15:f>
                <c15:dlblRangeCache>
                  <c:ptCount val="1"/>
                  <c:pt idx="0">
                    <c:v> ⟵ ? ⟶
P(  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9-124E-424A-9933-CC2228F6B78F}"/>
            </c:ext>
          </c:extLst>
        </c:ser>
        <c:ser>
          <c:idx val="7"/>
          <c:order val="16"/>
          <c:tx>
            <c:strRef>
              <c:f>'RX Violin'!$A$109</c:f>
              <c:strCache>
                <c:ptCount val="1"/>
                <c:pt idx="0">
                  <c:v>X3 Label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1.2801952137836484E-3"/>
                  <c:y val="-7.6308186003848491E-2"/>
                </c:manualLayout>
              </c:layout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defRPr>
                    </a:pPr>
                    <a:fld id="{5CF9FDD0-918B-954D-99B4-17D8099C1D14}" type="CELLRANGE">
                      <a:rPr lang="en-US" sz="105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rPr>
                      <a:pPr>
                        <a:defRPr sz="1050" b="0" i="0" u="none" strike="noStrike" kern="1200" baseline="0">
                          <a:solidFill>
                            <a:schemeClr val="tx1"/>
                          </a:solidFill>
                          <a:effectLst/>
                          <a:latin typeface="+mn-lt"/>
                          <a:ea typeface="Tahoma" panose="020B0604030504040204" pitchFamily="34" charset="0"/>
                          <a:cs typeface="Tahom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4619955323527"/>
                      <c:h val="0.1176135728509859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124E-424A-9933-CC2228F6B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chemeClr val="tx1">
                    <a:alpha val="29990"/>
                  </a:schemeClr>
                </a:solidFill>
                <a:prstDash val="solid"/>
                <a:round/>
              </a:ln>
              <a:effectLst>
                <a:glow>
                  <a:schemeClr val="bg1">
                    <a:alpha val="40000"/>
                  </a:schemeClr>
                </a:glow>
              </a:effectLst>
            </c:spPr>
          </c:errBars>
          <c:xVal>
            <c:numRef>
              <c:f>'RX Violin'!$C$109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'RX Violin'!$D$109</c:f>
              <c:numCache>
                <c:formatCode>0.000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'RX Violin'!$J$109</c15:f>
                <c15:dlblRangeCache>
                  <c:ptCount val="1"/>
                  <c:pt idx="0">
                    <c:v> ⟵ ? ⟶
P(  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B-124E-424A-9933-CC2228F6B78F}"/>
            </c:ext>
          </c:extLst>
        </c:ser>
        <c:ser>
          <c:idx val="18"/>
          <c:order val="17"/>
          <c:tx>
            <c:v>xbars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D9F60EF9-7132-7B4F-825E-F15AE3090C0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124E-424A-9933-CC2228F6B78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962A852-CFF1-8A4F-AFAD-253F031F3F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124E-424A-9933-CC2228F6B78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580C43A-D830-BC4C-8A2F-7368947ED2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124E-424A-9933-CC2228F6B78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0BDD68F-6475-EC4C-9D5E-7F5B16262C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124E-424A-9933-CC2228F6B78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2975B67-ABDF-4A4E-8225-3B74A4A5C1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0-124E-424A-9933-CC2228F6B78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0C57194-07DE-8E4F-9E84-90E84F9874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124E-424A-9933-CC2228F6B78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91FA729-D609-644F-8226-D671A0C679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124E-424A-9933-CC2228F6B78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FA59611D-FCE0-9C4F-AA1A-E1031470DA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124E-424A-9933-CC2228F6B78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E6AB1C6-F805-FA44-8A52-D2C4769D3D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124E-424A-9933-CC2228F6B78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A904EAF-A685-AF4A-A15A-671E7984B7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124E-424A-9933-CC2228F6B78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7E69C6E-FB60-4849-9CE8-D9A4A219F0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124E-424A-9933-CC2228F6B78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FFFD16A-C9E1-2744-A045-8E561532DD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124E-424A-9933-CC2228F6B78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0C23C08-C456-9348-AB8F-4843D44E49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124E-424A-9933-CC2228F6B78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775EC2F-C4EB-EB48-B37B-62B1DE9F45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9-124E-424A-9933-CC2228F6B78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E3916B70-F2AE-F747-AB40-0127358EB6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A-124E-424A-9933-CC2228F6B78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066AC686-1979-2443-B64C-C8102B1B18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B-124E-424A-9933-CC2228F6B78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4C33F941-8459-8549-AC70-8006C3F715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C-124E-424A-9933-CC2228F6B78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6F29F65C-EBE6-FC46-891D-1824D05050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D-124E-424A-9933-CC2228F6B78F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16C22517-9058-5144-92C8-470BA8118A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E-124E-424A-9933-CC2228F6B78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9541EB2D-732E-704A-9063-6BCDE7D493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124E-424A-9933-CC2228F6B78F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19724953-5246-1144-BD12-5876B1BF1C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0-124E-424A-9933-CC2228F6B78F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8E3D984E-3C20-9F42-86A4-ECC0A94512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1-124E-424A-9933-CC2228F6B78F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D070A79E-A01E-864B-8F9A-FB288A4D95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2-124E-424A-9933-CC2228F6B78F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8B6C2E20-0DF8-C147-8CB8-6BCFE3EFC6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3-124E-424A-9933-CC2228F6B78F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1DB8200D-BEF9-2A48-BC24-591F1274AF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4-124E-424A-9933-CC2228F6B78F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D8C39BA6-FA53-0243-A881-9261038855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124E-424A-9933-CC2228F6B78F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F0E76CF6-2963-4647-9825-7E13433DAB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124E-424A-9933-CC2228F6B78F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E6F1436D-18B5-074E-A149-D41BFC808D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124E-424A-9933-CC2228F6B78F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3590EB32-14D4-D84F-AEFA-EE6DE0F4AC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124E-424A-9933-CC2228F6B78F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369C4C81-4F83-0C46-9BA8-825DED54AA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124E-424A-9933-CC2228F6B78F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77F02C4C-781F-2E40-9AB7-0C472F3018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124E-424A-9933-CC2228F6B78F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41E534DC-5A9A-ED4D-B879-2A2AD59D89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124E-424A-9933-CC2228F6B78F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C35848A1-1566-5645-9821-D2A319F7FA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124E-424A-9933-CC2228F6B78F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4F331C64-4D4D-5C4B-8617-224B264ED7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124E-424A-9933-CC2228F6B78F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82F156DD-888C-3948-96A0-36984BD1A0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124E-424A-9933-CC2228F6B78F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54B75A7C-138A-9D45-995D-902470B2E2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124E-424A-9933-CC2228F6B78F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409B4DE7-1A0B-174F-AF4A-89B8C3B707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124E-424A-9933-CC2228F6B78F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DB60B5B1-88C2-5E44-879C-4552BB1953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124E-424A-9933-CC2228F6B78F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C06D7FD9-D425-014C-B0BC-A10D93D29E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124E-424A-9933-CC2228F6B78F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8C7DEDA4-8D5F-2149-BF93-B399CEB470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3-124E-424A-9933-CC2228F6B78F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B75F1F07-CF84-1D47-AFC4-98578FBCA4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4-124E-424A-9933-CC2228F6B78F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F9862A81-24D9-C343-8886-99EB67D55F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5-124E-424A-9933-CC2228F6B78F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9F48D884-A4FF-D943-BB33-E2F04025BB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6-124E-424A-9933-CC2228F6B78F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56C6A381-BA1E-0A42-AEE3-B61205C35C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124E-424A-9933-CC2228F6B78F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5F848195-E384-A94B-906D-1DF4F29117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124E-424A-9933-CC2228F6B78F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55E94851-0AB8-0A42-A368-211C03506E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124E-424A-9933-CC2228F6B78F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4F720D25-F5E3-D94F-A081-6B13B6C729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124E-424A-9933-CC2228F6B78F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221D32F1-04F1-6F46-991A-B2752DB8BB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124E-424A-9933-CC2228F6B78F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5B68C2DF-AAEB-4B4D-BFBD-67C65B532C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124E-424A-9933-CC2228F6B78F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D1BD8A8F-A747-0842-BEDE-761661B400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124E-424A-9933-CC2228F6B78F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3A354AB0-B0DA-FA4B-B38E-9B101F809C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124E-424A-9933-CC2228F6B78F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4EAC2F84-C8B0-3346-A933-3CEA32B4DD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F-124E-424A-9933-CC2228F6B78F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ECDC82E4-A7B0-3F4F-B3D5-CACF21E161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124E-424A-9933-CC2228F6B78F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DC6E31E6-71A5-E44C-9B23-4DDBA5524F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1-124E-424A-9933-CC2228F6B78F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FD74E62D-E5A1-5446-BAC6-9C66E6BC07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124E-424A-9933-CC2228F6B78F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7353B9E4-2D5F-6642-81C3-97DBC5C58B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124E-424A-9933-CC2228F6B78F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7F4AF602-32E7-B243-8287-2BA829D8AB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124E-424A-9933-CC2228F6B78F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933AA79E-89E7-0D47-9B3B-17E9EF7347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5-124E-424A-9933-CC2228F6B78F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88BBECF5-199B-024C-AEBF-91093A6B59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124E-424A-9933-CC2228F6B78F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327F46BD-3C93-3B4D-8C82-940BA2DF6A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7-124E-424A-9933-CC2228F6B78F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E62A708C-2B4D-8846-8CA4-1DDD197FA9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8-124E-424A-9933-CC2228F6B78F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7352BB14-A0BD-864A-ACAC-8BC6EE11B8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9-124E-424A-9933-CC2228F6B78F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3ACB97DD-AC1B-FE4A-9987-E0E94C422A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124E-424A-9933-CC2228F6B78F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5376B709-3D91-634F-A42F-2DD33819D1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B-124E-424A-9933-CC2228F6B78F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384AD865-7802-A541-B7B3-98BF329A11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C-124E-424A-9933-CC2228F6B78F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54170854-4A5A-AC49-BF0B-B401959E2D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D-124E-424A-9933-CC2228F6B78F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A032C09C-893D-2240-BC65-F6E7F9CBCB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124E-424A-9933-CC2228F6B78F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02A3AEEA-535D-6D42-ADCA-14F7CF5B08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F-124E-424A-9933-CC2228F6B78F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E2CEA114-0E4E-064F-A73E-65B66F71CA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0-124E-424A-9933-CC2228F6B78F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573CE3F7-A856-0A4F-9308-EFEEFDBD8E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1-124E-424A-9933-CC2228F6B78F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8747A7FF-EB18-9F46-B745-1254EE112F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2-124E-424A-9933-CC2228F6B78F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9958F6EB-D9F2-7947-873D-D73DE6F220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3-124E-424A-9933-CC2228F6B78F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855BC3A2-FC86-DF4F-ABE7-8D6962EB06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4-124E-424A-9933-CC2228F6B78F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EC0CD7BC-8F89-E540-AF5E-FE612C4039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5-124E-424A-9933-CC2228F6B78F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94AAAEE6-49B5-5F4E-9D34-3C0369C43E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6-124E-424A-9933-CC2228F6B78F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24AB0082-48AD-A142-839B-7D38B191D1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7-124E-424A-9933-CC2228F6B78F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6B11BF11-98C1-B44A-BE3D-DEE135A2FD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8-124E-424A-9933-CC2228F6B78F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F3F096ED-6964-4C43-A9B4-99462BF9D8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9-124E-424A-9933-CC2228F6B78F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C87E542F-8D99-894C-AA7C-7C81C85D83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A-124E-424A-9933-CC2228F6B78F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C970B12F-5E09-1444-BA0C-F83FD8F4B9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B-124E-424A-9933-CC2228F6B78F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1049C3EE-FABA-5245-9C6C-E24EAD70C3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C-124E-424A-9933-CC2228F6B78F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CFE4FFF6-24CD-DD46-AAC5-9D8CC73E8D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D-124E-424A-9933-CC2228F6B78F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086D9B55-7B96-2141-A223-72FEA037BD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E-124E-424A-9933-CC2228F6B78F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1700AEC8-8AFD-934F-B372-CCEE1A67CC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F-124E-424A-9933-CC2228F6B78F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0C461FC4-04FE-F04B-962B-76A44F069D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0-124E-424A-9933-CC2228F6B78F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73236E0D-162A-9344-95C6-773CE9A6EF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1-124E-424A-9933-CC2228F6B78F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AD019BC8-311C-384A-B042-F3C3263F84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2-124E-424A-9933-CC2228F6B78F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60FD64CC-3A38-F24B-9EF1-5229467A0C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3-124E-424A-9933-CC2228F6B78F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8336F84B-E5AD-B543-A586-CC559D2517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4-124E-424A-9933-CC2228F6B78F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2222464D-6AAE-104D-A12E-0E3416F013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5-124E-424A-9933-CC2228F6B78F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7DE3AF7A-E4CA-7A47-9C67-1E5226DC29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6-124E-424A-9933-CC2228F6B78F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fld id="{F6414CC6-E29C-2A4A-B6C0-65228C73EF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7-124E-424A-9933-CC2228F6B78F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fld id="{A70A0FB5-A9B7-2144-BCD4-E243CCF965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8-124E-424A-9933-CC2228F6B78F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fld id="{95413264-56A2-1448-81DF-51B59B37F2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9-124E-424A-9933-CC2228F6B78F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fld id="{13B59F6D-1E4E-9447-9731-33DFC8CBC1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A-124E-424A-9933-CC2228F6B78F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fld id="{680A10E1-D012-BA45-A1FA-87A5A9E0FD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B-124E-424A-9933-CC2228F6B78F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fld id="{60AAE772-F1DE-9E41-8783-E098FDF8FBB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C-124E-424A-9933-CC2228F6B78F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fld id="{AF10BF69-9B1E-3646-88B5-00CCF6A66A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D-124E-424A-9933-CC2228F6B78F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fld id="{42D031C7-43A9-214E-9E85-EE67457962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E-124E-424A-9933-CC2228F6B78F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fld id="{223313DB-55EF-3443-BB5A-07DF0648C8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F-124E-424A-9933-CC2228F6B78F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fld id="{858FF117-74F5-5947-8B36-E8A64CD1AD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0-124E-424A-9933-CC2228F6B78F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fld id="{E8B1E86B-B3EE-F84F-B10D-E9A7A315FE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1-124E-424A-9933-CC2228F6B78F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fld id="{BA9847DF-FB35-0548-8FA8-97AA6A5E5C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2-124E-424A-9933-CC2228F6B78F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fld id="{EE6A007E-5A5B-4D4A-9697-467A75EF60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3-124E-424A-9933-CC2228F6B78F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fld id="{59AD5EAE-8186-034B-9A64-7259EB8374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4-124E-424A-9933-CC2228F6B78F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fld id="{3391FC5C-D293-8E48-965A-2426DBCD04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5-124E-424A-9933-CC2228F6B78F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fld id="{A81FF29B-71EC-6144-AA8E-6AADF8C087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6-124E-424A-9933-CC2228F6B78F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fld id="{BC648A87-9931-EF45-A629-00FD53A13E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7-124E-424A-9933-CC2228F6B78F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fld id="{36BE3C49-F123-E440-A56D-13479B81DA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8-124E-424A-9933-CC2228F6B78F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fld id="{90E11010-28ED-284F-B740-B89FD3AD42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9-124E-424A-9933-CC2228F6B78F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fld id="{D31806FC-9C3F-DB43-A66E-1D5F682390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A-124E-424A-9933-CC2228F6B78F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fld id="{60EADBD1-C3D3-7F4E-8D43-D563DAF348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B-124E-424A-9933-CC2228F6B78F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fld id="{19B82700-6DE6-214C-AC8D-E9CB8D30D6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C-124E-424A-9933-CC2228F6B78F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fld id="{116C0337-1839-FD43-A45F-AC6F47CF8C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D-124E-424A-9933-CC2228F6B78F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fld id="{9C2A4CD5-B7AD-1C4D-909C-C3C64EE213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E-124E-424A-9933-CC2228F6B78F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fld id="{6882D745-4DF2-614B-8D00-E0BBAE1C8C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F-124E-424A-9933-CC2228F6B78F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fld id="{9125BE83-6518-D641-B67E-B0F5D9F33F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0-124E-424A-9933-CC2228F6B78F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fld id="{6B060D8E-DF45-C146-8DD4-618849752E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1-124E-424A-9933-CC2228F6B78F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fld id="{82A964DD-E846-1049-8E97-2D56E1384E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2-124E-424A-9933-CC2228F6B78F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fld id="{70AE23AB-C52E-F44A-B2C3-5A39F2658D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3-124E-424A-9933-CC2228F6B78F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fld id="{1CD0BDB2-1DE0-C145-8FC6-17EA647180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4-124E-424A-9933-CC2228F6B78F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fld id="{5331BB38-34A1-954A-9F1B-6A9B77EA16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5-124E-424A-9933-CC2228F6B78F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fld id="{ADB77201-1BC6-204C-B40B-567E7B5C6F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6-124E-424A-9933-CC2228F6B78F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fld id="{BE3063F8-027F-174D-89A6-CF7558EBE9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7-124E-424A-9933-CC2228F6B78F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fld id="{AAC38927-02C1-0348-BBA3-DC9D241AD5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8-124E-424A-9933-CC2228F6B78F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fld id="{9E2B5B40-6D19-8749-A3F3-74FB370536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9-124E-424A-9933-CC2228F6B78F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fld id="{891E5949-D902-D649-8B7A-3BF0F010B5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A-124E-424A-9933-CC2228F6B78F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fld id="{5490F4B1-F774-C743-99EF-DD72E9E8D2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B-124E-424A-9933-CC2228F6B78F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fld id="{B8D5C733-C7E4-4646-9A23-A09D294BD6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C-124E-424A-9933-CC2228F6B78F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fld id="{CFB9B9C8-7AFC-D344-B91F-61CD4DE77B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D-124E-424A-9933-CC2228F6B78F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fld id="{115319D6-9582-6C4A-A6DC-5C5F07AA78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E-124E-424A-9933-CC2228F6B78F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fld id="{D0943E09-EA4A-AF46-B29B-624BEA3074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F-124E-424A-9933-CC2228F6B78F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fld id="{5F8001F2-9E33-C749-A68E-49F738DED1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0-124E-424A-9933-CC2228F6B78F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fld id="{9A7C713E-AD27-E44C-A1A6-892DA60049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1-124E-424A-9933-CC2228F6B78F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fld id="{423B6762-1E71-C844-A4CC-DB0741F242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2-124E-424A-9933-CC2228F6B78F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fld id="{8D73177D-446A-E447-AECA-116A182193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3-124E-424A-9933-CC2228F6B78F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fld id="{59C968E4-58EF-5D48-A112-0FF633ED11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4-124E-424A-9933-CC2228F6B78F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fld id="{765B6DAE-836B-9845-9C5C-CFABEA1B1F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5-124E-424A-9933-CC2228F6B78F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fld id="{A4622AD1-6EB4-E14E-884A-15CA02B10F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6-124E-424A-9933-CC2228F6B78F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fld id="{2E7E6AA1-A8AD-6D49-99BB-5783BE9C00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7-124E-424A-9933-CC2228F6B78F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fld id="{36C33A97-2808-A94B-9BAF-FBE3B6A9CA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8-124E-424A-9933-CC2228F6B78F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fld id="{900A8947-7224-F045-846A-4D7769985F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9-124E-424A-9933-CC2228F6B78F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fld id="{69CBC643-BA66-C041-B5F7-381A7F2980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A-124E-424A-9933-CC2228F6B78F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fld id="{1ACB4532-2CA5-0F47-9C02-608457F49B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B-124E-424A-9933-CC2228F6B78F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fld id="{1D3CD4ED-C37D-7C46-A9B7-499A8EF5C5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C-124E-424A-9933-CC2228F6B78F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fld id="{D27F8FC3-77BD-2E44-969E-2D81ECAA1B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D-124E-424A-9933-CC2228F6B78F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fld id="{8DDC9ED8-6130-FC49-B733-68DD3C0B98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E-124E-424A-9933-CC2228F6B78F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fld id="{96098D98-83F7-554D-9CA8-735C3DF456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F-124E-424A-9933-CC2228F6B78F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fld id="{977902C0-E256-484A-BF87-9D2E05E642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0-124E-424A-9933-CC2228F6B78F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fld id="{3565BE7A-238F-C64A-8B37-5267161C0E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1-124E-424A-9933-CC2228F6B78F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fld id="{2BA21844-B9A2-2F48-BCBA-E974DA7184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2-124E-424A-9933-CC2228F6B78F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fld id="{E688AA46-97CE-2844-AD5F-3D9A02847D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3-124E-424A-9933-CC2228F6B78F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fld id="{0148D2B5-2C42-824E-8FD5-A129E899C7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4-124E-424A-9933-CC2228F6B78F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fld id="{9B92AE55-C48A-7446-B15E-ABDBE0148A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5-124E-424A-9933-CC2228F6B78F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fld id="{109E6675-338F-3144-B075-4B90B5E22B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6-124E-424A-9933-CC2228F6B78F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fld id="{ACB6749D-9109-0549-B606-0501BC34ED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7-124E-424A-9933-CC2228F6B78F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fld id="{971B9867-77A6-8642-8A4D-33D7BFA130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8-124E-424A-9933-CC2228F6B78F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fld id="{5CF940C9-EBF0-CC47-8B3E-07A43106FF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9-124E-424A-9933-CC2228F6B78F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fld id="{EDDE1B0A-7D5B-5240-A673-AAFC8FD37D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A-124E-424A-9933-CC2228F6B78F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fld id="{46A09CFF-0BB8-7442-B064-DD44769A40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B-124E-424A-9933-CC2228F6B78F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fld id="{20DA78E5-C62F-D848-B07B-B3D85F2D8A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C-124E-424A-9933-CC2228F6B78F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fld id="{D5E85D06-7826-DA4D-8806-2BA2884047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D-124E-424A-9933-CC2228F6B78F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fld id="{C73173F1-8FD2-EC4E-956A-D9519031D8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E-124E-424A-9933-CC2228F6B78F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fld id="{4E79BCBE-6F53-1548-ACED-BB8D7ED5C8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F-124E-424A-9933-CC2228F6B78F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fld id="{AD3A2916-F4F2-054E-9797-10D9F77A67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0-124E-424A-9933-CC2228F6B78F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fld id="{1B85040D-DBF8-CE46-B087-B116A617C8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1-124E-424A-9933-CC2228F6B78F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fld id="{4F3CD2AD-FB62-AE4F-BEC8-535D9B4E7E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2-124E-424A-9933-CC2228F6B78F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fld id="{26EDF2BB-4188-3040-A529-B867AFADF3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3-124E-424A-9933-CC2228F6B78F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fld id="{AD231B96-D2F8-614D-A8F2-59721CF042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4-124E-424A-9933-CC2228F6B78F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fld id="{BBF7D760-5871-5244-80DB-A2F4B4B245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5-124E-424A-9933-CC2228F6B78F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fld id="{8FA47A67-1E5F-4849-8314-277773FD00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6-124E-424A-9933-CC2228F6B78F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fld id="{DDA91B05-0557-DE4E-9D6A-6B1E164319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7-124E-424A-9933-CC2228F6B78F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fld id="{17481096-AFCE-9B49-9A5A-7E82C46B47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8-124E-424A-9933-CC2228F6B78F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fld id="{9E772186-EA57-F245-A1E1-9A12AA9C8F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9-124E-424A-9933-CC2228F6B78F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fld id="{C4D2A596-A479-D84E-9137-F7FF00C84D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A-124E-424A-9933-CC2228F6B78F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fld id="{11897309-E8A5-B243-8896-8F1F7EE1A0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B-124E-424A-9933-CC2228F6B78F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fld id="{8001DF2A-18BD-A349-A24C-28A955E767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C-124E-424A-9933-CC2228F6B78F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fld id="{68E1E676-A070-3744-B9DD-A533492DFE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D-124E-424A-9933-CC2228F6B78F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fld id="{3E8DDDB9-82BE-6D43-9863-83C617E7AE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E-124E-424A-9933-CC2228F6B78F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fld id="{95A48512-CA65-AA43-8A87-E806AF3B39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F-124E-424A-9933-CC2228F6B78F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fld id="{3FBDCD68-3771-0848-96FE-E6C5F06F8D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0-124E-424A-9933-CC2228F6B78F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fld id="{24853AFC-0546-E34A-9158-0D0F03FAA4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1-124E-424A-9933-CC2228F6B78F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fld id="{D1E83823-0F79-D849-A15B-565E2469DE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2-124E-424A-9933-CC2228F6B78F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fld id="{0DEC6AB5-07A8-D649-AE35-C1C1DBD38F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3-124E-424A-9933-CC2228F6B78F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fld id="{9225E676-FC28-284C-B5C4-0D9E8F2E12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4-124E-424A-9933-CC2228F6B78F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fld id="{DE411D31-C722-0841-8283-353B024727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5-124E-424A-9933-CC2228F6B78F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fld id="{961FD536-5CD4-0640-8504-BC5ECEDE09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6-124E-424A-9933-CC2228F6B78F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fld id="{E8035A3E-8881-CC48-80C1-1FD5E345DB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7-124E-424A-9933-CC2228F6B78F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fld id="{278200FF-6220-8543-8A98-9AA036E21C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8-124E-424A-9933-CC2228F6B78F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fld id="{BAC28709-5A53-F84D-8FE0-C5F2F71172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9-124E-424A-9933-CC2228F6B78F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fld id="{B67BFEF6-8E63-E348-9411-1ADF3B9B21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A-124E-424A-9933-CC2228F6B78F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fld id="{650D54B2-7075-F649-9C88-4D331A055D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B-124E-424A-9933-CC2228F6B78F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fld id="{31073A8A-28A1-1B4A-BE9D-DAFF69B54B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C-124E-424A-9933-CC2228F6B78F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fld id="{F02A9526-35E6-2D4E-98EE-1BE26B2712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D-124E-424A-9933-CC2228F6B78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'RX Violin'!$W$4:$W$197</c:f>
              <c:numCache>
                <c:formatCode>General</c:formatCode>
                <c:ptCount val="194"/>
                <c:pt idx="0">
                  <c:v>-2.3333333333333357</c:v>
                </c:pt>
                <c:pt idx="1">
                  <c:v>-2.1666666666666696</c:v>
                </c:pt>
                <c:pt idx="2">
                  <c:v>-1.8333333333333366</c:v>
                </c:pt>
                <c:pt idx="3">
                  <c:v>-1.6666666666666696</c:v>
                </c:pt>
                <c:pt idx="4">
                  <c:v>-1.5000000000000027</c:v>
                </c:pt>
                <c:pt idx="5">
                  <c:v>-1.3333333333333357</c:v>
                </c:pt>
                <c:pt idx="6">
                  <c:v>-1.1666666666666687</c:v>
                </c:pt>
                <c:pt idx="7">
                  <c:v>-0.83333333333333526</c:v>
                </c:pt>
                <c:pt idx="8">
                  <c:v>-0.66666666666666874</c:v>
                </c:pt>
                <c:pt idx="9">
                  <c:v>-0.50000000000000222</c:v>
                </c:pt>
                <c:pt idx="10">
                  <c:v>-0.33333333333333548</c:v>
                </c:pt>
                <c:pt idx="11">
                  <c:v>-0.16666666666666879</c:v>
                </c:pt>
                <c:pt idx="12">
                  <c:v>0.16666666666666449</c:v>
                </c:pt>
                <c:pt idx="13">
                  <c:v>0.33333333333333115</c:v>
                </c:pt>
                <c:pt idx="14">
                  <c:v>0.49999999999999789</c:v>
                </c:pt>
                <c:pt idx="15">
                  <c:v>0.66666666666666441</c:v>
                </c:pt>
                <c:pt idx="16">
                  <c:v>0.83333333333333093</c:v>
                </c:pt>
                <c:pt idx="17">
                  <c:v>1.1666666666666643</c:v>
                </c:pt>
                <c:pt idx="18">
                  <c:v>1.3333333333333313</c:v>
                </c:pt>
                <c:pt idx="19">
                  <c:v>1.4999999999999982</c:v>
                </c:pt>
                <c:pt idx="20">
                  <c:v>1.6666666666666652</c:v>
                </c:pt>
                <c:pt idx="21">
                  <c:v>1.8333333333333321</c:v>
                </c:pt>
                <c:pt idx="22">
                  <c:v>2.1666666666666652</c:v>
                </c:pt>
                <c:pt idx="23">
                  <c:v>2.3333333333333313</c:v>
                </c:pt>
                <c:pt idx="24">
                  <c:v>-1.8333333333333366</c:v>
                </c:pt>
                <c:pt idx="25">
                  <c:v>-1.6666666666666696</c:v>
                </c:pt>
                <c:pt idx="26">
                  <c:v>-1.5000000000000027</c:v>
                </c:pt>
                <c:pt idx="27">
                  <c:v>-1.3333333333333357</c:v>
                </c:pt>
                <c:pt idx="28">
                  <c:v>-1.1666666666666687</c:v>
                </c:pt>
                <c:pt idx="29">
                  <c:v>-0.83333333333333526</c:v>
                </c:pt>
                <c:pt idx="30">
                  <c:v>-0.66666666666666874</c:v>
                </c:pt>
                <c:pt idx="31">
                  <c:v>-0.50000000000000222</c:v>
                </c:pt>
                <c:pt idx="32">
                  <c:v>-0.33333333333333548</c:v>
                </c:pt>
                <c:pt idx="33">
                  <c:v>-0.16666666666666879</c:v>
                </c:pt>
                <c:pt idx="34">
                  <c:v>0.16666666666666449</c:v>
                </c:pt>
                <c:pt idx="35">
                  <c:v>0.33333333333333115</c:v>
                </c:pt>
                <c:pt idx="36">
                  <c:v>0.49999999999999789</c:v>
                </c:pt>
                <c:pt idx="37">
                  <c:v>0.66666666666666441</c:v>
                </c:pt>
                <c:pt idx="38">
                  <c:v>0.83333333333333093</c:v>
                </c:pt>
                <c:pt idx="39">
                  <c:v>1.1666666666666643</c:v>
                </c:pt>
                <c:pt idx="40">
                  <c:v>1.3333333333333313</c:v>
                </c:pt>
                <c:pt idx="41">
                  <c:v>1.4999999999999982</c:v>
                </c:pt>
                <c:pt idx="42">
                  <c:v>1.6666666666666652</c:v>
                </c:pt>
                <c:pt idx="43">
                  <c:v>1.8333333333333321</c:v>
                </c:pt>
                <c:pt idx="44">
                  <c:v>-1.8333333333333366</c:v>
                </c:pt>
                <c:pt idx="45">
                  <c:v>-1.6666666666666696</c:v>
                </c:pt>
                <c:pt idx="46">
                  <c:v>-1.5000000000000027</c:v>
                </c:pt>
                <c:pt idx="47">
                  <c:v>-1.3333333333333357</c:v>
                </c:pt>
                <c:pt idx="48">
                  <c:v>-1.1666666666666687</c:v>
                </c:pt>
                <c:pt idx="49">
                  <c:v>-0.83333333333333526</c:v>
                </c:pt>
                <c:pt idx="50">
                  <c:v>-0.66666666666666874</c:v>
                </c:pt>
                <c:pt idx="51">
                  <c:v>-0.50000000000000222</c:v>
                </c:pt>
                <c:pt idx="52">
                  <c:v>-0.33333333333333548</c:v>
                </c:pt>
                <c:pt idx="53">
                  <c:v>-0.16666666666666879</c:v>
                </c:pt>
                <c:pt idx="54">
                  <c:v>0.16666666666666449</c:v>
                </c:pt>
                <c:pt idx="55">
                  <c:v>0.33333333333333115</c:v>
                </c:pt>
                <c:pt idx="56">
                  <c:v>0.49999999999999789</c:v>
                </c:pt>
                <c:pt idx="57">
                  <c:v>0.66666666666666441</c:v>
                </c:pt>
                <c:pt idx="58">
                  <c:v>0.83333333333333093</c:v>
                </c:pt>
                <c:pt idx="59">
                  <c:v>1.1666666666666643</c:v>
                </c:pt>
                <c:pt idx="60">
                  <c:v>1.3333333333333313</c:v>
                </c:pt>
                <c:pt idx="61">
                  <c:v>1.4999999999999982</c:v>
                </c:pt>
                <c:pt idx="62">
                  <c:v>1.6666666666666652</c:v>
                </c:pt>
                <c:pt idx="63">
                  <c:v>1.8333333333333321</c:v>
                </c:pt>
                <c:pt idx="64">
                  <c:v>-1.6666666666666696</c:v>
                </c:pt>
                <c:pt idx="65">
                  <c:v>-1.5000000000000027</c:v>
                </c:pt>
                <c:pt idx="66">
                  <c:v>-1.3333333333333357</c:v>
                </c:pt>
                <c:pt idx="67">
                  <c:v>-1.1666666666666687</c:v>
                </c:pt>
                <c:pt idx="68">
                  <c:v>-0.83333333333333526</c:v>
                </c:pt>
                <c:pt idx="69">
                  <c:v>-0.66666666666666874</c:v>
                </c:pt>
                <c:pt idx="70">
                  <c:v>-0.50000000000000222</c:v>
                </c:pt>
                <c:pt idx="71">
                  <c:v>-0.33333333333333548</c:v>
                </c:pt>
                <c:pt idx="72">
                  <c:v>-0.16666666666666879</c:v>
                </c:pt>
                <c:pt idx="73">
                  <c:v>0.16666666666666449</c:v>
                </c:pt>
                <c:pt idx="74">
                  <c:v>0.33333333333333115</c:v>
                </c:pt>
                <c:pt idx="75">
                  <c:v>0.49999999999999789</c:v>
                </c:pt>
                <c:pt idx="76">
                  <c:v>0.66666666666666441</c:v>
                </c:pt>
                <c:pt idx="77">
                  <c:v>0.83333333333333093</c:v>
                </c:pt>
                <c:pt idx="78">
                  <c:v>1.1666666666666643</c:v>
                </c:pt>
                <c:pt idx="79">
                  <c:v>1.3333333333333313</c:v>
                </c:pt>
                <c:pt idx="80">
                  <c:v>1.4999999999999982</c:v>
                </c:pt>
                <c:pt idx="81">
                  <c:v>1.6666666666666652</c:v>
                </c:pt>
                <c:pt idx="82">
                  <c:v>-1.5000000000000027</c:v>
                </c:pt>
                <c:pt idx="83">
                  <c:v>-1.3333333333333357</c:v>
                </c:pt>
                <c:pt idx="84">
                  <c:v>-1.1666666666666687</c:v>
                </c:pt>
                <c:pt idx="85">
                  <c:v>-0.83333333333333526</c:v>
                </c:pt>
                <c:pt idx="86">
                  <c:v>-0.66666666666666874</c:v>
                </c:pt>
                <c:pt idx="87">
                  <c:v>-0.50000000000000222</c:v>
                </c:pt>
                <c:pt idx="88">
                  <c:v>-0.33333333333333548</c:v>
                </c:pt>
                <c:pt idx="89">
                  <c:v>-0.16666666666666879</c:v>
                </c:pt>
                <c:pt idx="90">
                  <c:v>0.16666666666666449</c:v>
                </c:pt>
                <c:pt idx="91">
                  <c:v>0.33333333333333115</c:v>
                </c:pt>
                <c:pt idx="92">
                  <c:v>0.49999999999999789</c:v>
                </c:pt>
                <c:pt idx="93">
                  <c:v>0.66666666666666441</c:v>
                </c:pt>
                <c:pt idx="94">
                  <c:v>0.83333333333333093</c:v>
                </c:pt>
                <c:pt idx="95">
                  <c:v>1.1666666666666643</c:v>
                </c:pt>
                <c:pt idx="96">
                  <c:v>1.3333333333333313</c:v>
                </c:pt>
                <c:pt idx="97">
                  <c:v>1.4999999999999982</c:v>
                </c:pt>
                <c:pt idx="98">
                  <c:v>-1.3333333333333357</c:v>
                </c:pt>
                <c:pt idx="99">
                  <c:v>-1.1666666666666687</c:v>
                </c:pt>
                <c:pt idx="100">
                  <c:v>-0.83333333333333526</c:v>
                </c:pt>
                <c:pt idx="101">
                  <c:v>-0.66666666666666874</c:v>
                </c:pt>
                <c:pt idx="102">
                  <c:v>-0.50000000000000222</c:v>
                </c:pt>
                <c:pt idx="103">
                  <c:v>-0.33333333333333548</c:v>
                </c:pt>
                <c:pt idx="104">
                  <c:v>-0.16666666666666879</c:v>
                </c:pt>
                <c:pt idx="105">
                  <c:v>0.16666666666666449</c:v>
                </c:pt>
                <c:pt idx="106">
                  <c:v>0.33333333333333115</c:v>
                </c:pt>
                <c:pt idx="107">
                  <c:v>0.49999999999999789</c:v>
                </c:pt>
                <c:pt idx="108">
                  <c:v>0.66666666666666441</c:v>
                </c:pt>
                <c:pt idx="109">
                  <c:v>0.83333333333333093</c:v>
                </c:pt>
                <c:pt idx="110">
                  <c:v>1.1666666666666643</c:v>
                </c:pt>
                <c:pt idx="111">
                  <c:v>1.3333333333333313</c:v>
                </c:pt>
                <c:pt idx="112">
                  <c:v>-1.1666666666666687</c:v>
                </c:pt>
                <c:pt idx="113">
                  <c:v>-0.83333333333333526</c:v>
                </c:pt>
                <c:pt idx="114">
                  <c:v>-0.66666666666666874</c:v>
                </c:pt>
                <c:pt idx="115">
                  <c:v>-0.50000000000000222</c:v>
                </c:pt>
                <c:pt idx="116">
                  <c:v>-0.33333333333333548</c:v>
                </c:pt>
                <c:pt idx="117">
                  <c:v>-0.16666666666666879</c:v>
                </c:pt>
                <c:pt idx="118">
                  <c:v>0.16666666666666449</c:v>
                </c:pt>
                <c:pt idx="119">
                  <c:v>0.33333333333333115</c:v>
                </c:pt>
                <c:pt idx="120">
                  <c:v>0.49999999999999789</c:v>
                </c:pt>
                <c:pt idx="121">
                  <c:v>0.66666666666666441</c:v>
                </c:pt>
                <c:pt idx="122">
                  <c:v>0.83333333333333093</c:v>
                </c:pt>
                <c:pt idx="123">
                  <c:v>1.1666666666666643</c:v>
                </c:pt>
                <c:pt idx="124">
                  <c:v>-1.1666666666666687</c:v>
                </c:pt>
                <c:pt idx="125">
                  <c:v>-0.83333333333333526</c:v>
                </c:pt>
                <c:pt idx="126">
                  <c:v>-0.66666666666666874</c:v>
                </c:pt>
                <c:pt idx="127">
                  <c:v>-0.50000000000000222</c:v>
                </c:pt>
                <c:pt idx="128">
                  <c:v>-0.33333333333333548</c:v>
                </c:pt>
                <c:pt idx="129">
                  <c:v>-0.16666666666666879</c:v>
                </c:pt>
                <c:pt idx="130">
                  <c:v>0.16666666666666449</c:v>
                </c:pt>
                <c:pt idx="131">
                  <c:v>0.33333333333333115</c:v>
                </c:pt>
                <c:pt idx="132">
                  <c:v>0.49999999999999789</c:v>
                </c:pt>
                <c:pt idx="133">
                  <c:v>0.66666666666666441</c:v>
                </c:pt>
                <c:pt idx="134">
                  <c:v>0.83333333333333093</c:v>
                </c:pt>
                <c:pt idx="135">
                  <c:v>1.1666666666666643</c:v>
                </c:pt>
                <c:pt idx="136">
                  <c:v>-0.83333333333333526</c:v>
                </c:pt>
                <c:pt idx="137">
                  <c:v>-0.66666666666666874</c:v>
                </c:pt>
                <c:pt idx="138">
                  <c:v>-0.50000000000000222</c:v>
                </c:pt>
                <c:pt idx="139">
                  <c:v>-0.33333333333333548</c:v>
                </c:pt>
                <c:pt idx="140">
                  <c:v>-0.16666666666666879</c:v>
                </c:pt>
                <c:pt idx="141">
                  <c:v>0.16666666666666449</c:v>
                </c:pt>
                <c:pt idx="142">
                  <c:v>0.33333333333333115</c:v>
                </c:pt>
                <c:pt idx="143">
                  <c:v>0.49999999999999789</c:v>
                </c:pt>
                <c:pt idx="144">
                  <c:v>0.66666666666666441</c:v>
                </c:pt>
                <c:pt idx="145">
                  <c:v>0.83333333333333093</c:v>
                </c:pt>
                <c:pt idx="146">
                  <c:v>-0.83333333333333526</c:v>
                </c:pt>
                <c:pt idx="147">
                  <c:v>-0.66666666666666874</c:v>
                </c:pt>
                <c:pt idx="148">
                  <c:v>-0.50000000000000222</c:v>
                </c:pt>
                <c:pt idx="149">
                  <c:v>-0.33333333333333548</c:v>
                </c:pt>
                <c:pt idx="150">
                  <c:v>-0.16666666666666879</c:v>
                </c:pt>
                <c:pt idx="151">
                  <c:v>0.16666666666666449</c:v>
                </c:pt>
                <c:pt idx="152">
                  <c:v>0.33333333333333115</c:v>
                </c:pt>
                <c:pt idx="153">
                  <c:v>0.49999999999999789</c:v>
                </c:pt>
                <c:pt idx="154">
                  <c:v>0.66666666666666441</c:v>
                </c:pt>
                <c:pt idx="155">
                  <c:v>0.83333333333333093</c:v>
                </c:pt>
                <c:pt idx="156">
                  <c:v>-0.83333333333333526</c:v>
                </c:pt>
                <c:pt idx="157">
                  <c:v>-0.66666666666666874</c:v>
                </c:pt>
                <c:pt idx="158">
                  <c:v>-0.50000000000000222</c:v>
                </c:pt>
                <c:pt idx="159">
                  <c:v>-0.33333333333333548</c:v>
                </c:pt>
                <c:pt idx="160">
                  <c:v>-0.16666666666666879</c:v>
                </c:pt>
                <c:pt idx="161">
                  <c:v>0.16666666666666449</c:v>
                </c:pt>
                <c:pt idx="162">
                  <c:v>0.33333333333333115</c:v>
                </c:pt>
                <c:pt idx="163">
                  <c:v>0.49999999999999789</c:v>
                </c:pt>
                <c:pt idx="164">
                  <c:v>0.66666666666666441</c:v>
                </c:pt>
                <c:pt idx="165">
                  <c:v>0.83333333333333093</c:v>
                </c:pt>
                <c:pt idx="166">
                  <c:v>-0.66666666666666874</c:v>
                </c:pt>
                <c:pt idx="167">
                  <c:v>-0.50000000000000222</c:v>
                </c:pt>
                <c:pt idx="168">
                  <c:v>-0.33333333333333548</c:v>
                </c:pt>
                <c:pt idx="169">
                  <c:v>-0.16666666666666879</c:v>
                </c:pt>
                <c:pt idx="170">
                  <c:v>0.16666666666666449</c:v>
                </c:pt>
                <c:pt idx="171">
                  <c:v>0.33333333333333115</c:v>
                </c:pt>
                <c:pt idx="172">
                  <c:v>0.49999999999999789</c:v>
                </c:pt>
                <c:pt idx="173">
                  <c:v>0.66666666666666441</c:v>
                </c:pt>
                <c:pt idx="174">
                  <c:v>-0.66666666666666874</c:v>
                </c:pt>
                <c:pt idx="175">
                  <c:v>-0.50000000000000222</c:v>
                </c:pt>
                <c:pt idx="176">
                  <c:v>-0.33333333333333548</c:v>
                </c:pt>
                <c:pt idx="177">
                  <c:v>-0.16666666666666879</c:v>
                </c:pt>
                <c:pt idx="178">
                  <c:v>0.16666666666666449</c:v>
                </c:pt>
                <c:pt idx="179">
                  <c:v>0.33333333333333115</c:v>
                </c:pt>
                <c:pt idx="180">
                  <c:v>0.49999999999999789</c:v>
                </c:pt>
                <c:pt idx="181">
                  <c:v>0.66666666666666441</c:v>
                </c:pt>
                <c:pt idx="182">
                  <c:v>-0.50000000000000222</c:v>
                </c:pt>
                <c:pt idx="183">
                  <c:v>-0.33333333333333548</c:v>
                </c:pt>
                <c:pt idx="184">
                  <c:v>-0.16666666666666879</c:v>
                </c:pt>
                <c:pt idx="185">
                  <c:v>0.16666666666666449</c:v>
                </c:pt>
                <c:pt idx="186">
                  <c:v>0.33333333333333115</c:v>
                </c:pt>
                <c:pt idx="187">
                  <c:v>0.49999999999999789</c:v>
                </c:pt>
                <c:pt idx="188">
                  <c:v>-0.33333333333333548</c:v>
                </c:pt>
                <c:pt idx="189">
                  <c:v>-0.16666666666666879</c:v>
                </c:pt>
                <c:pt idx="190">
                  <c:v>0.16666666666666449</c:v>
                </c:pt>
                <c:pt idx="191">
                  <c:v>0.33333333333333115</c:v>
                </c:pt>
                <c:pt idx="192">
                  <c:v>-0.16666666666666879</c:v>
                </c:pt>
                <c:pt idx="193">
                  <c:v>0.16666666666666449</c:v>
                </c:pt>
              </c:numCache>
            </c:numRef>
          </c:xVal>
          <c:yVal>
            <c:numRef>
              <c:f>'RX Violin'!$Y$4:$Y$197</c:f>
              <c:numCache>
                <c:formatCode>General</c:formatCode>
                <c:ptCount val="194"/>
                <c:pt idx="0">
                  <c:v>1.4E-2</c:v>
                </c:pt>
                <c:pt idx="1">
                  <c:v>1.4E-2</c:v>
                </c:pt>
                <c:pt idx="2">
                  <c:v>1.4E-2</c:v>
                </c:pt>
                <c:pt idx="3">
                  <c:v>1.4E-2</c:v>
                </c:pt>
                <c:pt idx="4">
                  <c:v>1.4E-2</c:v>
                </c:pt>
                <c:pt idx="5">
                  <c:v>1.4E-2</c:v>
                </c:pt>
                <c:pt idx="6">
                  <c:v>1.4E-2</c:v>
                </c:pt>
                <c:pt idx="7">
                  <c:v>1.4E-2</c:v>
                </c:pt>
                <c:pt idx="8">
                  <c:v>1.4E-2</c:v>
                </c:pt>
                <c:pt idx="9">
                  <c:v>1.4E-2</c:v>
                </c:pt>
                <c:pt idx="10">
                  <c:v>1.4E-2</c:v>
                </c:pt>
                <c:pt idx="11">
                  <c:v>1.4E-2</c:v>
                </c:pt>
                <c:pt idx="12">
                  <c:v>1.4E-2</c:v>
                </c:pt>
                <c:pt idx="13">
                  <c:v>1.4E-2</c:v>
                </c:pt>
                <c:pt idx="14">
                  <c:v>1.4E-2</c:v>
                </c:pt>
                <c:pt idx="15">
                  <c:v>1.4E-2</c:v>
                </c:pt>
                <c:pt idx="16">
                  <c:v>1.4E-2</c:v>
                </c:pt>
                <c:pt idx="17">
                  <c:v>1.4E-2</c:v>
                </c:pt>
                <c:pt idx="18">
                  <c:v>1.4E-2</c:v>
                </c:pt>
                <c:pt idx="19">
                  <c:v>1.4E-2</c:v>
                </c:pt>
                <c:pt idx="20">
                  <c:v>1.4E-2</c:v>
                </c:pt>
                <c:pt idx="21">
                  <c:v>1.4E-2</c:v>
                </c:pt>
                <c:pt idx="22">
                  <c:v>1.4E-2</c:v>
                </c:pt>
                <c:pt idx="23">
                  <c:v>1.4E-2</c:v>
                </c:pt>
                <c:pt idx="24">
                  <c:v>3.7999999999999999E-2</c:v>
                </c:pt>
                <c:pt idx="25">
                  <c:v>3.7999999999999999E-2</c:v>
                </c:pt>
                <c:pt idx="26">
                  <c:v>3.7999999999999999E-2</c:v>
                </c:pt>
                <c:pt idx="27">
                  <c:v>3.7999999999999999E-2</c:v>
                </c:pt>
                <c:pt idx="28">
                  <c:v>3.7999999999999999E-2</c:v>
                </c:pt>
                <c:pt idx="29">
                  <c:v>3.7999999999999999E-2</c:v>
                </c:pt>
                <c:pt idx="30">
                  <c:v>3.7999999999999999E-2</c:v>
                </c:pt>
                <c:pt idx="31">
                  <c:v>3.7999999999999999E-2</c:v>
                </c:pt>
                <c:pt idx="32">
                  <c:v>3.7999999999999999E-2</c:v>
                </c:pt>
                <c:pt idx="33">
                  <c:v>3.7999999999999999E-2</c:v>
                </c:pt>
                <c:pt idx="34">
                  <c:v>3.7999999999999999E-2</c:v>
                </c:pt>
                <c:pt idx="35">
                  <c:v>3.7999999999999999E-2</c:v>
                </c:pt>
                <c:pt idx="36">
                  <c:v>3.7999999999999999E-2</c:v>
                </c:pt>
                <c:pt idx="37">
                  <c:v>3.7999999999999999E-2</c:v>
                </c:pt>
                <c:pt idx="38">
                  <c:v>3.7999999999999999E-2</c:v>
                </c:pt>
                <c:pt idx="39">
                  <c:v>3.7999999999999999E-2</c:v>
                </c:pt>
                <c:pt idx="40">
                  <c:v>3.7999999999999999E-2</c:v>
                </c:pt>
                <c:pt idx="41">
                  <c:v>3.7999999999999999E-2</c:v>
                </c:pt>
                <c:pt idx="42">
                  <c:v>3.7999999999999999E-2</c:v>
                </c:pt>
                <c:pt idx="43">
                  <c:v>3.7999999999999999E-2</c:v>
                </c:pt>
                <c:pt idx="44">
                  <c:v>6.2000000000000006E-2</c:v>
                </c:pt>
                <c:pt idx="45">
                  <c:v>6.2000000000000006E-2</c:v>
                </c:pt>
                <c:pt idx="46">
                  <c:v>6.2000000000000006E-2</c:v>
                </c:pt>
                <c:pt idx="47">
                  <c:v>6.2000000000000006E-2</c:v>
                </c:pt>
                <c:pt idx="48">
                  <c:v>6.2000000000000006E-2</c:v>
                </c:pt>
                <c:pt idx="49">
                  <c:v>6.2000000000000006E-2</c:v>
                </c:pt>
                <c:pt idx="50">
                  <c:v>6.2000000000000006E-2</c:v>
                </c:pt>
                <c:pt idx="51">
                  <c:v>6.2000000000000006E-2</c:v>
                </c:pt>
                <c:pt idx="52">
                  <c:v>6.2000000000000006E-2</c:v>
                </c:pt>
                <c:pt idx="53">
                  <c:v>6.2000000000000006E-2</c:v>
                </c:pt>
                <c:pt idx="54">
                  <c:v>6.2000000000000006E-2</c:v>
                </c:pt>
                <c:pt idx="55">
                  <c:v>6.2000000000000006E-2</c:v>
                </c:pt>
                <c:pt idx="56">
                  <c:v>6.2000000000000006E-2</c:v>
                </c:pt>
                <c:pt idx="57">
                  <c:v>6.2000000000000006E-2</c:v>
                </c:pt>
                <c:pt idx="58">
                  <c:v>6.2000000000000006E-2</c:v>
                </c:pt>
                <c:pt idx="59">
                  <c:v>6.2000000000000006E-2</c:v>
                </c:pt>
                <c:pt idx="60">
                  <c:v>6.2000000000000006E-2</c:v>
                </c:pt>
                <c:pt idx="61">
                  <c:v>6.2000000000000006E-2</c:v>
                </c:pt>
                <c:pt idx="62">
                  <c:v>6.2000000000000006E-2</c:v>
                </c:pt>
                <c:pt idx="63">
                  <c:v>6.2000000000000006E-2</c:v>
                </c:pt>
                <c:pt idx="64">
                  <c:v>8.6000000000000007E-2</c:v>
                </c:pt>
                <c:pt idx="65">
                  <c:v>8.6000000000000007E-2</c:v>
                </c:pt>
                <c:pt idx="66">
                  <c:v>8.6000000000000007E-2</c:v>
                </c:pt>
                <c:pt idx="67">
                  <c:v>8.6000000000000007E-2</c:v>
                </c:pt>
                <c:pt idx="68">
                  <c:v>8.6000000000000007E-2</c:v>
                </c:pt>
                <c:pt idx="69">
                  <c:v>8.6000000000000007E-2</c:v>
                </c:pt>
                <c:pt idx="70">
                  <c:v>8.6000000000000007E-2</c:v>
                </c:pt>
                <c:pt idx="71">
                  <c:v>8.6000000000000007E-2</c:v>
                </c:pt>
                <c:pt idx="72">
                  <c:v>8.6000000000000007E-2</c:v>
                </c:pt>
                <c:pt idx="73">
                  <c:v>8.6000000000000007E-2</c:v>
                </c:pt>
                <c:pt idx="74">
                  <c:v>8.6000000000000007E-2</c:v>
                </c:pt>
                <c:pt idx="75">
                  <c:v>8.6000000000000007E-2</c:v>
                </c:pt>
                <c:pt idx="76">
                  <c:v>8.6000000000000007E-2</c:v>
                </c:pt>
                <c:pt idx="77">
                  <c:v>8.6000000000000007E-2</c:v>
                </c:pt>
                <c:pt idx="78">
                  <c:v>8.6000000000000007E-2</c:v>
                </c:pt>
                <c:pt idx="79">
                  <c:v>8.6000000000000007E-2</c:v>
                </c:pt>
                <c:pt idx="80">
                  <c:v>8.6000000000000007E-2</c:v>
                </c:pt>
                <c:pt idx="81">
                  <c:v>8.6000000000000007E-2</c:v>
                </c:pt>
                <c:pt idx="82">
                  <c:v>0.11</c:v>
                </c:pt>
                <c:pt idx="83">
                  <c:v>0.11</c:v>
                </c:pt>
                <c:pt idx="84">
                  <c:v>0.11</c:v>
                </c:pt>
                <c:pt idx="85">
                  <c:v>0.11</c:v>
                </c:pt>
                <c:pt idx="86">
                  <c:v>0.11</c:v>
                </c:pt>
                <c:pt idx="87">
                  <c:v>0.11</c:v>
                </c:pt>
                <c:pt idx="88">
                  <c:v>0.11</c:v>
                </c:pt>
                <c:pt idx="89">
                  <c:v>0.11</c:v>
                </c:pt>
                <c:pt idx="90">
                  <c:v>0.11</c:v>
                </c:pt>
                <c:pt idx="91">
                  <c:v>0.11</c:v>
                </c:pt>
                <c:pt idx="92">
                  <c:v>0.11</c:v>
                </c:pt>
                <c:pt idx="93">
                  <c:v>0.11</c:v>
                </c:pt>
                <c:pt idx="94">
                  <c:v>0.11</c:v>
                </c:pt>
                <c:pt idx="95">
                  <c:v>0.11</c:v>
                </c:pt>
                <c:pt idx="96">
                  <c:v>0.11</c:v>
                </c:pt>
                <c:pt idx="97">
                  <c:v>0.11</c:v>
                </c:pt>
                <c:pt idx="98">
                  <c:v>0.13400000000000001</c:v>
                </c:pt>
                <c:pt idx="99">
                  <c:v>0.13400000000000001</c:v>
                </c:pt>
                <c:pt idx="100">
                  <c:v>0.13400000000000001</c:v>
                </c:pt>
                <c:pt idx="101">
                  <c:v>0.13400000000000001</c:v>
                </c:pt>
                <c:pt idx="102">
                  <c:v>0.13400000000000001</c:v>
                </c:pt>
                <c:pt idx="103">
                  <c:v>0.13400000000000001</c:v>
                </c:pt>
                <c:pt idx="104">
                  <c:v>0.13400000000000001</c:v>
                </c:pt>
                <c:pt idx="105">
                  <c:v>0.13400000000000001</c:v>
                </c:pt>
                <c:pt idx="106">
                  <c:v>0.13400000000000001</c:v>
                </c:pt>
                <c:pt idx="107">
                  <c:v>0.13400000000000001</c:v>
                </c:pt>
                <c:pt idx="108">
                  <c:v>0.13400000000000001</c:v>
                </c:pt>
                <c:pt idx="109">
                  <c:v>0.13400000000000001</c:v>
                </c:pt>
                <c:pt idx="110">
                  <c:v>0.13400000000000001</c:v>
                </c:pt>
                <c:pt idx="111">
                  <c:v>0.13400000000000001</c:v>
                </c:pt>
                <c:pt idx="112">
                  <c:v>0.158</c:v>
                </c:pt>
                <c:pt idx="113">
                  <c:v>0.158</c:v>
                </c:pt>
                <c:pt idx="114">
                  <c:v>0.158</c:v>
                </c:pt>
                <c:pt idx="115">
                  <c:v>0.158</c:v>
                </c:pt>
                <c:pt idx="116">
                  <c:v>0.158</c:v>
                </c:pt>
                <c:pt idx="117">
                  <c:v>0.158</c:v>
                </c:pt>
                <c:pt idx="118">
                  <c:v>0.158</c:v>
                </c:pt>
                <c:pt idx="119">
                  <c:v>0.158</c:v>
                </c:pt>
                <c:pt idx="120">
                  <c:v>0.158</c:v>
                </c:pt>
                <c:pt idx="121">
                  <c:v>0.158</c:v>
                </c:pt>
                <c:pt idx="122">
                  <c:v>0.158</c:v>
                </c:pt>
                <c:pt idx="123">
                  <c:v>0.158</c:v>
                </c:pt>
                <c:pt idx="124">
                  <c:v>0.182</c:v>
                </c:pt>
                <c:pt idx="125">
                  <c:v>0.182</c:v>
                </c:pt>
                <c:pt idx="126">
                  <c:v>0.182</c:v>
                </c:pt>
                <c:pt idx="127">
                  <c:v>0.182</c:v>
                </c:pt>
                <c:pt idx="128">
                  <c:v>0.182</c:v>
                </c:pt>
                <c:pt idx="129">
                  <c:v>0.182</c:v>
                </c:pt>
                <c:pt idx="130">
                  <c:v>0.182</c:v>
                </c:pt>
                <c:pt idx="131">
                  <c:v>0.182</c:v>
                </c:pt>
                <c:pt idx="132">
                  <c:v>0.182</c:v>
                </c:pt>
                <c:pt idx="133">
                  <c:v>0.182</c:v>
                </c:pt>
                <c:pt idx="134">
                  <c:v>0.182</c:v>
                </c:pt>
                <c:pt idx="135">
                  <c:v>0.182</c:v>
                </c:pt>
                <c:pt idx="136">
                  <c:v>0.20599999999999999</c:v>
                </c:pt>
                <c:pt idx="137">
                  <c:v>0.20599999999999999</c:v>
                </c:pt>
                <c:pt idx="138">
                  <c:v>0.20599999999999999</c:v>
                </c:pt>
                <c:pt idx="139">
                  <c:v>0.20599999999999999</c:v>
                </c:pt>
                <c:pt idx="140">
                  <c:v>0.20599999999999999</c:v>
                </c:pt>
                <c:pt idx="141">
                  <c:v>0.20599999999999999</c:v>
                </c:pt>
                <c:pt idx="142">
                  <c:v>0.20599999999999999</c:v>
                </c:pt>
                <c:pt idx="143">
                  <c:v>0.20599999999999999</c:v>
                </c:pt>
                <c:pt idx="144">
                  <c:v>0.20599999999999999</c:v>
                </c:pt>
                <c:pt idx="145">
                  <c:v>0.20599999999999999</c:v>
                </c:pt>
                <c:pt idx="146">
                  <c:v>0.22999999999999998</c:v>
                </c:pt>
                <c:pt idx="147">
                  <c:v>0.22999999999999998</c:v>
                </c:pt>
                <c:pt idx="148">
                  <c:v>0.22999999999999998</c:v>
                </c:pt>
                <c:pt idx="149">
                  <c:v>0.22999999999999998</c:v>
                </c:pt>
                <c:pt idx="150">
                  <c:v>0.22999999999999998</c:v>
                </c:pt>
                <c:pt idx="151">
                  <c:v>0.22999999999999998</c:v>
                </c:pt>
                <c:pt idx="152">
                  <c:v>0.22999999999999998</c:v>
                </c:pt>
                <c:pt idx="153">
                  <c:v>0.22999999999999998</c:v>
                </c:pt>
                <c:pt idx="154">
                  <c:v>0.22999999999999998</c:v>
                </c:pt>
                <c:pt idx="155">
                  <c:v>0.22999999999999998</c:v>
                </c:pt>
                <c:pt idx="156">
                  <c:v>0.254</c:v>
                </c:pt>
                <c:pt idx="157">
                  <c:v>0.254</c:v>
                </c:pt>
                <c:pt idx="158">
                  <c:v>0.254</c:v>
                </c:pt>
                <c:pt idx="159">
                  <c:v>0.254</c:v>
                </c:pt>
                <c:pt idx="160">
                  <c:v>0.254</c:v>
                </c:pt>
                <c:pt idx="161">
                  <c:v>0.254</c:v>
                </c:pt>
                <c:pt idx="162">
                  <c:v>0.254</c:v>
                </c:pt>
                <c:pt idx="163">
                  <c:v>0.254</c:v>
                </c:pt>
                <c:pt idx="164">
                  <c:v>0.254</c:v>
                </c:pt>
                <c:pt idx="165">
                  <c:v>0.254</c:v>
                </c:pt>
                <c:pt idx="166">
                  <c:v>0.27800000000000002</c:v>
                </c:pt>
                <c:pt idx="167">
                  <c:v>0.27800000000000002</c:v>
                </c:pt>
                <c:pt idx="168">
                  <c:v>0.27800000000000002</c:v>
                </c:pt>
                <c:pt idx="169">
                  <c:v>0.27800000000000002</c:v>
                </c:pt>
                <c:pt idx="170">
                  <c:v>0.27800000000000002</c:v>
                </c:pt>
                <c:pt idx="171">
                  <c:v>0.27800000000000002</c:v>
                </c:pt>
                <c:pt idx="172">
                  <c:v>0.27800000000000002</c:v>
                </c:pt>
                <c:pt idx="173">
                  <c:v>0.27800000000000002</c:v>
                </c:pt>
                <c:pt idx="174">
                  <c:v>0.30199999999999999</c:v>
                </c:pt>
                <c:pt idx="175">
                  <c:v>0.30199999999999999</c:v>
                </c:pt>
                <c:pt idx="176">
                  <c:v>0.30199999999999999</c:v>
                </c:pt>
                <c:pt idx="177">
                  <c:v>0.30199999999999999</c:v>
                </c:pt>
                <c:pt idx="178">
                  <c:v>0.30199999999999999</c:v>
                </c:pt>
                <c:pt idx="179">
                  <c:v>0.30199999999999999</c:v>
                </c:pt>
                <c:pt idx="180">
                  <c:v>0.30199999999999999</c:v>
                </c:pt>
                <c:pt idx="181">
                  <c:v>0.30199999999999999</c:v>
                </c:pt>
                <c:pt idx="182">
                  <c:v>0.32600000000000001</c:v>
                </c:pt>
                <c:pt idx="183">
                  <c:v>0.32600000000000001</c:v>
                </c:pt>
                <c:pt idx="184">
                  <c:v>0.32600000000000001</c:v>
                </c:pt>
                <c:pt idx="185">
                  <c:v>0.32600000000000001</c:v>
                </c:pt>
                <c:pt idx="186">
                  <c:v>0.32600000000000001</c:v>
                </c:pt>
                <c:pt idx="187">
                  <c:v>0.32600000000000001</c:v>
                </c:pt>
                <c:pt idx="188">
                  <c:v>0.35</c:v>
                </c:pt>
                <c:pt idx="189">
                  <c:v>0.35</c:v>
                </c:pt>
                <c:pt idx="190">
                  <c:v>0.35</c:v>
                </c:pt>
                <c:pt idx="191">
                  <c:v>0.35</c:v>
                </c:pt>
                <c:pt idx="192">
                  <c:v>0.374</c:v>
                </c:pt>
                <c:pt idx="193">
                  <c:v>0.374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'RX Violin'!$Z$4:$Z$197</c15:f>
                <c15:dlblRangeCache>
                  <c:ptCount val="194"/>
                  <c:pt idx="0">
                    <c:v>x</c:v>
                  </c:pt>
                  <c:pt idx="1">
                    <c:v>x</c:v>
                  </c:pt>
                  <c:pt idx="2">
                    <c:v>x</c:v>
                  </c:pt>
                  <c:pt idx="3">
                    <c:v>x</c:v>
                  </c:pt>
                  <c:pt idx="4">
                    <c:v>x</c:v>
                  </c:pt>
                  <c:pt idx="5">
                    <c:v>x</c:v>
                  </c:pt>
                  <c:pt idx="6">
                    <c:v>x</c:v>
                  </c:pt>
                  <c:pt idx="7">
                    <c:v>x</c:v>
                  </c:pt>
                  <c:pt idx="8">
                    <c:v>x</c:v>
                  </c:pt>
                  <c:pt idx="9">
                    <c:v>x</c:v>
                  </c:pt>
                  <c:pt idx="10">
                    <c:v>x</c:v>
                  </c:pt>
                  <c:pt idx="11">
                    <c:v>x</c:v>
                  </c:pt>
                  <c:pt idx="12">
                    <c:v>x</c:v>
                  </c:pt>
                  <c:pt idx="13">
                    <c:v>x</c:v>
                  </c:pt>
                  <c:pt idx="14">
                    <c:v>x</c:v>
                  </c:pt>
                  <c:pt idx="15">
                    <c:v>x</c:v>
                  </c:pt>
                  <c:pt idx="16">
                    <c:v>x</c:v>
                  </c:pt>
                  <c:pt idx="17">
                    <c:v>x</c:v>
                  </c:pt>
                  <c:pt idx="18">
                    <c:v>x</c:v>
                  </c:pt>
                  <c:pt idx="19">
                    <c:v>x</c:v>
                  </c:pt>
                  <c:pt idx="20">
                    <c:v>x</c:v>
                  </c:pt>
                  <c:pt idx="21">
                    <c:v>x</c:v>
                  </c:pt>
                  <c:pt idx="22">
                    <c:v>x</c:v>
                  </c:pt>
                  <c:pt idx="23">
                    <c:v>x</c:v>
                  </c:pt>
                  <c:pt idx="24">
                    <c:v>x</c:v>
                  </c:pt>
                  <c:pt idx="25">
                    <c:v>x</c:v>
                  </c:pt>
                  <c:pt idx="26">
                    <c:v>x</c:v>
                  </c:pt>
                  <c:pt idx="27">
                    <c:v>x</c:v>
                  </c:pt>
                  <c:pt idx="28">
                    <c:v>x</c:v>
                  </c:pt>
                  <c:pt idx="29">
                    <c:v>x</c:v>
                  </c:pt>
                  <c:pt idx="30">
                    <c:v>x</c:v>
                  </c:pt>
                  <c:pt idx="31">
                    <c:v>x</c:v>
                  </c:pt>
                  <c:pt idx="32">
                    <c:v>x</c:v>
                  </c:pt>
                  <c:pt idx="33">
                    <c:v>x</c:v>
                  </c:pt>
                  <c:pt idx="34">
                    <c:v>x</c:v>
                  </c:pt>
                  <c:pt idx="35">
                    <c:v>x</c:v>
                  </c:pt>
                  <c:pt idx="36">
                    <c:v>x</c:v>
                  </c:pt>
                  <c:pt idx="37">
                    <c:v>x</c:v>
                  </c:pt>
                  <c:pt idx="38">
                    <c:v>x</c:v>
                  </c:pt>
                  <c:pt idx="39">
                    <c:v>x</c:v>
                  </c:pt>
                  <c:pt idx="40">
                    <c:v>x</c:v>
                  </c:pt>
                  <c:pt idx="41">
                    <c:v>x</c:v>
                  </c:pt>
                  <c:pt idx="42">
                    <c:v>x</c:v>
                  </c:pt>
                  <c:pt idx="43">
                    <c:v>x</c:v>
                  </c:pt>
                  <c:pt idx="44">
                    <c:v>x</c:v>
                  </c:pt>
                  <c:pt idx="45">
                    <c:v>x</c:v>
                  </c:pt>
                  <c:pt idx="46">
                    <c:v>x</c:v>
                  </c:pt>
                  <c:pt idx="47">
                    <c:v>x</c:v>
                  </c:pt>
                  <c:pt idx="48">
                    <c:v>x</c:v>
                  </c:pt>
                  <c:pt idx="49">
                    <c:v>x</c:v>
                  </c:pt>
                  <c:pt idx="50">
                    <c:v>x</c:v>
                  </c:pt>
                  <c:pt idx="51">
                    <c:v>x</c:v>
                  </c:pt>
                  <c:pt idx="52">
                    <c:v>x</c:v>
                  </c:pt>
                  <c:pt idx="53">
                    <c:v>x</c:v>
                  </c:pt>
                  <c:pt idx="54">
                    <c:v>x</c:v>
                  </c:pt>
                  <c:pt idx="55">
                    <c:v>x</c:v>
                  </c:pt>
                  <c:pt idx="56">
                    <c:v>x</c:v>
                  </c:pt>
                  <c:pt idx="57">
                    <c:v>x</c:v>
                  </c:pt>
                  <c:pt idx="58">
                    <c:v>x</c:v>
                  </c:pt>
                  <c:pt idx="59">
                    <c:v>x</c:v>
                  </c:pt>
                  <c:pt idx="60">
                    <c:v>x</c:v>
                  </c:pt>
                  <c:pt idx="61">
                    <c:v>x</c:v>
                  </c:pt>
                  <c:pt idx="62">
                    <c:v>x</c:v>
                  </c:pt>
                  <c:pt idx="63">
                    <c:v>x</c:v>
                  </c:pt>
                  <c:pt idx="64">
                    <c:v>x</c:v>
                  </c:pt>
                  <c:pt idx="65">
                    <c:v>x</c:v>
                  </c:pt>
                  <c:pt idx="66">
                    <c:v>x</c:v>
                  </c:pt>
                  <c:pt idx="67">
                    <c:v>x</c:v>
                  </c:pt>
                  <c:pt idx="68">
                    <c:v>x</c:v>
                  </c:pt>
                  <c:pt idx="69">
                    <c:v>x</c:v>
                  </c:pt>
                  <c:pt idx="70">
                    <c:v>x</c:v>
                  </c:pt>
                  <c:pt idx="71">
                    <c:v>x</c:v>
                  </c:pt>
                  <c:pt idx="72">
                    <c:v>x</c:v>
                  </c:pt>
                  <c:pt idx="73">
                    <c:v>x</c:v>
                  </c:pt>
                  <c:pt idx="74">
                    <c:v>x</c:v>
                  </c:pt>
                  <c:pt idx="75">
                    <c:v>x</c:v>
                  </c:pt>
                  <c:pt idx="76">
                    <c:v>x</c:v>
                  </c:pt>
                  <c:pt idx="77">
                    <c:v>x</c:v>
                  </c:pt>
                  <c:pt idx="78">
                    <c:v>x</c:v>
                  </c:pt>
                  <c:pt idx="79">
                    <c:v>x</c:v>
                  </c:pt>
                  <c:pt idx="80">
                    <c:v>x</c:v>
                  </c:pt>
                  <c:pt idx="81">
                    <c:v>x</c:v>
                  </c:pt>
                  <c:pt idx="82">
                    <c:v>x</c:v>
                  </c:pt>
                  <c:pt idx="83">
                    <c:v>x</c:v>
                  </c:pt>
                  <c:pt idx="84">
                    <c:v>x</c:v>
                  </c:pt>
                  <c:pt idx="85">
                    <c:v>x</c:v>
                  </c:pt>
                  <c:pt idx="86">
                    <c:v>x</c:v>
                  </c:pt>
                  <c:pt idx="87">
                    <c:v>x</c:v>
                  </c:pt>
                  <c:pt idx="88">
                    <c:v>x</c:v>
                  </c:pt>
                  <c:pt idx="89">
                    <c:v>x</c:v>
                  </c:pt>
                  <c:pt idx="90">
                    <c:v>x</c:v>
                  </c:pt>
                  <c:pt idx="91">
                    <c:v>x</c:v>
                  </c:pt>
                  <c:pt idx="92">
                    <c:v>x</c:v>
                  </c:pt>
                  <c:pt idx="93">
                    <c:v>x</c:v>
                  </c:pt>
                  <c:pt idx="94">
                    <c:v>x</c:v>
                  </c:pt>
                  <c:pt idx="95">
                    <c:v>x</c:v>
                  </c:pt>
                  <c:pt idx="96">
                    <c:v>x</c:v>
                  </c:pt>
                  <c:pt idx="97">
                    <c:v>x</c:v>
                  </c:pt>
                  <c:pt idx="98">
                    <c:v>x</c:v>
                  </c:pt>
                  <c:pt idx="99">
                    <c:v>x</c:v>
                  </c:pt>
                  <c:pt idx="100">
                    <c:v>x</c:v>
                  </c:pt>
                  <c:pt idx="101">
                    <c:v>x</c:v>
                  </c:pt>
                  <c:pt idx="102">
                    <c:v>x</c:v>
                  </c:pt>
                  <c:pt idx="103">
                    <c:v>x</c:v>
                  </c:pt>
                  <c:pt idx="104">
                    <c:v>x</c:v>
                  </c:pt>
                  <c:pt idx="105">
                    <c:v>x</c:v>
                  </c:pt>
                  <c:pt idx="106">
                    <c:v>x</c:v>
                  </c:pt>
                  <c:pt idx="107">
                    <c:v>x</c:v>
                  </c:pt>
                  <c:pt idx="108">
                    <c:v>x</c:v>
                  </c:pt>
                  <c:pt idx="109">
                    <c:v>x</c:v>
                  </c:pt>
                  <c:pt idx="110">
                    <c:v>x</c:v>
                  </c:pt>
                  <c:pt idx="111">
                    <c:v>x</c:v>
                  </c:pt>
                  <c:pt idx="112">
                    <c:v>x</c:v>
                  </c:pt>
                  <c:pt idx="113">
                    <c:v>x</c:v>
                  </c:pt>
                  <c:pt idx="114">
                    <c:v>x</c:v>
                  </c:pt>
                  <c:pt idx="115">
                    <c:v>x</c:v>
                  </c:pt>
                  <c:pt idx="116">
                    <c:v>x</c:v>
                  </c:pt>
                  <c:pt idx="117">
                    <c:v>x</c:v>
                  </c:pt>
                  <c:pt idx="118">
                    <c:v>x</c:v>
                  </c:pt>
                  <c:pt idx="119">
                    <c:v>x</c:v>
                  </c:pt>
                  <c:pt idx="120">
                    <c:v>x</c:v>
                  </c:pt>
                  <c:pt idx="121">
                    <c:v>x</c:v>
                  </c:pt>
                  <c:pt idx="122">
                    <c:v>x</c:v>
                  </c:pt>
                  <c:pt idx="123">
                    <c:v>x</c:v>
                  </c:pt>
                  <c:pt idx="124">
                    <c:v>x</c:v>
                  </c:pt>
                  <c:pt idx="125">
                    <c:v>x</c:v>
                  </c:pt>
                  <c:pt idx="126">
                    <c:v>x</c:v>
                  </c:pt>
                  <c:pt idx="127">
                    <c:v>x</c:v>
                  </c:pt>
                  <c:pt idx="128">
                    <c:v>x</c:v>
                  </c:pt>
                  <c:pt idx="129">
                    <c:v>x</c:v>
                  </c:pt>
                  <c:pt idx="130">
                    <c:v>x</c:v>
                  </c:pt>
                  <c:pt idx="131">
                    <c:v>x</c:v>
                  </c:pt>
                  <c:pt idx="132">
                    <c:v>x</c:v>
                  </c:pt>
                  <c:pt idx="133">
                    <c:v>x</c:v>
                  </c:pt>
                  <c:pt idx="134">
                    <c:v>x</c:v>
                  </c:pt>
                  <c:pt idx="135">
                    <c:v>x</c:v>
                  </c:pt>
                  <c:pt idx="136">
                    <c:v>x</c:v>
                  </c:pt>
                  <c:pt idx="137">
                    <c:v>x</c:v>
                  </c:pt>
                  <c:pt idx="138">
                    <c:v>x</c:v>
                  </c:pt>
                  <c:pt idx="139">
                    <c:v>x</c:v>
                  </c:pt>
                  <c:pt idx="140">
                    <c:v>x</c:v>
                  </c:pt>
                  <c:pt idx="141">
                    <c:v>x</c:v>
                  </c:pt>
                  <c:pt idx="142">
                    <c:v>x</c:v>
                  </c:pt>
                  <c:pt idx="143">
                    <c:v>x</c:v>
                  </c:pt>
                  <c:pt idx="144">
                    <c:v>x</c:v>
                  </c:pt>
                  <c:pt idx="145">
                    <c:v>x</c:v>
                  </c:pt>
                  <c:pt idx="146">
                    <c:v>x</c:v>
                  </c:pt>
                  <c:pt idx="147">
                    <c:v>x</c:v>
                  </c:pt>
                  <c:pt idx="148">
                    <c:v>x</c:v>
                  </c:pt>
                  <c:pt idx="149">
                    <c:v>x</c:v>
                  </c:pt>
                  <c:pt idx="150">
                    <c:v>x</c:v>
                  </c:pt>
                  <c:pt idx="151">
                    <c:v>x</c:v>
                  </c:pt>
                  <c:pt idx="152">
                    <c:v>x</c:v>
                  </c:pt>
                  <c:pt idx="153">
                    <c:v>x</c:v>
                  </c:pt>
                  <c:pt idx="154">
                    <c:v>x</c:v>
                  </c:pt>
                  <c:pt idx="155">
                    <c:v>x</c:v>
                  </c:pt>
                  <c:pt idx="156">
                    <c:v>x</c:v>
                  </c:pt>
                  <c:pt idx="157">
                    <c:v>x</c:v>
                  </c:pt>
                  <c:pt idx="158">
                    <c:v>x</c:v>
                  </c:pt>
                  <c:pt idx="159">
                    <c:v>x</c:v>
                  </c:pt>
                  <c:pt idx="160">
                    <c:v>x</c:v>
                  </c:pt>
                  <c:pt idx="161">
                    <c:v>x</c:v>
                  </c:pt>
                  <c:pt idx="162">
                    <c:v>x</c:v>
                  </c:pt>
                  <c:pt idx="163">
                    <c:v>x</c:v>
                  </c:pt>
                  <c:pt idx="164">
                    <c:v>x</c:v>
                  </c:pt>
                  <c:pt idx="165">
                    <c:v>x</c:v>
                  </c:pt>
                  <c:pt idx="166">
                    <c:v>x</c:v>
                  </c:pt>
                  <c:pt idx="167">
                    <c:v>x</c:v>
                  </c:pt>
                  <c:pt idx="168">
                    <c:v>x</c:v>
                  </c:pt>
                  <c:pt idx="169">
                    <c:v>x</c:v>
                  </c:pt>
                  <c:pt idx="170">
                    <c:v>x</c:v>
                  </c:pt>
                  <c:pt idx="171">
                    <c:v>x</c:v>
                  </c:pt>
                  <c:pt idx="172">
                    <c:v>x</c:v>
                  </c:pt>
                  <c:pt idx="173">
                    <c:v>x</c:v>
                  </c:pt>
                  <c:pt idx="174">
                    <c:v>x</c:v>
                  </c:pt>
                  <c:pt idx="175">
                    <c:v>x</c:v>
                  </c:pt>
                  <c:pt idx="176">
                    <c:v>x</c:v>
                  </c:pt>
                  <c:pt idx="177">
                    <c:v>x</c:v>
                  </c:pt>
                  <c:pt idx="178">
                    <c:v>x</c:v>
                  </c:pt>
                  <c:pt idx="179">
                    <c:v>x</c:v>
                  </c:pt>
                  <c:pt idx="180">
                    <c:v>x</c:v>
                  </c:pt>
                  <c:pt idx="181">
                    <c:v>x</c:v>
                  </c:pt>
                  <c:pt idx="182">
                    <c:v>x</c:v>
                  </c:pt>
                  <c:pt idx="183">
                    <c:v>x</c:v>
                  </c:pt>
                  <c:pt idx="184">
                    <c:v>x</c:v>
                  </c:pt>
                  <c:pt idx="185">
                    <c:v>x</c:v>
                  </c:pt>
                  <c:pt idx="186">
                    <c:v>x</c:v>
                  </c:pt>
                  <c:pt idx="187">
                    <c:v>x</c:v>
                  </c:pt>
                  <c:pt idx="188">
                    <c:v>x</c:v>
                  </c:pt>
                  <c:pt idx="189">
                    <c:v>x</c:v>
                  </c:pt>
                  <c:pt idx="190">
                    <c:v>x</c:v>
                  </c:pt>
                  <c:pt idx="191">
                    <c:v>x</c:v>
                  </c:pt>
                  <c:pt idx="192">
                    <c:v>x</c:v>
                  </c:pt>
                  <c:pt idx="193">
                    <c:v>x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0E-124E-424A-9933-CC2228F6B78F}"/>
            </c:ext>
          </c:extLst>
        </c:ser>
        <c:ser>
          <c:idx val="15"/>
          <c:order val="18"/>
          <c:tx>
            <c:v>Batman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/>
                    </a:pPr>
                    <a:fld id="{318D83C8-2779-504B-9C71-263104771F7E}" type="CELLRANGE">
                      <a:rPr lang="en-US" sz="2000" b="1">
                        <a:solidFill>
                          <a:srgbClr val="00B0F0"/>
                        </a:solidFill>
                      </a:rPr>
                      <a:pPr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rgbClr val="FF0000"/>
                </a:solidFill>
                <a:ln w="28575">
                  <a:solidFill>
                    <a:schemeClr val="tx1"/>
                  </a:solidFill>
                </a:ln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irregularSeal1">
                      <a:avLst/>
                    </a:prstGeom>
                  </c15:spPr>
                  <c15:layout>
                    <c:manualLayout>
                      <c:w val="0.25318307551873798"/>
                      <c:h val="0.1870982633446828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F-124E-424A-9933-CC2228F6B78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'RX Violin'!$C$90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'RX Violin'!$D$90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'RX Violin'!$G$90</c15:f>
                <c15:dlblRangeCache>
                  <c:ptCount val="1"/>
                  <c:pt idx="0">
                    <c:v>EPIC!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0-124E-424A-9933-CC2228F6B78F}"/>
            </c:ext>
          </c:extLst>
        </c:ser>
        <c:ser>
          <c:idx val="17"/>
          <c:order val="19"/>
          <c:tx>
            <c:strRef>
              <c:f>'RX Violin'!$F$74</c:f>
              <c:strCache>
                <c:ptCount val="1"/>
                <c:pt idx="0">
                  <c:v>μ on the graph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wrap="square" lIns="38100" tIns="0" rIns="38100" bIns="182880" anchor="ctr">
                    <a:spAutoFit/>
                  </a:bodyPr>
                  <a:lstStyle/>
                  <a:p>
                    <a:pPr>
                      <a:defRPr sz="1400" b="1"/>
                    </a:pPr>
                    <a:fld id="{AB3314CA-674B-5449-A644-EEECE0C3ED43}" type="CELLRANGE">
                      <a:rPr lang="en-US"/>
                      <a:pPr>
                        <a:defRPr sz="1400" b="1"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/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1-124E-424A-9933-CC2228F6B78F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'RX Violin'!$G$75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'RX Violin'!$H$75</c:f>
              <c:numCache>
                <c:formatCode>General</c:formatCode>
                <c:ptCount val="1"/>
                <c:pt idx="0">
                  <c:v>0.04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'RX Violin'!$I$75</c15:f>
                <c15:dlblRangeCache>
                  <c:ptCount val="1"/>
                  <c:pt idx="0">
                    <c:v>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2-124E-424A-9933-CC2228F6B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2317152"/>
        <c:axId val="930277696"/>
      </c:scatterChart>
      <c:valAx>
        <c:axId val="1632317152"/>
        <c:scaling>
          <c:orientation val="minMax"/>
          <c:min val="-4"/>
        </c:scaling>
        <c:delete val="0"/>
        <c:axPos val="b"/>
        <c:numFmt formatCode="0" sourceLinked="0"/>
        <c:majorTickMark val="none"/>
        <c:minorTickMark val="none"/>
        <c:tickLblPos val="none"/>
        <c:spPr>
          <a:noFill/>
          <a:ln w="9525" cap="flat" cmpd="sng" algn="ctr">
            <a:solidFill>
              <a:srgbClr val="00B0F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0277696"/>
        <c:crosses val="autoZero"/>
        <c:crossBetween val="midCat"/>
      </c:valAx>
      <c:valAx>
        <c:axId val="930277696"/>
        <c:scaling>
          <c:orientation val="minMax"/>
          <c:max val="0.5"/>
          <c:min val="-0.21"/>
        </c:scaling>
        <c:delete val="1"/>
        <c:axPos val="l"/>
        <c:numFmt formatCode="General" sourceLinked="1"/>
        <c:majorTickMark val="out"/>
        <c:minorTickMark val="none"/>
        <c:tickLblPos val="nextTo"/>
        <c:crossAx val="1632317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4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'LLP Strongest'!$E$73</c:f>
          <c:strCache>
            <c:ptCount val="1"/>
            <c:pt idx="0">
              <c:v>P(x)</c:v>
            </c:pt>
          </c:strCache>
        </c:strRef>
      </c:tx>
      <c:overlay val="0"/>
      <c:txPr>
        <a:bodyPr/>
        <a:lstStyle/>
        <a:p>
          <a:pPr>
            <a:defRPr b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816123323792291E-2"/>
          <c:y val="1.8159243788937393E-2"/>
          <c:w val="0.96436775335241542"/>
          <c:h val="0.92953870622354751"/>
        </c:manualLayout>
      </c:layout>
      <c:scatterChart>
        <c:scatterStyle val="lineMarker"/>
        <c:varyColors val="0"/>
        <c:ser>
          <c:idx val="13"/>
          <c:order val="0"/>
          <c:tx>
            <c:v>equationLEFT</c:v>
          </c:tx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 anchorCtr="0">
                    <a:noAutofit/>
                  </a:bodyPr>
                  <a:lstStyle/>
                  <a:p>
                    <a:pPr algn="ctr">
                      <a:defRPr/>
                    </a:pPr>
                    <a:fld id="{C48B51C8-E737-D74C-819E-E266F050050F}" type="CELLRANGE">
                      <a:rPr lang="en-US"/>
                      <a:pPr algn="ctr"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solidFill>
                    <a:schemeClr val="bg1">
                      <a:lumMod val="85000"/>
                    </a:schemeClr>
                  </a:solidFill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182593733186888"/>
                      <c:h val="0.19838693633952253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DBDF-BB47-BF8D-E004AF06C01A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txPr>
              <a:bodyPr wrap="square" lIns="91440" tIns="19050" rIns="38100" bIns="19050" anchor="ctr" anchorCtr="0">
                <a:spAutoFit/>
              </a:bodyPr>
              <a:lstStyle/>
              <a:p>
                <a:pPr algn="l">
                  <a:defRPr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'LLP Strongest'!$C$80</c:f>
              <c:numCache>
                <c:formatCode>General</c:formatCode>
                <c:ptCount val="1"/>
                <c:pt idx="0">
                  <c:v>-3.5</c:v>
                </c:pt>
              </c:numCache>
            </c:numRef>
          </c:xVal>
          <c:yVal>
            <c:numRef>
              <c:f>'LLP Strongest'!$D$80</c:f>
              <c:numCache>
                <c:formatCode>General</c:formatCode>
                <c:ptCount val="1"/>
                <c:pt idx="0">
                  <c:v>0.49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'LLP Strongest'!$E$80</c15:f>
                <c15:dlblRangeCache>
                  <c:ptCount val="1"/>
                  <c:pt idx="0">
                    <c:v>x to P(x)
z = (x -μ) / σ
⟵ P(x) = P(z) = norm.s.dist(z, true)
⟶ P(x) = P(z) = 1-norm.s.dist(z, true)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DBDF-BB47-BF8D-E004AF06C01A}"/>
            </c:ext>
          </c:extLst>
        </c:ser>
        <c:ser>
          <c:idx val="14"/>
          <c:order val="1"/>
          <c:tx>
            <c:v>equationRIGHT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A5761F5C-52BC-C945-9087-2A680FDAA2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BDF-BB47-BF8D-E004AF06C01A}"/>
                </c:ext>
              </c:extLst>
            </c:dLbl>
            <c:spPr>
              <a:noFill/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'LLP Strongest'!$G$80</c:f>
              <c:numCache>
                <c:formatCode>General</c:formatCode>
                <c:ptCount val="1"/>
                <c:pt idx="0">
                  <c:v>3.5</c:v>
                </c:pt>
              </c:numCache>
            </c:numRef>
          </c:xVal>
          <c:yVal>
            <c:numRef>
              <c:f>'LLP Strongest'!$H$80</c:f>
              <c:numCache>
                <c:formatCode>General</c:formatCode>
                <c:ptCount val="1"/>
                <c:pt idx="0">
                  <c:v>0.49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'LLP Strongest'!$I$80</c15:f>
                <c15:dlblRangeCache>
                  <c:ptCount val="1"/>
                  <c:pt idx="0">
                    <c:v>P(x) to x
⟵ z = norm.s.inv(P(x))
⟶ z = norm.s.inv(1-P(x))
x = zσ + 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DBDF-BB47-BF8D-E004AF06C01A}"/>
            </c:ext>
          </c:extLst>
        </c:ser>
        <c:ser>
          <c:idx val="0"/>
          <c:order val="2"/>
          <c:tx>
            <c:strRef>
              <c:f>'LLP Strongest'!$R$48</c:f>
              <c:strCache>
                <c:ptCount val="1"/>
                <c:pt idx="0">
                  <c:v>Z or T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'LLP Strongest'!$Q$49:$Q$193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'LLP Strongest'!$R$49:$R$193</c:f>
              <c:numCache>
                <c:formatCode>0.000</c:formatCode>
                <c:ptCount val="145"/>
                <c:pt idx="0">
                  <c:v>4.4318484119380075E-3</c:v>
                </c:pt>
                <c:pt idx="1">
                  <c:v>5.0175847389326532E-3</c:v>
                </c:pt>
                <c:pt idx="2">
                  <c:v>5.6708812194458807E-3</c:v>
                </c:pt>
                <c:pt idx="3">
                  <c:v>6.3981203107235513E-3</c:v>
                </c:pt>
                <c:pt idx="4">
                  <c:v>7.2060997646092168E-3</c:v>
                </c:pt>
                <c:pt idx="5">
                  <c:v>8.1020357469784796E-3</c:v>
                </c:pt>
                <c:pt idx="6">
                  <c:v>9.0935625015910286E-3</c:v>
                </c:pt>
                <c:pt idx="7">
                  <c:v>1.0188728126088616E-2</c:v>
                </c:pt>
                <c:pt idx="8">
                  <c:v>1.1395986023797402E-2</c:v>
                </c:pt>
                <c:pt idx="9">
                  <c:v>1.2724181596831387E-2</c:v>
                </c:pt>
                <c:pt idx="10">
                  <c:v>1.4182533754437251E-2</c:v>
                </c:pt>
                <c:pt idx="11">
                  <c:v>1.5780610826231802E-2</c:v>
                </c:pt>
                <c:pt idx="12">
                  <c:v>1.7528300493568461E-2</c:v>
                </c:pt>
                <c:pt idx="13">
                  <c:v>1.9435773384264884E-2</c:v>
                </c:pt>
                <c:pt idx="14">
                  <c:v>2.1513440016773546E-2</c:v>
                </c:pt>
                <c:pt idx="15">
                  <c:v>2.3771900829913678E-2</c:v>
                </c:pt>
                <c:pt idx="16">
                  <c:v>2.6221889093709354E-2</c:v>
                </c:pt>
                <c:pt idx="17">
                  <c:v>2.8874206565747223E-2</c:v>
                </c:pt>
                <c:pt idx="18">
                  <c:v>3.1739651835667224E-2</c:v>
                </c:pt>
                <c:pt idx="19">
                  <c:v>3.482894138763417E-2</c:v>
                </c:pt>
                <c:pt idx="20">
                  <c:v>3.8152623506417724E-2</c:v>
                </c:pt>
                <c:pt idx="21">
                  <c:v>4.1720985256338335E-2</c:v>
                </c:pt>
                <c:pt idx="22">
                  <c:v>4.5543952872905295E-2</c:v>
                </c:pt>
                <c:pt idx="23">
                  <c:v>4.9630986023358713E-2</c:v>
                </c:pt>
                <c:pt idx="24">
                  <c:v>5.3990966513187674E-2</c:v>
                </c:pt>
                <c:pt idx="25">
                  <c:v>5.8632082139484169E-2</c:v>
                </c:pt>
                <c:pt idx="26">
                  <c:v>6.3561706516961941E-2</c:v>
                </c:pt>
                <c:pt idx="27">
                  <c:v>6.8786275826691473E-2</c:v>
                </c:pt>
                <c:pt idx="28">
                  <c:v>7.4311163558992643E-2</c:v>
                </c:pt>
                <c:pt idx="29">
                  <c:v>8.0140554438265552E-2</c:v>
                </c:pt>
                <c:pt idx="30">
                  <c:v>8.6277318826511032E-2</c:v>
                </c:pt>
                <c:pt idx="31">
                  <c:v>9.2722889001515207E-2</c:v>
                </c:pt>
                <c:pt idx="32">
                  <c:v>9.9477138792748207E-2</c:v>
                </c:pt>
                <c:pt idx="33">
                  <c:v>0.10653826813058456</c:v>
                </c:pt>
                <c:pt idx="34">
                  <c:v>0.11390269412019136</c:v>
                </c:pt>
                <c:pt idx="35">
                  <c:v>0.12156495028818042</c:v>
                </c:pt>
                <c:pt idx="36">
                  <c:v>0.12951759566589122</c:v>
                </c:pt>
                <c:pt idx="37">
                  <c:v>0.13775113536619732</c:v>
                </c:pt>
                <c:pt idx="38">
                  <c:v>0.14625395427953519</c:v>
                </c:pt>
                <c:pt idx="39">
                  <c:v>0.15501226545829269</c:v>
                </c:pt>
                <c:pt idx="40">
                  <c:v>0.1640100746759931</c:v>
                </c:pt>
                <c:pt idx="41">
                  <c:v>0.17322916253851786</c:v>
                </c:pt>
                <c:pt idx="42">
                  <c:v>0.18264908538902141</c:v>
                </c:pt>
                <c:pt idx="43">
                  <c:v>0.19224719608678109</c:v>
                </c:pt>
                <c:pt idx="44">
                  <c:v>0.20199868555405839</c:v>
                </c:pt>
                <c:pt idx="45">
                  <c:v>0.21187664577569898</c:v>
                </c:pt>
                <c:pt idx="46">
                  <c:v>0.22185215470573549</c:v>
                </c:pt>
                <c:pt idx="47">
                  <c:v>0.23189438328624226</c:v>
                </c:pt>
                <c:pt idx="48">
                  <c:v>0.24197072451914292</c:v>
                </c:pt>
                <c:pt idx="49">
                  <c:v>0.25204694425504476</c:v>
                </c:pt>
                <c:pt idx="50">
                  <c:v>0.262087353078301</c:v>
                </c:pt>
                <c:pt idx="51">
                  <c:v>0.27205499837854308</c:v>
                </c:pt>
                <c:pt idx="52">
                  <c:v>0.2819118754103021</c:v>
                </c:pt>
                <c:pt idx="53">
                  <c:v>0.29161915585865517</c:v>
                </c:pt>
                <c:pt idx="54">
                  <c:v>0.30113743215480399</c:v>
                </c:pt>
                <c:pt idx="55">
                  <c:v>0.31042697552584209</c:v>
                </c:pt>
                <c:pt idx="56">
                  <c:v>0.31944800552235181</c:v>
                </c:pt>
                <c:pt idx="57">
                  <c:v>0.32816096855037463</c:v>
                </c:pt>
                <c:pt idx="58">
                  <c:v>0.33652682274495277</c:v>
                </c:pt>
                <c:pt idx="59">
                  <c:v>0.34450732636471215</c:v>
                </c:pt>
                <c:pt idx="60">
                  <c:v>0.35206532676429914</c:v>
                </c:pt>
                <c:pt idx="61">
                  <c:v>0.35916504691680912</c:v>
                </c:pt>
                <c:pt idx="62">
                  <c:v>0.36577236641400213</c:v>
                </c:pt>
                <c:pt idx="63">
                  <c:v>0.37185509386976862</c:v>
                </c:pt>
                <c:pt idx="64">
                  <c:v>0.37738322769299293</c:v>
                </c:pt>
                <c:pt idx="65">
                  <c:v>0.3823292022799164</c:v>
                </c:pt>
                <c:pt idx="66">
                  <c:v>0.38666811680284902</c:v>
                </c:pt>
                <c:pt idx="67">
                  <c:v>0.39037794394036218</c:v>
                </c:pt>
                <c:pt idx="68">
                  <c:v>0.39343971610193973</c:v>
                </c:pt>
                <c:pt idx="69">
                  <c:v>0.39583768694474941</c:v>
                </c:pt>
                <c:pt idx="70">
                  <c:v>0.39755946625834188</c:v>
                </c:pt>
                <c:pt idx="71">
                  <c:v>0.39859612660068527</c:v>
                </c:pt>
                <c:pt idx="72">
                  <c:v>0.3989422804014327</c:v>
                </c:pt>
                <c:pt idx="73">
                  <c:v>0.39859612660068539</c:v>
                </c:pt>
                <c:pt idx="74">
                  <c:v>0.39755946625834204</c:v>
                </c:pt>
                <c:pt idx="75">
                  <c:v>0.39583768694474958</c:v>
                </c:pt>
                <c:pt idx="76">
                  <c:v>0.39343971610194006</c:v>
                </c:pt>
                <c:pt idx="77">
                  <c:v>0.39037794394036252</c:v>
                </c:pt>
                <c:pt idx="78">
                  <c:v>0.3866681168028494</c:v>
                </c:pt>
                <c:pt idx="79">
                  <c:v>0.3823292022799169</c:v>
                </c:pt>
                <c:pt idx="80">
                  <c:v>0.37738322769299348</c:v>
                </c:pt>
                <c:pt idx="81">
                  <c:v>0.37185509386976923</c:v>
                </c:pt>
                <c:pt idx="82">
                  <c:v>0.36577236641400274</c:v>
                </c:pt>
                <c:pt idx="83">
                  <c:v>0.35916504691680978</c:v>
                </c:pt>
                <c:pt idx="84">
                  <c:v>0.35206532676429986</c:v>
                </c:pt>
                <c:pt idx="85">
                  <c:v>0.34450732636471298</c:v>
                </c:pt>
                <c:pt idx="86">
                  <c:v>0.3365268227449536</c:v>
                </c:pt>
                <c:pt idx="87">
                  <c:v>0.32816096855037552</c:v>
                </c:pt>
                <c:pt idx="88">
                  <c:v>0.31944800552235275</c:v>
                </c:pt>
                <c:pt idx="89">
                  <c:v>0.31042697552584309</c:v>
                </c:pt>
                <c:pt idx="90">
                  <c:v>0.30113743215480498</c:v>
                </c:pt>
                <c:pt idx="91">
                  <c:v>0.29161915585865616</c:v>
                </c:pt>
                <c:pt idx="92">
                  <c:v>0.2819118754103031</c:v>
                </c:pt>
                <c:pt idx="93">
                  <c:v>0.27205499837854408</c:v>
                </c:pt>
                <c:pt idx="94">
                  <c:v>0.262087353078302</c:v>
                </c:pt>
                <c:pt idx="95">
                  <c:v>0.25204694425504581</c:v>
                </c:pt>
                <c:pt idx="96">
                  <c:v>0.24197072451914398</c:v>
                </c:pt>
                <c:pt idx="97">
                  <c:v>0.23189438328624334</c:v>
                </c:pt>
                <c:pt idx="98">
                  <c:v>0.22185215470573658</c:v>
                </c:pt>
                <c:pt idx="99">
                  <c:v>0.21187664577570006</c:v>
                </c:pt>
                <c:pt idx="100">
                  <c:v>0.20199868555405945</c:v>
                </c:pt>
                <c:pt idx="101">
                  <c:v>0.19224719608678212</c:v>
                </c:pt>
                <c:pt idx="102">
                  <c:v>0.18264908538902244</c:v>
                </c:pt>
                <c:pt idx="103">
                  <c:v>0.17322916253851886</c:v>
                </c:pt>
                <c:pt idx="104">
                  <c:v>0.16401007467599407</c:v>
                </c:pt>
                <c:pt idx="105">
                  <c:v>0.15501226545829364</c:v>
                </c:pt>
                <c:pt idx="106">
                  <c:v>0.14625395427953614</c:v>
                </c:pt>
                <c:pt idx="107">
                  <c:v>0.13775113536619821</c:v>
                </c:pt>
                <c:pt idx="108">
                  <c:v>0.12951759566589208</c:v>
                </c:pt>
                <c:pt idx="109">
                  <c:v>0.12156495028818123</c:v>
                </c:pt>
                <c:pt idx="110">
                  <c:v>0.11390269412019215</c:v>
                </c:pt>
                <c:pt idx="111">
                  <c:v>0.10653826813058534</c:v>
                </c:pt>
                <c:pt idx="112">
                  <c:v>9.9477138792748943E-2</c:v>
                </c:pt>
                <c:pt idx="113">
                  <c:v>9.2722889001515929E-2</c:v>
                </c:pt>
                <c:pt idx="114">
                  <c:v>8.6277318826511712E-2</c:v>
                </c:pt>
                <c:pt idx="115">
                  <c:v>8.014055443826619E-2</c:v>
                </c:pt>
                <c:pt idx="116">
                  <c:v>7.4311163558993254E-2</c:v>
                </c:pt>
                <c:pt idx="117">
                  <c:v>6.8786275826692042E-2</c:v>
                </c:pt>
                <c:pt idx="118">
                  <c:v>6.3561706516962482E-2</c:v>
                </c:pt>
                <c:pt idx="119">
                  <c:v>5.8632082139484676E-2</c:v>
                </c:pt>
                <c:pt idx="120">
                  <c:v>5.3990966513188146E-2</c:v>
                </c:pt>
                <c:pt idx="121">
                  <c:v>4.9630986023359178E-2</c:v>
                </c:pt>
                <c:pt idx="122">
                  <c:v>4.5543952872905698E-2</c:v>
                </c:pt>
                <c:pt idx="123">
                  <c:v>4.1720985256338723E-2</c:v>
                </c:pt>
                <c:pt idx="124">
                  <c:v>3.8152623506418078E-2</c:v>
                </c:pt>
                <c:pt idx="125">
                  <c:v>3.4828941387634517E-2</c:v>
                </c:pt>
                <c:pt idx="126">
                  <c:v>3.173965183566755E-2</c:v>
                </c:pt>
                <c:pt idx="127">
                  <c:v>2.8874206565747504E-2</c:v>
                </c:pt>
                <c:pt idx="128">
                  <c:v>2.6221889093709622E-2</c:v>
                </c:pt>
                <c:pt idx="129">
                  <c:v>2.3771900829913931E-2</c:v>
                </c:pt>
                <c:pt idx="130">
                  <c:v>2.1513440016773775E-2</c:v>
                </c:pt>
                <c:pt idx="131">
                  <c:v>1.9435773384265099E-2</c:v>
                </c:pt>
                <c:pt idx="132">
                  <c:v>1.7528300493568655E-2</c:v>
                </c:pt>
                <c:pt idx="133">
                  <c:v>1.5780610826231976E-2</c:v>
                </c:pt>
                <c:pt idx="134">
                  <c:v>1.4182533754437414E-2</c:v>
                </c:pt>
                <c:pt idx="135">
                  <c:v>1.2724181596831535E-2</c:v>
                </c:pt>
                <c:pt idx="136">
                  <c:v>1.1395986023797539E-2</c:v>
                </c:pt>
                <c:pt idx="137">
                  <c:v>1.0188728126088738E-2</c:v>
                </c:pt>
                <c:pt idx="138">
                  <c:v>9.0935625015911431E-3</c:v>
                </c:pt>
                <c:pt idx="139">
                  <c:v>8.1020357469785802E-3</c:v>
                </c:pt>
                <c:pt idx="140">
                  <c:v>7.2060997646093061E-3</c:v>
                </c:pt>
                <c:pt idx="141">
                  <c:v>6.3981203107236302E-3</c:v>
                </c:pt>
                <c:pt idx="142">
                  <c:v>5.6708812194459562E-3</c:v>
                </c:pt>
                <c:pt idx="143">
                  <c:v>5.01758473893272E-3</c:v>
                </c:pt>
                <c:pt idx="144">
                  <c:v>4.4318484119380665E-3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BDF-BB47-BF8D-E004AF06C01A}"/>
            </c:ext>
          </c:extLst>
        </c:ser>
        <c:ser>
          <c:idx val="1"/>
          <c:order val="3"/>
          <c:tx>
            <c:strRef>
              <c:f>'LLP Strongest'!$S$48</c:f>
              <c:strCache>
                <c:ptCount val="1"/>
                <c:pt idx="0">
                  <c:v>normal pop X1</c:v>
                </c:pt>
              </c:strCache>
            </c:strRef>
          </c:tx>
          <c:spPr>
            <a:ln w="22225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47625" cap="flat" cmpd="sng" algn="ctr">
                <a:solidFill>
                  <a:srgbClr val="FF0000">
                    <a:alpha val="38000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'LLP Strongest'!$Q$49:$Q$193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'LLP Strongest'!$S$49:$S$193</c:f>
              <c:numCache>
                <c:formatCode>0.000</c:formatCode>
                <c:ptCount val="145"/>
                <c:pt idx="0">
                  <c:v>4.4318484119380075E-3</c:v>
                </c:pt>
                <c:pt idx="1">
                  <c:v>5.0175847389326532E-3</c:v>
                </c:pt>
                <c:pt idx="2">
                  <c:v>5.6708812194458807E-3</c:v>
                </c:pt>
                <c:pt idx="3">
                  <c:v>6.3981203107235513E-3</c:v>
                </c:pt>
                <c:pt idx="4">
                  <c:v>7.2060997646092168E-3</c:v>
                </c:pt>
                <c:pt idx="5">
                  <c:v>8.1020357469784796E-3</c:v>
                </c:pt>
                <c:pt idx="6">
                  <c:v>9.0935625015910286E-3</c:v>
                </c:pt>
                <c:pt idx="7">
                  <c:v>1.0188728126088616E-2</c:v>
                </c:pt>
                <c:pt idx="8">
                  <c:v>1.1395986023797402E-2</c:v>
                </c:pt>
                <c:pt idx="9">
                  <c:v>1.2724181596831387E-2</c:v>
                </c:pt>
                <c:pt idx="10">
                  <c:v>1.4182533754437251E-2</c:v>
                </c:pt>
                <c:pt idx="11">
                  <c:v>1.5780610826231802E-2</c:v>
                </c:pt>
                <c:pt idx="12">
                  <c:v>1.7528300493568461E-2</c:v>
                </c:pt>
                <c:pt idx="13">
                  <c:v>1.9435773384264884E-2</c:v>
                </c:pt>
                <c:pt idx="14">
                  <c:v>2.1513440016773546E-2</c:v>
                </c:pt>
                <c:pt idx="15">
                  <c:v>2.3771900829913678E-2</c:v>
                </c:pt>
                <c:pt idx="16">
                  <c:v>2.6221889093709354E-2</c:v>
                </c:pt>
                <c:pt idx="17">
                  <c:v>2.8874206565747223E-2</c:v>
                </c:pt>
                <c:pt idx="18">
                  <c:v>3.1739651835667224E-2</c:v>
                </c:pt>
                <c:pt idx="19">
                  <c:v>3.482894138763417E-2</c:v>
                </c:pt>
                <c:pt idx="20">
                  <c:v>3.8152623506417724E-2</c:v>
                </c:pt>
                <c:pt idx="21">
                  <c:v>4.1720985256338335E-2</c:v>
                </c:pt>
                <c:pt idx="22">
                  <c:v>4.5543952872905295E-2</c:v>
                </c:pt>
                <c:pt idx="23">
                  <c:v>4.9630986023358713E-2</c:v>
                </c:pt>
                <c:pt idx="24">
                  <c:v>5.3990966513187674E-2</c:v>
                </c:pt>
                <c:pt idx="25">
                  <c:v>5.8632082139484169E-2</c:v>
                </c:pt>
                <c:pt idx="26">
                  <c:v>6.3561706516961941E-2</c:v>
                </c:pt>
                <c:pt idx="27">
                  <c:v>6.8786275826691473E-2</c:v>
                </c:pt>
                <c:pt idx="28">
                  <c:v>7.4311163558992643E-2</c:v>
                </c:pt>
                <c:pt idx="29">
                  <c:v>8.0140554438265552E-2</c:v>
                </c:pt>
                <c:pt idx="30">
                  <c:v>8.6277318826511032E-2</c:v>
                </c:pt>
                <c:pt idx="31">
                  <c:v>9.2722889001515207E-2</c:v>
                </c:pt>
                <c:pt idx="32">
                  <c:v>9.9477138792748207E-2</c:v>
                </c:pt>
                <c:pt idx="33">
                  <c:v>0.10653826813058456</c:v>
                </c:pt>
                <c:pt idx="34">
                  <c:v>0.11390269412019136</c:v>
                </c:pt>
                <c:pt idx="35">
                  <c:v>0.12156495028818042</c:v>
                </c:pt>
                <c:pt idx="36">
                  <c:v>0.12951759566589122</c:v>
                </c:pt>
                <c:pt idx="37">
                  <c:v>0.13775113536619732</c:v>
                </c:pt>
                <c:pt idx="38">
                  <c:v>0.14625395427953519</c:v>
                </c:pt>
                <c:pt idx="39">
                  <c:v>0.15501226545829269</c:v>
                </c:pt>
                <c:pt idx="40">
                  <c:v>0.1640100746759931</c:v>
                </c:pt>
                <c:pt idx="41">
                  <c:v>0.17322916253851786</c:v>
                </c:pt>
                <c:pt idx="42">
                  <c:v>0.18264908538902141</c:v>
                </c:pt>
                <c:pt idx="43">
                  <c:v>0.19224719608678109</c:v>
                </c:pt>
                <c:pt idx="44">
                  <c:v>0.20199868555405839</c:v>
                </c:pt>
                <c:pt idx="45">
                  <c:v>0.21187664577569898</c:v>
                </c:pt>
                <c:pt idx="46">
                  <c:v>0.22185215470573549</c:v>
                </c:pt>
                <c:pt idx="47">
                  <c:v>0.23189438328624226</c:v>
                </c:pt>
                <c:pt idx="48">
                  <c:v>0.24197072451914292</c:v>
                </c:pt>
                <c:pt idx="49">
                  <c:v>0.25204694425504476</c:v>
                </c:pt>
                <c:pt idx="50">
                  <c:v>0.262087353078301</c:v>
                </c:pt>
                <c:pt idx="51">
                  <c:v>0.27205499837854308</c:v>
                </c:pt>
                <c:pt idx="52">
                  <c:v>0.2819118754103021</c:v>
                </c:pt>
                <c:pt idx="53">
                  <c:v>0.29161915585865517</c:v>
                </c:pt>
                <c:pt idx="54">
                  <c:v>0.30113743215480399</c:v>
                </c:pt>
                <c:pt idx="55">
                  <c:v>0.31042697552584209</c:v>
                </c:pt>
                <c:pt idx="56">
                  <c:v>0.31944800552235181</c:v>
                </c:pt>
                <c:pt idx="57">
                  <c:v>0.32816096855037463</c:v>
                </c:pt>
                <c:pt idx="58">
                  <c:v>0.33652682274495277</c:v>
                </c:pt>
                <c:pt idx="59">
                  <c:v>0.34450732636471215</c:v>
                </c:pt>
                <c:pt idx="60">
                  <c:v>0.35206532676429914</c:v>
                </c:pt>
                <c:pt idx="61">
                  <c:v>0.35916504691680912</c:v>
                </c:pt>
                <c:pt idx="62">
                  <c:v>0.36577236641400213</c:v>
                </c:pt>
                <c:pt idx="63">
                  <c:v>0.37185509386976862</c:v>
                </c:pt>
                <c:pt idx="64">
                  <c:v>0.37738322769299293</c:v>
                </c:pt>
                <c:pt idx="65">
                  <c:v>0.3823292022799164</c:v>
                </c:pt>
                <c:pt idx="66">
                  <c:v>0.38666811680284902</c:v>
                </c:pt>
                <c:pt idx="67">
                  <c:v>0.39037794394036218</c:v>
                </c:pt>
                <c:pt idx="68">
                  <c:v>0.39343971610193973</c:v>
                </c:pt>
                <c:pt idx="69">
                  <c:v>0.39583768694474941</c:v>
                </c:pt>
                <c:pt idx="70">
                  <c:v>0.39755946625834188</c:v>
                </c:pt>
                <c:pt idx="71">
                  <c:v>0.39859612660068527</c:v>
                </c:pt>
                <c:pt idx="72">
                  <c:v>0.3989422804014327</c:v>
                </c:pt>
                <c:pt idx="73">
                  <c:v>0.39859612660068539</c:v>
                </c:pt>
                <c:pt idx="74">
                  <c:v>0.39755946625834204</c:v>
                </c:pt>
                <c:pt idx="75">
                  <c:v>0.39583768694474958</c:v>
                </c:pt>
                <c:pt idx="76">
                  <c:v>0.39343971610194006</c:v>
                </c:pt>
                <c:pt idx="77">
                  <c:v>0.39037794394036252</c:v>
                </c:pt>
                <c:pt idx="78">
                  <c:v>0.3866681168028494</c:v>
                </c:pt>
                <c:pt idx="79">
                  <c:v>0.3823292022799169</c:v>
                </c:pt>
                <c:pt idx="80">
                  <c:v>0.37738322769299348</c:v>
                </c:pt>
                <c:pt idx="81">
                  <c:v>0.37185509386976923</c:v>
                </c:pt>
                <c:pt idx="82">
                  <c:v>0.36577236641400274</c:v>
                </c:pt>
                <c:pt idx="83">
                  <c:v>0.35916504691680978</c:v>
                </c:pt>
                <c:pt idx="84">
                  <c:v>0.35206532676429986</c:v>
                </c:pt>
                <c:pt idx="85">
                  <c:v>0.34450732636471298</c:v>
                </c:pt>
                <c:pt idx="86">
                  <c:v>0.3365268227449536</c:v>
                </c:pt>
                <c:pt idx="87">
                  <c:v>0.32816096855037552</c:v>
                </c:pt>
                <c:pt idx="88">
                  <c:v>0.31944800552235275</c:v>
                </c:pt>
                <c:pt idx="89">
                  <c:v>0.31042697552584309</c:v>
                </c:pt>
                <c:pt idx="90">
                  <c:v>0.30113743215480498</c:v>
                </c:pt>
                <c:pt idx="91">
                  <c:v>0.29161915585865616</c:v>
                </c:pt>
                <c:pt idx="92">
                  <c:v>0.2819118754103031</c:v>
                </c:pt>
                <c:pt idx="93">
                  <c:v>0.27205499837854408</c:v>
                </c:pt>
                <c:pt idx="94">
                  <c:v>0.262087353078302</c:v>
                </c:pt>
                <c:pt idx="95">
                  <c:v>0.25204694425504581</c:v>
                </c:pt>
                <c:pt idx="96">
                  <c:v>0.24197072451914398</c:v>
                </c:pt>
                <c:pt idx="97">
                  <c:v>0.23189438328624334</c:v>
                </c:pt>
                <c:pt idx="98">
                  <c:v>0.22185215470573658</c:v>
                </c:pt>
                <c:pt idx="99">
                  <c:v>0.21187664577570006</c:v>
                </c:pt>
                <c:pt idx="100">
                  <c:v>0.20199868555405945</c:v>
                </c:pt>
                <c:pt idx="101">
                  <c:v>0.19224719608678212</c:v>
                </c:pt>
                <c:pt idx="102">
                  <c:v>0.18264908538902244</c:v>
                </c:pt>
                <c:pt idx="103">
                  <c:v>0.17322916253851886</c:v>
                </c:pt>
                <c:pt idx="104">
                  <c:v>0.16401007467599407</c:v>
                </c:pt>
                <c:pt idx="105">
                  <c:v>0.15501226545829364</c:v>
                </c:pt>
                <c:pt idx="106">
                  <c:v>0.14625395427953614</c:v>
                </c:pt>
                <c:pt idx="107">
                  <c:v>0.13775113536619821</c:v>
                </c:pt>
                <c:pt idx="108">
                  <c:v>0.12951759566589208</c:v>
                </c:pt>
                <c:pt idx="109">
                  <c:v>0.12156495028818123</c:v>
                </c:pt>
                <c:pt idx="110">
                  <c:v>0.11390269412019215</c:v>
                </c:pt>
                <c:pt idx="111">
                  <c:v>0.10653826813058534</c:v>
                </c:pt>
                <c:pt idx="112">
                  <c:v>9.9477138792748943E-2</c:v>
                </c:pt>
                <c:pt idx="113">
                  <c:v>9.2722889001515929E-2</c:v>
                </c:pt>
                <c:pt idx="114">
                  <c:v>8.6277318826511712E-2</c:v>
                </c:pt>
                <c:pt idx="115">
                  <c:v>8.014055443826619E-2</c:v>
                </c:pt>
                <c:pt idx="116">
                  <c:v>7.4311163558993254E-2</c:v>
                </c:pt>
                <c:pt idx="117">
                  <c:v>6.8786275826692042E-2</c:v>
                </c:pt>
                <c:pt idx="118">
                  <c:v>6.3561706516962482E-2</c:v>
                </c:pt>
                <c:pt idx="119">
                  <c:v>5.8632082139484676E-2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BDF-BB47-BF8D-E004AF06C01A}"/>
            </c:ext>
          </c:extLst>
        </c:ser>
        <c:ser>
          <c:idx val="19"/>
          <c:order val="4"/>
          <c:tx>
            <c:strRef>
              <c:f>'LLP Strongest'!$T$48</c:f>
              <c:strCache>
                <c:ptCount val="1"/>
                <c:pt idx="0">
                  <c:v> X2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ln w="47625">
                <a:solidFill>
                  <a:srgbClr val="FF0000">
                    <a:alpha val="37552"/>
                  </a:srgbClr>
                </a:solidFill>
              </a:ln>
            </c:spPr>
          </c:errBars>
          <c:xVal>
            <c:numRef>
              <c:f>'LLP Strongest'!$Q$49:$Q$193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'LLP Strongest'!$T$49:$T$193</c:f>
              <c:numCache>
                <c:formatCode>0.000</c:formatCode>
                <c:ptCount val="14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BDF-BB47-BF8D-E004AF06C01A}"/>
            </c:ext>
          </c:extLst>
        </c:ser>
        <c:ser>
          <c:idx val="2"/>
          <c:order val="5"/>
          <c:tx>
            <c:strRef>
              <c:f>'LLP Strongest'!$U$48</c:f>
              <c:strCache>
                <c:ptCount val="1"/>
                <c:pt idx="0">
                  <c:v>normal pop X3</c:v>
                </c:pt>
              </c:strCache>
            </c:strRef>
          </c:tx>
          <c:spPr>
            <a:ln w="22225" cap="rnd">
              <a:noFill/>
              <a:prstDash val="solid"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1"/>
            <c:val val="100"/>
            <c:spPr>
              <a:noFill/>
              <a:ln w="50800" cap="flat" cmpd="sng" algn="ctr">
                <a:solidFill>
                  <a:schemeClr val="tx1">
                    <a:alpha val="23366"/>
                  </a:schemeClr>
                </a:solidFill>
                <a:prstDash val="solid"/>
                <a:round/>
              </a:ln>
              <a:effectLst/>
            </c:spPr>
          </c:errBars>
          <c:xVal>
            <c:numRef>
              <c:f>'LLP Strongest'!$Q$49:$Q$193</c:f>
              <c:numCache>
                <c:formatCode>0.00</c:formatCode>
                <c:ptCount val="145"/>
                <c:pt idx="0">
                  <c:v>-3</c:v>
                </c:pt>
                <c:pt idx="1">
                  <c:v>-2.9583333333333335</c:v>
                </c:pt>
                <c:pt idx="2">
                  <c:v>-2.916666666666667</c:v>
                </c:pt>
                <c:pt idx="3">
                  <c:v>-2.8750000000000004</c:v>
                </c:pt>
                <c:pt idx="4">
                  <c:v>-2.8333333333333339</c:v>
                </c:pt>
                <c:pt idx="5">
                  <c:v>-2.7916666666666674</c:v>
                </c:pt>
                <c:pt idx="6">
                  <c:v>-2.7500000000000009</c:v>
                </c:pt>
                <c:pt idx="7">
                  <c:v>-2.7083333333333344</c:v>
                </c:pt>
                <c:pt idx="8">
                  <c:v>-2.6666666666666679</c:v>
                </c:pt>
                <c:pt idx="9">
                  <c:v>-2.6250000000000013</c:v>
                </c:pt>
                <c:pt idx="10">
                  <c:v>-2.5833333333333348</c:v>
                </c:pt>
                <c:pt idx="11">
                  <c:v>-2.5416666666666683</c:v>
                </c:pt>
                <c:pt idx="12">
                  <c:v>-2.5000000000000018</c:v>
                </c:pt>
                <c:pt idx="13">
                  <c:v>-2.4583333333333353</c:v>
                </c:pt>
                <c:pt idx="14">
                  <c:v>-2.4166666666666687</c:v>
                </c:pt>
                <c:pt idx="15">
                  <c:v>-2.3750000000000022</c:v>
                </c:pt>
                <c:pt idx="16">
                  <c:v>-2.3333333333333357</c:v>
                </c:pt>
                <c:pt idx="17">
                  <c:v>-2.2916666666666692</c:v>
                </c:pt>
                <c:pt idx="18">
                  <c:v>-2.2500000000000027</c:v>
                </c:pt>
                <c:pt idx="19">
                  <c:v>-2.2083333333333361</c:v>
                </c:pt>
                <c:pt idx="20">
                  <c:v>-2.1666666666666696</c:v>
                </c:pt>
                <c:pt idx="21">
                  <c:v>-2.1250000000000031</c:v>
                </c:pt>
                <c:pt idx="22">
                  <c:v>-2.0833333333333366</c:v>
                </c:pt>
                <c:pt idx="23">
                  <c:v>-2.0416666666666701</c:v>
                </c:pt>
                <c:pt idx="24">
                  <c:v>-2.0000000000000036</c:v>
                </c:pt>
                <c:pt idx="25">
                  <c:v>-1.9583333333333368</c:v>
                </c:pt>
                <c:pt idx="26">
                  <c:v>-1.9166666666666701</c:v>
                </c:pt>
                <c:pt idx="27">
                  <c:v>-1.8750000000000033</c:v>
                </c:pt>
                <c:pt idx="28">
                  <c:v>-1.8333333333333366</c:v>
                </c:pt>
                <c:pt idx="29">
                  <c:v>-1.7916666666666698</c:v>
                </c:pt>
                <c:pt idx="30">
                  <c:v>-1.7500000000000031</c:v>
                </c:pt>
                <c:pt idx="31">
                  <c:v>-1.7083333333333364</c:v>
                </c:pt>
                <c:pt idx="32">
                  <c:v>-1.6666666666666696</c:v>
                </c:pt>
                <c:pt idx="33">
                  <c:v>-1.6250000000000029</c:v>
                </c:pt>
                <c:pt idx="34">
                  <c:v>-1.5833333333333361</c:v>
                </c:pt>
                <c:pt idx="35">
                  <c:v>-1.5416666666666694</c:v>
                </c:pt>
                <c:pt idx="36">
                  <c:v>-1.5000000000000027</c:v>
                </c:pt>
                <c:pt idx="37">
                  <c:v>-1.4583333333333359</c:v>
                </c:pt>
                <c:pt idx="38">
                  <c:v>-1.4166666666666692</c:v>
                </c:pt>
                <c:pt idx="39">
                  <c:v>-1.3750000000000024</c:v>
                </c:pt>
                <c:pt idx="40">
                  <c:v>-1.3333333333333357</c:v>
                </c:pt>
                <c:pt idx="41">
                  <c:v>-1.291666666666669</c:v>
                </c:pt>
                <c:pt idx="42">
                  <c:v>-1.2500000000000022</c:v>
                </c:pt>
                <c:pt idx="43">
                  <c:v>-1.2083333333333355</c:v>
                </c:pt>
                <c:pt idx="44">
                  <c:v>-1.1666666666666687</c:v>
                </c:pt>
                <c:pt idx="45">
                  <c:v>-1.125000000000002</c:v>
                </c:pt>
                <c:pt idx="46">
                  <c:v>-1.0833333333333353</c:v>
                </c:pt>
                <c:pt idx="47">
                  <c:v>-1.0416666666666685</c:v>
                </c:pt>
                <c:pt idx="48">
                  <c:v>-1.0000000000000018</c:v>
                </c:pt>
                <c:pt idx="49">
                  <c:v>-0.95833333333333515</c:v>
                </c:pt>
                <c:pt idx="50">
                  <c:v>-0.91666666666666852</c:v>
                </c:pt>
                <c:pt idx="51">
                  <c:v>-0.87500000000000189</c:v>
                </c:pt>
                <c:pt idx="52">
                  <c:v>-0.83333333333333526</c:v>
                </c:pt>
                <c:pt idx="53">
                  <c:v>-0.79166666666666863</c:v>
                </c:pt>
                <c:pt idx="54">
                  <c:v>-0.750000000000002</c:v>
                </c:pt>
                <c:pt idx="55">
                  <c:v>-0.70833333333333537</c:v>
                </c:pt>
                <c:pt idx="56">
                  <c:v>-0.66666666666666874</c:v>
                </c:pt>
                <c:pt idx="57">
                  <c:v>-0.62500000000000211</c:v>
                </c:pt>
                <c:pt idx="58">
                  <c:v>-0.58333333333333548</c:v>
                </c:pt>
                <c:pt idx="59">
                  <c:v>-0.54166666666666885</c:v>
                </c:pt>
                <c:pt idx="60">
                  <c:v>-0.50000000000000222</c:v>
                </c:pt>
                <c:pt idx="61">
                  <c:v>-0.45833333333333554</c:v>
                </c:pt>
                <c:pt idx="62">
                  <c:v>-0.41666666666666885</c:v>
                </c:pt>
                <c:pt idx="63">
                  <c:v>-0.37500000000000216</c:v>
                </c:pt>
                <c:pt idx="64">
                  <c:v>-0.33333333333333548</c:v>
                </c:pt>
                <c:pt idx="65">
                  <c:v>-0.29166666666666879</c:v>
                </c:pt>
                <c:pt idx="66">
                  <c:v>-0.25000000000000211</c:v>
                </c:pt>
                <c:pt idx="67">
                  <c:v>-0.20833333333333545</c:v>
                </c:pt>
                <c:pt idx="68">
                  <c:v>-0.16666666666666879</c:v>
                </c:pt>
                <c:pt idx="69">
                  <c:v>-0.12500000000000214</c:v>
                </c:pt>
                <c:pt idx="70">
                  <c:v>-8.333333333333548E-2</c:v>
                </c:pt>
                <c:pt idx="71">
                  <c:v>-4.1666666666668815E-2</c:v>
                </c:pt>
                <c:pt idx="72">
                  <c:v>-2.1510571102112408E-15</c:v>
                </c:pt>
                <c:pt idx="73">
                  <c:v>4.1666666666664513E-2</c:v>
                </c:pt>
                <c:pt idx="74">
                  <c:v>8.3333333333331178E-2</c:v>
                </c:pt>
                <c:pt idx="75">
                  <c:v>0.12499999999999784</c:v>
                </c:pt>
                <c:pt idx="76">
                  <c:v>0.16666666666666449</c:v>
                </c:pt>
                <c:pt idx="77">
                  <c:v>0.20833333333333115</c:v>
                </c:pt>
                <c:pt idx="78">
                  <c:v>0.24999999999999781</c:v>
                </c:pt>
                <c:pt idx="79">
                  <c:v>0.29166666666666446</c:v>
                </c:pt>
                <c:pt idx="80">
                  <c:v>0.33333333333333115</c:v>
                </c:pt>
                <c:pt idx="81">
                  <c:v>0.37499999999999784</c:v>
                </c:pt>
                <c:pt idx="82">
                  <c:v>0.41666666666666452</c:v>
                </c:pt>
                <c:pt idx="83">
                  <c:v>0.45833333333333121</c:v>
                </c:pt>
                <c:pt idx="84">
                  <c:v>0.49999999999999789</c:v>
                </c:pt>
                <c:pt idx="85">
                  <c:v>0.54166666666666452</c:v>
                </c:pt>
                <c:pt idx="86">
                  <c:v>0.58333333333333115</c:v>
                </c:pt>
                <c:pt idx="87">
                  <c:v>0.62499999999999778</c:v>
                </c:pt>
                <c:pt idx="88">
                  <c:v>0.66666666666666441</c:v>
                </c:pt>
                <c:pt idx="89">
                  <c:v>0.70833333333333104</c:v>
                </c:pt>
                <c:pt idx="90">
                  <c:v>0.74999999999999767</c:v>
                </c:pt>
                <c:pt idx="91">
                  <c:v>0.7916666666666643</c:v>
                </c:pt>
                <c:pt idx="92">
                  <c:v>0.83333333333333093</c:v>
                </c:pt>
                <c:pt idx="93">
                  <c:v>0.87499999999999756</c:v>
                </c:pt>
                <c:pt idx="94">
                  <c:v>0.91666666666666419</c:v>
                </c:pt>
                <c:pt idx="95">
                  <c:v>0.95833333333333082</c:v>
                </c:pt>
                <c:pt idx="96">
                  <c:v>0.99999999999999745</c:v>
                </c:pt>
                <c:pt idx="97">
                  <c:v>1.0416666666666641</c:v>
                </c:pt>
                <c:pt idx="98">
                  <c:v>1.0833333333333308</c:v>
                </c:pt>
                <c:pt idx="99">
                  <c:v>1.1249999999999976</c:v>
                </c:pt>
                <c:pt idx="100">
                  <c:v>1.1666666666666643</c:v>
                </c:pt>
                <c:pt idx="101">
                  <c:v>1.208333333333331</c:v>
                </c:pt>
                <c:pt idx="102">
                  <c:v>1.2499999999999978</c:v>
                </c:pt>
                <c:pt idx="103">
                  <c:v>1.2916666666666645</c:v>
                </c:pt>
                <c:pt idx="104">
                  <c:v>1.3333333333333313</c:v>
                </c:pt>
                <c:pt idx="105">
                  <c:v>1.374999999999998</c:v>
                </c:pt>
                <c:pt idx="106">
                  <c:v>1.4166666666666647</c:v>
                </c:pt>
                <c:pt idx="107">
                  <c:v>1.4583333333333315</c:v>
                </c:pt>
                <c:pt idx="108">
                  <c:v>1.4999999999999982</c:v>
                </c:pt>
                <c:pt idx="109">
                  <c:v>1.541666666666665</c:v>
                </c:pt>
                <c:pt idx="110">
                  <c:v>1.5833333333333317</c:v>
                </c:pt>
                <c:pt idx="111">
                  <c:v>1.6249999999999984</c:v>
                </c:pt>
                <c:pt idx="112">
                  <c:v>1.6666666666666652</c:v>
                </c:pt>
                <c:pt idx="113">
                  <c:v>1.7083333333333319</c:v>
                </c:pt>
                <c:pt idx="114">
                  <c:v>1.7499999999999987</c:v>
                </c:pt>
                <c:pt idx="115">
                  <c:v>1.7916666666666654</c:v>
                </c:pt>
                <c:pt idx="116">
                  <c:v>1.8333333333333321</c:v>
                </c:pt>
                <c:pt idx="117">
                  <c:v>1.8749999999999989</c:v>
                </c:pt>
                <c:pt idx="118">
                  <c:v>1.9166666666666656</c:v>
                </c:pt>
                <c:pt idx="119">
                  <c:v>1.9583333333333324</c:v>
                </c:pt>
                <c:pt idx="120">
                  <c:v>1.9999999999999991</c:v>
                </c:pt>
                <c:pt idx="121">
                  <c:v>2.0416666666666656</c:v>
                </c:pt>
                <c:pt idx="122">
                  <c:v>2.0833333333333321</c:v>
                </c:pt>
                <c:pt idx="123">
                  <c:v>2.1249999999999987</c:v>
                </c:pt>
                <c:pt idx="124">
                  <c:v>2.1666666666666652</c:v>
                </c:pt>
                <c:pt idx="125">
                  <c:v>2.2083333333333317</c:v>
                </c:pt>
                <c:pt idx="126">
                  <c:v>2.2499999999999982</c:v>
                </c:pt>
                <c:pt idx="127">
                  <c:v>2.2916666666666647</c:v>
                </c:pt>
                <c:pt idx="128">
                  <c:v>2.3333333333333313</c:v>
                </c:pt>
                <c:pt idx="129">
                  <c:v>2.3749999999999978</c:v>
                </c:pt>
                <c:pt idx="130">
                  <c:v>2.4166666666666643</c:v>
                </c:pt>
                <c:pt idx="131">
                  <c:v>2.4583333333333308</c:v>
                </c:pt>
                <c:pt idx="132">
                  <c:v>2.4999999999999973</c:v>
                </c:pt>
                <c:pt idx="133">
                  <c:v>2.5416666666666639</c:v>
                </c:pt>
                <c:pt idx="134">
                  <c:v>2.5833333333333304</c:v>
                </c:pt>
                <c:pt idx="135">
                  <c:v>2.6249999999999969</c:v>
                </c:pt>
                <c:pt idx="136">
                  <c:v>2.6666666666666634</c:v>
                </c:pt>
                <c:pt idx="137">
                  <c:v>2.7083333333333299</c:v>
                </c:pt>
                <c:pt idx="138">
                  <c:v>2.7499999999999964</c:v>
                </c:pt>
                <c:pt idx="139">
                  <c:v>2.791666666666663</c:v>
                </c:pt>
                <c:pt idx="140">
                  <c:v>2.8333333333333295</c:v>
                </c:pt>
                <c:pt idx="141">
                  <c:v>2.874999999999996</c:v>
                </c:pt>
                <c:pt idx="142">
                  <c:v>2.9166666666666625</c:v>
                </c:pt>
                <c:pt idx="143">
                  <c:v>2.958333333333329</c:v>
                </c:pt>
                <c:pt idx="144">
                  <c:v>2.9999999999999956</c:v>
                </c:pt>
              </c:numCache>
            </c:numRef>
          </c:xVal>
          <c:yVal>
            <c:numRef>
              <c:f>'LLP Strongest'!$U$49:$U$193</c:f>
              <c:numCache>
                <c:formatCode>0.000</c:formatCode>
                <c:ptCount val="145"/>
                <c:pt idx="0">
                  <c:v>4.4318484119380075E-3</c:v>
                </c:pt>
                <c:pt idx="1">
                  <c:v>5.0175847389326532E-3</c:v>
                </c:pt>
                <c:pt idx="2">
                  <c:v>5.6708812194458807E-3</c:v>
                </c:pt>
                <c:pt idx="3">
                  <c:v>6.3981203107235513E-3</c:v>
                </c:pt>
                <c:pt idx="4">
                  <c:v>7.2060997646092168E-3</c:v>
                </c:pt>
                <c:pt idx="5">
                  <c:v>8.1020357469784796E-3</c:v>
                </c:pt>
                <c:pt idx="6">
                  <c:v>9.0935625015910286E-3</c:v>
                </c:pt>
                <c:pt idx="7">
                  <c:v>1.0188728126088616E-2</c:v>
                </c:pt>
                <c:pt idx="8">
                  <c:v>1.1395986023797402E-2</c:v>
                </c:pt>
                <c:pt idx="9">
                  <c:v>1.2724181596831387E-2</c:v>
                </c:pt>
                <c:pt idx="10">
                  <c:v>1.4182533754437251E-2</c:v>
                </c:pt>
                <c:pt idx="11">
                  <c:v>1.5780610826231802E-2</c:v>
                </c:pt>
                <c:pt idx="12">
                  <c:v>1.7528300493568461E-2</c:v>
                </c:pt>
                <c:pt idx="13">
                  <c:v>1.9435773384264884E-2</c:v>
                </c:pt>
                <c:pt idx="14">
                  <c:v>2.1513440016773546E-2</c:v>
                </c:pt>
                <c:pt idx="15">
                  <c:v>2.3771900829913678E-2</c:v>
                </c:pt>
                <c:pt idx="16">
                  <c:v>2.6221889093709354E-2</c:v>
                </c:pt>
                <c:pt idx="17">
                  <c:v>2.8874206565747223E-2</c:v>
                </c:pt>
                <c:pt idx="18">
                  <c:v>3.1739651835667224E-2</c:v>
                </c:pt>
                <c:pt idx="19">
                  <c:v>3.482894138763417E-2</c:v>
                </c:pt>
                <c:pt idx="20">
                  <c:v>3.8152623506417724E-2</c:v>
                </c:pt>
                <c:pt idx="21">
                  <c:v>4.1720985256338335E-2</c:v>
                </c:pt>
                <c:pt idx="22">
                  <c:v>4.5543952872905295E-2</c:v>
                </c:pt>
                <c:pt idx="23">
                  <c:v>4.9630986023358713E-2</c:v>
                </c:pt>
                <c:pt idx="24">
                  <c:v>5.3990966513187674E-2</c:v>
                </c:pt>
                <c:pt idx="25">
                  <c:v>5.8632082139484169E-2</c:v>
                </c:pt>
                <c:pt idx="26">
                  <c:v>6.3561706516961941E-2</c:v>
                </c:pt>
                <c:pt idx="27">
                  <c:v>6.8786275826691473E-2</c:v>
                </c:pt>
                <c:pt idx="28">
                  <c:v>7.4311163558992643E-2</c:v>
                </c:pt>
                <c:pt idx="29">
                  <c:v>8.0140554438265552E-2</c:v>
                </c:pt>
                <c:pt idx="30">
                  <c:v>8.6277318826511032E-2</c:v>
                </c:pt>
                <c:pt idx="31">
                  <c:v>9.2722889001515207E-2</c:v>
                </c:pt>
                <c:pt idx="32">
                  <c:v>9.9477138792748207E-2</c:v>
                </c:pt>
                <c:pt idx="33">
                  <c:v>0.10653826813058456</c:v>
                </c:pt>
                <c:pt idx="34">
                  <c:v>0.11390269412019136</c:v>
                </c:pt>
                <c:pt idx="35">
                  <c:v>0.12156495028818042</c:v>
                </c:pt>
                <c:pt idx="36">
                  <c:v>0.12951759566589122</c:v>
                </c:pt>
                <c:pt idx="37">
                  <c:v>0.13775113536619732</c:v>
                </c:pt>
                <c:pt idx="38">
                  <c:v>0.14625395427953519</c:v>
                </c:pt>
                <c:pt idx="39">
                  <c:v>0.15501226545829269</c:v>
                </c:pt>
                <c:pt idx="40">
                  <c:v>0.1640100746759931</c:v>
                </c:pt>
                <c:pt idx="41">
                  <c:v>0.17322916253851786</c:v>
                </c:pt>
                <c:pt idx="42">
                  <c:v>0.18264908538902141</c:v>
                </c:pt>
                <c:pt idx="43">
                  <c:v>0.19224719608678109</c:v>
                </c:pt>
                <c:pt idx="44">
                  <c:v>0.20199868555405839</c:v>
                </c:pt>
                <c:pt idx="45">
                  <c:v>0.21187664577569898</c:v>
                </c:pt>
                <c:pt idx="46">
                  <c:v>0.22185215470573549</c:v>
                </c:pt>
                <c:pt idx="47">
                  <c:v>0.23189438328624226</c:v>
                </c:pt>
                <c:pt idx="48">
                  <c:v>0.24197072451914292</c:v>
                </c:pt>
                <c:pt idx="49">
                  <c:v>0.25204694425504476</c:v>
                </c:pt>
                <c:pt idx="50">
                  <c:v>0.262087353078301</c:v>
                </c:pt>
                <c:pt idx="51">
                  <c:v>0.27205499837854308</c:v>
                </c:pt>
                <c:pt idx="52">
                  <c:v>0.2819118754103021</c:v>
                </c:pt>
                <c:pt idx="53">
                  <c:v>0.29161915585865517</c:v>
                </c:pt>
                <c:pt idx="54">
                  <c:v>0.30113743215480399</c:v>
                </c:pt>
                <c:pt idx="55">
                  <c:v>0.31042697552584209</c:v>
                </c:pt>
                <c:pt idx="56">
                  <c:v>0.31944800552235181</c:v>
                </c:pt>
                <c:pt idx="57">
                  <c:v>0.32816096855037463</c:v>
                </c:pt>
                <c:pt idx="58">
                  <c:v>0.33652682274495277</c:v>
                </c:pt>
                <c:pt idx="59">
                  <c:v>0.34450732636471215</c:v>
                </c:pt>
                <c:pt idx="60">
                  <c:v>0.35206532676429914</c:v>
                </c:pt>
                <c:pt idx="61">
                  <c:v>0.35916504691680912</c:v>
                </c:pt>
                <c:pt idx="62">
                  <c:v>0.36577236641400213</c:v>
                </c:pt>
                <c:pt idx="63">
                  <c:v>0.37185509386976862</c:v>
                </c:pt>
                <c:pt idx="64">
                  <c:v>0.37738322769299293</c:v>
                </c:pt>
                <c:pt idx="65">
                  <c:v>0.3823292022799164</c:v>
                </c:pt>
                <c:pt idx="66">
                  <c:v>0.38666811680284902</c:v>
                </c:pt>
                <c:pt idx="67">
                  <c:v>0.39037794394036218</c:v>
                </c:pt>
                <c:pt idx="68">
                  <c:v>0.39343971610193973</c:v>
                </c:pt>
                <c:pt idx="69">
                  <c:v>0.39583768694474941</c:v>
                </c:pt>
                <c:pt idx="70">
                  <c:v>0.39755946625834188</c:v>
                </c:pt>
                <c:pt idx="71">
                  <c:v>0.39859612660068527</c:v>
                </c:pt>
                <c:pt idx="72">
                  <c:v>0.3989422804014327</c:v>
                </c:pt>
                <c:pt idx="73">
                  <c:v>0.39859612660068539</c:v>
                </c:pt>
                <c:pt idx="74">
                  <c:v>0.39755946625834204</c:v>
                </c:pt>
                <c:pt idx="75">
                  <c:v>0.39583768694474958</c:v>
                </c:pt>
                <c:pt idx="76">
                  <c:v>0.39343971610194006</c:v>
                </c:pt>
                <c:pt idx="77">
                  <c:v>0.39037794394036252</c:v>
                </c:pt>
                <c:pt idx="78">
                  <c:v>0.3866681168028494</c:v>
                </c:pt>
                <c:pt idx="79">
                  <c:v>0.3823292022799169</c:v>
                </c:pt>
                <c:pt idx="80">
                  <c:v>0.37738322769299348</c:v>
                </c:pt>
                <c:pt idx="81">
                  <c:v>0.37185509386976923</c:v>
                </c:pt>
                <c:pt idx="82">
                  <c:v>0.36577236641400274</c:v>
                </c:pt>
                <c:pt idx="83">
                  <c:v>0.35916504691680978</c:v>
                </c:pt>
                <c:pt idx="84">
                  <c:v>0.35206532676429986</c:v>
                </c:pt>
                <c:pt idx="85">
                  <c:v>0.34450732636471298</c:v>
                </c:pt>
                <c:pt idx="86">
                  <c:v>0.3365268227449536</c:v>
                </c:pt>
                <c:pt idx="87">
                  <c:v>0.32816096855037552</c:v>
                </c:pt>
                <c:pt idx="88">
                  <c:v>0.31944800552235275</c:v>
                </c:pt>
                <c:pt idx="89">
                  <c:v>0.31042697552584309</c:v>
                </c:pt>
                <c:pt idx="90">
                  <c:v>0.30113743215480498</c:v>
                </c:pt>
                <c:pt idx="91">
                  <c:v>0.29161915585865616</c:v>
                </c:pt>
                <c:pt idx="92">
                  <c:v>0.2819118754103031</c:v>
                </c:pt>
                <c:pt idx="93">
                  <c:v>0.27205499837854408</c:v>
                </c:pt>
                <c:pt idx="94">
                  <c:v>0.262087353078302</c:v>
                </c:pt>
                <c:pt idx="95">
                  <c:v>0.25204694425504581</c:v>
                </c:pt>
                <c:pt idx="96">
                  <c:v>0.24197072451914398</c:v>
                </c:pt>
                <c:pt idx="97">
                  <c:v>0.23189438328624334</c:v>
                </c:pt>
                <c:pt idx="98">
                  <c:v>0.22185215470573658</c:v>
                </c:pt>
                <c:pt idx="99">
                  <c:v>0.21187664577570006</c:v>
                </c:pt>
                <c:pt idx="100">
                  <c:v>0.20199868555405945</c:v>
                </c:pt>
                <c:pt idx="101">
                  <c:v>0.19224719608678212</c:v>
                </c:pt>
                <c:pt idx="102">
                  <c:v>0.18264908538902244</c:v>
                </c:pt>
                <c:pt idx="103">
                  <c:v>0.17322916253851886</c:v>
                </c:pt>
                <c:pt idx="104">
                  <c:v>0.16401007467599407</c:v>
                </c:pt>
                <c:pt idx="105">
                  <c:v>0.15501226545829364</c:v>
                </c:pt>
                <c:pt idx="106">
                  <c:v>0.14625395427953614</c:v>
                </c:pt>
                <c:pt idx="107">
                  <c:v>0.13775113536619821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BDF-BB47-BF8D-E004AF06C01A}"/>
            </c:ext>
          </c:extLst>
        </c:ser>
        <c:ser>
          <c:idx val="3"/>
          <c:order val="6"/>
          <c:tx>
            <c:strRef>
              <c:f>'LLP Strongest'!$F$112</c:f>
              <c:strCache>
                <c:ptCount val="1"/>
                <c:pt idx="0">
                  <c:v>stdev bars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minus"/>
            <c:errValType val="percentage"/>
            <c:noEndCap val="0"/>
            <c:val val="100"/>
            <c:spPr>
              <a:noFill/>
              <a:ln w="31750" cap="flat" cmpd="sng" algn="ctr">
                <a:solidFill>
                  <a:srgbClr val="00B0F0"/>
                </a:solidFill>
                <a:round/>
              </a:ln>
              <a:effectLst>
                <a:glow>
                  <a:schemeClr val="bg1"/>
                </a:glow>
              </a:effectLst>
            </c:spPr>
          </c:errBars>
          <c:xVal>
            <c:numRef>
              <c:f>'LLP Strongest'!$C$114:$C$120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'LLP Strongest'!$F$114:$F$120</c:f>
              <c:numCache>
                <c:formatCode>0.000</c:formatCode>
                <c:ptCount val="7"/>
                <c:pt idx="0">
                  <c:v>4.4318484119380075E-3</c:v>
                </c:pt>
                <c:pt idx="1">
                  <c:v>5.3990966513188063E-2</c:v>
                </c:pt>
                <c:pt idx="2">
                  <c:v>0.24197072451914337</c:v>
                </c:pt>
                <c:pt idx="3">
                  <c:v>0.3989422804014327</c:v>
                </c:pt>
                <c:pt idx="4">
                  <c:v>0.24197072451914337</c:v>
                </c:pt>
                <c:pt idx="5">
                  <c:v>5.3990966513188063E-2</c:v>
                </c:pt>
                <c:pt idx="6">
                  <c:v>4.4318484119380075E-3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BDF-BB47-BF8D-E004AF06C01A}"/>
            </c:ext>
          </c:extLst>
        </c:ser>
        <c:ser>
          <c:idx val="10"/>
          <c:order val="7"/>
          <c:tx>
            <c:strRef>
              <c:f>'LLP Strongest'!$C$112</c:f>
              <c:strCache>
                <c:ptCount val="1"/>
                <c:pt idx="0">
                  <c:v>stdev</c:v>
                </c:pt>
              </c:strCache>
            </c:strRef>
          </c:tx>
          <c:spPr>
            <a:ln w="127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8A688357-5EC2-064F-A6B5-A207CFF129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BDF-BB47-BF8D-E004AF06C01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F376308-CD5D-314F-ABB9-0EC977DADE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BDF-BB47-BF8D-E004AF06C01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2219047-1611-AB4B-BC67-196A88F942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BDF-BB47-BF8D-E004AF06C01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34B3BE3-FD41-D742-AF22-AFDD59EF1A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DBDF-BB47-BF8D-E004AF06C01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7AE589B-B97E-A14F-84EA-EA86A4364F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BDF-BB47-BF8D-E004AF06C01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DE50FC4-183D-3F48-A172-C1D87EB545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DBDF-BB47-BF8D-E004AF06C01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BEE3725-09BA-2C46-9A8B-C37E0E0720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DBDF-BB47-BF8D-E004AF06C01A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'LLP Strongest'!$C$114:$C$120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'LLP Strongest'!$D$114:$D$120</c:f>
              <c:numCache>
                <c:formatCode>General</c:formatCode>
                <c:ptCount val="7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'LLP Strongest'!$E$114:$E$120</c15:f>
                <c15:dlblRangeCache>
                  <c:ptCount val="7"/>
                  <c:pt idx="0">
                    <c:v>-3z</c:v>
                  </c:pt>
                  <c:pt idx="1">
                    <c:v>-2z</c:v>
                  </c:pt>
                  <c:pt idx="2">
                    <c:v>-1z</c:v>
                  </c:pt>
                  <c:pt idx="3">
                    <c:v>0</c:v>
                  </c:pt>
                  <c:pt idx="4">
                    <c:v>1z</c:v>
                  </c:pt>
                  <c:pt idx="5">
                    <c:v>2z</c:v>
                  </c:pt>
                  <c:pt idx="6">
                    <c:v>3z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DBDF-BB47-BF8D-E004AF06C01A}"/>
            </c:ext>
          </c:extLst>
        </c:ser>
        <c:ser>
          <c:idx val="9"/>
          <c:order val="8"/>
          <c:tx>
            <c:strRef>
              <c:f>'LLP Strongest'!$E$123</c:f>
              <c:strCache>
                <c:ptCount val="1"/>
                <c:pt idx="0">
                  <c:v>emp rule labels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E248499E-0373-B84A-AB8E-217529EF5E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DBDF-BB47-BF8D-E004AF06C01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C6E8510-598C-E04B-85EB-6294470EE8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DBDF-BB47-BF8D-E004AF06C01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0EFEB5E-DC90-B243-A95B-8F1761EE48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DBDF-BB47-BF8D-E004AF06C01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696E6D3-0A69-6144-A4D6-D8915A069B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DBDF-BB47-BF8D-E004AF06C01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F08C5A0-5E5F-DA49-A96D-6975486C31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DBDF-BB47-BF8D-E004AF06C01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19D3275-9EFE-4344-A761-48DD1FD821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DBDF-BB47-BF8D-E004AF06C01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5C65D2B-A00D-E043-9AE0-18FD3DE3CD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DBDF-BB47-BF8D-E004AF06C01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E73352E-62FA-2844-871B-C82199FD0A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DBDF-BB47-BF8D-E004AF06C0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'LLP Strongest'!$C$124:$C$131</c:f>
              <c:numCache>
                <c:formatCode>General</c:formatCode>
                <c:ptCount val="8"/>
                <c:pt idx="0">
                  <c:v>-3.5</c:v>
                </c:pt>
                <c:pt idx="1">
                  <c:v>-2.5</c:v>
                </c:pt>
                <c:pt idx="2">
                  <c:v>-1.5</c:v>
                </c:pt>
                <c:pt idx="3">
                  <c:v>-0.5</c:v>
                </c:pt>
                <c:pt idx="4">
                  <c:v>0.5</c:v>
                </c:pt>
                <c:pt idx="5">
                  <c:v>1.5</c:v>
                </c:pt>
                <c:pt idx="6">
                  <c:v>2.5</c:v>
                </c:pt>
                <c:pt idx="7">
                  <c:v>3.5</c:v>
                </c:pt>
              </c:numCache>
            </c:numRef>
          </c:xVal>
          <c:yVal>
            <c:numRef>
              <c:f>'LLP Strongest'!$D$124:$D$131</c:f>
              <c:numCache>
                <c:formatCode>General</c:formatCode>
                <c:ptCount val="8"/>
                <c:pt idx="0">
                  <c:v>-0.02</c:v>
                </c:pt>
                <c:pt idx="1">
                  <c:v>-0.02</c:v>
                </c:pt>
                <c:pt idx="2">
                  <c:v>-0.02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  <c:pt idx="7">
                  <c:v>-0.02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'LLP Strongest'!$E$124:$E$131</c15:f>
                <c15:dlblRangeCache>
                  <c:ptCount val="8"/>
                  <c:pt idx="0">
                    <c:v>0.5%</c:v>
                  </c:pt>
                  <c:pt idx="1">
                    <c:v>2.0%</c:v>
                  </c:pt>
                  <c:pt idx="2">
                    <c:v>13.5%</c:v>
                  </c:pt>
                  <c:pt idx="3">
                    <c:v>34.0%</c:v>
                  </c:pt>
                  <c:pt idx="4">
                    <c:v>34.0%</c:v>
                  </c:pt>
                  <c:pt idx="5">
                    <c:v>13.5%</c:v>
                  </c:pt>
                  <c:pt idx="6">
                    <c:v>2.0%</c:v>
                  </c:pt>
                  <c:pt idx="7">
                    <c:v>0.5%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9-DBDF-BB47-BF8D-E004AF06C01A}"/>
            </c:ext>
          </c:extLst>
        </c:ser>
        <c:ser>
          <c:idx val="8"/>
          <c:order val="9"/>
          <c:tx>
            <c:strRef>
              <c:f>'LLP Strongest'!$C$134</c:f>
              <c:strCache>
                <c:ptCount val="1"/>
                <c:pt idx="0">
                  <c:v>cumm prob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F07C55A3-60B1-DF4A-838C-BE1A6C2940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DBDF-BB47-BF8D-E004AF06C01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21F1D29-C7F8-2344-8FED-143DDCF88C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DBDF-BB47-BF8D-E004AF06C01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E25AEEF-4A2D-1F4A-8EA6-08947FD0A6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DBDF-BB47-BF8D-E004AF06C01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6BB4D01-BAA2-3342-ACC6-E049BBF9FA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DBDF-BB47-BF8D-E004AF06C01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931A4B7-C43A-6740-95E6-75565D1860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DBDF-BB47-BF8D-E004AF06C01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88CF035-2B84-3843-8AD2-D6BBF580D0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DBDF-BB47-BF8D-E004AF06C01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6EA7E29-140E-3246-AE9D-80A3161CC0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DBDF-BB47-BF8D-E004AF06C0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B0F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'LLP Strongest'!$C$135:$C$141</c:f>
              <c:numCache>
                <c:formatCode>General</c:formatCode>
                <c:ptCount val="7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xVal>
          <c:yVal>
            <c:numRef>
              <c:f>'LLP Strongest'!$D$135:$D$141</c:f>
              <c:numCache>
                <c:formatCode>General</c:formatCode>
                <c:ptCount val="7"/>
                <c:pt idx="0">
                  <c:v>-0.05</c:v>
                </c:pt>
                <c:pt idx="1">
                  <c:v>-0.05</c:v>
                </c:pt>
                <c:pt idx="2">
                  <c:v>-0.05</c:v>
                </c:pt>
                <c:pt idx="3">
                  <c:v>-0.05</c:v>
                </c:pt>
                <c:pt idx="4">
                  <c:v>-0.05</c:v>
                </c:pt>
                <c:pt idx="5">
                  <c:v>-0.05</c:v>
                </c:pt>
                <c:pt idx="6">
                  <c:v>-0.05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'LLP Strongest'!$F$135:$F$141</c15:f>
                <c15:dlblRangeCache>
                  <c:ptCount val="7"/>
                  <c:pt idx="0">
                    <c:v>⟵ 0.5%</c:v>
                  </c:pt>
                  <c:pt idx="1">
                    <c:v>⟵ 2.5%</c:v>
                  </c:pt>
                  <c:pt idx="2">
                    <c:v>⟵ 16.0%</c:v>
                  </c:pt>
                  <c:pt idx="3">
                    <c:v>⟵ 50.0%</c:v>
                  </c:pt>
                  <c:pt idx="4">
                    <c:v>⟵ 84.0%</c:v>
                  </c:pt>
                  <c:pt idx="5">
                    <c:v>⟵ 97.5%</c:v>
                  </c:pt>
                  <c:pt idx="6">
                    <c:v>⟵ 99.5%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DBDF-BB47-BF8D-E004AF06C01A}"/>
            </c:ext>
          </c:extLst>
        </c:ser>
        <c:ser>
          <c:idx val="11"/>
          <c:order val="10"/>
          <c:tx>
            <c:strRef>
              <c:f>'LLP Strongest'!$A$154</c:f>
              <c:strCache>
                <c:ptCount val="1"/>
                <c:pt idx="0">
                  <c:v>X1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1000">
                        <a:solidFill>
                          <a:srgbClr val="C0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37836571845957"/>
                      <c:h val="3.7432290880533479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22-DBDF-BB47-BF8D-E004AF06C01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3-DBDF-BB47-BF8D-E004AF06C01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4-DBDF-BB47-BF8D-E004AF06C01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DBDF-BB47-BF8D-E004AF06C01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BDF-BB47-BF8D-E004AF06C01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7-DBDF-BB47-BF8D-E004AF06C01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28-DBDF-BB47-BF8D-E004AF06C01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DBDF-BB47-BF8D-E004AF06C0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rgbClr val="C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'LLP Strongest'!$C$156:$C$163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'LLP Strongest'!$D$156:$D$163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'LLP Strongest'!$G$156:$G$163</c15:f>
                <c15:dlblRangeCache>
                  <c:ptCount val="8"/>
                  <c:pt idx="0">
                    <c:v> σ = 5 </c:v>
                  </c:pt>
                  <c:pt idx="1">
                    <c:v> -15 </c:v>
                  </c:pt>
                  <c:pt idx="2">
                    <c:v> -10 </c:v>
                  </c:pt>
                  <c:pt idx="3">
                    <c:v> -5 </c:v>
                  </c:pt>
                  <c:pt idx="4">
                    <c:v> 0 </c:v>
                  </c:pt>
                  <c:pt idx="5">
                    <c:v> +5 </c:v>
                  </c:pt>
                  <c:pt idx="6">
                    <c:v> +10 </c:v>
                  </c:pt>
                  <c:pt idx="7">
                    <c:v> +15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A-DBDF-BB47-BF8D-E004AF06C01A}"/>
            </c:ext>
          </c:extLst>
        </c:ser>
        <c:ser>
          <c:idx val="4"/>
          <c:order val="11"/>
          <c:tx>
            <c:strRef>
              <c:f>'LLP Strongest'!$C$144</c:f>
              <c:strCache>
                <c:ptCount val="1"/>
                <c:pt idx="0">
                  <c:v>X1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2B-DBDF-BB47-BF8D-E004AF06C01A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00" b="0" i="0" u="none" strike="noStrike" kern="1200" baseline="0">
                        <a:solidFill>
                          <a:srgbClr val="FF0000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D2437C64-42F2-ED4E-A964-9B4B0EF9EC7B}" type="CELLRANGE">
                      <a:rPr lang="en-US"/>
                      <a:pPr algn="ctr">
                        <a:defRPr sz="1000" b="0" i="0" u="none" strike="noStrike" kern="1200" baseline="0">
                          <a:solidFill>
                            <a:srgbClr val="FF0000"/>
                          </a:solidFill>
                          <a:effectLst>
                            <a:glow rad="127000">
                              <a:schemeClr val="bg1"/>
                            </a:glow>
                          </a:effectLst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>
                    <a:alpha val="81000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51204694668187"/>
                      <c:h val="4.908529852152470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DBDF-BB47-BF8D-E004AF06C01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66F35A7-3D38-394C-8478-901CA27680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DBDF-BB47-BF8D-E004AF06C01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6768C12-D3A1-604F-B553-4DB1A28F80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DBDF-BB47-BF8D-E004AF06C01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D71F1EE-2226-AC47-AED5-12D3E6AA97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DBDF-BB47-BF8D-E004AF06C01A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1303E71B-A7ED-B84A-9FAD-6EA25C21EBC7}" type="CELLRANGE">
                      <a:rPr lang="en-US"/>
                      <a:pPr>
                        <a:defRPr sz="1100" b="0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DBDF-BB47-BF8D-E004AF06C01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5AC0930-2030-3947-AD73-BE0D60F69D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DBDF-BB47-BF8D-E004AF06C01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0223431-F6E8-124B-B7BE-36044BD616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DBDF-BB47-BF8D-E004AF06C01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55779D3-E0B1-0C49-A630-55D24AE64E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DBDF-BB47-BF8D-E004AF06C0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FF0000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'LLP Strongest'!$C$145:$C$152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'LLP Strongest'!$D$145:$D$152</c:f>
              <c:numCache>
                <c:formatCode>General</c:formatCode>
                <c:ptCount val="8"/>
                <c:pt idx="0">
                  <c:v>-0.12</c:v>
                </c:pt>
                <c:pt idx="1">
                  <c:v>-0.12</c:v>
                </c:pt>
                <c:pt idx="2">
                  <c:v>-0.12</c:v>
                </c:pt>
                <c:pt idx="3">
                  <c:v>-0.12</c:v>
                </c:pt>
                <c:pt idx="4">
                  <c:v>-0.12</c:v>
                </c:pt>
                <c:pt idx="5">
                  <c:v>-0.12</c:v>
                </c:pt>
                <c:pt idx="6">
                  <c:v>-0.12</c:v>
                </c:pt>
                <c:pt idx="7">
                  <c:v>-0.12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'LLP Strongest'!$E$145:$E$152</c15:f>
                <c15:dlblRangeCache>
                  <c:ptCount val="8"/>
                  <c:pt idx="0">
                    <c:v>raw scale</c:v>
                  </c:pt>
                  <c:pt idx="1">
                    <c:v> 61 </c:v>
                  </c:pt>
                  <c:pt idx="2">
                    <c:v> 66 </c:v>
                  </c:pt>
                  <c:pt idx="3">
                    <c:v> 71 </c:v>
                  </c:pt>
                  <c:pt idx="4">
                    <c:v> 76 </c:v>
                  </c:pt>
                  <c:pt idx="5">
                    <c:v> 81 </c:v>
                  </c:pt>
                  <c:pt idx="6">
                    <c:v> 86 </c:v>
                  </c:pt>
                  <c:pt idx="7">
                    <c:v> 91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3-DBDF-BB47-BF8D-E004AF06C01A}"/>
            </c:ext>
          </c:extLst>
        </c:ser>
        <c:ser>
          <c:idx val="12"/>
          <c:order val="12"/>
          <c:tx>
            <c:strRef>
              <c:f>'LLP Strongest'!$A$175</c:f>
              <c:strCache>
                <c:ptCount val="1"/>
                <c:pt idx="0">
                  <c:v>X3 stdev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0" tIns="0" rIns="0" bIns="0" anchor="ctr">
                    <a:noAutofit/>
                  </a:bodyPr>
                  <a:lstStyle/>
                  <a:p>
                    <a:pPr>
                      <a:defRPr sz="900"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039448451221242"/>
                      <c:h val="4.315050560104243E-2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34-DBDF-BB47-BF8D-E004AF06C01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DBDF-BB47-BF8D-E004AF06C01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DBDF-BB47-BF8D-E004AF06C01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DBDF-BB47-BF8D-E004AF06C01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BDF-BB47-BF8D-E004AF06C01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DBDF-BB47-BF8D-E004AF06C01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DBDF-BB47-BF8D-E004AF06C01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DBDF-BB47-BF8D-E004AF06C0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0" tIns="0" rIns="0" bIns="0" anchor="ctr">
                <a:spAutoFit/>
              </a:bodyPr>
              <a:lstStyle/>
              <a:p>
                <a:pPr>
                  <a:defRPr sz="900"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'LLP Strongest'!$C$177:$C$184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'LLP Strongest'!$D$177:$D$184</c:f>
              <c:numCache>
                <c:formatCode>General</c:formatCode>
                <c:ptCount val="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'LLP Strongest'!$G$177:$G$184</c15:f>
                <c15:dlblRangeCache>
                  <c:ptCount val="8"/>
                  <c:pt idx="0">
                    <c:v> σ = 6 </c:v>
                  </c:pt>
                  <c:pt idx="1">
                    <c:v> -18 </c:v>
                  </c:pt>
                  <c:pt idx="2">
                    <c:v> -12 </c:v>
                  </c:pt>
                  <c:pt idx="3">
                    <c:v> -6 </c:v>
                  </c:pt>
                  <c:pt idx="4">
                    <c:v> 0 </c:v>
                  </c:pt>
                  <c:pt idx="5">
                    <c:v> +6 </c:v>
                  </c:pt>
                  <c:pt idx="6">
                    <c:v> +12 </c:v>
                  </c:pt>
                  <c:pt idx="7">
                    <c:v> +18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C-DBDF-BB47-BF8D-E004AF06C01A}"/>
            </c:ext>
          </c:extLst>
        </c:ser>
        <c:ser>
          <c:idx val="5"/>
          <c:order val="13"/>
          <c:tx>
            <c:strRef>
              <c:f>'LLP Strongest'!$C$165</c:f>
              <c:strCache>
                <c:ptCount val="1"/>
                <c:pt idx="0">
                  <c:v>X3 raw normal pop axis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3D-DBDF-BB47-BF8D-E004AF06C0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3E-DBDF-BB47-BF8D-E004AF06C01A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tx1"/>
                        </a:solidFill>
                        <a:effectLst>
                          <a:glow rad="127000">
                            <a:schemeClr val="bg1"/>
                          </a:glow>
                        </a:effectLst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24B4EB62-51AC-F34B-926A-9008429BAD7E}" type="CELLRANGE">
                      <a:rPr lang="en-US"/>
                      <a:pPr>
                        <a:defRPr sz="1000" b="0" i="0" u="none" strike="noStrike" kern="1200" baseline="0">
                          <a:solidFill>
                            <a:schemeClr val="tx1"/>
                          </a:solidFill>
                          <a:effectLst>
                            <a:glow rad="127000">
                              <a:schemeClr val="bg1"/>
                            </a:glow>
                          </a:effectLst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>
                    <a:alpha val="79676"/>
                  </a:schemeClr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289971472381856"/>
                      <c:h val="4.9974999667937961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F-DBDF-BB47-BF8D-E004AF06C01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37EEE07-9F55-DB43-9FC6-812D4F4936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DBDF-BB47-BF8D-E004AF06C01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0ED7C70-83E6-DA41-A025-D4CF479E6D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DBDF-BB47-BF8D-E004AF06C01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75EB6E9-7B85-AC46-AF2E-30E006C725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DBDF-BB47-BF8D-E004AF06C01A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C4A603E2-A952-ED42-B7AB-652F1432DB90}" type="CELLRANGE">
                      <a:rPr lang="en-US"/>
                      <a:pPr>
                        <a:defRPr sz="1100" b="0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DBDF-BB47-BF8D-E004AF06C01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5DE1E63-4896-3246-9047-DECE55BCCF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DBDF-BB47-BF8D-E004AF06C01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E9DBAEF-895D-B24C-A673-87BA2B7910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DBDF-BB47-BF8D-E004AF06C01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87082E8-7F58-6C4D-AADF-B51E93D59A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DBDF-BB47-BF8D-E004AF06C0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xVal>
            <c:numRef>
              <c:f>'LLP Strongest'!$C$166:$C$173</c:f>
              <c:numCache>
                <c:formatCode>General</c:formatCode>
                <c:ptCount val="8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</c:numCache>
            </c:numRef>
          </c:xVal>
          <c:yVal>
            <c:numRef>
              <c:f>'LLP Strongest'!$D$166:$D$173</c:f>
              <c:numCache>
                <c:formatCode>General</c:formatCode>
                <c:ptCount val="8"/>
                <c:pt idx="0">
                  <c:v>-0.2</c:v>
                </c:pt>
                <c:pt idx="1">
                  <c:v>-0.2</c:v>
                </c:pt>
                <c:pt idx="2">
                  <c:v>-0.2</c:v>
                </c:pt>
                <c:pt idx="3">
                  <c:v>-0.2</c:v>
                </c:pt>
                <c:pt idx="4">
                  <c:v>-0.2</c:v>
                </c:pt>
                <c:pt idx="5">
                  <c:v>-0.2</c:v>
                </c:pt>
                <c:pt idx="6">
                  <c:v>-0.2</c:v>
                </c:pt>
                <c:pt idx="7">
                  <c:v>-0.2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'LLP Strongest'!$E$166:$E$173</c15:f>
                <c15:dlblRangeCache>
                  <c:ptCount val="8"/>
                  <c:pt idx="0">
                    <c:v>raw scale</c:v>
                  </c:pt>
                  <c:pt idx="1">
                    <c:v> 63 </c:v>
                  </c:pt>
                  <c:pt idx="2">
                    <c:v> 69 </c:v>
                  </c:pt>
                  <c:pt idx="3">
                    <c:v> 75 </c:v>
                  </c:pt>
                  <c:pt idx="4">
                    <c:v> 81 </c:v>
                  </c:pt>
                  <c:pt idx="5">
                    <c:v> 87 </c:v>
                  </c:pt>
                  <c:pt idx="6">
                    <c:v> 93 </c:v>
                  </c:pt>
                  <c:pt idx="7">
                    <c:v> 99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5-DBDF-BB47-BF8D-E004AF06C01A}"/>
            </c:ext>
          </c:extLst>
        </c:ser>
        <c:ser>
          <c:idx val="6"/>
          <c:order val="14"/>
          <c:tx>
            <c:strRef>
              <c:f>'LLP Strongest'!$A$103</c:f>
              <c:strCache>
                <c:ptCount val="1"/>
                <c:pt idx="0">
                  <c:v>X1 Label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8.9118801580097078E-4"/>
                  <c:y val="6.2328088847968852E-2"/>
                </c:manualLayout>
              </c:layout>
              <c:tx>
                <c:rich>
                  <a:bodyPr rot="0" spcFirstLastPara="1" vertOverflow="ellipsis" vert="horz" wrap="square" lIns="0" tIns="0" rIns="0" bIns="0" anchor="ctr" anchorCtr="0">
                    <a:noAutofit/>
                  </a:bodyPr>
                  <a:lstStyle/>
                  <a:p>
                    <a:pPr algn="ctr">
                      <a:defRPr sz="1050" b="0" i="0" u="none" strike="noStrike" kern="1200" baseline="0">
                        <a:solidFill>
                          <a:srgbClr val="FF0000"/>
                        </a:solidFill>
                        <a:effectLst/>
                        <a:latin typeface="+mn-lt"/>
                        <a:ea typeface="Verdana" panose="020B0604030504040204" pitchFamily="34" charset="0"/>
                        <a:cs typeface="Verdana" panose="020B0604030504040204" pitchFamily="34" charset="0"/>
                      </a:defRPr>
                    </a:pPr>
                    <a:fld id="{B752D9EF-335F-B84F-B4B3-59C318D67A09}" type="CELLRANGE">
                      <a:rPr lang="en-US"/>
                      <a:pPr algn="ctr">
                        <a:defRPr sz="1050" b="0" i="0" u="none" strike="noStrike" kern="1200" baseline="0">
                          <a:solidFill>
                            <a:srgbClr val="FF0000"/>
                          </a:solidFill>
                          <a:effectLst/>
                          <a:latin typeface="+mn-lt"/>
                          <a:ea typeface="Verdana" panose="020B0604030504040204" pitchFamily="34" charset="0"/>
                          <a:cs typeface="Verdan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761687098372904"/>
                      <c:h val="0.1065097686009706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DBDF-BB47-BF8D-E004AF06C0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rgbClr val="FF0000">
                    <a:alpha val="38213"/>
                  </a:srgbClr>
                </a:solidFill>
                <a:prstDash val="solid"/>
                <a:round/>
              </a:ln>
              <a:effectLst/>
            </c:spPr>
          </c:errBars>
          <c:xVal>
            <c:numRef>
              <c:f>'LLP Strongest'!$C$103</c:f>
              <c:numCache>
                <c:formatCode>0.000</c:formatCode>
                <c:ptCount val="1"/>
                <c:pt idx="0">
                  <c:v>2</c:v>
                </c:pt>
              </c:numCache>
            </c:numRef>
          </c:xVal>
          <c:yVal>
            <c:numRef>
              <c:f>'LLP Strongest'!$D$103</c:f>
              <c:numCache>
                <c:formatCode>0.000</c:formatCode>
                <c:ptCount val="1"/>
                <c:pt idx="0">
                  <c:v>0.2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'LLP Strongest'!$J$103</c15:f>
                <c15:dlblRangeCache>
                  <c:ptCount val="1"/>
                  <c:pt idx="0">
                    <c:v>⟵ Logan
P( x &lt; 86  z &lt; 2.00 ) = 97.7%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DBDF-BB47-BF8D-E004AF06C01A}"/>
            </c:ext>
          </c:extLst>
        </c:ser>
        <c:ser>
          <c:idx val="16"/>
          <c:order val="15"/>
          <c:tx>
            <c:strRef>
              <c:f>'LLP Strongest'!$A$104</c:f>
              <c:strCache>
                <c:ptCount val="1"/>
                <c:pt idx="0">
                  <c:v>X2 Label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1050">
                        <a:solidFill>
                          <a:srgbClr val="FF0000"/>
                        </a:solidFill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737643777994363"/>
                      <c:h val="0.10175643669303723"/>
                    </c:manualLayout>
                  </c15:layout>
                  <c15:showDataLabelsRange val="1"/>
                </c:ext>
                <c:ext xmlns:c16="http://schemas.microsoft.com/office/drawing/2014/chart" uri="{C3380CC4-5D6E-409C-BE32-E72D297353CC}">
                  <c16:uniqueId val="{00000048-DBDF-BB47-BF8D-E004AF06C0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ln w="38100">
                <a:solidFill>
                  <a:srgbClr val="FF0000">
                    <a:alpha val="38000"/>
                  </a:srgbClr>
                </a:solidFill>
              </a:ln>
            </c:spPr>
          </c:errBars>
          <c:xVal>
            <c:numRef>
              <c:f>'LLP Strongest'!$C$104</c:f>
              <c:numCache>
                <c:formatCode>0.000</c:formatCode>
                <c:ptCount val="1"/>
                <c:pt idx="0">
                  <c:v>0</c:v>
                </c:pt>
              </c:numCache>
            </c:numRef>
          </c:xVal>
          <c:yVal>
            <c:numRef>
              <c:f>'LLP Strongest'!$D$104</c:f>
              <c:numCache>
                <c:formatCode>0.000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'LLP Strongest'!$J$104</c15:f>
                <c15:dlblRangeCache>
                  <c:ptCount val="1"/>
                  <c:pt idx="0">
                    <c:v> ⟵ ? ⟶
P(  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9-DBDF-BB47-BF8D-E004AF06C01A}"/>
            </c:ext>
          </c:extLst>
        </c:ser>
        <c:ser>
          <c:idx val="7"/>
          <c:order val="16"/>
          <c:tx>
            <c:strRef>
              <c:f>'LLP Strongest'!$A$108</c:f>
              <c:strCache>
                <c:ptCount val="1"/>
                <c:pt idx="0">
                  <c:v>X3 Label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0.11400277629433146"/>
                  <c:y val="-0.12312663213352079"/>
                </c:manualLayout>
              </c:layout>
              <c:tx>
                <c:rich>
                  <a:bodyPr rot="0" spcFirstLastPara="1" vertOverflow="ellipsis" vert="horz" wrap="square" lIns="0" tIns="0" rIns="0" bIns="0" anchor="ctr" anchorCtr="1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defRPr>
                    </a:pPr>
                    <a:fld id="{5CF9FDD0-918B-954D-99B4-17D8099C1D14}" type="CELLRANGE">
                      <a:rPr lang="en-US" sz="1050">
                        <a:solidFill>
                          <a:schemeClr val="tx1"/>
                        </a:solidFill>
                        <a:effectLst/>
                        <a:latin typeface="+mn-lt"/>
                        <a:ea typeface="Tahoma" panose="020B0604030504040204" pitchFamily="34" charset="0"/>
                        <a:cs typeface="Tahoma" panose="020B0604030504040204" pitchFamily="34" charset="0"/>
                      </a:rPr>
                      <a:pPr>
                        <a:defRPr sz="1050" b="0" i="0" u="none" strike="noStrike" kern="1200" baseline="0">
                          <a:solidFill>
                            <a:schemeClr val="tx1"/>
                          </a:solidFill>
                          <a:effectLst/>
                          <a:latin typeface="+mn-lt"/>
                          <a:ea typeface="Tahoma" panose="020B0604030504040204" pitchFamily="34" charset="0"/>
                          <a:cs typeface="Tahoma" panose="020B0604030504040204" pitchFamily="34" charset="0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4619955323527"/>
                      <c:h val="0.1176135728509859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DBDF-BB47-BF8D-E004AF06C0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errBars>
            <c:errDir val="y"/>
            <c:errBarType val="minus"/>
            <c:errValType val="percentage"/>
            <c:noEndCap val="1"/>
            <c:val val="100"/>
            <c:spPr>
              <a:noFill/>
              <a:ln w="38100" cap="flat" cmpd="sng" algn="ctr">
                <a:solidFill>
                  <a:schemeClr val="tx1">
                    <a:alpha val="29990"/>
                  </a:schemeClr>
                </a:solidFill>
                <a:prstDash val="solid"/>
                <a:round/>
              </a:ln>
              <a:effectLst>
                <a:glow>
                  <a:schemeClr val="bg1">
                    <a:alpha val="40000"/>
                  </a:schemeClr>
                </a:glow>
              </a:effectLst>
            </c:spPr>
          </c:errBars>
          <c:xVal>
            <c:numRef>
              <c:f>'LLP Strongest'!$C$108</c:f>
              <c:numCache>
                <c:formatCode>0.000</c:formatCode>
                <c:ptCount val="1"/>
                <c:pt idx="0">
                  <c:v>1.5</c:v>
                </c:pt>
              </c:numCache>
            </c:numRef>
          </c:xVal>
          <c:yVal>
            <c:numRef>
              <c:f>'LLP Strongest'!$D$108</c:f>
              <c:numCache>
                <c:formatCode>0.000</c:formatCode>
                <c:ptCount val="1"/>
                <c:pt idx="0">
                  <c:v>0.14246935523248094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'LLP Strongest'!$J$108</c15:f>
                <c15:dlblRangeCache>
                  <c:ptCount val="1"/>
                  <c:pt idx="0">
                    <c:v>⟵ Priya
P( x &lt; 90 z &lt; 1.50 ) = 93.3%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B-DBDF-BB47-BF8D-E004AF06C01A}"/>
            </c:ext>
          </c:extLst>
        </c:ser>
        <c:ser>
          <c:idx val="18"/>
          <c:order val="17"/>
          <c:tx>
            <c:v>xbars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008C894D-0643-894F-AE72-D33F72F5A5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DBDF-BB47-BF8D-E004AF06C01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4BBD5DA-D6A3-1E48-B90F-030C2A8841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DBDF-BB47-BF8D-E004AF06C01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5630EF8-43A9-E04F-88AF-8948EA08DC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DBDF-BB47-BF8D-E004AF06C01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20F8096-2768-3249-A08D-C63C9FBB4A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DBDF-BB47-BF8D-E004AF06C01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97A403A-562E-7043-821A-9BAF63F55B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0-DBDF-BB47-BF8D-E004AF06C01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484B715-64CE-A340-A90F-C24CA6AD82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DBDF-BB47-BF8D-E004AF06C01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BC635C6-2D88-9442-A94E-F8A9C1FE34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DBDF-BB47-BF8D-E004AF06C01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1738EC3-5B44-9943-BFC6-96DC95977D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DBDF-BB47-BF8D-E004AF06C01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D7FD6AC-87A9-8B4A-82F7-8F2FE7F96E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DBDF-BB47-BF8D-E004AF06C01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23F20C4-C1CC-A946-8C9C-FD62D5D238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DBDF-BB47-BF8D-E004AF06C01A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5555C55-F883-F443-8C09-26EFEBC6AD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DBDF-BB47-BF8D-E004AF06C01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87D3488-18BB-C04D-8788-B41899955A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DBDF-BB47-BF8D-E004AF06C01A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E53A5EE-B5B4-DB42-984B-984668D4F5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DBDF-BB47-BF8D-E004AF06C01A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72721422-7010-CC46-BED0-F6EF49A75D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9-DBDF-BB47-BF8D-E004AF06C01A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886F6BC-EA5D-2C4C-BE1E-8478C382F3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A-DBDF-BB47-BF8D-E004AF06C01A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F18CD79-2048-9D4B-A8A5-5C6A5608F0C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B-DBDF-BB47-BF8D-E004AF06C01A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F477B3E-8CC1-814B-80E2-48D328DD5F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C-DBDF-BB47-BF8D-E004AF06C01A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68F7B787-7125-1146-B00E-7363FF30DE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D-DBDF-BB47-BF8D-E004AF06C01A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7722551-792E-3145-841F-E07014653B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E-DBDF-BB47-BF8D-E004AF06C01A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C338A599-DD8E-3440-9BF1-C805356256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DBDF-BB47-BF8D-E004AF06C01A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3B4C7513-E290-214A-838E-86BD5B3F25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0-DBDF-BB47-BF8D-E004AF06C01A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899680DC-FCE8-5741-B94E-7DB4BC59E4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1-DBDF-BB47-BF8D-E004AF06C01A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37214ABC-18E6-0145-8BDD-3DF2B9EBFE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2-DBDF-BB47-BF8D-E004AF06C01A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098A7211-8007-E14F-AC82-FA303FE669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3-DBDF-BB47-BF8D-E004AF06C01A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B5D10817-863D-F64A-9C12-97E9ADB054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4-DBDF-BB47-BF8D-E004AF06C01A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7C6BB358-F07E-3841-9E24-39F1F72EA3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DBDF-BB47-BF8D-E004AF06C01A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0AD0D043-9F60-2C42-B321-BF5A59CA98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DBDF-BB47-BF8D-E004AF06C01A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5F031BAD-7723-7445-A98A-2B095682E2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DBDF-BB47-BF8D-E004AF06C01A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068E27F1-507D-BD43-A41C-1C8482AF05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DBDF-BB47-BF8D-E004AF06C01A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D295B6BA-3995-3B41-9A92-6F2437B360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DBDF-BB47-BF8D-E004AF06C01A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5A2D555A-2A69-E74A-BD9D-CB4BB56461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DBDF-BB47-BF8D-E004AF06C01A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A491E8EF-C36B-784B-B103-42842F374E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DBDF-BB47-BF8D-E004AF06C01A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8FFBA9E3-E7B1-E347-9D8C-1452EBB586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DBDF-BB47-BF8D-E004AF06C01A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A80ECBC1-AFD2-F24C-AAE0-4B61B77625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DBDF-BB47-BF8D-E004AF06C01A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ECA2CD1A-5E0C-0D43-8D28-F33A120693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DBDF-BB47-BF8D-E004AF06C01A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C904B929-FE59-964D-8750-9E1876FA12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DBDF-BB47-BF8D-E004AF06C01A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C2663E65-90E4-8945-A53B-6A29AC2F87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DBDF-BB47-BF8D-E004AF06C01A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362279F9-B396-C64D-B25A-BE8F719790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DBDF-BB47-BF8D-E004AF06C01A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9DABB414-0CFD-D647-AD84-05FFD4D69F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DBDF-BB47-BF8D-E004AF06C01A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91218810-742F-CD41-89BD-6CDC2BDC7D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3-DBDF-BB47-BF8D-E004AF06C01A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E078FA04-4436-C240-8ADC-879D0D2715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4-DBDF-BB47-BF8D-E004AF06C01A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1A4BD3A2-EEDD-AB45-A608-878FF5DEBB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5-DBDF-BB47-BF8D-E004AF06C01A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6E7F8A29-E752-2947-94A4-DA58C7442F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6-DBDF-BB47-BF8D-E004AF06C01A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A28E3CD3-0B3D-6E47-BF77-3518784AAC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DBDF-BB47-BF8D-E004AF06C01A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07875EFB-879F-4345-BB33-FE3A6E35B1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DBDF-BB47-BF8D-E004AF06C01A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98986A66-E196-C44E-82B7-A9463A133D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DBDF-BB47-BF8D-E004AF06C01A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C5C422E1-3946-9142-A05F-D635032619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DBDF-BB47-BF8D-E004AF06C01A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7A6823FF-470E-254E-9020-3E72E659D7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DBDF-BB47-BF8D-E004AF06C01A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047E8A1F-E766-8642-8656-1AAE0CEBFD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DBDF-BB47-BF8D-E004AF06C01A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1472D917-3DA1-FB4F-865A-7B5FF5D7BA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DBDF-BB47-BF8D-E004AF06C01A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A3FBEE54-995F-9B40-AA5A-166441307F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DBDF-BB47-BF8D-E004AF06C01A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91ABC193-8F90-2043-9C18-0854B18B3E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F-DBDF-BB47-BF8D-E004AF06C01A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95AD33FC-5451-404E-86D7-8877EC655B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DBDF-BB47-BF8D-E004AF06C01A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5DE4B8A6-936F-F348-AD38-BCE4435112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1-DBDF-BB47-BF8D-E004AF06C01A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BD2CBBE5-5AEF-F943-9EE7-3095323964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DBDF-BB47-BF8D-E004AF06C01A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68EBD8D5-0823-9948-8F3D-C812B3A090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DBDF-BB47-BF8D-E004AF06C01A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C13E9934-D5C5-5245-AFCB-C7F01BD7B0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DBDF-BB47-BF8D-E004AF06C01A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8349BD02-6392-5A43-A5BA-C77AA0D5DA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5-DBDF-BB47-BF8D-E004AF06C01A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1F113C61-7095-9945-811A-910B614377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DBDF-BB47-BF8D-E004AF06C01A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0608D827-5656-8E4F-AA4C-BB2DBCED7F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7-DBDF-BB47-BF8D-E004AF06C01A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3B121B19-5706-4344-AB4D-6C941D85C0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8-DBDF-BB47-BF8D-E004AF06C01A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9BD77678-7191-F446-98F0-35E1026926B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9-DBDF-BB47-BF8D-E004AF06C01A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2141DD58-E1DB-4C4E-A523-55163A8A7C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DBDF-BB47-BF8D-E004AF06C01A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DB130546-6A08-A546-9FF9-6529C16DF8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B-DBDF-BB47-BF8D-E004AF06C01A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7653E6B7-1AF2-FE4A-8421-FB90CC4A20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C-DBDF-BB47-BF8D-E004AF06C01A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FCCFF608-03B5-9D4D-8318-410BD25C7C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D-DBDF-BB47-BF8D-E004AF06C01A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F556F89D-3451-9545-80CF-231D113C21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DBDF-BB47-BF8D-E004AF06C01A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C87A707C-B7C0-3C4D-A053-89E28B72CA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F-DBDF-BB47-BF8D-E004AF06C01A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8B2559D3-3F48-5B4A-844D-9898DE263D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0-DBDF-BB47-BF8D-E004AF06C01A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BA9BC16A-6933-EC47-9A48-31410F49FB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1-DBDF-BB47-BF8D-E004AF06C01A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A7D6B1BB-585F-5B41-AB72-E64570EA48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2-DBDF-BB47-BF8D-E004AF06C01A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28F148C0-DD78-134D-A819-2C65169085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3-DBDF-BB47-BF8D-E004AF06C01A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00371CC2-EC77-FB45-A43E-646B6E2E04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4-DBDF-BB47-BF8D-E004AF06C01A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DF1BB761-4464-984D-8A33-881077AB20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5-DBDF-BB47-BF8D-E004AF06C01A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638D6E01-A7FE-944B-B172-C0E5375E14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6-DBDF-BB47-BF8D-E004AF06C01A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E91ECBCA-A4E0-B44D-96AC-A2B3DB3826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7-DBDF-BB47-BF8D-E004AF06C01A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B1B333A8-411A-6C43-B07B-8C8D58FB2A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8-DBDF-BB47-BF8D-E004AF06C01A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44F790C9-05F6-5346-8277-7B148410EB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9-DBDF-BB47-BF8D-E004AF06C01A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70D45116-0275-0547-B343-133FE48813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A-DBDF-BB47-BF8D-E004AF06C01A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2F962933-CCA7-3940-AEF6-9CA9F08C63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B-DBDF-BB47-BF8D-E004AF06C01A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8BCF88CC-2D17-5144-8FFF-71D1E45708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C-DBDF-BB47-BF8D-E004AF06C01A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84ABD78E-2771-D24E-88A4-39E34D3CEB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D-DBDF-BB47-BF8D-E004AF06C01A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14155106-F18E-C14D-BA8D-94183E6321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E-DBDF-BB47-BF8D-E004AF06C01A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237D8E5F-A6FF-E24E-B89B-7001F2CA74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F-DBDF-BB47-BF8D-E004AF06C01A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161440E7-3EBB-DC47-91DB-F097A6DC8E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0-DBDF-BB47-BF8D-E004AF06C01A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182A39C9-A1BB-ED4A-A1E5-432CC3DDF8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1-DBDF-BB47-BF8D-E004AF06C01A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5240C381-10FB-574E-901F-974589EF0B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2-DBDF-BB47-BF8D-E004AF06C01A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E89CD934-C85B-3141-A4B4-F18796D022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3-DBDF-BB47-BF8D-E004AF06C01A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4D9B6062-C0BE-A249-8FA6-36C1E91009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4-DBDF-BB47-BF8D-E004AF06C01A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B319F240-47B8-7A40-93C7-EF87B51747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5-DBDF-BB47-BF8D-E004AF06C01A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8B0B0BEA-42D6-514E-8044-E3B26223C3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6-DBDF-BB47-BF8D-E004AF06C01A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fld id="{FBB4783C-CB0D-5E42-8D96-53A6E9822F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7-DBDF-BB47-BF8D-E004AF06C01A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fld id="{51597FFA-DC7D-FF40-B8A2-19CA0265CC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8-DBDF-BB47-BF8D-E004AF06C01A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fld id="{D34B766E-7A9B-7E4C-9531-B66DDD1FB6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9-DBDF-BB47-BF8D-E004AF06C01A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fld id="{D701C43D-73E2-E748-8F37-9E017D6582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A-DBDF-BB47-BF8D-E004AF06C01A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fld id="{086773BD-BC08-A14C-9641-EBEBAD1C59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B-DBDF-BB47-BF8D-E004AF06C01A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fld id="{806EB647-F6C9-BA4D-965C-D35148842D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C-DBDF-BB47-BF8D-E004AF06C01A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fld id="{094060FB-91E3-DB43-A3F9-1E0050078D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D-DBDF-BB47-BF8D-E004AF06C01A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fld id="{45823C9F-194F-844B-B533-A79C3C1234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E-DBDF-BB47-BF8D-E004AF06C01A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fld id="{C530FF95-EF54-0E4F-B2BE-4DB9470C33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F-DBDF-BB47-BF8D-E004AF06C01A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fld id="{6C38260D-C700-D04F-B051-31F6CF9246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0-DBDF-BB47-BF8D-E004AF06C01A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fld id="{3E5062C3-B174-D04E-A397-544D11EFD3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1-DBDF-BB47-BF8D-E004AF06C01A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fld id="{ECC60EF5-F90B-D741-8C79-C7BFE82330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2-DBDF-BB47-BF8D-E004AF06C01A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fld id="{2455F6F6-5F38-7B43-9301-E9EC22BDC6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3-DBDF-BB47-BF8D-E004AF06C01A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fld id="{6F848B95-502C-184D-8558-D4D8E3E6E8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4-DBDF-BB47-BF8D-E004AF06C01A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fld id="{9F413A97-495F-9043-9CDF-644CAA77E7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5-DBDF-BB47-BF8D-E004AF06C01A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fld id="{98B69725-7D54-9041-8B6D-C0A3F77E6B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6-DBDF-BB47-BF8D-E004AF06C01A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fld id="{FAD73030-5EBF-9348-9C98-757B2E7743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7-DBDF-BB47-BF8D-E004AF06C01A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fld id="{AA994B92-F91D-2C4A-827E-B8F4D77174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8-DBDF-BB47-BF8D-E004AF06C01A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fld id="{CE763BAF-8FF3-E543-B0E4-BF1FE37516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9-DBDF-BB47-BF8D-E004AF06C01A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fld id="{E0BFE970-9838-4542-8238-E0F417154F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A-DBDF-BB47-BF8D-E004AF06C01A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fld id="{FE7D5B9E-13CA-9347-8333-4523102676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B-DBDF-BB47-BF8D-E004AF06C01A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fld id="{5CB54FD2-9D35-E64B-B5FD-DC66E88274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C-DBDF-BB47-BF8D-E004AF06C01A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fld id="{81C605E4-02E3-1D42-82B5-F4435ECC06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D-DBDF-BB47-BF8D-E004AF06C01A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fld id="{F050DD10-8BEA-1040-B7CD-9BD9E398C6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E-DBDF-BB47-BF8D-E004AF06C01A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fld id="{FA9E8C68-9FF1-254C-90D3-EAAF6E55A9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F-DBDF-BB47-BF8D-E004AF06C01A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fld id="{3033564F-2AA2-884B-BF6F-B1FAF9E3B6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0-DBDF-BB47-BF8D-E004AF06C01A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fld id="{E0C850EB-8936-0E43-A926-25E7D4BB41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1-DBDF-BB47-BF8D-E004AF06C01A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fld id="{11F27F72-3C20-3A4D-B4FA-42BBD35361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2-DBDF-BB47-BF8D-E004AF06C01A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fld id="{C14708C8-03B5-1A45-A529-ED17AABEFA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3-DBDF-BB47-BF8D-E004AF06C01A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fld id="{DDCBDD89-8A92-A54D-BE68-C6E939C5D8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4-DBDF-BB47-BF8D-E004AF06C01A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fld id="{5D3D57C3-A101-A147-AC8E-AB24D24191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5-DBDF-BB47-BF8D-E004AF06C01A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fld id="{11A34AE3-FD16-C642-B131-C9000EB026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6-DBDF-BB47-BF8D-E004AF06C01A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fld id="{5C65029F-BA8D-D14C-B544-19717323B7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7-DBDF-BB47-BF8D-E004AF06C01A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fld id="{BD4D518A-D60A-E041-BEAC-1396373CEA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8-DBDF-BB47-BF8D-E004AF06C01A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fld id="{D29308D5-AA86-EB44-BEEB-783616FA0B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9-DBDF-BB47-BF8D-E004AF06C01A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fld id="{806B77C9-7802-C042-8612-4B5278A5A9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A-DBDF-BB47-BF8D-E004AF06C01A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fld id="{886EA99A-F6AC-9E4A-9224-C70AD9CC9A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B-DBDF-BB47-BF8D-E004AF06C01A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fld id="{58FE7E29-EB4F-6B4E-B940-D39ECCB643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C-DBDF-BB47-BF8D-E004AF06C01A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fld id="{699B0A5E-AF2E-9341-8802-C4C598B97A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D-DBDF-BB47-BF8D-E004AF06C01A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fld id="{077E70AB-0E2A-EF47-B2DB-4A20578200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E-DBDF-BB47-BF8D-E004AF06C01A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fld id="{09BCF188-B982-C446-8A70-76845E8EE1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F-DBDF-BB47-BF8D-E004AF06C01A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fld id="{D8E56FB4-DE67-B642-A3EB-199C15DD2F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0-DBDF-BB47-BF8D-E004AF06C01A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fld id="{A33B3E8B-974B-EB4C-BA89-B3E3F5D5C1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1-DBDF-BB47-BF8D-E004AF06C01A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fld id="{2B48D9AD-6862-8F4E-82C8-E58B555840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2-DBDF-BB47-BF8D-E004AF06C01A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fld id="{57242507-8EF0-8842-9E8F-EE36D1A67B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3-DBDF-BB47-BF8D-E004AF06C01A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fld id="{404A717D-4A81-0D48-9E1E-53E2E37CC3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4-DBDF-BB47-BF8D-E004AF06C01A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fld id="{D1E65394-32E7-0342-BC6C-D83378C852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5-DBDF-BB47-BF8D-E004AF06C01A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fld id="{8A7F1EBC-50E8-5143-80D2-9894F0AFEC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6-DBDF-BB47-BF8D-E004AF06C01A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fld id="{1030399D-4F26-3D40-ADA7-EA68524E37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7-DBDF-BB47-BF8D-E004AF06C01A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fld id="{F6B986C0-FE6B-3347-B107-D9D79477FC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8-DBDF-BB47-BF8D-E004AF06C01A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fld id="{8CB2C453-B9FD-8E42-8682-947A3F9618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9-DBDF-BB47-BF8D-E004AF06C01A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fld id="{13DF6D49-4E36-F442-ACAD-DD2A54DC17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A-DBDF-BB47-BF8D-E004AF06C01A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fld id="{49A3B309-EA55-0845-9133-83E2256222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B-DBDF-BB47-BF8D-E004AF06C01A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fld id="{01F63B4A-E209-A54C-BF6F-0657665BA8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C-DBDF-BB47-BF8D-E004AF06C01A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fld id="{D8367648-03AF-6545-88F2-DF2484E53D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D-DBDF-BB47-BF8D-E004AF06C01A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fld id="{CE2D4D3D-02AD-2346-B30A-D9C8D58FB6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E-DBDF-BB47-BF8D-E004AF06C01A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fld id="{E67D9288-D65A-1544-86D3-008E56C280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F-DBDF-BB47-BF8D-E004AF06C01A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fld id="{F5B72A5C-9DBC-D444-BD85-5D6C9AEE6B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0-DBDF-BB47-BF8D-E004AF06C01A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fld id="{120D8C15-2CDB-BD43-89C3-AD438AAE37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1-DBDF-BB47-BF8D-E004AF06C01A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fld id="{51ECA366-13FE-DD43-9B88-5133F89ED0D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2-DBDF-BB47-BF8D-E004AF06C01A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fld id="{4B9EB2A4-F27A-CD41-9598-E34EFDF8F2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3-DBDF-BB47-BF8D-E004AF06C01A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fld id="{F830BCF1-C958-C344-98D6-35D0EE3E29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4-DBDF-BB47-BF8D-E004AF06C01A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fld id="{9E7B7DAA-6F0D-3345-8DA3-1CA967CD7E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5-DBDF-BB47-BF8D-E004AF06C01A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fld id="{6A07DED9-EFCD-8145-BED4-A364B0E57A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6-DBDF-BB47-BF8D-E004AF06C01A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fld id="{4AF6270C-E1B6-EF42-BB21-2A556F7DCB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7-DBDF-BB47-BF8D-E004AF06C01A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fld id="{2373534F-258B-0C43-8E2C-254BEBE01D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8-DBDF-BB47-BF8D-E004AF06C01A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fld id="{577030E0-8E4D-0549-BA30-9BAEFC7476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9-DBDF-BB47-BF8D-E004AF06C01A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fld id="{BB46EF86-5A97-8D4E-ACF4-2DBCEBBB0C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A-DBDF-BB47-BF8D-E004AF06C01A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fld id="{D47EAE51-A1B4-2942-8C2B-55B7235489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B-DBDF-BB47-BF8D-E004AF06C01A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fld id="{5C5FC683-FB40-1F42-BD24-4FA02FB23B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C-DBDF-BB47-BF8D-E004AF06C01A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fld id="{5062E0E8-5924-D947-AD48-D06F751E82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D-DBDF-BB47-BF8D-E004AF06C01A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fld id="{2B703E17-F6CE-C544-B65B-11990C7175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E-DBDF-BB47-BF8D-E004AF06C01A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fld id="{6819895D-3C23-5449-AA5C-1828A9EC27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F-DBDF-BB47-BF8D-E004AF06C01A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fld id="{7545C71B-1404-3645-960C-7A6B61F3DA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0-DBDF-BB47-BF8D-E004AF06C01A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fld id="{06F23424-4FAD-F849-B1E3-B84BDCE4BA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1-DBDF-BB47-BF8D-E004AF06C01A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fld id="{735B2D35-EF43-D04C-9717-98BE9899E3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2-DBDF-BB47-BF8D-E004AF06C01A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fld id="{A616DFD0-79F0-834F-B5D7-EE9C90DED0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3-DBDF-BB47-BF8D-E004AF06C01A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fld id="{4B7BDA2A-4E02-FD47-9D2C-FA432EA08F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4-DBDF-BB47-BF8D-E004AF06C01A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fld id="{EE97277C-C8B2-6240-9048-D5E340B1B2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5-DBDF-BB47-BF8D-E004AF06C01A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fld id="{AD4AF3D4-305A-544E-AFF1-0257457CFD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6-DBDF-BB47-BF8D-E004AF06C01A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fld id="{9DD3C1A0-8861-204F-B7DF-0C4564D6E8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7-DBDF-BB47-BF8D-E004AF06C01A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fld id="{8D951552-0863-114D-9C8E-2F02CB295C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8-DBDF-BB47-BF8D-E004AF06C01A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fld id="{C356CA73-21B8-AE41-9DCF-0AFAE0A134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9-DBDF-BB47-BF8D-E004AF06C01A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fld id="{A7C6467C-2F2E-BA4F-A97F-580EDD794D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A-DBDF-BB47-BF8D-E004AF06C01A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fld id="{72438E05-B8DD-2640-9BF1-D7473CC1F4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B-DBDF-BB47-BF8D-E004AF06C01A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fld id="{43221255-044C-C044-BDF4-B630B109D0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C-DBDF-BB47-BF8D-E004AF06C01A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fld id="{F4B867FA-6FCB-F244-A57D-6C913B2DA6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D-DBDF-BB47-BF8D-E004AF06C01A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fld id="{6AF0FEB9-A752-594B-A7D2-A668284C5D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E-DBDF-BB47-BF8D-E004AF06C01A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fld id="{274D0146-B655-BA49-95AE-F72F37B48D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F-DBDF-BB47-BF8D-E004AF06C01A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fld id="{09051634-0EF2-6F4B-9A83-18B52C5D3A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0-DBDF-BB47-BF8D-E004AF06C01A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fld id="{8CA9366D-DBE7-2945-9139-D2FADDAE0C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1-DBDF-BB47-BF8D-E004AF06C01A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fld id="{FDFBE5AD-BA82-A244-AF04-9AF1E61406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2-DBDF-BB47-BF8D-E004AF06C01A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fld id="{0377316B-9887-034A-9518-53DE35353F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3-DBDF-BB47-BF8D-E004AF06C01A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fld id="{5900771B-12C9-FD45-825E-2F9EC80094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4-DBDF-BB47-BF8D-E004AF06C01A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fld id="{7692C71F-4220-0745-AD12-35C5538A98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5-DBDF-BB47-BF8D-E004AF06C01A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fld id="{0241D9C0-E8DE-B945-B8CE-3855191F4B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6-DBDF-BB47-BF8D-E004AF06C01A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fld id="{5F49DCE9-4A68-7C4B-BFD1-2D0B6D19B6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7-DBDF-BB47-BF8D-E004AF06C01A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fld id="{A4822058-8FED-8C44-A9A3-3FDF534CEB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8-DBDF-BB47-BF8D-E004AF06C01A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fld id="{33003250-14FE-BC40-8254-729CF34891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9-DBDF-BB47-BF8D-E004AF06C01A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fld id="{F268AF9B-4E6D-494E-9497-A727B70809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A-DBDF-BB47-BF8D-E004AF06C01A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fld id="{F2B39FAC-0E06-B741-92AD-BB5CADD36D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B-DBDF-BB47-BF8D-E004AF06C01A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fld id="{72E435B4-B7C1-7141-8437-0EB767720D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C-DBDF-BB47-BF8D-E004AF06C01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'LLP Strongest'!$W$4:$W$196</c:f>
              <c:numCache>
                <c:formatCode>General</c:formatCode>
                <c:ptCount val="193"/>
                <c:pt idx="0">
                  <c:v>-2.3333333333333357</c:v>
                </c:pt>
                <c:pt idx="1">
                  <c:v>-2.1666666666666696</c:v>
                </c:pt>
                <c:pt idx="2">
                  <c:v>-1.8333333333333366</c:v>
                </c:pt>
                <c:pt idx="3">
                  <c:v>-1.6666666666666696</c:v>
                </c:pt>
                <c:pt idx="4">
                  <c:v>-1.5000000000000027</c:v>
                </c:pt>
                <c:pt idx="5">
                  <c:v>-1.3333333333333357</c:v>
                </c:pt>
                <c:pt idx="6">
                  <c:v>-1.1666666666666687</c:v>
                </c:pt>
                <c:pt idx="7">
                  <c:v>-0.83333333333333526</c:v>
                </c:pt>
                <c:pt idx="8">
                  <c:v>-0.66666666666666874</c:v>
                </c:pt>
                <c:pt idx="9">
                  <c:v>-0.50000000000000222</c:v>
                </c:pt>
                <c:pt idx="10">
                  <c:v>-0.33333333333333548</c:v>
                </c:pt>
                <c:pt idx="11">
                  <c:v>-0.16666666666666879</c:v>
                </c:pt>
                <c:pt idx="12">
                  <c:v>0.16666666666666449</c:v>
                </c:pt>
                <c:pt idx="13">
                  <c:v>0.33333333333333115</c:v>
                </c:pt>
                <c:pt idx="14">
                  <c:v>0.49999999999999789</c:v>
                </c:pt>
                <c:pt idx="15">
                  <c:v>0.66666666666666441</c:v>
                </c:pt>
                <c:pt idx="16">
                  <c:v>0.83333333333333093</c:v>
                </c:pt>
                <c:pt idx="17">
                  <c:v>1.1666666666666643</c:v>
                </c:pt>
                <c:pt idx="18">
                  <c:v>1.3333333333333313</c:v>
                </c:pt>
                <c:pt idx="19">
                  <c:v>1.4999999999999982</c:v>
                </c:pt>
                <c:pt idx="20">
                  <c:v>1.6666666666666652</c:v>
                </c:pt>
                <c:pt idx="21">
                  <c:v>1.8333333333333321</c:v>
                </c:pt>
                <c:pt idx="22">
                  <c:v>2.1666666666666652</c:v>
                </c:pt>
                <c:pt idx="23">
                  <c:v>2.3333333333333313</c:v>
                </c:pt>
                <c:pt idx="24">
                  <c:v>-1.8333333333333366</c:v>
                </c:pt>
                <c:pt idx="25">
                  <c:v>-1.6666666666666696</c:v>
                </c:pt>
                <c:pt idx="26">
                  <c:v>-1.5000000000000027</c:v>
                </c:pt>
                <c:pt idx="27">
                  <c:v>-1.3333333333333357</c:v>
                </c:pt>
                <c:pt idx="28">
                  <c:v>-1.1666666666666687</c:v>
                </c:pt>
                <c:pt idx="29">
                  <c:v>-0.83333333333333526</c:v>
                </c:pt>
                <c:pt idx="30">
                  <c:v>-0.66666666666666874</c:v>
                </c:pt>
                <c:pt idx="31">
                  <c:v>-0.33333333333333548</c:v>
                </c:pt>
                <c:pt idx="32">
                  <c:v>-0.16666666666666879</c:v>
                </c:pt>
                <c:pt idx="33">
                  <c:v>0.16666666666666449</c:v>
                </c:pt>
                <c:pt idx="34">
                  <c:v>0.33333333333333115</c:v>
                </c:pt>
                <c:pt idx="35">
                  <c:v>0.49999999999999789</c:v>
                </c:pt>
                <c:pt idx="36">
                  <c:v>0.66666666666666441</c:v>
                </c:pt>
                <c:pt idx="37">
                  <c:v>0.83333333333333093</c:v>
                </c:pt>
                <c:pt idx="38">
                  <c:v>1.1666666666666643</c:v>
                </c:pt>
                <c:pt idx="39">
                  <c:v>1.3333333333333313</c:v>
                </c:pt>
                <c:pt idx="40">
                  <c:v>1.4999999999999982</c:v>
                </c:pt>
                <c:pt idx="41">
                  <c:v>1.6666666666666652</c:v>
                </c:pt>
                <c:pt idx="42">
                  <c:v>1.8333333333333321</c:v>
                </c:pt>
                <c:pt idx="43">
                  <c:v>-1.8333333333333366</c:v>
                </c:pt>
                <c:pt idx="44">
                  <c:v>-1.6666666666666696</c:v>
                </c:pt>
                <c:pt idx="45">
                  <c:v>-1.5000000000000027</c:v>
                </c:pt>
                <c:pt idx="46">
                  <c:v>-1.3333333333333357</c:v>
                </c:pt>
                <c:pt idx="47">
                  <c:v>-1.1666666666666687</c:v>
                </c:pt>
                <c:pt idx="48">
                  <c:v>-0.83333333333333526</c:v>
                </c:pt>
                <c:pt idx="49">
                  <c:v>-0.66666666666666874</c:v>
                </c:pt>
                <c:pt idx="50">
                  <c:v>-0.50000000000000222</c:v>
                </c:pt>
                <c:pt idx="51">
                  <c:v>-0.33333333333333548</c:v>
                </c:pt>
                <c:pt idx="52">
                  <c:v>-0.16666666666666879</c:v>
                </c:pt>
                <c:pt idx="53">
                  <c:v>0.16666666666666449</c:v>
                </c:pt>
                <c:pt idx="54">
                  <c:v>0.33333333333333115</c:v>
                </c:pt>
                <c:pt idx="55">
                  <c:v>0.49999999999999789</c:v>
                </c:pt>
                <c:pt idx="56">
                  <c:v>0.66666666666666441</c:v>
                </c:pt>
                <c:pt idx="57">
                  <c:v>0.83333333333333093</c:v>
                </c:pt>
                <c:pt idx="58">
                  <c:v>1.1666666666666643</c:v>
                </c:pt>
                <c:pt idx="59">
                  <c:v>1.3333333333333313</c:v>
                </c:pt>
                <c:pt idx="60">
                  <c:v>1.4999999999999982</c:v>
                </c:pt>
                <c:pt idx="61">
                  <c:v>1.6666666666666652</c:v>
                </c:pt>
                <c:pt idx="62">
                  <c:v>1.8333333333333321</c:v>
                </c:pt>
                <c:pt idx="63">
                  <c:v>-1.6666666666666696</c:v>
                </c:pt>
                <c:pt idx="64">
                  <c:v>-1.5000000000000027</c:v>
                </c:pt>
                <c:pt idx="65">
                  <c:v>-1.3333333333333357</c:v>
                </c:pt>
                <c:pt idx="66">
                  <c:v>-1.1666666666666687</c:v>
                </c:pt>
                <c:pt idx="67">
                  <c:v>-0.83333333333333526</c:v>
                </c:pt>
                <c:pt idx="68">
                  <c:v>-0.66666666666666874</c:v>
                </c:pt>
                <c:pt idx="69">
                  <c:v>-0.50000000000000222</c:v>
                </c:pt>
                <c:pt idx="70">
                  <c:v>-0.33333333333333548</c:v>
                </c:pt>
                <c:pt idx="71">
                  <c:v>-0.16666666666666879</c:v>
                </c:pt>
                <c:pt idx="72">
                  <c:v>0.16666666666666449</c:v>
                </c:pt>
                <c:pt idx="73">
                  <c:v>0.33333333333333115</c:v>
                </c:pt>
                <c:pt idx="74">
                  <c:v>0.49999999999999789</c:v>
                </c:pt>
                <c:pt idx="75">
                  <c:v>0.66666666666666441</c:v>
                </c:pt>
                <c:pt idx="76">
                  <c:v>0.83333333333333093</c:v>
                </c:pt>
                <c:pt idx="77">
                  <c:v>1.1666666666666643</c:v>
                </c:pt>
                <c:pt idx="78">
                  <c:v>1.3333333333333313</c:v>
                </c:pt>
                <c:pt idx="79">
                  <c:v>1.4999999999999982</c:v>
                </c:pt>
                <c:pt idx="80">
                  <c:v>1.6666666666666652</c:v>
                </c:pt>
                <c:pt idx="81">
                  <c:v>-1.5000000000000027</c:v>
                </c:pt>
                <c:pt idx="82">
                  <c:v>-1.3333333333333357</c:v>
                </c:pt>
                <c:pt idx="83">
                  <c:v>-1.1666666666666687</c:v>
                </c:pt>
                <c:pt idx="84">
                  <c:v>-0.83333333333333526</c:v>
                </c:pt>
                <c:pt idx="85">
                  <c:v>-0.66666666666666874</c:v>
                </c:pt>
                <c:pt idx="86">
                  <c:v>-0.50000000000000222</c:v>
                </c:pt>
                <c:pt idx="87">
                  <c:v>-0.33333333333333548</c:v>
                </c:pt>
                <c:pt idx="88">
                  <c:v>-0.16666666666666879</c:v>
                </c:pt>
                <c:pt idx="89">
                  <c:v>0.16666666666666449</c:v>
                </c:pt>
                <c:pt idx="90">
                  <c:v>0.33333333333333115</c:v>
                </c:pt>
                <c:pt idx="91">
                  <c:v>0.49999999999999789</c:v>
                </c:pt>
                <c:pt idx="92">
                  <c:v>0.66666666666666441</c:v>
                </c:pt>
                <c:pt idx="93">
                  <c:v>0.83333333333333093</c:v>
                </c:pt>
                <c:pt idx="94">
                  <c:v>1.1666666666666643</c:v>
                </c:pt>
                <c:pt idx="95">
                  <c:v>1.3333333333333313</c:v>
                </c:pt>
                <c:pt idx="96">
                  <c:v>1.4999999999999982</c:v>
                </c:pt>
                <c:pt idx="97">
                  <c:v>-1.3333333333333357</c:v>
                </c:pt>
                <c:pt idx="98">
                  <c:v>-1.1666666666666687</c:v>
                </c:pt>
                <c:pt idx="99">
                  <c:v>-0.83333333333333526</c:v>
                </c:pt>
                <c:pt idx="100">
                  <c:v>-0.66666666666666874</c:v>
                </c:pt>
                <c:pt idx="101">
                  <c:v>-0.50000000000000222</c:v>
                </c:pt>
                <c:pt idx="102">
                  <c:v>-0.33333333333333548</c:v>
                </c:pt>
                <c:pt idx="103">
                  <c:v>-0.16666666666666879</c:v>
                </c:pt>
                <c:pt idx="104">
                  <c:v>0.16666666666666449</c:v>
                </c:pt>
                <c:pt idx="105">
                  <c:v>0.33333333333333115</c:v>
                </c:pt>
                <c:pt idx="106">
                  <c:v>0.49999999999999789</c:v>
                </c:pt>
                <c:pt idx="107">
                  <c:v>0.66666666666666441</c:v>
                </c:pt>
                <c:pt idx="108">
                  <c:v>0.83333333333333093</c:v>
                </c:pt>
                <c:pt idx="109">
                  <c:v>1.1666666666666643</c:v>
                </c:pt>
                <c:pt idx="110">
                  <c:v>1.3333333333333313</c:v>
                </c:pt>
                <c:pt idx="111">
                  <c:v>-1.1666666666666687</c:v>
                </c:pt>
                <c:pt idx="112">
                  <c:v>-0.83333333333333526</c:v>
                </c:pt>
                <c:pt idx="113">
                  <c:v>-0.66666666666666874</c:v>
                </c:pt>
                <c:pt idx="114">
                  <c:v>-0.50000000000000222</c:v>
                </c:pt>
                <c:pt idx="115">
                  <c:v>-0.33333333333333548</c:v>
                </c:pt>
                <c:pt idx="116">
                  <c:v>-0.16666666666666879</c:v>
                </c:pt>
                <c:pt idx="117">
                  <c:v>0.16666666666666449</c:v>
                </c:pt>
                <c:pt idx="118">
                  <c:v>0.33333333333333115</c:v>
                </c:pt>
                <c:pt idx="119">
                  <c:v>0.49999999999999789</c:v>
                </c:pt>
                <c:pt idx="120">
                  <c:v>0.66666666666666441</c:v>
                </c:pt>
                <c:pt idx="121">
                  <c:v>0.83333333333333093</c:v>
                </c:pt>
                <c:pt idx="122">
                  <c:v>1.1666666666666643</c:v>
                </c:pt>
                <c:pt idx="123">
                  <c:v>-1.1666666666666687</c:v>
                </c:pt>
                <c:pt idx="124">
                  <c:v>-0.83333333333333526</c:v>
                </c:pt>
                <c:pt idx="125">
                  <c:v>-0.66666666666666874</c:v>
                </c:pt>
                <c:pt idx="126">
                  <c:v>-0.50000000000000222</c:v>
                </c:pt>
                <c:pt idx="127">
                  <c:v>-0.33333333333333548</c:v>
                </c:pt>
                <c:pt idx="128">
                  <c:v>-0.16666666666666879</c:v>
                </c:pt>
                <c:pt idx="129">
                  <c:v>0.16666666666666449</c:v>
                </c:pt>
                <c:pt idx="130">
                  <c:v>0.33333333333333115</c:v>
                </c:pt>
                <c:pt idx="131">
                  <c:v>0.49999999999999789</c:v>
                </c:pt>
                <c:pt idx="132">
                  <c:v>0.66666666666666441</c:v>
                </c:pt>
                <c:pt idx="133">
                  <c:v>0.83333333333333093</c:v>
                </c:pt>
                <c:pt idx="134">
                  <c:v>1.1666666666666643</c:v>
                </c:pt>
                <c:pt idx="135">
                  <c:v>-0.83333333333333526</c:v>
                </c:pt>
                <c:pt idx="136">
                  <c:v>-0.66666666666666874</c:v>
                </c:pt>
                <c:pt idx="137">
                  <c:v>-0.50000000000000222</c:v>
                </c:pt>
                <c:pt idx="138">
                  <c:v>-0.33333333333333548</c:v>
                </c:pt>
                <c:pt idx="139">
                  <c:v>-0.16666666666666879</c:v>
                </c:pt>
                <c:pt idx="140">
                  <c:v>0.16666666666666449</c:v>
                </c:pt>
                <c:pt idx="141">
                  <c:v>0.33333333333333115</c:v>
                </c:pt>
                <c:pt idx="142">
                  <c:v>0.49999999999999789</c:v>
                </c:pt>
                <c:pt idx="143">
                  <c:v>0.66666666666666441</c:v>
                </c:pt>
                <c:pt idx="144">
                  <c:v>0.83333333333333093</c:v>
                </c:pt>
                <c:pt idx="145">
                  <c:v>-0.83333333333333526</c:v>
                </c:pt>
                <c:pt idx="146">
                  <c:v>-0.66666666666666874</c:v>
                </c:pt>
                <c:pt idx="147">
                  <c:v>-0.50000000000000222</c:v>
                </c:pt>
                <c:pt idx="148">
                  <c:v>-0.33333333333333548</c:v>
                </c:pt>
                <c:pt idx="149">
                  <c:v>-0.16666666666666879</c:v>
                </c:pt>
                <c:pt idx="150">
                  <c:v>0.16666666666666449</c:v>
                </c:pt>
                <c:pt idx="151">
                  <c:v>0.33333333333333115</c:v>
                </c:pt>
                <c:pt idx="152">
                  <c:v>0.49999999999999789</c:v>
                </c:pt>
                <c:pt idx="153">
                  <c:v>0.66666666666666441</c:v>
                </c:pt>
                <c:pt idx="154">
                  <c:v>0.83333333333333093</c:v>
                </c:pt>
                <c:pt idx="155">
                  <c:v>-0.83333333333333526</c:v>
                </c:pt>
                <c:pt idx="156">
                  <c:v>-0.66666666666666874</c:v>
                </c:pt>
                <c:pt idx="157">
                  <c:v>-0.50000000000000222</c:v>
                </c:pt>
                <c:pt idx="158">
                  <c:v>-0.33333333333333548</c:v>
                </c:pt>
                <c:pt idx="159">
                  <c:v>-0.16666666666666879</c:v>
                </c:pt>
                <c:pt idx="160">
                  <c:v>0.16666666666666449</c:v>
                </c:pt>
                <c:pt idx="161">
                  <c:v>0.33333333333333115</c:v>
                </c:pt>
                <c:pt idx="162">
                  <c:v>0.49999999999999789</c:v>
                </c:pt>
                <c:pt idx="163">
                  <c:v>0.66666666666666441</c:v>
                </c:pt>
                <c:pt idx="164">
                  <c:v>0.83333333333333093</c:v>
                </c:pt>
                <c:pt idx="165">
                  <c:v>-0.66666666666666874</c:v>
                </c:pt>
                <c:pt idx="166">
                  <c:v>-0.50000000000000222</c:v>
                </c:pt>
                <c:pt idx="167">
                  <c:v>-0.33333333333333548</c:v>
                </c:pt>
                <c:pt idx="168">
                  <c:v>-0.16666666666666879</c:v>
                </c:pt>
                <c:pt idx="169">
                  <c:v>0.16666666666666449</c:v>
                </c:pt>
                <c:pt idx="170">
                  <c:v>0.33333333333333115</c:v>
                </c:pt>
                <c:pt idx="171">
                  <c:v>0.49999999999999789</c:v>
                </c:pt>
                <c:pt idx="172">
                  <c:v>0.66666666666666441</c:v>
                </c:pt>
                <c:pt idx="173">
                  <c:v>-0.66666666666666874</c:v>
                </c:pt>
                <c:pt idx="174">
                  <c:v>-0.50000000000000222</c:v>
                </c:pt>
                <c:pt idx="175">
                  <c:v>-0.33333333333333548</c:v>
                </c:pt>
                <c:pt idx="176">
                  <c:v>-0.16666666666666879</c:v>
                </c:pt>
                <c:pt idx="177">
                  <c:v>0.16666666666666449</c:v>
                </c:pt>
                <c:pt idx="178">
                  <c:v>0.33333333333333115</c:v>
                </c:pt>
                <c:pt idx="179">
                  <c:v>0.49999999999999789</c:v>
                </c:pt>
                <c:pt idx="180">
                  <c:v>0.66666666666666441</c:v>
                </c:pt>
                <c:pt idx="181">
                  <c:v>-0.50000000000000222</c:v>
                </c:pt>
                <c:pt idx="182">
                  <c:v>-0.33333333333333548</c:v>
                </c:pt>
                <c:pt idx="183">
                  <c:v>-0.16666666666666879</c:v>
                </c:pt>
                <c:pt idx="184">
                  <c:v>0.16666666666666449</c:v>
                </c:pt>
                <c:pt idx="185">
                  <c:v>0.33333333333333115</c:v>
                </c:pt>
                <c:pt idx="186">
                  <c:v>0.49999999999999789</c:v>
                </c:pt>
                <c:pt idx="187">
                  <c:v>-0.33333333333333548</c:v>
                </c:pt>
                <c:pt idx="188">
                  <c:v>-0.16666666666666879</c:v>
                </c:pt>
                <c:pt idx="189">
                  <c:v>0.16666666666666449</c:v>
                </c:pt>
                <c:pt idx="190">
                  <c:v>0.33333333333333115</c:v>
                </c:pt>
                <c:pt idx="191">
                  <c:v>-0.16666666666666879</c:v>
                </c:pt>
                <c:pt idx="192">
                  <c:v>0.16666666666666449</c:v>
                </c:pt>
              </c:numCache>
            </c:numRef>
          </c:xVal>
          <c:yVal>
            <c:numRef>
              <c:f>'LLP Strongest'!$Y$4:$Y$196</c:f>
              <c:numCache>
                <c:formatCode>General</c:formatCode>
                <c:ptCount val="193"/>
                <c:pt idx="0">
                  <c:v>1.4E-2</c:v>
                </c:pt>
                <c:pt idx="1">
                  <c:v>1.4E-2</c:v>
                </c:pt>
                <c:pt idx="2">
                  <c:v>1.4E-2</c:v>
                </c:pt>
                <c:pt idx="3">
                  <c:v>1.4E-2</c:v>
                </c:pt>
                <c:pt idx="4">
                  <c:v>1.4E-2</c:v>
                </c:pt>
                <c:pt idx="5">
                  <c:v>1.4E-2</c:v>
                </c:pt>
                <c:pt idx="6">
                  <c:v>1.4E-2</c:v>
                </c:pt>
                <c:pt idx="7">
                  <c:v>1.4E-2</c:v>
                </c:pt>
                <c:pt idx="8">
                  <c:v>1.4E-2</c:v>
                </c:pt>
                <c:pt idx="9">
                  <c:v>1.4E-2</c:v>
                </c:pt>
                <c:pt idx="10">
                  <c:v>1.4E-2</c:v>
                </c:pt>
                <c:pt idx="11">
                  <c:v>1.4E-2</c:v>
                </c:pt>
                <c:pt idx="12">
                  <c:v>1.4E-2</c:v>
                </c:pt>
                <c:pt idx="13">
                  <c:v>1.4E-2</c:v>
                </c:pt>
                <c:pt idx="14">
                  <c:v>1.4E-2</c:v>
                </c:pt>
                <c:pt idx="15">
                  <c:v>1.4E-2</c:v>
                </c:pt>
                <c:pt idx="16">
                  <c:v>1.4E-2</c:v>
                </c:pt>
                <c:pt idx="17">
                  <c:v>1.4E-2</c:v>
                </c:pt>
                <c:pt idx="18">
                  <c:v>1.4E-2</c:v>
                </c:pt>
                <c:pt idx="19">
                  <c:v>1.4E-2</c:v>
                </c:pt>
                <c:pt idx="20">
                  <c:v>1.4E-2</c:v>
                </c:pt>
                <c:pt idx="21">
                  <c:v>1.4E-2</c:v>
                </c:pt>
                <c:pt idx="22">
                  <c:v>1.4E-2</c:v>
                </c:pt>
                <c:pt idx="23">
                  <c:v>1.4E-2</c:v>
                </c:pt>
                <c:pt idx="24">
                  <c:v>3.7999999999999999E-2</c:v>
                </c:pt>
                <c:pt idx="25">
                  <c:v>3.7999999999999999E-2</c:v>
                </c:pt>
                <c:pt idx="26">
                  <c:v>3.7999999999999999E-2</c:v>
                </c:pt>
                <c:pt idx="27">
                  <c:v>3.7999999999999999E-2</c:v>
                </c:pt>
                <c:pt idx="28">
                  <c:v>3.7999999999999999E-2</c:v>
                </c:pt>
                <c:pt idx="29">
                  <c:v>3.7999999999999999E-2</c:v>
                </c:pt>
                <c:pt idx="30">
                  <c:v>3.7999999999999999E-2</c:v>
                </c:pt>
                <c:pt idx="31">
                  <c:v>3.7999999999999999E-2</c:v>
                </c:pt>
                <c:pt idx="32">
                  <c:v>3.7999999999999999E-2</c:v>
                </c:pt>
                <c:pt idx="33">
                  <c:v>3.7999999999999999E-2</c:v>
                </c:pt>
                <c:pt idx="34">
                  <c:v>3.7999999999999999E-2</c:v>
                </c:pt>
                <c:pt idx="35">
                  <c:v>3.7999999999999999E-2</c:v>
                </c:pt>
                <c:pt idx="36">
                  <c:v>3.7999999999999999E-2</c:v>
                </c:pt>
                <c:pt idx="37">
                  <c:v>3.7999999999999999E-2</c:v>
                </c:pt>
                <c:pt idx="38">
                  <c:v>3.7999999999999999E-2</c:v>
                </c:pt>
                <c:pt idx="39">
                  <c:v>3.7999999999999999E-2</c:v>
                </c:pt>
                <c:pt idx="40">
                  <c:v>3.7999999999999999E-2</c:v>
                </c:pt>
                <c:pt idx="41">
                  <c:v>3.7999999999999999E-2</c:v>
                </c:pt>
                <c:pt idx="42">
                  <c:v>3.7999999999999999E-2</c:v>
                </c:pt>
                <c:pt idx="43">
                  <c:v>6.2000000000000006E-2</c:v>
                </c:pt>
                <c:pt idx="44">
                  <c:v>6.2000000000000006E-2</c:v>
                </c:pt>
                <c:pt idx="45">
                  <c:v>6.2000000000000006E-2</c:v>
                </c:pt>
                <c:pt idx="46">
                  <c:v>6.2000000000000006E-2</c:v>
                </c:pt>
                <c:pt idx="47">
                  <c:v>6.2000000000000006E-2</c:v>
                </c:pt>
                <c:pt idx="48">
                  <c:v>6.2000000000000006E-2</c:v>
                </c:pt>
                <c:pt idx="49">
                  <c:v>6.2000000000000006E-2</c:v>
                </c:pt>
                <c:pt idx="50">
                  <c:v>6.2000000000000006E-2</c:v>
                </c:pt>
                <c:pt idx="51">
                  <c:v>6.2000000000000006E-2</c:v>
                </c:pt>
                <c:pt idx="52">
                  <c:v>6.2000000000000006E-2</c:v>
                </c:pt>
                <c:pt idx="53">
                  <c:v>6.2000000000000006E-2</c:v>
                </c:pt>
                <c:pt idx="54">
                  <c:v>6.2000000000000006E-2</c:v>
                </c:pt>
                <c:pt idx="55">
                  <c:v>6.2000000000000006E-2</c:v>
                </c:pt>
                <c:pt idx="56">
                  <c:v>6.2000000000000006E-2</c:v>
                </c:pt>
                <c:pt idx="57">
                  <c:v>6.2000000000000006E-2</c:v>
                </c:pt>
                <c:pt idx="58">
                  <c:v>6.2000000000000006E-2</c:v>
                </c:pt>
                <c:pt idx="59">
                  <c:v>6.2000000000000006E-2</c:v>
                </c:pt>
                <c:pt idx="60">
                  <c:v>6.2000000000000006E-2</c:v>
                </c:pt>
                <c:pt idx="61">
                  <c:v>6.2000000000000006E-2</c:v>
                </c:pt>
                <c:pt idx="62">
                  <c:v>6.2000000000000006E-2</c:v>
                </c:pt>
                <c:pt idx="63">
                  <c:v>8.6000000000000007E-2</c:v>
                </c:pt>
                <c:pt idx="64">
                  <c:v>8.6000000000000007E-2</c:v>
                </c:pt>
                <c:pt idx="65">
                  <c:v>8.6000000000000007E-2</c:v>
                </c:pt>
                <c:pt idx="66">
                  <c:v>8.6000000000000007E-2</c:v>
                </c:pt>
                <c:pt idx="67">
                  <c:v>8.6000000000000007E-2</c:v>
                </c:pt>
                <c:pt idx="68">
                  <c:v>8.6000000000000007E-2</c:v>
                </c:pt>
                <c:pt idx="69">
                  <c:v>8.6000000000000007E-2</c:v>
                </c:pt>
                <c:pt idx="70">
                  <c:v>8.6000000000000007E-2</c:v>
                </c:pt>
                <c:pt idx="71">
                  <c:v>8.6000000000000007E-2</c:v>
                </c:pt>
                <c:pt idx="72">
                  <c:v>8.6000000000000007E-2</c:v>
                </c:pt>
                <c:pt idx="73">
                  <c:v>8.6000000000000007E-2</c:v>
                </c:pt>
                <c:pt idx="74">
                  <c:v>8.6000000000000007E-2</c:v>
                </c:pt>
                <c:pt idx="75">
                  <c:v>8.6000000000000007E-2</c:v>
                </c:pt>
                <c:pt idx="76">
                  <c:v>8.6000000000000007E-2</c:v>
                </c:pt>
                <c:pt idx="77">
                  <c:v>8.6000000000000007E-2</c:v>
                </c:pt>
                <c:pt idx="78">
                  <c:v>8.6000000000000007E-2</c:v>
                </c:pt>
                <c:pt idx="79">
                  <c:v>8.6000000000000007E-2</c:v>
                </c:pt>
                <c:pt idx="80">
                  <c:v>8.6000000000000007E-2</c:v>
                </c:pt>
                <c:pt idx="81">
                  <c:v>0.11</c:v>
                </c:pt>
                <c:pt idx="82">
                  <c:v>0.11</c:v>
                </c:pt>
                <c:pt idx="83">
                  <c:v>0.11</c:v>
                </c:pt>
                <c:pt idx="84">
                  <c:v>0.11</c:v>
                </c:pt>
                <c:pt idx="85">
                  <c:v>0.11</c:v>
                </c:pt>
                <c:pt idx="86">
                  <c:v>0.11</c:v>
                </c:pt>
                <c:pt idx="87">
                  <c:v>0.11</c:v>
                </c:pt>
                <c:pt idx="88">
                  <c:v>0.11</c:v>
                </c:pt>
                <c:pt idx="89">
                  <c:v>0.11</c:v>
                </c:pt>
                <c:pt idx="90">
                  <c:v>0.11</c:v>
                </c:pt>
                <c:pt idx="91">
                  <c:v>0.11</c:v>
                </c:pt>
                <c:pt idx="92">
                  <c:v>0.11</c:v>
                </c:pt>
                <c:pt idx="93">
                  <c:v>0.11</c:v>
                </c:pt>
                <c:pt idx="94">
                  <c:v>0.11</c:v>
                </c:pt>
                <c:pt idx="95">
                  <c:v>0.11</c:v>
                </c:pt>
                <c:pt idx="96">
                  <c:v>0.11</c:v>
                </c:pt>
                <c:pt idx="97">
                  <c:v>0.13400000000000001</c:v>
                </c:pt>
                <c:pt idx="98">
                  <c:v>0.13400000000000001</c:v>
                </c:pt>
                <c:pt idx="99">
                  <c:v>0.13400000000000001</c:v>
                </c:pt>
                <c:pt idx="100">
                  <c:v>0.13400000000000001</c:v>
                </c:pt>
                <c:pt idx="101">
                  <c:v>0.13400000000000001</c:v>
                </c:pt>
                <c:pt idx="102">
                  <c:v>0.13400000000000001</c:v>
                </c:pt>
                <c:pt idx="103">
                  <c:v>0.13400000000000001</c:v>
                </c:pt>
                <c:pt idx="104">
                  <c:v>0.13400000000000001</c:v>
                </c:pt>
                <c:pt idx="105">
                  <c:v>0.13400000000000001</c:v>
                </c:pt>
                <c:pt idx="106">
                  <c:v>0.13400000000000001</c:v>
                </c:pt>
                <c:pt idx="107">
                  <c:v>0.13400000000000001</c:v>
                </c:pt>
                <c:pt idx="108">
                  <c:v>0.13400000000000001</c:v>
                </c:pt>
                <c:pt idx="109">
                  <c:v>0.13400000000000001</c:v>
                </c:pt>
                <c:pt idx="110">
                  <c:v>0.13400000000000001</c:v>
                </c:pt>
                <c:pt idx="111">
                  <c:v>0.158</c:v>
                </c:pt>
                <c:pt idx="112">
                  <c:v>0.158</c:v>
                </c:pt>
                <c:pt idx="113">
                  <c:v>0.158</c:v>
                </c:pt>
                <c:pt idx="114">
                  <c:v>0.158</c:v>
                </c:pt>
                <c:pt idx="115">
                  <c:v>0.158</c:v>
                </c:pt>
                <c:pt idx="116">
                  <c:v>0.158</c:v>
                </c:pt>
                <c:pt idx="117">
                  <c:v>0.158</c:v>
                </c:pt>
                <c:pt idx="118">
                  <c:v>0.158</c:v>
                </c:pt>
                <c:pt idx="119">
                  <c:v>0.158</c:v>
                </c:pt>
                <c:pt idx="120">
                  <c:v>0.158</c:v>
                </c:pt>
                <c:pt idx="121">
                  <c:v>0.158</c:v>
                </c:pt>
                <c:pt idx="122">
                  <c:v>0.158</c:v>
                </c:pt>
                <c:pt idx="123">
                  <c:v>0.182</c:v>
                </c:pt>
                <c:pt idx="124">
                  <c:v>0.182</c:v>
                </c:pt>
                <c:pt idx="125">
                  <c:v>0.182</c:v>
                </c:pt>
                <c:pt idx="126">
                  <c:v>0.182</c:v>
                </c:pt>
                <c:pt idx="127">
                  <c:v>0.182</c:v>
                </c:pt>
                <c:pt idx="128">
                  <c:v>0.182</c:v>
                </c:pt>
                <c:pt idx="129">
                  <c:v>0.182</c:v>
                </c:pt>
                <c:pt idx="130">
                  <c:v>0.182</c:v>
                </c:pt>
                <c:pt idx="131">
                  <c:v>0.182</c:v>
                </c:pt>
                <c:pt idx="132">
                  <c:v>0.182</c:v>
                </c:pt>
                <c:pt idx="133">
                  <c:v>0.182</c:v>
                </c:pt>
                <c:pt idx="134">
                  <c:v>0.182</c:v>
                </c:pt>
                <c:pt idx="135">
                  <c:v>0.20599999999999999</c:v>
                </c:pt>
                <c:pt idx="136">
                  <c:v>0.20599999999999999</c:v>
                </c:pt>
                <c:pt idx="137">
                  <c:v>0.20599999999999999</c:v>
                </c:pt>
                <c:pt idx="138">
                  <c:v>0.20599999999999999</c:v>
                </c:pt>
                <c:pt idx="139">
                  <c:v>0.20599999999999999</c:v>
                </c:pt>
                <c:pt idx="140">
                  <c:v>0.20599999999999999</c:v>
                </c:pt>
                <c:pt idx="141">
                  <c:v>0.20599999999999999</c:v>
                </c:pt>
                <c:pt idx="142">
                  <c:v>0.20599999999999999</c:v>
                </c:pt>
                <c:pt idx="143">
                  <c:v>0.20599999999999999</c:v>
                </c:pt>
                <c:pt idx="144">
                  <c:v>0.20599999999999999</c:v>
                </c:pt>
                <c:pt idx="145">
                  <c:v>0.22999999999999998</c:v>
                </c:pt>
                <c:pt idx="146">
                  <c:v>0.22999999999999998</c:v>
                </c:pt>
                <c:pt idx="147">
                  <c:v>0.22999999999999998</c:v>
                </c:pt>
                <c:pt idx="148">
                  <c:v>0.22999999999999998</c:v>
                </c:pt>
                <c:pt idx="149">
                  <c:v>0.22999999999999998</c:v>
                </c:pt>
                <c:pt idx="150">
                  <c:v>0.22999999999999998</c:v>
                </c:pt>
                <c:pt idx="151">
                  <c:v>0.22999999999999998</c:v>
                </c:pt>
                <c:pt idx="152">
                  <c:v>0.22999999999999998</c:v>
                </c:pt>
                <c:pt idx="153">
                  <c:v>0.22999999999999998</c:v>
                </c:pt>
                <c:pt idx="154">
                  <c:v>0.22999999999999998</c:v>
                </c:pt>
                <c:pt idx="155">
                  <c:v>0.254</c:v>
                </c:pt>
                <c:pt idx="156">
                  <c:v>0.254</c:v>
                </c:pt>
                <c:pt idx="157">
                  <c:v>0.254</c:v>
                </c:pt>
                <c:pt idx="158">
                  <c:v>0.254</c:v>
                </c:pt>
                <c:pt idx="159">
                  <c:v>0.254</c:v>
                </c:pt>
                <c:pt idx="160">
                  <c:v>0.254</c:v>
                </c:pt>
                <c:pt idx="161">
                  <c:v>0.254</c:v>
                </c:pt>
                <c:pt idx="162">
                  <c:v>0.254</c:v>
                </c:pt>
                <c:pt idx="163">
                  <c:v>0.254</c:v>
                </c:pt>
                <c:pt idx="164">
                  <c:v>0.254</c:v>
                </c:pt>
                <c:pt idx="165">
                  <c:v>0.27800000000000002</c:v>
                </c:pt>
                <c:pt idx="166">
                  <c:v>0.27800000000000002</c:v>
                </c:pt>
                <c:pt idx="167">
                  <c:v>0.27800000000000002</c:v>
                </c:pt>
                <c:pt idx="168">
                  <c:v>0.27800000000000002</c:v>
                </c:pt>
                <c:pt idx="169">
                  <c:v>0.27800000000000002</c:v>
                </c:pt>
                <c:pt idx="170">
                  <c:v>0.27800000000000002</c:v>
                </c:pt>
                <c:pt idx="171">
                  <c:v>0.27800000000000002</c:v>
                </c:pt>
                <c:pt idx="172">
                  <c:v>0.27800000000000002</c:v>
                </c:pt>
                <c:pt idx="173">
                  <c:v>0.30199999999999999</c:v>
                </c:pt>
                <c:pt idx="174">
                  <c:v>0.30199999999999999</c:v>
                </c:pt>
                <c:pt idx="175">
                  <c:v>0.30199999999999999</c:v>
                </c:pt>
                <c:pt idx="176">
                  <c:v>0.30199999999999999</c:v>
                </c:pt>
                <c:pt idx="177">
                  <c:v>0.30199999999999999</c:v>
                </c:pt>
                <c:pt idx="178">
                  <c:v>0.30199999999999999</c:v>
                </c:pt>
                <c:pt idx="179">
                  <c:v>0.30199999999999999</c:v>
                </c:pt>
                <c:pt idx="180">
                  <c:v>0.30199999999999999</c:v>
                </c:pt>
                <c:pt idx="181">
                  <c:v>0.32600000000000001</c:v>
                </c:pt>
                <c:pt idx="182">
                  <c:v>0.32600000000000001</c:v>
                </c:pt>
                <c:pt idx="183">
                  <c:v>0.32600000000000001</c:v>
                </c:pt>
                <c:pt idx="184">
                  <c:v>0.32600000000000001</c:v>
                </c:pt>
                <c:pt idx="185">
                  <c:v>0.32600000000000001</c:v>
                </c:pt>
                <c:pt idx="186">
                  <c:v>0.32600000000000001</c:v>
                </c:pt>
                <c:pt idx="187">
                  <c:v>0.35</c:v>
                </c:pt>
                <c:pt idx="188">
                  <c:v>0.35</c:v>
                </c:pt>
                <c:pt idx="189">
                  <c:v>0.35</c:v>
                </c:pt>
                <c:pt idx="190">
                  <c:v>0.35</c:v>
                </c:pt>
                <c:pt idx="191">
                  <c:v>0.374</c:v>
                </c:pt>
                <c:pt idx="192">
                  <c:v>0.374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'LLP Strongest'!$Z$4:$Z$196</c15:f>
                <c15:dlblRangeCache>
                  <c:ptCount val="193"/>
                  <c:pt idx="0">
                    <c:v>x</c:v>
                  </c:pt>
                  <c:pt idx="1">
                    <c:v>x</c:v>
                  </c:pt>
                  <c:pt idx="2">
                    <c:v>x</c:v>
                  </c:pt>
                  <c:pt idx="3">
                    <c:v>x</c:v>
                  </c:pt>
                  <c:pt idx="4">
                    <c:v>x</c:v>
                  </c:pt>
                  <c:pt idx="5">
                    <c:v>x</c:v>
                  </c:pt>
                  <c:pt idx="6">
                    <c:v>x</c:v>
                  </c:pt>
                  <c:pt idx="7">
                    <c:v>x</c:v>
                  </c:pt>
                  <c:pt idx="8">
                    <c:v>x</c:v>
                  </c:pt>
                  <c:pt idx="9">
                    <c:v>x</c:v>
                  </c:pt>
                  <c:pt idx="10">
                    <c:v>x</c:v>
                  </c:pt>
                  <c:pt idx="11">
                    <c:v>x</c:v>
                  </c:pt>
                  <c:pt idx="12">
                    <c:v>x</c:v>
                  </c:pt>
                  <c:pt idx="13">
                    <c:v>x</c:v>
                  </c:pt>
                  <c:pt idx="14">
                    <c:v>x</c:v>
                  </c:pt>
                  <c:pt idx="15">
                    <c:v>x</c:v>
                  </c:pt>
                  <c:pt idx="16">
                    <c:v>x</c:v>
                  </c:pt>
                  <c:pt idx="17">
                    <c:v>x</c:v>
                  </c:pt>
                  <c:pt idx="18">
                    <c:v>x</c:v>
                  </c:pt>
                  <c:pt idx="19">
                    <c:v>x</c:v>
                  </c:pt>
                  <c:pt idx="20">
                    <c:v>x</c:v>
                  </c:pt>
                  <c:pt idx="21">
                    <c:v>x</c:v>
                  </c:pt>
                  <c:pt idx="22">
                    <c:v>x</c:v>
                  </c:pt>
                  <c:pt idx="23">
                    <c:v>x</c:v>
                  </c:pt>
                  <c:pt idx="24">
                    <c:v>x</c:v>
                  </c:pt>
                  <c:pt idx="25">
                    <c:v>x</c:v>
                  </c:pt>
                  <c:pt idx="26">
                    <c:v>x</c:v>
                  </c:pt>
                  <c:pt idx="27">
                    <c:v>x</c:v>
                  </c:pt>
                  <c:pt idx="28">
                    <c:v>x</c:v>
                  </c:pt>
                  <c:pt idx="29">
                    <c:v>x</c:v>
                  </c:pt>
                  <c:pt idx="30">
                    <c:v>x</c:v>
                  </c:pt>
                  <c:pt idx="31">
                    <c:v>x</c:v>
                  </c:pt>
                  <c:pt idx="32">
                    <c:v>x</c:v>
                  </c:pt>
                  <c:pt idx="33">
                    <c:v>x</c:v>
                  </c:pt>
                  <c:pt idx="34">
                    <c:v>x</c:v>
                  </c:pt>
                  <c:pt idx="35">
                    <c:v>x</c:v>
                  </c:pt>
                  <c:pt idx="36">
                    <c:v>x</c:v>
                  </c:pt>
                  <c:pt idx="37">
                    <c:v>x</c:v>
                  </c:pt>
                  <c:pt idx="38">
                    <c:v>x</c:v>
                  </c:pt>
                  <c:pt idx="39">
                    <c:v>x</c:v>
                  </c:pt>
                  <c:pt idx="40">
                    <c:v>x</c:v>
                  </c:pt>
                  <c:pt idx="41">
                    <c:v>x</c:v>
                  </c:pt>
                  <c:pt idx="42">
                    <c:v>x</c:v>
                  </c:pt>
                  <c:pt idx="43">
                    <c:v>x</c:v>
                  </c:pt>
                  <c:pt idx="44">
                    <c:v>x</c:v>
                  </c:pt>
                  <c:pt idx="45">
                    <c:v>x</c:v>
                  </c:pt>
                  <c:pt idx="46">
                    <c:v>x</c:v>
                  </c:pt>
                  <c:pt idx="47">
                    <c:v>x</c:v>
                  </c:pt>
                  <c:pt idx="48">
                    <c:v>x</c:v>
                  </c:pt>
                  <c:pt idx="49">
                    <c:v>x</c:v>
                  </c:pt>
                  <c:pt idx="50">
                    <c:v>x</c:v>
                  </c:pt>
                  <c:pt idx="51">
                    <c:v>x</c:v>
                  </c:pt>
                  <c:pt idx="52">
                    <c:v>x</c:v>
                  </c:pt>
                  <c:pt idx="53">
                    <c:v>x</c:v>
                  </c:pt>
                  <c:pt idx="54">
                    <c:v>x</c:v>
                  </c:pt>
                  <c:pt idx="55">
                    <c:v>x</c:v>
                  </c:pt>
                  <c:pt idx="56">
                    <c:v>x</c:v>
                  </c:pt>
                  <c:pt idx="57">
                    <c:v>x</c:v>
                  </c:pt>
                  <c:pt idx="58">
                    <c:v>x</c:v>
                  </c:pt>
                  <c:pt idx="59">
                    <c:v>x</c:v>
                  </c:pt>
                  <c:pt idx="60">
                    <c:v>x</c:v>
                  </c:pt>
                  <c:pt idx="61">
                    <c:v>x</c:v>
                  </c:pt>
                  <c:pt idx="62">
                    <c:v>x</c:v>
                  </c:pt>
                  <c:pt idx="63">
                    <c:v>x</c:v>
                  </c:pt>
                  <c:pt idx="64">
                    <c:v>x</c:v>
                  </c:pt>
                  <c:pt idx="65">
                    <c:v>x</c:v>
                  </c:pt>
                  <c:pt idx="66">
                    <c:v>x</c:v>
                  </c:pt>
                  <c:pt idx="67">
                    <c:v>x</c:v>
                  </c:pt>
                  <c:pt idx="68">
                    <c:v>x</c:v>
                  </c:pt>
                  <c:pt idx="69">
                    <c:v>x</c:v>
                  </c:pt>
                  <c:pt idx="70">
                    <c:v>x</c:v>
                  </c:pt>
                  <c:pt idx="71">
                    <c:v>x</c:v>
                  </c:pt>
                  <c:pt idx="72">
                    <c:v>x</c:v>
                  </c:pt>
                  <c:pt idx="73">
                    <c:v>x</c:v>
                  </c:pt>
                  <c:pt idx="74">
                    <c:v>x</c:v>
                  </c:pt>
                  <c:pt idx="75">
                    <c:v>x</c:v>
                  </c:pt>
                  <c:pt idx="76">
                    <c:v>x</c:v>
                  </c:pt>
                  <c:pt idx="77">
                    <c:v>x</c:v>
                  </c:pt>
                  <c:pt idx="78">
                    <c:v>x</c:v>
                  </c:pt>
                  <c:pt idx="79">
                    <c:v>x</c:v>
                  </c:pt>
                  <c:pt idx="80">
                    <c:v>x</c:v>
                  </c:pt>
                  <c:pt idx="81">
                    <c:v>x</c:v>
                  </c:pt>
                  <c:pt idx="82">
                    <c:v>x</c:v>
                  </c:pt>
                  <c:pt idx="83">
                    <c:v>x</c:v>
                  </c:pt>
                  <c:pt idx="84">
                    <c:v>x</c:v>
                  </c:pt>
                  <c:pt idx="85">
                    <c:v>x</c:v>
                  </c:pt>
                  <c:pt idx="86">
                    <c:v>x</c:v>
                  </c:pt>
                  <c:pt idx="87">
                    <c:v>x</c:v>
                  </c:pt>
                  <c:pt idx="88">
                    <c:v>x</c:v>
                  </c:pt>
                  <c:pt idx="89">
                    <c:v>x</c:v>
                  </c:pt>
                  <c:pt idx="90">
                    <c:v>x</c:v>
                  </c:pt>
                  <c:pt idx="91">
                    <c:v>x</c:v>
                  </c:pt>
                  <c:pt idx="92">
                    <c:v>x</c:v>
                  </c:pt>
                  <c:pt idx="93">
                    <c:v>x</c:v>
                  </c:pt>
                  <c:pt idx="94">
                    <c:v>x</c:v>
                  </c:pt>
                  <c:pt idx="95">
                    <c:v>x</c:v>
                  </c:pt>
                  <c:pt idx="96">
                    <c:v>x</c:v>
                  </c:pt>
                  <c:pt idx="97">
                    <c:v>x</c:v>
                  </c:pt>
                  <c:pt idx="98">
                    <c:v>x</c:v>
                  </c:pt>
                  <c:pt idx="99">
                    <c:v>x</c:v>
                  </c:pt>
                  <c:pt idx="100">
                    <c:v>x</c:v>
                  </c:pt>
                  <c:pt idx="101">
                    <c:v>x</c:v>
                  </c:pt>
                  <c:pt idx="102">
                    <c:v>x</c:v>
                  </c:pt>
                  <c:pt idx="103">
                    <c:v>x</c:v>
                  </c:pt>
                  <c:pt idx="104">
                    <c:v>x</c:v>
                  </c:pt>
                  <c:pt idx="105">
                    <c:v>x</c:v>
                  </c:pt>
                  <c:pt idx="106">
                    <c:v>x</c:v>
                  </c:pt>
                  <c:pt idx="107">
                    <c:v>x</c:v>
                  </c:pt>
                  <c:pt idx="108">
                    <c:v>x</c:v>
                  </c:pt>
                  <c:pt idx="109">
                    <c:v>x</c:v>
                  </c:pt>
                  <c:pt idx="110">
                    <c:v>x</c:v>
                  </c:pt>
                  <c:pt idx="111">
                    <c:v>x</c:v>
                  </c:pt>
                  <c:pt idx="112">
                    <c:v>x</c:v>
                  </c:pt>
                  <c:pt idx="113">
                    <c:v>x</c:v>
                  </c:pt>
                  <c:pt idx="114">
                    <c:v>x</c:v>
                  </c:pt>
                  <c:pt idx="115">
                    <c:v>x</c:v>
                  </c:pt>
                  <c:pt idx="116">
                    <c:v>x</c:v>
                  </c:pt>
                  <c:pt idx="117">
                    <c:v>x</c:v>
                  </c:pt>
                  <c:pt idx="118">
                    <c:v>x</c:v>
                  </c:pt>
                  <c:pt idx="119">
                    <c:v>x</c:v>
                  </c:pt>
                  <c:pt idx="120">
                    <c:v>x</c:v>
                  </c:pt>
                  <c:pt idx="121">
                    <c:v>x</c:v>
                  </c:pt>
                  <c:pt idx="122">
                    <c:v>x</c:v>
                  </c:pt>
                  <c:pt idx="123">
                    <c:v>x</c:v>
                  </c:pt>
                  <c:pt idx="124">
                    <c:v>x</c:v>
                  </c:pt>
                  <c:pt idx="125">
                    <c:v>x</c:v>
                  </c:pt>
                  <c:pt idx="126">
                    <c:v>x</c:v>
                  </c:pt>
                  <c:pt idx="127">
                    <c:v>x</c:v>
                  </c:pt>
                  <c:pt idx="128">
                    <c:v>x</c:v>
                  </c:pt>
                  <c:pt idx="129">
                    <c:v>x</c:v>
                  </c:pt>
                  <c:pt idx="130">
                    <c:v>x</c:v>
                  </c:pt>
                  <c:pt idx="131">
                    <c:v>x</c:v>
                  </c:pt>
                  <c:pt idx="132">
                    <c:v>x</c:v>
                  </c:pt>
                  <c:pt idx="133">
                    <c:v>x</c:v>
                  </c:pt>
                  <c:pt idx="134">
                    <c:v>x</c:v>
                  </c:pt>
                  <c:pt idx="135">
                    <c:v>x</c:v>
                  </c:pt>
                  <c:pt idx="136">
                    <c:v>x</c:v>
                  </c:pt>
                  <c:pt idx="137">
                    <c:v>x</c:v>
                  </c:pt>
                  <c:pt idx="138">
                    <c:v>x</c:v>
                  </c:pt>
                  <c:pt idx="139">
                    <c:v>x</c:v>
                  </c:pt>
                  <c:pt idx="140">
                    <c:v>x</c:v>
                  </c:pt>
                  <c:pt idx="141">
                    <c:v>x</c:v>
                  </c:pt>
                  <c:pt idx="142">
                    <c:v>x</c:v>
                  </c:pt>
                  <c:pt idx="143">
                    <c:v>x</c:v>
                  </c:pt>
                  <c:pt idx="144">
                    <c:v>x</c:v>
                  </c:pt>
                  <c:pt idx="145">
                    <c:v>x</c:v>
                  </c:pt>
                  <c:pt idx="146">
                    <c:v>x</c:v>
                  </c:pt>
                  <c:pt idx="147">
                    <c:v>x</c:v>
                  </c:pt>
                  <c:pt idx="148">
                    <c:v>x</c:v>
                  </c:pt>
                  <c:pt idx="149">
                    <c:v>x</c:v>
                  </c:pt>
                  <c:pt idx="150">
                    <c:v>x</c:v>
                  </c:pt>
                  <c:pt idx="151">
                    <c:v>x</c:v>
                  </c:pt>
                  <c:pt idx="152">
                    <c:v>x</c:v>
                  </c:pt>
                  <c:pt idx="153">
                    <c:v>x</c:v>
                  </c:pt>
                  <c:pt idx="154">
                    <c:v>x</c:v>
                  </c:pt>
                  <c:pt idx="155">
                    <c:v>x</c:v>
                  </c:pt>
                  <c:pt idx="156">
                    <c:v>x</c:v>
                  </c:pt>
                  <c:pt idx="157">
                    <c:v>x</c:v>
                  </c:pt>
                  <c:pt idx="158">
                    <c:v>x</c:v>
                  </c:pt>
                  <c:pt idx="159">
                    <c:v>x</c:v>
                  </c:pt>
                  <c:pt idx="160">
                    <c:v>x</c:v>
                  </c:pt>
                  <c:pt idx="161">
                    <c:v>x</c:v>
                  </c:pt>
                  <c:pt idx="162">
                    <c:v>x</c:v>
                  </c:pt>
                  <c:pt idx="163">
                    <c:v>x</c:v>
                  </c:pt>
                  <c:pt idx="164">
                    <c:v>x</c:v>
                  </c:pt>
                  <c:pt idx="165">
                    <c:v>x</c:v>
                  </c:pt>
                  <c:pt idx="166">
                    <c:v>x</c:v>
                  </c:pt>
                  <c:pt idx="167">
                    <c:v>x</c:v>
                  </c:pt>
                  <c:pt idx="168">
                    <c:v>x</c:v>
                  </c:pt>
                  <c:pt idx="169">
                    <c:v>x</c:v>
                  </c:pt>
                  <c:pt idx="170">
                    <c:v>x</c:v>
                  </c:pt>
                  <c:pt idx="171">
                    <c:v>x</c:v>
                  </c:pt>
                  <c:pt idx="172">
                    <c:v>x</c:v>
                  </c:pt>
                  <c:pt idx="173">
                    <c:v>x</c:v>
                  </c:pt>
                  <c:pt idx="174">
                    <c:v>x</c:v>
                  </c:pt>
                  <c:pt idx="175">
                    <c:v>x</c:v>
                  </c:pt>
                  <c:pt idx="176">
                    <c:v>x</c:v>
                  </c:pt>
                  <c:pt idx="177">
                    <c:v>x</c:v>
                  </c:pt>
                  <c:pt idx="178">
                    <c:v>x</c:v>
                  </c:pt>
                  <c:pt idx="179">
                    <c:v>x</c:v>
                  </c:pt>
                  <c:pt idx="180">
                    <c:v>x</c:v>
                  </c:pt>
                  <c:pt idx="181">
                    <c:v>x</c:v>
                  </c:pt>
                  <c:pt idx="182">
                    <c:v>x</c:v>
                  </c:pt>
                  <c:pt idx="183">
                    <c:v>x</c:v>
                  </c:pt>
                  <c:pt idx="184">
                    <c:v>x</c:v>
                  </c:pt>
                  <c:pt idx="185">
                    <c:v>x</c:v>
                  </c:pt>
                  <c:pt idx="186">
                    <c:v>x</c:v>
                  </c:pt>
                  <c:pt idx="187">
                    <c:v>x</c:v>
                  </c:pt>
                  <c:pt idx="188">
                    <c:v>x</c:v>
                  </c:pt>
                  <c:pt idx="189">
                    <c:v>x</c:v>
                  </c:pt>
                  <c:pt idx="190">
                    <c:v>x</c:v>
                  </c:pt>
                  <c:pt idx="191">
                    <c:v>x</c:v>
                  </c:pt>
                  <c:pt idx="192">
                    <c:v>x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0E-DBDF-BB47-BF8D-E004AF06C01A}"/>
            </c:ext>
          </c:extLst>
        </c:ser>
        <c:ser>
          <c:idx val="15"/>
          <c:order val="18"/>
          <c:tx>
            <c:v>Batman</c:v>
          </c:tx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/>
                    </a:pPr>
                    <a:fld id="{318D83C8-2779-504B-9C71-263104771F7E}" type="CELLRANGE">
                      <a:rPr lang="en-US" sz="2000" b="1">
                        <a:solidFill>
                          <a:srgbClr val="00B0F0"/>
                        </a:solidFill>
                      </a:rPr>
                      <a:pPr>
                        <a:defRPr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rgbClr val="FF0000"/>
                </a:solidFill>
                <a:ln w="28575">
                  <a:solidFill>
                    <a:schemeClr val="tx1"/>
                  </a:solidFill>
                </a:ln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irregularSeal1">
                      <a:avLst/>
                    </a:prstGeom>
                  </c15:spPr>
                  <c15:layout>
                    <c:manualLayout>
                      <c:w val="0.25318307551873798"/>
                      <c:h val="0.1870982633446828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0F-DBDF-BB47-BF8D-E004AF06C01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'LLP Strongest'!$C$89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'LLP Strongest'!$D$89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'LLP Strongest'!$G$89</c15:f>
                <c15:dlblRangeCache>
                  <c:ptCount val="1"/>
                  <c:pt idx="0">
                    <c:v>YASS!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0-DBDF-BB47-BF8D-E004AF06C01A}"/>
            </c:ext>
          </c:extLst>
        </c:ser>
        <c:ser>
          <c:idx val="17"/>
          <c:order val="19"/>
          <c:tx>
            <c:strRef>
              <c:f>'LLP Strongest'!$F$73</c:f>
              <c:strCache>
                <c:ptCount val="1"/>
                <c:pt idx="0">
                  <c:v>μ on the graph</c:v>
                </c:pt>
              </c:strCache>
            </c:strRef>
          </c:tx>
          <c:marker>
            <c:symbol val="none"/>
          </c:marker>
          <c:dLbls>
            <c:dLbl>
              <c:idx val="0"/>
              <c:tx>
                <c:rich>
                  <a:bodyPr wrap="square" lIns="38100" tIns="0" rIns="38100" bIns="182880" anchor="ctr">
                    <a:spAutoFit/>
                  </a:bodyPr>
                  <a:lstStyle/>
                  <a:p>
                    <a:pPr>
                      <a:defRPr sz="1400" b="1"/>
                    </a:pPr>
                    <a:fld id="{662940C8-ADBD-F04C-969A-F76E6134116A}" type="CELLRANGE">
                      <a:rPr lang="en-US"/>
                      <a:pPr>
                        <a:defRPr sz="1400" b="1"/>
                      </a:pPr>
                      <a:t>[CELLRANGE]</a:t>
                    </a:fld>
                    <a:endParaRPr lang="en-US"/>
                  </a:p>
                </c:rich>
              </c:tx>
              <c:spPr>
                <a:solidFill>
                  <a:schemeClr val="bg1"/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1-DBDF-BB47-BF8D-E004AF06C01A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'LLP Strongest'!$G$74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'LLP Strongest'!$H$74</c:f>
              <c:numCache>
                <c:formatCode>General</c:formatCode>
                <c:ptCount val="1"/>
                <c:pt idx="0">
                  <c:v>0.04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'LLP Strongest'!$I$74</c15:f>
                <c15:dlblRangeCache>
                  <c:ptCount val="1"/>
                  <c:pt idx="0">
                    <c:v>μ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12-DBDF-BB47-BF8D-E004AF06C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2317152"/>
        <c:axId val="930277696"/>
      </c:scatterChart>
      <c:valAx>
        <c:axId val="1632317152"/>
        <c:scaling>
          <c:orientation val="minMax"/>
          <c:min val="-4"/>
        </c:scaling>
        <c:delete val="0"/>
        <c:axPos val="b"/>
        <c:numFmt formatCode="0" sourceLinked="0"/>
        <c:majorTickMark val="none"/>
        <c:minorTickMark val="none"/>
        <c:tickLblPos val="none"/>
        <c:spPr>
          <a:noFill/>
          <a:ln w="9525" cap="flat" cmpd="sng" algn="ctr">
            <a:solidFill>
              <a:srgbClr val="00B0F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0277696"/>
        <c:crosses val="autoZero"/>
        <c:crossBetween val="midCat"/>
      </c:valAx>
      <c:valAx>
        <c:axId val="930277696"/>
        <c:scaling>
          <c:orientation val="minMax"/>
          <c:max val="0.5"/>
          <c:min val="-0.21"/>
        </c:scaling>
        <c:delete val="1"/>
        <c:axPos val="l"/>
        <c:numFmt formatCode="General" sourceLinked="1"/>
        <c:majorTickMark val="out"/>
        <c:minorTickMark val="none"/>
        <c:tickLblPos val="nextTo"/>
        <c:crossAx val="1632317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4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645586</xdr:colOff>
      <xdr:row>9</xdr:row>
      <xdr:rowOff>8468</xdr:rowOff>
    </xdr:from>
    <xdr:to>
      <xdr:col>13</xdr:col>
      <xdr:colOff>131236</xdr:colOff>
      <xdr:row>26</xdr:row>
      <xdr:rowOff>129118</xdr:rowOff>
    </xdr:to>
    <xdr:graphicFrame macro="">
      <xdr:nvGraphicFramePr>
        <xdr:cNvPr id="2" name="Keep Chart 5">
          <a:extLst>
            <a:ext uri="{FF2B5EF4-FFF2-40B4-BE49-F238E27FC236}">
              <a16:creationId xmlns:a16="http://schemas.microsoft.com/office/drawing/2014/main" id="{FC31F48F-483B-F84E-AE68-54D3D97D6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218081</xdr:colOff>
      <xdr:row>30</xdr:row>
      <xdr:rowOff>38485</xdr:rowOff>
    </xdr:from>
    <xdr:to>
      <xdr:col>13</xdr:col>
      <xdr:colOff>820576</xdr:colOff>
      <xdr:row>51</xdr:row>
      <xdr:rowOff>44788</xdr:rowOff>
    </xdr:to>
    <xdr:graphicFrame macro="">
      <xdr:nvGraphicFramePr>
        <xdr:cNvPr id="3" name="Keep Chart 1">
          <a:extLst>
            <a:ext uri="{FF2B5EF4-FFF2-40B4-BE49-F238E27FC236}">
              <a16:creationId xmlns:a16="http://schemas.microsoft.com/office/drawing/2014/main" id="{C849C3C7-AC53-7547-BE26-78DBAB82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126999</xdr:colOff>
      <xdr:row>1</xdr:row>
      <xdr:rowOff>52917</xdr:rowOff>
    </xdr:from>
    <xdr:to>
      <xdr:col>10</xdr:col>
      <xdr:colOff>988786</xdr:colOff>
      <xdr:row>22</xdr:row>
      <xdr:rowOff>128012</xdr:rowOff>
    </xdr:to>
    <xdr:graphicFrame macro="">
      <xdr:nvGraphicFramePr>
        <xdr:cNvPr id="2" name="Keep Chart 1">
          <a:extLst>
            <a:ext uri="{FF2B5EF4-FFF2-40B4-BE49-F238E27FC236}">
              <a16:creationId xmlns:a16="http://schemas.microsoft.com/office/drawing/2014/main" id="{E1561AFE-8264-6C4B-890C-A2BBBE47A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</xdr:colOff>
      <xdr:row>1</xdr:row>
      <xdr:rowOff>55562</xdr:rowOff>
    </xdr:from>
    <xdr:to>
      <xdr:col>2</xdr:col>
      <xdr:colOff>809626</xdr:colOff>
      <xdr:row>25</xdr:row>
      <xdr:rowOff>39688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FCACE6A-8E4F-5C44-8C04-278F46009E5F}"/>
            </a:ext>
          </a:extLst>
        </xdr:cNvPr>
        <xdr:cNvSpPr txBox="1"/>
      </xdr:nvSpPr>
      <xdr:spPr>
        <a:xfrm>
          <a:off x="1" y="246062"/>
          <a:ext cx="3746500" cy="47783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Strongest Performer</a:t>
          </a:r>
          <a:endParaRPr lang="en-US" sz="1400"/>
        </a:p>
        <a:p>
          <a:r>
            <a:rPr lang="en-US" sz="1400"/>
            <a:t>Ava and Malik are finalists in two separate startup hackathons. Each event features a bonus round where participants demo an MVP (minimum viable product), and the judges award innovation points based on pitch clarity and prototype functionality. Only the highest-scoring demo attempt is counted.</a:t>
          </a:r>
        </a:p>
        <a:p>
          <a:r>
            <a:rPr lang="en-US" sz="1400"/>
            <a:t>In Ava’s competition, demo scores are normally distributed with a mean of 78 and a standard deviation of 6. Ava’s performance lands her in the 95th percentile. Contestants also submit a 1-minute explainer video, but it isn’t part of the scoring.</a:t>
          </a:r>
        </a:p>
        <a:p>
          <a:r>
            <a:rPr lang="en-US" sz="1400"/>
            <a:t>In Malik’s competition, scores are normally distributed with a mean of 82 and a standard deviation of 5. Malik scores in the 80th percentile. His competition allows up to 3 teammates per project, but Malik competed solo.</a:t>
          </a:r>
        </a:p>
        <a:p>
          <a:r>
            <a:rPr lang="en-US" sz="1400" b="1"/>
            <a:t>Who had the higher demo score?</a:t>
          </a:r>
        </a:p>
        <a:p>
          <a:endParaRPr lang="en-US" sz="14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126999</xdr:colOff>
      <xdr:row>1</xdr:row>
      <xdr:rowOff>52917</xdr:rowOff>
    </xdr:from>
    <xdr:to>
      <xdr:col>10</xdr:col>
      <xdr:colOff>988786</xdr:colOff>
      <xdr:row>22</xdr:row>
      <xdr:rowOff>128012</xdr:rowOff>
    </xdr:to>
    <xdr:graphicFrame macro="">
      <xdr:nvGraphicFramePr>
        <xdr:cNvPr id="2" name="Keep Chart 1">
          <a:extLst>
            <a:ext uri="{FF2B5EF4-FFF2-40B4-BE49-F238E27FC236}">
              <a16:creationId xmlns:a16="http://schemas.microsoft.com/office/drawing/2014/main" id="{F1E691A0-7A92-884A-9F17-46D193EE3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7938</xdr:colOff>
      <xdr:row>1</xdr:row>
      <xdr:rowOff>55562</xdr:rowOff>
    </xdr:from>
    <xdr:to>
      <xdr:col>3</xdr:col>
      <xdr:colOff>2647</xdr:colOff>
      <xdr:row>24</xdr:row>
      <xdr:rowOff>111124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82AB649-2F29-0F40-8F5A-ACF0E8D3FB21}"/>
            </a:ext>
          </a:extLst>
        </xdr:cNvPr>
        <xdr:cNvSpPr txBox="1"/>
      </xdr:nvSpPr>
      <xdr:spPr>
        <a:xfrm>
          <a:off x="341313" y="246062"/>
          <a:ext cx="3947584" cy="4651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Bonus</a:t>
          </a:r>
          <a:endParaRPr lang="en-US" sz="1400" b="1"/>
        </a:p>
        <a:p>
          <a:r>
            <a:rPr lang="en-US" sz="1400"/>
            <a:t>Two student-run startups, BrightBloom and CloudForge, offer annual performance-based awards to their interns. Each company gives out conference travel grants to top performers, based on bonus distributions.</a:t>
          </a:r>
        </a:p>
        <a:p>
          <a:r>
            <a:rPr lang="en-US" sz="1400"/>
            <a:t>At BrightBloom, bonuses are normally distributed with a mean of $9,500 and a standard deviation of $1,200. Employees also receive a branded laptop sleeve, but this has no bearing on bonuses. The top 20% receive a travel grant.</a:t>
          </a:r>
        </a:p>
        <a:p>
          <a:r>
            <a:rPr lang="en-US" sz="1400"/>
            <a:t>At CloudForge, bonuses are normally distributed with a mean of $8,000 and a standard deviation of $1,800. Team members also earn 5 equity points, but only the bonus determines travel eligibility. The top 30% receive the travel grant.</a:t>
          </a:r>
        </a:p>
        <a:p>
          <a:r>
            <a:rPr lang="en-US" sz="1400"/>
            <a:t>Question:</a:t>
          </a:r>
        </a:p>
        <a:p>
          <a:r>
            <a:rPr lang="en-US" sz="1400"/>
            <a:t>What is the minimum bonus needed to qualify at each company?</a:t>
          </a:r>
          <a:br>
            <a:rPr lang="en-US" sz="1400"/>
          </a:br>
          <a:r>
            <a:rPr lang="en-US" sz="1400"/>
            <a:t>Which company allows you to earn less and still qualify?</a:t>
          </a:r>
        </a:p>
        <a:p>
          <a:endParaRPr lang="en-US" sz="14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126999</xdr:colOff>
      <xdr:row>1</xdr:row>
      <xdr:rowOff>52917</xdr:rowOff>
    </xdr:from>
    <xdr:to>
      <xdr:col>10</xdr:col>
      <xdr:colOff>988786</xdr:colOff>
      <xdr:row>22</xdr:row>
      <xdr:rowOff>128012</xdr:rowOff>
    </xdr:to>
    <xdr:graphicFrame macro="">
      <xdr:nvGraphicFramePr>
        <xdr:cNvPr id="2" name="Keep Chart 1">
          <a:extLst>
            <a:ext uri="{FF2B5EF4-FFF2-40B4-BE49-F238E27FC236}">
              <a16:creationId xmlns:a16="http://schemas.microsoft.com/office/drawing/2014/main" id="{2504B3FD-510E-164B-BA7C-CAB9F424A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7938</xdr:colOff>
      <xdr:row>1</xdr:row>
      <xdr:rowOff>55563</xdr:rowOff>
    </xdr:from>
    <xdr:to>
      <xdr:col>3</xdr:col>
      <xdr:colOff>3175</xdr:colOff>
      <xdr:row>24</xdr:row>
      <xdr:rowOff>63500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AD09681-DA88-994D-9BD3-F1418F98D102}"/>
            </a:ext>
          </a:extLst>
        </xdr:cNvPr>
        <xdr:cNvSpPr txBox="1"/>
      </xdr:nvSpPr>
      <xdr:spPr>
        <a:xfrm>
          <a:off x="341313" y="246063"/>
          <a:ext cx="3305175" cy="4603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Brightness Levels </a:t>
          </a:r>
          <a:r>
            <a:rPr lang="en-US" sz="1400" b="1"/>
            <a:t>- find probability</a:t>
          </a:r>
        </a:p>
        <a:p>
          <a:r>
            <a:rPr lang="en-US" sz="1400"/>
            <a:t>Problem:</a:t>
          </a:r>
        </a:p>
        <a:p>
          <a:r>
            <a:rPr lang="en-US" sz="1400"/>
            <a:t>The marketing team at Streamlytix, a startup that tracks viewer engagement, monitors screen brightness levels during beta testing of a new mobile app.</a:t>
          </a:r>
        </a:p>
        <a:p>
          <a:r>
            <a:rPr lang="en-US" sz="1400"/>
            <a:t>Brightness readings are normally distributed with a mean of 65 lumens and a standard deviation of 6 lumens.</a:t>
          </a:r>
        </a:p>
        <a:p>
          <a:r>
            <a:rPr lang="en-US" sz="1400"/>
            <a:t>A session is considered “underlit” if it falls below 52 lumens, and “overexposed” if it exceeds 78 lumens.</a:t>
          </a:r>
          <a:br>
            <a:rPr lang="en-US" sz="1400"/>
          </a:br>
          <a:r>
            <a:rPr lang="en-US" sz="1400"/>
            <a:t>Note: Testers log their screen time in minutes, but this does not affect brightness scoring.</a:t>
          </a:r>
        </a:p>
        <a:p>
          <a:r>
            <a:rPr lang="en-US" sz="1400"/>
            <a:t>What is the probability that a randomly selected user session is either underlit or overexposed?</a:t>
          </a:r>
        </a:p>
        <a:p>
          <a:endParaRPr lang="en-US" sz="14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126999</xdr:colOff>
      <xdr:row>1</xdr:row>
      <xdr:rowOff>52917</xdr:rowOff>
    </xdr:from>
    <xdr:to>
      <xdr:col>10</xdr:col>
      <xdr:colOff>988786</xdr:colOff>
      <xdr:row>22</xdr:row>
      <xdr:rowOff>128012</xdr:rowOff>
    </xdr:to>
    <xdr:graphicFrame macro="">
      <xdr:nvGraphicFramePr>
        <xdr:cNvPr id="2" name="Keep Chart 1">
          <a:extLst>
            <a:ext uri="{FF2B5EF4-FFF2-40B4-BE49-F238E27FC236}">
              <a16:creationId xmlns:a16="http://schemas.microsoft.com/office/drawing/2014/main" id="{67A2D0B3-F32E-304D-ACD3-4FA0695C1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7938</xdr:colOff>
      <xdr:row>1</xdr:row>
      <xdr:rowOff>55563</xdr:rowOff>
    </xdr:from>
    <xdr:to>
      <xdr:col>2</xdr:col>
      <xdr:colOff>1992313</xdr:colOff>
      <xdr:row>22</xdr:row>
      <xdr:rowOff>95250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A78E945-192F-E84B-96AD-670F1CF07DF8}"/>
            </a:ext>
          </a:extLst>
        </xdr:cNvPr>
        <xdr:cNvSpPr txBox="1"/>
      </xdr:nvSpPr>
      <xdr:spPr>
        <a:xfrm>
          <a:off x="388938" y="246063"/>
          <a:ext cx="2898775" cy="43576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Delivery Times - Find x</a:t>
          </a:r>
        </a:p>
        <a:p>
          <a:r>
            <a:rPr lang="en-US" sz="1400"/>
            <a:t>A national fashion retailer is analyzing delivery times from two of its regional warehouses. Delivery durations for the Central Hub follow a normal distribution with a mean of 4.8 days and a standard deviation of 1.1 days.</a:t>
          </a:r>
        </a:p>
        <a:p>
          <a:r>
            <a:rPr lang="en-US" sz="1400"/>
            <a:t>They want to identify the range of delivery times that excludes the fastest 5% and the slowest 5% of orders.</a:t>
          </a:r>
        </a:p>
        <a:p>
          <a:r>
            <a:rPr lang="en-US" sz="1400"/>
            <a:t>Each order also includes a satisfaction survey, but those scores are reviewed separately.</a:t>
          </a:r>
        </a:p>
        <a:p>
          <a:r>
            <a:rPr lang="en-US" sz="1400" b="1"/>
            <a:t>Question:</a:t>
          </a:r>
        </a:p>
        <a:p>
          <a:r>
            <a:rPr lang="en-US" sz="1400"/>
            <a:t>What range of delivery times represents the middle 90% of orders from the Central Hub?</a:t>
          </a:r>
          <a:br>
            <a:rPr lang="en-US" sz="1400"/>
          </a:br>
          <a:r>
            <a:rPr lang="en-US" sz="1400"/>
            <a:t>Show your work and give the final answer.</a:t>
          </a:r>
        </a:p>
        <a:p>
          <a:endParaRPr lang="en-US" sz="14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85725</xdr:colOff>
      <xdr:row>2</xdr:row>
      <xdr:rowOff>152400</xdr:rowOff>
    </xdr:from>
    <xdr:ext cx="8678333" cy="4946650"/>
    <xdr:pic>
      <xdr:nvPicPr>
        <xdr:cNvPr id="2" name="Picture 1">
          <a:extLst>
            <a:ext uri="{FF2B5EF4-FFF2-40B4-BE49-F238E27FC236}">
              <a16:creationId xmlns:a16="http://schemas.microsoft.com/office/drawing/2014/main" id="{7FFB85B9-D58A-784F-A2BC-C958CF0EE6D8}"/>
            </a:ext>
            <a:ext uri="{147F2762-F138-4A5C-976F-8EAC2B608ADB}">
              <a16:predDERef xmlns:a16="http://schemas.microsoft.com/office/drawing/2014/main" pred="{5FD99E32-614F-52BE-502B-A251D5C6E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3225" y="533400"/>
          <a:ext cx="8678333" cy="4946650"/>
        </a:xfrm>
        <a:prstGeom prst="rect">
          <a:avLst/>
        </a:prstGeom>
      </xdr:spPr>
    </xdr:pic>
    <xdr:clientData/>
  </xdr:oneCellAnchor>
  <xdr:oneCellAnchor>
    <xdr:from>
      <xdr:col>5</xdr:col>
      <xdr:colOff>133350</xdr:colOff>
      <xdr:row>29</xdr:row>
      <xdr:rowOff>180975</xdr:rowOff>
    </xdr:from>
    <xdr:ext cx="9469966" cy="7076017"/>
    <xdr:pic>
      <xdr:nvPicPr>
        <xdr:cNvPr id="3" name="Picture 2">
          <a:extLst>
            <a:ext uri="{FF2B5EF4-FFF2-40B4-BE49-F238E27FC236}">
              <a16:creationId xmlns:a16="http://schemas.microsoft.com/office/drawing/2014/main" id="{03E0517C-40E4-B54C-ACF7-B1C912F1C251}"/>
            </a:ext>
            <a:ext uri="{147F2762-F138-4A5C-976F-8EAC2B608ADB}">
              <a16:predDERef xmlns:a16="http://schemas.microsoft.com/office/drawing/2014/main" pred="{B319DCBB-C246-B91B-4463-8CE6BA332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0850" y="5705475"/>
          <a:ext cx="9469966" cy="7076017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64</xdr:row>
      <xdr:rowOff>152400</xdr:rowOff>
    </xdr:from>
    <xdr:ext cx="9612841" cy="5867400"/>
    <xdr:pic>
      <xdr:nvPicPr>
        <xdr:cNvPr id="4" name="Picture 3">
          <a:extLst>
            <a:ext uri="{FF2B5EF4-FFF2-40B4-BE49-F238E27FC236}">
              <a16:creationId xmlns:a16="http://schemas.microsoft.com/office/drawing/2014/main" id="{8EDBA033-D8EC-1F4F-9982-9018ABC2A9AD}"/>
            </a:ext>
            <a:ext uri="{147F2762-F138-4A5C-976F-8EAC2B608ADB}">
              <a16:predDERef xmlns:a16="http://schemas.microsoft.com/office/drawing/2014/main" pred="{48A77B41-D24B-B402-7A20-9F18DF302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27500" y="12344400"/>
          <a:ext cx="9612841" cy="58674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645586</xdr:colOff>
      <xdr:row>9</xdr:row>
      <xdr:rowOff>8468</xdr:rowOff>
    </xdr:from>
    <xdr:to>
      <xdr:col>13</xdr:col>
      <xdr:colOff>131236</xdr:colOff>
      <xdr:row>26</xdr:row>
      <xdr:rowOff>129118</xdr:rowOff>
    </xdr:to>
    <xdr:graphicFrame macro="">
      <xdr:nvGraphicFramePr>
        <xdr:cNvPr id="2" name="Keep Chart 5">
          <a:extLst>
            <a:ext uri="{FF2B5EF4-FFF2-40B4-BE49-F238E27FC236}">
              <a16:creationId xmlns:a16="http://schemas.microsoft.com/office/drawing/2014/main" id="{DBFA228B-1E78-9340-965F-6755C3626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218081</xdr:colOff>
      <xdr:row>30</xdr:row>
      <xdr:rowOff>38485</xdr:rowOff>
    </xdr:from>
    <xdr:to>
      <xdr:col>13</xdr:col>
      <xdr:colOff>820576</xdr:colOff>
      <xdr:row>51</xdr:row>
      <xdr:rowOff>44788</xdr:rowOff>
    </xdr:to>
    <xdr:graphicFrame macro="">
      <xdr:nvGraphicFramePr>
        <xdr:cNvPr id="3" name="Keep Chart 1">
          <a:extLst>
            <a:ext uri="{FF2B5EF4-FFF2-40B4-BE49-F238E27FC236}">
              <a16:creationId xmlns:a16="http://schemas.microsoft.com/office/drawing/2014/main" id="{35D53887-6C37-B34D-A4ED-EDC8A79C0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126999</xdr:colOff>
      <xdr:row>1</xdr:row>
      <xdr:rowOff>52917</xdr:rowOff>
    </xdr:from>
    <xdr:to>
      <xdr:col>10</xdr:col>
      <xdr:colOff>988786</xdr:colOff>
      <xdr:row>22</xdr:row>
      <xdr:rowOff>128012</xdr:rowOff>
    </xdr:to>
    <xdr:graphicFrame macro="">
      <xdr:nvGraphicFramePr>
        <xdr:cNvPr id="2" name="Keep Chart 1">
          <a:extLst>
            <a:ext uri="{FF2B5EF4-FFF2-40B4-BE49-F238E27FC236}">
              <a16:creationId xmlns:a16="http://schemas.microsoft.com/office/drawing/2014/main" id="{D4C80E99-355D-8741-A31D-14C89D510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7938</xdr:colOff>
      <xdr:row>1</xdr:row>
      <xdr:rowOff>55563</xdr:rowOff>
    </xdr:from>
    <xdr:to>
      <xdr:col>2</xdr:col>
      <xdr:colOff>1992313</xdr:colOff>
      <xdr:row>18</xdr:row>
      <xdr:rowOff>87314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1C73112-1FDF-2243-B38D-193366FD39F1}"/>
            </a:ext>
          </a:extLst>
        </xdr:cNvPr>
        <xdr:cNvSpPr txBox="1"/>
      </xdr:nvSpPr>
      <xdr:spPr>
        <a:xfrm>
          <a:off x="388938" y="246063"/>
          <a:ext cx="2898775" cy="35242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Percentile</a:t>
          </a:r>
        </a:p>
        <a:p>
          <a:r>
            <a:rPr lang="en-US" sz="1400"/>
            <a:t>Amira competes in a national baking competition. The average score for contestants is </a:t>
          </a:r>
          <a:r>
            <a:rPr lang="en-US" sz="1400" b="1"/>
            <a:t>75</a:t>
          </a:r>
          <a:r>
            <a:rPr lang="en-US" sz="1400"/>
            <a:t>, with a standard deviation of </a:t>
          </a:r>
          <a:r>
            <a:rPr lang="en-US" sz="1400" b="1"/>
            <a:t>8</a:t>
          </a:r>
          <a:r>
            <a:rPr lang="en-US" sz="1400"/>
            <a:t> points.</a:t>
          </a:r>
          <a:br>
            <a:rPr lang="en-US" sz="1400"/>
          </a:br>
          <a:r>
            <a:rPr lang="en-US" sz="1400"/>
            <a:t>Amira earns a score of </a:t>
          </a:r>
          <a:r>
            <a:rPr lang="en-US" sz="1400" b="1"/>
            <a:t>89</a:t>
          </a:r>
          <a:r>
            <a:rPr lang="en-US" sz="1400"/>
            <a:t> in the competition.</a:t>
          </a:r>
          <a:br>
            <a:rPr lang="en-US" sz="1400"/>
          </a:br>
          <a:r>
            <a:rPr lang="en-US" sz="1400" b="1"/>
            <a:t>What is her percentile?</a:t>
          </a:r>
          <a:endParaRPr lang="en-US" sz="14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126999</xdr:colOff>
      <xdr:row>1</xdr:row>
      <xdr:rowOff>52917</xdr:rowOff>
    </xdr:from>
    <xdr:to>
      <xdr:col>10</xdr:col>
      <xdr:colOff>988786</xdr:colOff>
      <xdr:row>22</xdr:row>
      <xdr:rowOff>128012</xdr:rowOff>
    </xdr:to>
    <xdr:graphicFrame macro="">
      <xdr:nvGraphicFramePr>
        <xdr:cNvPr id="2" name="Keep Chart 1">
          <a:extLst>
            <a:ext uri="{FF2B5EF4-FFF2-40B4-BE49-F238E27FC236}">
              <a16:creationId xmlns:a16="http://schemas.microsoft.com/office/drawing/2014/main" id="{3C63AAF5-60D7-DC41-A2A4-E87467AA4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7938</xdr:colOff>
      <xdr:row>1</xdr:row>
      <xdr:rowOff>55563</xdr:rowOff>
    </xdr:from>
    <xdr:to>
      <xdr:col>2</xdr:col>
      <xdr:colOff>823913</xdr:colOff>
      <xdr:row>20</xdr:row>
      <xdr:rowOff>179916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B85805A-F6E4-7846-B12F-035BA8AFABF9}"/>
            </a:ext>
          </a:extLst>
        </xdr:cNvPr>
        <xdr:cNvSpPr txBox="1"/>
      </xdr:nvSpPr>
      <xdr:spPr>
        <a:xfrm>
          <a:off x="388938" y="246063"/>
          <a:ext cx="1726142" cy="39872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Percent above</a:t>
          </a:r>
        </a:p>
        <a:p>
          <a:r>
            <a:rPr lang="en-US" sz="1400" b="1"/>
            <a:t>Lena volunteers at a local animal shelter, where the average weight of adopted dogs is 15 pounds</a:t>
          </a:r>
          <a:r>
            <a:rPr lang="en-US" sz="1400"/>
            <a:t>, with a standard deviation of 10 pounds.</a:t>
          </a:r>
          <a:br>
            <a:rPr lang="en-US" sz="1400"/>
          </a:br>
          <a:r>
            <a:rPr lang="en-US" sz="1400"/>
            <a:t>One particular dog weighs </a:t>
          </a:r>
          <a:r>
            <a:rPr lang="en-US" sz="1400" b="1"/>
            <a:t>30 pounds</a:t>
          </a:r>
          <a:r>
            <a:rPr lang="en-US" sz="1400"/>
            <a:t>.</a:t>
          </a:r>
        </a:p>
        <a:p>
          <a:r>
            <a:rPr lang="en-US" sz="1400" b="1"/>
            <a:t>What percent of adopted dogs weigh more than this one?</a:t>
          </a:r>
        </a:p>
        <a:p>
          <a:endParaRPr lang="en-US" sz="14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126999</xdr:colOff>
      <xdr:row>1</xdr:row>
      <xdr:rowOff>52917</xdr:rowOff>
    </xdr:from>
    <xdr:to>
      <xdr:col>10</xdr:col>
      <xdr:colOff>988786</xdr:colOff>
      <xdr:row>22</xdr:row>
      <xdr:rowOff>128012</xdr:rowOff>
    </xdr:to>
    <xdr:graphicFrame macro="">
      <xdr:nvGraphicFramePr>
        <xdr:cNvPr id="2" name="Keep Chart 1">
          <a:extLst>
            <a:ext uri="{FF2B5EF4-FFF2-40B4-BE49-F238E27FC236}">
              <a16:creationId xmlns:a16="http://schemas.microsoft.com/office/drawing/2014/main" id="{29880560-9C53-F34F-83DF-E0CEA2027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7938</xdr:colOff>
      <xdr:row>1</xdr:row>
      <xdr:rowOff>55562</xdr:rowOff>
    </xdr:from>
    <xdr:to>
      <xdr:col>2</xdr:col>
      <xdr:colOff>684213</xdr:colOff>
      <xdr:row>19</xdr:row>
      <xdr:rowOff>116416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042B8A9-899A-6040-9FEB-9D63751A7381}"/>
            </a:ext>
          </a:extLst>
        </xdr:cNvPr>
        <xdr:cNvSpPr txBox="1"/>
      </xdr:nvSpPr>
      <xdr:spPr>
        <a:xfrm>
          <a:off x="388938" y="246062"/>
          <a:ext cx="1586442" cy="37226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Find X</a:t>
          </a:r>
        </a:p>
        <a:p>
          <a:r>
            <a:rPr lang="en-US" sz="1400" b="1"/>
            <a:t>Diego is applying for a culinary apprenticeship.</a:t>
          </a:r>
          <a:br>
            <a:rPr lang="en-US" sz="1400"/>
          </a:br>
          <a:r>
            <a:rPr lang="en-US" sz="1400"/>
            <a:t>The average applicant score is </a:t>
          </a:r>
          <a:r>
            <a:rPr lang="en-US" sz="1400" b="1"/>
            <a:t>72</a:t>
          </a:r>
          <a:r>
            <a:rPr lang="en-US" sz="1400"/>
            <a:t>, with a standard deviation of </a:t>
          </a:r>
          <a:r>
            <a:rPr lang="en-US" sz="1400" b="1"/>
            <a:t>6</a:t>
          </a:r>
          <a:r>
            <a:rPr lang="en-US" sz="1400"/>
            <a:t> points.</a:t>
          </a:r>
        </a:p>
        <a:p>
          <a:r>
            <a:rPr lang="en-US" sz="1400" b="1"/>
            <a:t>How high does Diego’s score need to be to fall in the 90th percentile?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126999</xdr:colOff>
      <xdr:row>1</xdr:row>
      <xdr:rowOff>52917</xdr:rowOff>
    </xdr:from>
    <xdr:to>
      <xdr:col>10</xdr:col>
      <xdr:colOff>988786</xdr:colOff>
      <xdr:row>22</xdr:row>
      <xdr:rowOff>128012</xdr:rowOff>
    </xdr:to>
    <xdr:graphicFrame macro="">
      <xdr:nvGraphicFramePr>
        <xdr:cNvPr id="2" name="Keep Chart 1">
          <a:extLst>
            <a:ext uri="{FF2B5EF4-FFF2-40B4-BE49-F238E27FC236}">
              <a16:creationId xmlns:a16="http://schemas.microsoft.com/office/drawing/2014/main" id="{183B4087-9839-384E-BC7E-1E6A399E9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7938</xdr:colOff>
      <xdr:row>1</xdr:row>
      <xdr:rowOff>55562</xdr:rowOff>
    </xdr:from>
    <xdr:to>
      <xdr:col>3</xdr:col>
      <xdr:colOff>2647</xdr:colOff>
      <xdr:row>23</xdr:row>
      <xdr:rowOff>127000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91A84D6-73D4-CD48-B9D1-00C6150639CF}"/>
            </a:ext>
          </a:extLst>
        </xdr:cNvPr>
        <xdr:cNvSpPr txBox="1"/>
      </xdr:nvSpPr>
      <xdr:spPr>
        <a:xfrm>
          <a:off x="388938" y="246062"/>
          <a:ext cx="1815042" cy="45376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Find X</a:t>
          </a:r>
        </a:p>
        <a:p>
          <a:r>
            <a:rPr lang="en-US" sz="1400" b="1"/>
            <a:t>Kayla is auditioning for a national violin showcase.</a:t>
          </a:r>
          <a:br>
            <a:rPr lang="en-US" sz="1400"/>
          </a:br>
          <a:r>
            <a:rPr lang="en-US" sz="1400"/>
            <a:t>Performance scores are normally distributed, with an average score of </a:t>
          </a:r>
          <a:r>
            <a:rPr lang="en-US" sz="1400" b="1"/>
            <a:t>84</a:t>
          </a:r>
          <a:r>
            <a:rPr lang="en-US" sz="1400"/>
            <a:t> and a standard deviation of </a:t>
          </a:r>
          <a:r>
            <a:rPr lang="en-US" sz="1400" b="1"/>
            <a:t>5</a:t>
          </a:r>
          <a:r>
            <a:rPr lang="en-US" sz="1400"/>
            <a:t>.</a:t>
          </a:r>
        </a:p>
        <a:p>
          <a:r>
            <a:rPr lang="en-US" sz="1400"/>
            <a:t>She wants to place in the </a:t>
          </a:r>
          <a:r>
            <a:rPr lang="en-US" sz="1400" b="1"/>
            <a:t>top 1%</a:t>
          </a:r>
          <a:r>
            <a:rPr lang="en-US" sz="1400"/>
            <a:t> of all competitors.</a:t>
          </a:r>
        </a:p>
        <a:p>
          <a:r>
            <a:rPr lang="en-US" sz="1400" b="1"/>
            <a:t>How high does Kayla’s score need to be to make it?</a:t>
          </a:r>
        </a:p>
        <a:p>
          <a:endParaRPr lang="en-US" sz="14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126999</xdr:colOff>
      <xdr:row>1</xdr:row>
      <xdr:rowOff>52917</xdr:rowOff>
    </xdr:from>
    <xdr:to>
      <xdr:col>10</xdr:col>
      <xdr:colOff>988786</xdr:colOff>
      <xdr:row>22</xdr:row>
      <xdr:rowOff>128012</xdr:rowOff>
    </xdr:to>
    <xdr:graphicFrame macro="">
      <xdr:nvGraphicFramePr>
        <xdr:cNvPr id="2" name="Keep Chart 1">
          <a:extLst>
            <a:ext uri="{FF2B5EF4-FFF2-40B4-BE49-F238E27FC236}">
              <a16:creationId xmlns:a16="http://schemas.microsoft.com/office/drawing/2014/main" id="{C70463E1-52B4-ED41-881C-F65E006FC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7938</xdr:colOff>
      <xdr:row>1</xdr:row>
      <xdr:rowOff>55563</xdr:rowOff>
    </xdr:from>
    <xdr:to>
      <xdr:col>2</xdr:col>
      <xdr:colOff>1268413</xdr:colOff>
      <xdr:row>24</xdr:row>
      <xdr:rowOff>105833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D699871-5C87-F549-8DDE-6225A2BB1071}"/>
            </a:ext>
          </a:extLst>
        </xdr:cNvPr>
        <xdr:cNvSpPr txBox="1"/>
      </xdr:nvSpPr>
      <xdr:spPr>
        <a:xfrm>
          <a:off x="388938" y="246063"/>
          <a:ext cx="2837392" cy="47175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Strongest Performer</a:t>
          </a:r>
        </a:p>
        <a:p>
          <a:r>
            <a:rPr lang="en-US" sz="1400" b="1"/>
            <a:t>Logan and Priya are both auditioning for two different music conservatories.</a:t>
          </a:r>
          <a:endParaRPr lang="en-US" sz="1400"/>
        </a:p>
        <a:p>
          <a:r>
            <a:rPr lang="en-US" sz="1400"/>
            <a:t>Logan performs a </a:t>
          </a:r>
          <a:r>
            <a:rPr lang="en-US" sz="1400" b="1"/>
            <a:t>sight-reading audition</a:t>
          </a:r>
          <a:r>
            <a:rPr lang="en-US" sz="1400"/>
            <a:t>, where scores are normally distributed with a </a:t>
          </a:r>
          <a:r>
            <a:rPr lang="en-US" sz="1400" b="1"/>
            <a:t>mean of 76</a:t>
          </a:r>
          <a:r>
            <a:rPr lang="en-US" sz="1400"/>
            <a:t> and a </a:t>
          </a:r>
          <a:r>
            <a:rPr lang="en-US" sz="1400" b="1"/>
            <a:t>standard deviation of 5</a:t>
          </a:r>
          <a:r>
            <a:rPr lang="en-US" sz="1400"/>
            <a:t>. He scores </a:t>
          </a:r>
          <a:r>
            <a:rPr lang="en-US" sz="1400" b="1"/>
            <a:t>86</a:t>
          </a:r>
          <a:r>
            <a:rPr lang="en-US" sz="1400"/>
            <a:t>. Each student also plays </a:t>
          </a:r>
          <a:r>
            <a:rPr lang="en-US" sz="1400" b="1"/>
            <a:t>2 short etudes</a:t>
          </a:r>
          <a:r>
            <a:rPr lang="en-US" sz="1400"/>
            <a:t>, but those aren’t graded numerically.</a:t>
          </a:r>
        </a:p>
        <a:p>
          <a:r>
            <a:rPr lang="en-US" sz="1400"/>
            <a:t>Priya performs a </a:t>
          </a:r>
          <a:r>
            <a:rPr lang="en-US" sz="1400" b="1"/>
            <a:t>music theory written test</a:t>
          </a:r>
          <a:r>
            <a:rPr lang="en-US" sz="1400"/>
            <a:t>, where scores are normally distributed with a </a:t>
          </a:r>
          <a:r>
            <a:rPr lang="en-US" sz="1400" b="1"/>
            <a:t>mean of 81</a:t>
          </a:r>
          <a:r>
            <a:rPr lang="en-US" sz="1400"/>
            <a:t> and a </a:t>
          </a:r>
          <a:r>
            <a:rPr lang="en-US" sz="1400" b="1"/>
            <a:t>standard deviation of 6</a:t>
          </a:r>
          <a:r>
            <a:rPr lang="en-US" sz="1400"/>
            <a:t>. She scores </a:t>
          </a:r>
          <a:r>
            <a:rPr lang="en-US" sz="1400" b="1"/>
            <a:t>90</a:t>
          </a:r>
          <a:r>
            <a:rPr lang="en-US" sz="1400"/>
            <a:t>. The test contains </a:t>
          </a:r>
          <a:r>
            <a:rPr lang="en-US" sz="1400" b="1"/>
            <a:t>40 questions</a:t>
          </a:r>
          <a:r>
            <a:rPr lang="en-US" sz="1400"/>
            <a:t>, but partial credit is allowed and final scores are curved.</a:t>
          </a:r>
        </a:p>
        <a:p>
          <a:r>
            <a:rPr lang="en-US" sz="1400" b="1"/>
            <a:t>Who performed better relative to others who took the same test?</a:t>
          </a:r>
        </a:p>
        <a:p>
          <a:endParaRPr lang="en-US" sz="14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126999</xdr:colOff>
      <xdr:row>1</xdr:row>
      <xdr:rowOff>52917</xdr:rowOff>
    </xdr:from>
    <xdr:to>
      <xdr:col>10</xdr:col>
      <xdr:colOff>988786</xdr:colOff>
      <xdr:row>22</xdr:row>
      <xdr:rowOff>128012</xdr:rowOff>
    </xdr:to>
    <xdr:graphicFrame macro="">
      <xdr:nvGraphicFramePr>
        <xdr:cNvPr id="2" name="Keep Chart 1">
          <a:extLst>
            <a:ext uri="{FF2B5EF4-FFF2-40B4-BE49-F238E27FC236}">
              <a16:creationId xmlns:a16="http://schemas.microsoft.com/office/drawing/2014/main" id="{DA538077-FFAC-6D41-8226-16B39C1D2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84667</xdr:colOff>
      <xdr:row>1</xdr:row>
      <xdr:rowOff>55562</xdr:rowOff>
    </xdr:from>
    <xdr:to>
      <xdr:col>2</xdr:col>
      <xdr:colOff>1433513</xdr:colOff>
      <xdr:row>24</xdr:row>
      <xdr:rowOff>169333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DA48FEB-A535-FE44-97B9-09909D29AC8A}"/>
            </a:ext>
          </a:extLst>
        </xdr:cNvPr>
        <xdr:cNvSpPr txBox="1"/>
      </xdr:nvSpPr>
      <xdr:spPr>
        <a:xfrm>
          <a:off x="84667" y="246062"/>
          <a:ext cx="3550179" cy="478102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Top Placement</a:t>
          </a:r>
          <a:endParaRPr lang="en-US" sz="1400"/>
        </a:p>
        <a:p>
          <a:r>
            <a:rPr lang="en-US" sz="1400" b="1"/>
            <a:t>Nia and Devon are competing in two separate pitch competitions for social impact startups.</a:t>
          </a:r>
          <a:endParaRPr lang="en-US" sz="1400"/>
        </a:p>
        <a:p>
          <a:r>
            <a:rPr lang="en-US" sz="1400"/>
            <a:t>In </a:t>
          </a:r>
          <a:r>
            <a:rPr lang="en-US" sz="1400" b="1"/>
            <a:t>Nia’s competition</a:t>
          </a:r>
          <a:r>
            <a:rPr lang="en-US" sz="1400"/>
            <a:t>, pitch scores are normally distributed with a </a:t>
          </a:r>
          <a:r>
            <a:rPr lang="en-US" sz="1400" b="1"/>
            <a:t>mean of 70</a:t>
          </a:r>
          <a:r>
            <a:rPr lang="en-US" sz="1400"/>
            <a:t> and a </a:t>
          </a:r>
          <a:r>
            <a:rPr lang="en-US" sz="1400" b="1"/>
            <a:t>standard deviation of 8</a:t>
          </a:r>
          <a:r>
            <a:rPr lang="en-US" sz="1400"/>
            <a:t>. Competitors also submit a 2-minute teaser video, but judges only score the written pitch.</a:t>
          </a:r>
          <a:br>
            <a:rPr lang="en-US" sz="1400"/>
          </a:br>
          <a:r>
            <a:rPr lang="en-US" sz="1400"/>
            <a:t>To qualify for the </a:t>
          </a:r>
          <a:r>
            <a:rPr lang="en-US" sz="1400" b="1"/>
            <a:t>Social Impact Fast Track</a:t>
          </a:r>
          <a:r>
            <a:rPr lang="en-US" sz="1400"/>
            <a:t>, Nia needs a pitch score of at least </a:t>
          </a:r>
          <a:r>
            <a:rPr lang="en-US" sz="1400" b="1"/>
            <a:t>89</a:t>
          </a:r>
          <a:r>
            <a:rPr lang="en-US" sz="1400"/>
            <a:t>.</a:t>
          </a:r>
        </a:p>
        <a:p>
          <a:r>
            <a:rPr lang="en-US" sz="1400"/>
            <a:t>In </a:t>
          </a:r>
          <a:r>
            <a:rPr lang="en-US" sz="1400" b="1"/>
            <a:t>Devon’s competition</a:t>
          </a:r>
          <a:r>
            <a:rPr lang="en-US" sz="1400"/>
            <a:t>, scores are normally distributed with a </a:t>
          </a:r>
          <a:r>
            <a:rPr lang="en-US" sz="1400" b="1"/>
            <a:t>mean of 75</a:t>
          </a:r>
          <a:r>
            <a:rPr lang="en-US" sz="1400"/>
            <a:t> and a </a:t>
          </a:r>
          <a:r>
            <a:rPr lang="en-US" sz="1400" b="1"/>
            <a:t>standard deviation of 5</a:t>
          </a:r>
          <a:r>
            <a:rPr lang="en-US" sz="1400"/>
            <a:t>. All finalists must attend a virtual orientation, but it doesn’t influence scoring.</a:t>
          </a:r>
          <a:br>
            <a:rPr lang="en-US" sz="1400"/>
          </a:br>
          <a:r>
            <a:rPr lang="en-US" sz="1400"/>
            <a:t>Devon also needs a score of at least </a:t>
          </a:r>
          <a:r>
            <a:rPr lang="en-US" sz="1400" b="1"/>
            <a:t>89</a:t>
          </a:r>
          <a:r>
            <a:rPr lang="en-US" sz="1400"/>
            <a:t> to make the cut.</a:t>
          </a:r>
        </a:p>
        <a:p>
          <a:r>
            <a:rPr lang="en-US" sz="1400" b="1"/>
            <a:t>Based on score distributions alone, who has a better shot at qualifying for the fast track?</a:t>
          </a:r>
        </a:p>
        <a:p>
          <a:endParaRPr lang="en-US" sz="14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AA5A2-E698-0440-B3FB-E4F5F8A3825C}">
  <dimension ref="A2:BH197"/>
  <sheetViews>
    <sheetView showGridLines="0" zoomScaleNormal="100" workbookViewId="0">
      <selection activeCell="K4" sqref="K4"/>
    </sheetView>
  </sheetViews>
  <sheetFormatPr baseColWidth="10" defaultColWidth="10.83203125" defaultRowHeight="15" x14ac:dyDescent="0.2"/>
  <cols>
    <col min="1" max="1" width="3.33203125" customWidth="1"/>
    <col min="2" max="2" width="11.83203125" style="10" customWidth="1"/>
    <col min="3" max="3" width="12.83203125" style="10" customWidth="1"/>
    <col min="4" max="4" width="12" style="10" customWidth="1"/>
    <col min="5" max="5" width="11.1640625" style="15" customWidth="1"/>
    <col min="6" max="6" width="7.33203125" style="10" bestFit="1" customWidth="1"/>
    <col min="7" max="7" width="28.83203125" style="10" bestFit="1" customWidth="1"/>
    <col min="8" max="8" width="37.83203125" style="10" customWidth="1"/>
    <col min="9" max="9" width="27" style="10" customWidth="1"/>
    <col min="10" max="10" width="19.83203125" style="10" customWidth="1"/>
    <col min="11" max="11" width="10.83203125" style="10"/>
    <col min="12" max="12" width="25.6640625" style="10" customWidth="1"/>
    <col min="13" max="14" width="10.83203125" style="10"/>
    <col min="15" max="15" width="13.1640625" style="10" customWidth="1"/>
    <col min="16" max="16" width="13.6640625" style="10" bestFit="1" customWidth="1"/>
    <col min="17" max="17" width="14.5" style="10" bestFit="1" customWidth="1"/>
    <col min="18" max="18" width="7.83203125" customWidth="1"/>
    <col min="20" max="20" width="24.83203125" bestFit="1" customWidth="1"/>
    <col min="21" max="21" width="100.1640625" style="10" customWidth="1"/>
    <col min="22" max="23" width="11.83203125" style="10" customWidth="1"/>
    <col min="24" max="25" width="20.1640625" style="10" customWidth="1"/>
    <col min="26" max="26" width="23.1640625" style="10" bestFit="1" customWidth="1"/>
    <col min="27" max="27" width="17.1640625" style="10" bestFit="1" customWidth="1"/>
    <col min="28" max="28" width="11" style="10" bestFit="1" customWidth="1"/>
    <col min="29" max="29" width="6.83203125" style="10" bestFit="1" customWidth="1"/>
    <col min="30" max="30" width="13.33203125" style="10" bestFit="1" customWidth="1"/>
    <col min="31" max="31" width="8.1640625" style="10" bestFit="1" customWidth="1"/>
    <col min="32" max="32" width="53" style="10" customWidth="1"/>
    <col min="33" max="37" width="15" style="10" customWidth="1"/>
    <col min="38" max="38" width="14.5" style="10" customWidth="1"/>
    <col min="39" max="56" width="10.83203125" style="10"/>
    <col min="57" max="61" width="11" style="10" customWidth="1"/>
    <col min="62" max="16384" width="10.83203125" style="10"/>
  </cols>
  <sheetData>
    <row r="2" spans="2:60" s="156" customFormat="1" ht="16" x14ac:dyDescent="0.2">
      <c r="B2" s="227"/>
      <c r="C2" s="227"/>
      <c r="D2" s="227"/>
      <c r="E2" s="247"/>
      <c r="G2" s="249" t="s">
        <v>0</v>
      </c>
      <c r="H2" s="203" t="s">
        <v>1</v>
      </c>
      <c r="I2" s="249" t="s">
        <v>2</v>
      </c>
      <c r="J2" s="227"/>
      <c r="K2" s="227"/>
      <c r="L2" s="227"/>
      <c r="M2" s="227"/>
      <c r="N2" s="227"/>
      <c r="O2" s="227"/>
      <c r="P2" s="227"/>
      <c r="Q2"/>
      <c r="R2"/>
      <c r="S2"/>
      <c r="U2" s="155"/>
      <c r="V2" s="155"/>
      <c r="W2" s="155"/>
      <c r="X2" s="218"/>
      <c r="Y2" s="218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218"/>
      <c r="AN2" s="218"/>
      <c r="AO2" s="218"/>
      <c r="AP2" s="155"/>
      <c r="AQ2" s="16"/>
      <c r="AR2" s="16"/>
      <c r="AS2" s="25" t="str">
        <f>AG48</f>
        <v>x</v>
      </c>
      <c r="AT2" s="16"/>
      <c r="AU2"/>
      <c r="AV2"/>
    </row>
    <row r="3" spans="2:60" s="156" customFormat="1" ht="16" x14ac:dyDescent="0.2">
      <c r="B3" s="227"/>
      <c r="C3" s="227"/>
      <c r="D3" s="227"/>
      <c r="E3" s="247"/>
      <c r="G3" s="246" t="s">
        <v>3</v>
      </c>
      <c r="H3" s="245" t="s">
        <v>4</v>
      </c>
      <c r="I3" s="315">
        <f>AVERAGE(E8:E107)</f>
        <v>10.341100000000001</v>
      </c>
      <c r="J3"/>
      <c r="K3"/>
      <c r="L3"/>
      <c r="M3"/>
      <c r="N3" s="227"/>
      <c r="O3" s="227"/>
      <c r="P3" s="227"/>
      <c r="Q3"/>
      <c r="R3"/>
      <c r="S3"/>
      <c r="U3" s="155"/>
      <c r="V3" s="155"/>
      <c r="W3" s="155"/>
      <c r="X3" s="218"/>
      <c r="Y3" s="218"/>
      <c r="Z3" s="155"/>
      <c r="AA3" s="155"/>
      <c r="AB3" s="10"/>
      <c r="AC3" s="10"/>
      <c r="AD3" s="10"/>
      <c r="AE3" s="10"/>
      <c r="AF3" s="10"/>
      <c r="AG3" s="155"/>
      <c r="AH3" s="155"/>
      <c r="AI3" s="155"/>
      <c r="AJ3" s="155"/>
      <c r="AK3" s="2"/>
      <c r="AL3" s="155"/>
      <c r="AM3" s="218"/>
      <c r="AN3" s="218"/>
      <c r="AO3" s="218"/>
      <c r="AP3" s="155"/>
      <c r="AQ3" s="23" t="s">
        <v>5</v>
      </c>
      <c r="AR3" s="23" t="s">
        <v>6</v>
      </c>
      <c r="AS3" s="23" t="s">
        <v>7</v>
      </c>
      <c r="AT3" s="23" t="s">
        <v>8</v>
      </c>
      <c r="AU3"/>
      <c r="AV3"/>
    </row>
    <row r="4" spans="2:60" s="156" customFormat="1" ht="31" x14ac:dyDescent="0.35">
      <c r="B4" s="248" t="s">
        <v>9</v>
      </c>
      <c r="C4" s="227"/>
      <c r="D4" s="227"/>
      <c r="E4" s="247"/>
      <c r="G4" s="246" t="s">
        <v>10</v>
      </c>
      <c r="H4" s="245" t="s">
        <v>11</v>
      </c>
      <c r="I4" s="315">
        <f>_xlfn.VAR.P(E8:E107)</f>
        <v>2.4743857899999711</v>
      </c>
      <c r="J4"/>
      <c r="K4"/>
      <c r="L4"/>
      <c r="M4"/>
      <c r="N4" s="227"/>
      <c r="O4" s="227"/>
      <c r="P4" s="227"/>
      <c r="Q4"/>
      <c r="R4"/>
      <c r="S4"/>
      <c r="U4" s="155"/>
      <c r="V4" s="155"/>
      <c r="W4" s="155"/>
      <c r="X4" s="218"/>
      <c r="Y4" s="218"/>
      <c r="Z4" s="155"/>
      <c r="AA4" s="155"/>
      <c r="AB4" s="10"/>
      <c r="AC4" s="10"/>
      <c r="AD4" s="10"/>
      <c r="AE4" s="10"/>
      <c r="AF4" s="155"/>
      <c r="AG4" s="155"/>
      <c r="AH4" s="155"/>
      <c r="AI4" s="155"/>
      <c r="AJ4" s="155"/>
      <c r="AK4" s="2"/>
      <c r="AL4" s="155"/>
      <c r="AM4" s="218"/>
      <c r="AN4" s="218"/>
      <c r="AO4" s="218"/>
      <c r="AP4" s="155"/>
      <c r="AQ4" s="23">
        <v>-2.3333333333333357</v>
      </c>
      <c r="AR4" s="23">
        <v>1.4E-2</v>
      </c>
      <c r="AS4" s="23">
        <f>IF($AS$2="x",AR4,NA())</f>
        <v>1.4E-2</v>
      </c>
      <c r="AT4" s="23" t="str">
        <f>IF($AB$66="","",$AB$66)</f>
        <v>x</v>
      </c>
      <c r="AU4"/>
      <c r="AV4"/>
    </row>
    <row r="5" spans="2:60" s="156" customFormat="1" ht="16" x14ac:dyDescent="0.2">
      <c r="B5" s="227" t="s">
        <v>12</v>
      </c>
      <c r="C5" s="227"/>
      <c r="D5" s="227"/>
      <c r="E5" s="247"/>
      <c r="G5" s="246" t="s">
        <v>13</v>
      </c>
      <c r="H5" s="245" t="s">
        <v>14</v>
      </c>
      <c r="I5" s="315">
        <f>_xlfn.STDEV.P(E8:E107)</f>
        <v>1.5730180513903746</v>
      </c>
      <c r="J5"/>
      <c r="K5"/>
      <c r="L5"/>
      <c r="M5"/>
      <c r="N5" s="227"/>
      <c r="O5" s="227"/>
      <c r="P5" s="227"/>
      <c r="Q5"/>
      <c r="R5"/>
      <c r="S5"/>
      <c r="U5" s="155"/>
      <c r="V5" s="155"/>
      <c r="W5" s="155"/>
      <c r="X5" s="218"/>
      <c r="Y5" s="218"/>
      <c r="Z5" s="155"/>
      <c r="AA5" s="155"/>
      <c r="AB5" s="10"/>
      <c r="AC5" s="10"/>
      <c r="AD5" s="10"/>
      <c r="AE5" s="10"/>
      <c r="AF5" s="155"/>
      <c r="AG5" s="155"/>
      <c r="AH5" s="155"/>
      <c r="AI5" s="155"/>
      <c r="AJ5" s="155"/>
      <c r="AK5" s="155"/>
      <c r="AL5" s="155"/>
      <c r="AM5" s="218"/>
      <c r="AN5" s="218"/>
      <c r="AO5" s="218"/>
      <c r="AP5" s="155"/>
      <c r="AQ5" s="23">
        <v>-2.1666666666666696</v>
      </c>
      <c r="AR5" s="23">
        <v>1.4E-2</v>
      </c>
      <c r="AS5" s="23">
        <f>IF($AS$2="x",AR5,NA())</f>
        <v>1.4E-2</v>
      </c>
      <c r="AT5" s="23" t="str">
        <f>IF($AB$66="","",$AB$66)</f>
        <v>x</v>
      </c>
      <c r="AU5"/>
      <c r="AV5"/>
    </row>
    <row r="6" spans="2:60" s="156" customFormat="1" ht="16" x14ac:dyDescent="0.2">
      <c r="B6" s="148"/>
      <c r="C6" s="148"/>
      <c r="D6" s="148"/>
      <c r="E6" s="166"/>
      <c r="F6" s="148"/>
      <c r="G6" s="243"/>
      <c r="H6" s="148"/>
      <c r="I6" s="148"/>
      <c r="J6" s="148"/>
      <c r="K6" s="227"/>
      <c r="L6" s="227"/>
      <c r="M6" s="227"/>
      <c r="N6" s="227"/>
      <c r="O6" s="227"/>
      <c r="P6" s="148"/>
      <c r="Q6" s="148"/>
      <c r="R6"/>
      <c r="S6"/>
      <c r="T6"/>
      <c r="V6" s="155"/>
      <c r="W6" s="155"/>
      <c r="X6" s="155"/>
      <c r="Y6" s="218"/>
      <c r="Z6" s="218"/>
      <c r="AA6" s="155"/>
      <c r="AB6" s="155"/>
      <c r="AC6" s="10"/>
      <c r="AD6" s="10"/>
      <c r="AE6" s="10"/>
      <c r="AF6" s="10"/>
      <c r="AG6" s="155"/>
      <c r="AH6" s="155"/>
      <c r="AI6" s="155"/>
      <c r="AJ6" s="155"/>
      <c r="AK6" s="155"/>
      <c r="AL6" s="155"/>
      <c r="AM6" s="155"/>
      <c r="AN6" s="218"/>
      <c r="AO6" s="218"/>
      <c r="AP6" s="218"/>
      <c r="AQ6" s="155"/>
      <c r="AR6" s="23">
        <v>-1.8333333333333366</v>
      </c>
      <c r="AS6" s="23">
        <v>1.4E-2</v>
      </c>
      <c r="AT6" s="23">
        <f t="shared" ref="AT6:AT37" si="0">IF($AS$2="x",AS6,NA())</f>
        <v>1.4E-2</v>
      </c>
      <c r="AU6" s="23" t="str">
        <f t="shared" ref="AU6:AU37" si="1">IF($AB$66="","",$AB$66)</f>
        <v>x</v>
      </c>
      <c r="AV6"/>
      <c r="AW6"/>
    </row>
    <row r="7" spans="2:60" s="156" customFormat="1" ht="16" x14ac:dyDescent="0.2">
      <c r="B7" s="242" t="s">
        <v>15</v>
      </c>
      <c r="C7" s="242" t="s">
        <v>16</v>
      </c>
      <c r="D7" s="242" t="s">
        <v>17</v>
      </c>
      <c r="E7" s="241" t="s">
        <v>18</v>
      </c>
      <c r="F7" s="213"/>
      <c r="G7" s="240"/>
      <c r="H7" s="239"/>
      <c r="I7" s="239"/>
      <c r="J7" s="148"/>
      <c r="K7"/>
      <c r="L7"/>
      <c r="M7"/>
      <c r="N7"/>
      <c r="O7"/>
      <c r="P7" s="148"/>
      <c r="Q7" s="148"/>
      <c r="R7"/>
      <c r="S7"/>
      <c r="T7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2"/>
      <c r="AM7" s="155"/>
      <c r="AN7" s="218"/>
      <c r="AO7" s="218"/>
      <c r="AP7" s="218"/>
      <c r="AQ7" s="155"/>
      <c r="AR7" s="23">
        <v>-1.6666666666666696</v>
      </c>
      <c r="AS7" s="23">
        <v>1.4E-2</v>
      </c>
      <c r="AT7" s="23">
        <f t="shared" si="0"/>
        <v>1.4E-2</v>
      </c>
      <c r="AU7" s="23" t="str">
        <f t="shared" si="1"/>
        <v>x</v>
      </c>
      <c r="AV7"/>
      <c r="AW7"/>
    </row>
    <row r="8" spans="2:60" s="156" customFormat="1" ht="16" x14ac:dyDescent="0.2">
      <c r="B8" s="174" t="s">
        <v>19</v>
      </c>
      <c r="C8" s="174" t="s">
        <v>20</v>
      </c>
      <c r="D8" s="174" t="s">
        <v>21</v>
      </c>
      <c r="E8" s="238">
        <v>6.6</v>
      </c>
      <c r="F8" s="213"/>
      <c r="G8" s="159"/>
      <c r="H8" s="148"/>
      <c r="I8" s="148"/>
      <c r="J8" s="148"/>
      <c r="K8" s="148"/>
      <c r="L8" s="148"/>
      <c r="M8"/>
      <c r="N8"/>
      <c r="O8" s="148"/>
      <c r="P8" s="148"/>
      <c r="Q8" s="148"/>
      <c r="R8"/>
      <c r="S8"/>
      <c r="T8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2"/>
      <c r="AM8" s="155"/>
      <c r="AN8" s="218"/>
      <c r="AO8" s="218"/>
      <c r="AP8" s="218"/>
      <c r="AQ8" s="155"/>
      <c r="AR8" s="23">
        <v>-1.5000000000000027</v>
      </c>
      <c r="AS8" s="23">
        <v>1.4E-2</v>
      </c>
      <c r="AT8" s="23">
        <f t="shared" si="0"/>
        <v>1.4E-2</v>
      </c>
      <c r="AU8" s="23" t="str">
        <f t="shared" si="1"/>
        <v>x</v>
      </c>
      <c r="AV8"/>
      <c r="AW8"/>
    </row>
    <row r="9" spans="2:60" s="156" customFormat="1" ht="16" x14ac:dyDescent="0.2">
      <c r="B9" s="174" t="s">
        <v>22</v>
      </c>
      <c r="C9" s="174" t="s">
        <v>23</v>
      </c>
      <c r="D9" s="174" t="s">
        <v>24</v>
      </c>
      <c r="E9" s="238">
        <v>6.82</v>
      </c>
      <c r="F9" s="213"/>
      <c r="G9" s="177" t="s">
        <v>25</v>
      </c>
      <c r="H9" s="148"/>
      <c r="I9" s="148"/>
      <c r="J9" s="148"/>
      <c r="K9" s="148"/>
      <c r="L9" s="148"/>
      <c r="M9"/>
      <c r="N9"/>
      <c r="O9" s="148"/>
      <c r="P9" s="148"/>
      <c r="Q9" s="148"/>
      <c r="R9"/>
      <c r="S9"/>
      <c r="T9"/>
      <c r="V9" s="15"/>
      <c r="W9" s="15"/>
      <c r="X9" s="218"/>
      <c r="Y9" s="218"/>
      <c r="Z9" s="218"/>
      <c r="AA9" s="218"/>
      <c r="AB9" s="218"/>
      <c r="AC9" s="218"/>
      <c r="AD9" s="218"/>
      <c r="AE9" s="218"/>
      <c r="AF9" s="218"/>
      <c r="AG9" s="155"/>
      <c r="AH9" s="155"/>
      <c r="AI9" s="155"/>
      <c r="AJ9" s="155"/>
      <c r="AK9" s="155"/>
      <c r="AL9" s="2"/>
      <c r="AM9" s="155"/>
      <c r="AN9" s="218"/>
      <c r="AO9" s="218"/>
      <c r="AP9" s="218"/>
      <c r="AQ9" s="155"/>
      <c r="AR9" s="23">
        <v>-1.3333333333333357</v>
      </c>
      <c r="AS9" s="23">
        <v>1.4E-2</v>
      </c>
      <c r="AT9" s="23">
        <f t="shared" si="0"/>
        <v>1.4E-2</v>
      </c>
      <c r="AU9" s="23" t="str">
        <f t="shared" si="1"/>
        <v>x</v>
      </c>
      <c r="AV9"/>
      <c r="AW9"/>
    </row>
    <row r="10" spans="2:60" s="156" customFormat="1" ht="16" x14ac:dyDescent="0.2">
      <c r="B10" s="174" t="s">
        <v>26</v>
      </c>
      <c r="C10" s="174" t="s">
        <v>27</v>
      </c>
      <c r="D10" s="174" t="s">
        <v>28</v>
      </c>
      <c r="E10" s="238">
        <v>6.82</v>
      </c>
      <c r="F10" s="213"/>
      <c r="G10" s="175">
        <f>G58-2*I5</f>
        <v>7.1950638972192511</v>
      </c>
      <c r="H10"/>
      <c r="I10"/>
      <c r="J10" s="148"/>
      <c r="K10"/>
      <c r="L10"/>
      <c r="M10"/>
      <c r="N10"/>
      <c r="O10" s="148"/>
      <c r="P10" s="148"/>
      <c r="Q10" s="148"/>
      <c r="R10"/>
      <c r="S10"/>
      <c r="T10"/>
      <c r="V10" s="15"/>
      <c r="W10" s="15"/>
      <c r="X10" s="218"/>
      <c r="Y10" s="218"/>
      <c r="Z10" s="218"/>
      <c r="AA10" s="218"/>
      <c r="AB10" s="218"/>
      <c r="AC10" s="218"/>
      <c r="AD10" s="218"/>
      <c r="AE10" s="218"/>
      <c r="AF10" s="218"/>
      <c r="AG10" s="155"/>
      <c r="AH10" s="155"/>
      <c r="AI10" s="155"/>
      <c r="AJ10" s="155"/>
      <c r="AK10" s="155"/>
      <c r="AL10" s="155"/>
      <c r="AM10" s="155"/>
      <c r="AN10" s="218"/>
      <c r="AO10" s="218"/>
      <c r="AP10" s="218"/>
      <c r="AQ10" s="155"/>
      <c r="AR10" s="23">
        <v>-1.1666666666666687</v>
      </c>
      <c r="AS10" s="23">
        <v>1.4E-2</v>
      </c>
      <c r="AT10" s="23">
        <f t="shared" si="0"/>
        <v>1.4E-2</v>
      </c>
      <c r="AU10" s="23" t="str">
        <f t="shared" si="1"/>
        <v>x</v>
      </c>
      <c r="AV10"/>
      <c r="AW10"/>
    </row>
    <row r="11" spans="2:60" s="156" customFormat="1" ht="16" x14ac:dyDescent="0.2">
      <c r="B11" s="174" t="s">
        <v>29</v>
      </c>
      <c r="C11" s="174" t="s">
        <v>30</v>
      </c>
      <c r="D11" s="174" t="s">
        <v>31</v>
      </c>
      <c r="E11" s="228">
        <v>7.7</v>
      </c>
      <c r="F11" s="213"/>
      <c r="G11" s="165"/>
      <c r="H11"/>
      <c r="I11"/>
      <c r="J11" s="148"/>
      <c r="K11"/>
      <c r="L11"/>
      <c r="M11"/>
      <c r="N11" s="148"/>
      <c r="O11" s="237" t="s">
        <v>32</v>
      </c>
      <c r="P11" s="237" t="s">
        <v>33</v>
      </c>
      <c r="Q11" s="237" t="s">
        <v>34</v>
      </c>
      <c r="R11" s="237" t="s">
        <v>35</v>
      </c>
      <c r="S11" s="237" t="s">
        <v>36</v>
      </c>
      <c r="T11" s="237" t="s">
        <v>37</v>
      </c>
      <c r="V11" s="15"/>
      <c r="W11" s="15"/>
      <c r="X11" s="218"/>
      <c r="Y11" s="218"/>
      <c r="Z11" s="218"/>
      <c r="AA11" s="218"/>
      <c r="AB11" s="218"/>
      <c r="AC11" s="218"/>
      <c r="AD11" s="218"/>
      <c r="AE11" s="218"/>
      <c r="AF11" s="218"/>
      <c r="AG11" s="155"/>
      <c r="AH11" s="155"/>
      <c r="AI11" s="155"/>
      <c r="AJ11" s="155"/>
      <c r="AK11" s="155"/>
      <c r="AL11" s="155"/>
      <c r="AM11" s="155"/>
      <c r="AN11" s="218"/>
      <c r="AO11" s="218"/>
      <c r="AP11" s="218"/>
      <c r="AQ11" s="155"/>
      <c r="AR11" s="23">
        <v>-0.83333333333333526</v>
      </c>
      <c r="AS11" s="23">
        <v>1.4E-2</v>
      </c>
      <c r="AT11" s="23">
        <f t="shared" si="0"/>
        <v>1.4E-2</v>
      </c>
      <c r="AU11" s="23" t="str">
        <f t="shared" si="1"/>
        <v>x</v>
      </c>
      <c r="AV11"/>
      <c r="AW11"/>
    </row>
    <row r="12" spans="2:60" s="156" customFormat="1" ht="16" x14ac:dyDescent="0.2">
      <c r="B12" s="174" t="s">
        <v>38</v>
      </c>
      <c r="C12" s="174" t="s">
        <v>39</v>
      </c>
      <c r="D12" s="174" t="s">
        <v>40</v>
      </c>
      <c r="E12" s="228">
        <v>8.0500000000000007</v>
      </c>
      <c r="F12" s="213"/>
      <c r="G12" s="159"/>
      <c r="H12"/>
      <c r="I12"/>
      <c r="J12" s="148"/>
      <c r="K12"/>
      <c r="L12"/>
      <c r="M12"/>
      <c r="N12" s="148"/>
      <c r="O12" s="233">
        <v>0</v>
      </c>
      <c r="P12" s="235">
        <f>G10</f>
        <v>7.1950638972192511</v>
      </c>
      <c r="Q12" s="233" t="str">
        <f>"&lt; " &amp;TEXT(P12,"#,##0")</f>
        <v>&lt; 7</v>
      </c>
      <c r="R12" s="233">
        <f>COUNTIFS($E$8:$E$107,"&gt;="&amp;O12,$E$8:$E$107,"&lt;"&amp;P12)</f>
        <v>3</v>
      </c>
      <c r="S12" s="232">
        <f t="shared" ref="S12:S17" si="2">R12/SUM($R$12:$R$17)</f>
        <v>0.03</v>
      </c>
      <c r="T12" s="232">
        <f>S12</f>
        <v>0.03</v>
      </c>
      <c r="V12" s="15"/>
      <c r="W12" s="15"/>
      <c r="X12" s="218"/>
      <c r="Y12" s="218"/>
      <c r="Z12" s="218"/>
      <c r="AA12" s="218"/>
      <c r="AB12" s="218"/>
      <c r="AC12" s="218"/>
      <c r="AD12" s="218"/>
      <c r="AE12" s="218"/>
      <c r="AF12" s="218"/>
      <c r="AG12" s="155"/>
      <c r="AH12" s="155"/>
      <c r="AI12" s="155"/>
      <c r="AJ12" s="155"/>
      <c r="AK12" s="155"/>
      <c r="AL12" s="155"/>
      <c r="AM12" s="155"/>
      <c r="AN12" s="218"/>
      <c r="AO12" s="218"/>
      <c r="AP12" s="218"/>
      <c r="AQ12" s="155"/>
      <c r="AR12" s="23">
        <v>-0.66666666666666874</v>
      </c>
      <c r="AS12" s="23">
        <v>1.4E-2</v>
      </c>
      <c r="AT12" s="23">
        <f t="shared" si="0"/>
        <v>1.4E-2</v>
      </c>
      <c r="AU12" s="23" t="str">
        <f t="shared" si="1"/>
        <v>x</v>
      </c>
      <c r="AV12"/>
      <c r="AW12"/>
      <c r="BE12" s="230"/>
      <c r="BF12" s="229"/>
      <c r="BG12" s="229"/>
      <c r="BH12" s="229"/>
    </row>
    <row r="13" spans="2:60" s="156" customFormat="1" ht="16" x14ac:dyDescent="0.2">
      <c r="B13" s="174" t="s">
        <v>41</v>
      </c>
      <c r="C13" s="174" t="s">
        <v>42</v>
      </c>
      <c r="D13" s="174" t="s">
        <v>43</v>
      </c>
      <c r="E13" s="228">
        <v>7.98</v>
      </c>
      <c r="F13" s="213"/>
      <c r="G13" s="159"/>
      <c r="H13"/>
      <c r="I13"/>
      <c r="J13" s="148"/>
      <c r="K13" s="148"/>
      <c r="L13" s="148"/>
      <c r="M13" s="148"/>
      <c r="N13" s="148"/>
      <c r="O13" s="234">
        <f>P12</f>
        <v>7.1950638972192511</v>
      </c>
      <c r="P13" s="235">
        <f>G23</f>
        <v>8.7680819486096269</v>
      </c>
      <c r="Q13" s="233" t="str">
        <f>TEXT(O13,"#,##0")&amp;" to "&amp;TEXT(P13,"#,##0")</f>
        <v>7 to 9</v>
      </c>
      <c r="R13" s="233">
        <f>COUNTIFS($E$8:$E$107,"&gt;="&amp;O13,$E$8:$E$107,"&lt;"&amp;P13)</f>
        <v>10</v>
      </c>
      <c r="S13" s="232">
        <f t="shared" si="2"/>
        <v>0.1</v>
      </c>
      <c r="T13" s="232">
        <f>T12+S13</f>
        <v>0.13</v>
      </c>
      <c r="V13" s="15"/>
      <c r="W13" s="15"/>
      <c r="X13" s="218"/>
      <c r="Y13" s="218"/>
      <c r="Z13" s="218"/>
      <c r="AA13" s="218"/>
      <c r="AB13" s="218"/>
      <c r="AC13" s="218"/>
      <c r="AD13" s="218"/>
      <c r="AE13" s="218"/>
      <c r="AF13" s="218"/>
      <c r="AG13" s="155"/>
      <c r="AH13" s="155"/>
      <c r="AI13" s="155"/>
      <c r="AJ13" s="155"/>
      <c r="AK13" s="155"/>
      <c r="AL13" s="155"/>
      <c r="AM13" s="155"/>
      <c r="AN13" s="218"/>
      <c r="AO13" s="218"/>
      <c r="AP13" s="218"/>
      <c r="AQ13" s="155"/>
      <c r="AR13" s="23">
        <v>-0.50000000000000222</v>
      </c>
      <c r="AS13" s="23">
        <v>1.4E-2</v>
      </c>
      <c r="AT13" s="23">
        <f t="shared" si="0"/>
        <v>1.4E-2</v>
      </c>
      <c r="AU13" s="23" t="str">
        <f t="shared" si="1"/>
        <v>x</v>
      </c>
      <c r="AV13"/>
      <c r="AW13"/>
      <c r="BE13" s="230"/>
      <c r="BF13" s="231" t="s">
        <v>44</v>
      </c>
      <c r="BG13" s="231" t="s">
        <v>44</v>
      </c>
      <c r="BH13" s="231" t="s">
        <v>44</v>
      </c>
    </row>
    <row r="14" spans="2:60" s="156" customFormat="1" ht="16" x14ac:dyDescent="0.2">
      <c r="B14" s="174" t="s">
        <v>45</v>
      </c>
      <c r="C14" s="174" t="s">
        <v>46</v>
      </c>
      <c r="D14" s="174" t="s">
        <v>47</v>
      </c>
      <c r="E14" s="228">
        <v>8.11</v>
      </c>
      <c r="F14" s="213"/>
      <c r="G14" s="236"/>
      <c r="H14"/>
      <c r="I14"/>
      <c r="J14" s="148"/>
      <c r="K14" s="148"/>
      <c r="L14" s="148"/>
      <c r="M14" s="148"/>
      <c r="N14" s="148"/>
      <c r="O14" s="234">
        <f>P13</f>
        <v>8.7680819486096269</v>
      </c>
      <c r="P14" s="235">
        <f>G58</f>
        <v>10.341100000000001</v>
      </c>
      <c r="Q14" s="233" t="str">
        <f>TEXT(O14,"#,##0")&amp;" to "&amp;TEXT(P14,"#,##0")</f>
        <v>9 to 10</v>
      </c>
      <c r="R14" s="233">
        <f>COUNTIFS($E$8:$E$107,"&gt;="&amp;O14,$E$8:$E$107,"&lt;"&amp;P14)</f>
        <v>37</v>
      </c>
      <c r="S14" s="232">
        <f t="shared" si="2"/>
        <v>0.37</v>
      </c>
      <c r="T14" s="232">
        <f>T13+S14</f>
        <v>0.5</v>
      </c>
      <c r="V14" s="15"/>
      <c r="W14" s="15"/>
      <c r="X14" s="218"/>
      <c r="Y14" s="218"/>
      <c r="Z14" s="218"/>
      <c r="AA14" s="218"/>
      <c r="AB14" s="218"/>
      <c r="AC14" s="218"/>
      <c r="AD14" s="218"/>
      <c r="AE14" s="218"/>
      <c r="AF14" s="218"/>
      <c r="AG14" s="155"/>
      <c r="AH14" s="155"/>
      <c r="AI14" s="155"/>
      <c r="AJ14" s="155"/>
      <c r="AK14" s="155"/>
      <c r="AL14" s="155"/>
      <c r="AM14" s="155"/>
      <c r="AN14" s="218"/>
      <c r="AO14" s="218"/>
      <c r="AP14" s="218"/>
      <c r="AQ14" s="155"/>
      <c r="AR14" s="23">
        <v>-0.33333333333333548</v>
      </c>
      <c r="AS14" s="23">
        <v>1.4E-2</v>
      </c>
      <c r="AT14" s="23">
        <f t="shared" si="0"/>
        <v>1.4E-2</v>
      </c>
      <c r="AU14" s="23" t="str">
        <f t="shared" si="1"/>
        <v>x</v>
      </c>
      <c r="AV14"/>
      <c r="AW14"/>
      <c r="BE14" s="230"/>
      <c r="BF14" s="231"/>
      <c r="BG14" s="231"/>
      <c r="BH14" s="231"/>
    </row>
    <row r="15" spans="2:60" s="156" customFormat="1" ht="16" x14ac:dyDescent="0.2">
      <c r="B15" s="174" t="s">
        <v>48</v>
      </c>
      <c r="C15" s="174" t="s">
        <v>49</v>
      </c>
      <c r="D15" s="174" t="s">
        <v>50</v>
      </c>
      <c r="E15" s="228">
        <v>8.1999999999999993</v>
      </c>
      <c r="F15" s="213"/>
      <c r="G15" s="159"/>
      <c r="H15"/>
      <c r="I15"/>
      <c r="J15" s="148"/>
      <c r="K15" s="148"/>
      <c r="L15" s="148"/>
      <c r="M15" s="148"/>
      <c r="N15" s="148"/>
      <c r="O15" s="234">
        <f>P14</f>
        <v>10.341100000000001</v>
      </c>
      <c r="P15" s="235">
        <f>G92</f>
        <v>11.914118051390375</v>
      </c>
      <c r="Q15" s="233" t="str">
        <f>TEXT(O15,"#,##0")&amp;" to "&amp;TEXT(P15,"#,##0")</f>
        <v>10 to 12</v>
      </c>
      <c r="R15" s="233">
        <f>COUNTIFS($E$8:$E$107,"&gt;="&amp;O15,$E$8:$E$107,"&lt;"&amp;P15)</f>
        <v>36</v>
      </c>
      <c r="S15" s="232">
        <f t="shared" si="2"/>
        <v>0.36</v>
      </c>
      <c r="T15" s="232">
        <f>T14+S15</f>
        <v>0.86</v>
      </c>
      <c r="V15" s="15"/>
      <c r="W15" s="15"/>
      <c r="X15" s="218"/>
      <c r="Y15" s="218"/>
      <c r="Z15" s="218"/>
      <c r="AA15" s="218"/>
      <c r="AB15" s="218"/>
      <c r="AC15" s="218"/>
      <c r="AD15" s="218"/>
      <c r="AE15" s="218"/>
      <c r="AF15" s="218"/>
      <c r="AG15" s="155"/>
      <c r="AH15" s="155"/>
      <c r="AI15" s="155"/>
      <c r="AJ15" s="155"/>
      <c r="AK15" s="155"/>
      <c r="AL15" s="155"/>
      <c r="AM15" s="155"/>
      <c r="AN15" s="218"/>
      <c r="AO15" s="218"/>
      <c r="AP15" s="218"/>
      <c r="AQ15" s="155"/>
      <c r="AR15" s="23">
        <v>-0.16666666666666879</v>
      </c>
      <c r="AS15" s="23">
        <v>1.4E-2</v>
      </c>
      <c r="AT15" s="23">
        <f t="shared" si="0"/>
        <v>1.4E-2</v>
      </c>
      <c r="AU15" s="23" t="str">
        <f t="shared" si="1"/>
        <v>x</v>
      </c>
      <c r="AV15"/>
      <c r="AW15"/>
      <c r="BE15" s="230"/>
      <c r="BF15" s="231" t="s">
        <v>44</v>
      </c>
      <c r="BG15" s="231" t="s">
        <v>44</v>
      </c>
      <c r="BH15" s="231" t="s">
        <v>44</v>
      </c>
    </row>
    <row r="16" spans="2:60" s="156" customFormat="1" ht="16" x14ac:dyDescent="0.2">
      <c r="B16" s="174" t="s">
        <v>51</v>
      </c>
      <c r="C16" s="174" t="s">
        <v>52</v>
      </c>
      <c r="D16" s="174" t="s">
        <v>53</v>
      </c>
      <c r="E16" s="228">
        <v>8.36</v>
      </c>
      <c r="F16" s="213"/>
      <c r="G16" s="159"/>
      <c r="H16"/>
      <c r="I16"/>
      <c r="J16" s="148"/>
      <c r="K16" s="148"/>
      <c r="L16" s="148"/>
      <c r="M16" s="148"/>
      <c r="N16" s="148"/>
      <c r="O16" s="234">
        <f>G92</f>
        <v>11.914118051390375</v>
      </c>
      <c r="P16" s="234">
        <f>O17</f>
        <v>13.487136102780751</v>
      </c>
      <c r="Q16" s="233" t="str">
        <f>TEXT(O16,"#,##0")&amp;" to "&amp;TEXT(P16,"#,##0")</f>
        <v>12 to 13</v>
      </c>
      <c r="R16" s="233">
        <f>COUNTIFS($E$8:$E$107,"&gt;="&amp;O16,$E$8:$E$107,"&lt;"&amp;P16)</f>
        <v>11</v>
      </c>
      <c r="S16" s="232">
        <f t="shared" si="2"/>
        <v>0.11</v>
      </c>
      <c r="T16" s="232">
        <f>T15+S16</f>
        <v>0.97</v>
      </c>
      <c r="V16" s="15"/>
      <c r="W16" s="15"/>
      <c r="X16" s="218"/>
      <c r="Y16" s="218"/>
      <c r="Z16" s="218"/>
      <c r="AA16" s="218"/>
      <c r="AB16" s="218"/>
      <c r="AC16" s="218"/>
      <c r="AD16" s="218"/>
      <c r="AE16" s="218"/>
      <c r="AF16" s="218"/>
      <c r="AG16" s="155"/>
      <c r="AH16" s="155"/>
      <c r="AI16" s="155"/>
      <c r="AJ16" s="155"/>
      <c r="AK16" s="155"/>
      <c r="AL16" s="155"/>
      <c r="AM16" s="155"/>
      <c r="AN16" s="218"/>
      <c r="AO16" s="218"/>
      <c r="AP16" s="218"/>
      <c r="AQ16" s="155"/>
      <c r="AR16" s="23">
        <v>0.16666666666666449</v>
      </c>
      <c r="AS16" s="23">
        <v>1.4E-2</v>
      </c>
      <c r="AT16" s="23">
        <f t="shared" si="0"/>
        <v>1.4E-2</v>
      </c>
      <c r="AU16" s="23" t="str">
        <f t="shared" si="1"/>
        <v>x</v>
      </c>
      <c r="AV16"/>
      <c r="AW16"/>
      <c r="BE16" s="230"/>
      <c r="BF16" s="231"/>
      <c r="BG16" s="231"/>
      <c r="BH16" s="231"/>
    </row>
    <row r="17" spans="2:60" s="156" customFormat="1" ht="16" x14ac:dyDescent="0.2">
      <c r="B17" s="174" t="s">
        <v>54</v>
      </c>
      <c r="C17" s="174" t="s">
        <v>55</v>
      </c>
      <c r="D17" s="174" t="s">
        <v>56</v>
      </c>
      <c r="E17" s="228">
        <v>8.4499999999999993</v>
      </c>
      <c r="F17" s="213"/>
      <c r="G17" s="159"/>
      <c r="H17"/>
      <c r="I17"/>
      <c r="J17" s="148"/>
      <c r="K17" s="148"/>
      <c r="L17" s="148"/>
      <c r="M17" s="148"/>
      <c r="N17" s="148"/>
      <c r="O17" s="234">
        <f>G106</f>
        <v>13.487136102780751</v>
      </c>
      <c r="P17" s="11"/>
      <c r="Q17" s="233" t="str">
        <f>"&gt; "&amp;TEXT(O17,"#,##0")</f>
        <v>&gt; 13</v>
      </c>
      <c r="R17" s="233">
        <f>COUNTIFS($E$8:$E$107,"&gt;="&amp;O17)</f>
        <v>3</v>
      </c>
      <c r="S17" s="232">
        <f t="shared" si="2"/>
        <v>0.03</v>
      </c>
      <c r="T17" s="232">
        <f>T16+S17</f>
        <v>1</v>
      </c>
      <c r="V17" s="15"/>
      <c r="W17" s="15"/>
      <c r="X17" s="218"/>
      <c r="Y17" s="218"/>
      <c r="Z17" s="218"/>
      <c r="AA17" s="218"/>
      <c r="AB17" s="218"/>
      <c r="AC17" s="218"/>
      <c r="AD17" s="218"/>
      <c r="AE17" s="218"/>
      <c r="AF17" s="218"/>
      <c r="AG17" s="155"/>
      <c r="AH17" s="155"/>
      <c r="AI17" s="155"/>
      <c r="AJ17" s="155"/>
      <c r="AK17" s="155"/>
      <c r="AL17" s="2"/>
      <c r="AM17" s="155"/>
      <c r="AN17" s="218"/>
      <c r="AO17" s="218"/>
      <c r="AP17" s="218"/>
      <c r="AQ17" s="155"/>
      <c r="AR17" s="23">
        <v>0.33333333333333115</v>
      </c>
      <c r="AS17" s="23">
        <v>1.4E-2</v>
      </c>
      <c r="AT17" s="23">
        <f t="shared" si="0"/>
        <v>1.4E-2</v>
      </c>
      <c r="AU17" s="23" t="str">
        <f t="shared" si="1"/>
        <v>x</v>
      </c>
      <c r="AV17"/>
      <c r="AW17"/>
      <c r="BE17" s="230"/>
      <c r="BF17" s="231" t="s">
        <v>44</v>
      </c>
      <c r="BG17" s="231" t="s">
        <v>44</v>
      </c>
      <c r="BH17" s="231" t="s">
        <v>44</v>
      </c>
    </row>
    <row r="18" spans="2:60" s="156" customFormat="1" ht="16" x14ac:dyDescent="0.2">
      <c r="B18" s="174" t="s">
        <v>57</v>
      </c>
      <c r="C18" s="174" t="s">
        <v>58</v>
      </c>
      <c r="D18" s="174" t="s">
        <v>59</v>
      </c>
      <c r="E18" s="228">
        <v>8.5500000000000007</v>
      </c>
      <c r="F18" s="213"/>
      <c r="G18" s="159"/>
      <c r="H18"/>
      <c r="I18"/>
      <c r="J18" s="148"/>
      <c r="K18" s="148"/>
      <c r="L18" s="148"/>
      <c r="M18" s="148"/>
      <c r="N18" s="148"/>
      <c r="O18" s="148"/>
      <c r="P18" s="148"/>
      <c r="Q18" s="148"/>
      <c r="R18"/>
      <c r="S18"/>
      <c r="T18"/>
      <c r="V18" s="15"/>
      <c r="W18" s="15"/>
      <c r="X18" s="218"/>
      <c r="Y18" s="218"/>
      <c r="Z18" s="218"/>
      <c r="AA18" s="218"/>
      <c r="AB18" s="218"/>
      <c r="AC18" s="218"/>
      <c r="AD18" s="218"/>
      <c r="AE18" s="218"/>
      <c r="AF18" s="218"/>
      <c r="AG18" s="155"/>
      <c r="AH18" s="155"/>
      <c r="AI18" s="155"/>
      <c r="AJ18" s="155"/>
      <c r="AK18" s="155"/>
      <c r="AL18" s="2"/>
      <c r="AM18" s="155"/>
      <c r="AN18" s="218"/>
      <c r="AO18" s="218"/>
      <c r="AP18" s="218"/>
      <c r="AQ18" s="155"/>
      <c r="AR18" s="23">
        <v>0.49999999999999789</v>
      </c>
      <c r="AS18" s="23">
        <v>1.4E-2</v>
      </c>
      <c r="AT18" s="23">
        <f t="shared" si="0"/>
        <v>1.4E-2</v>
      </c>
      <c r="AU18" s="23" t="str">
        <f t="shared" si="1"/>
        <v>x</v>
      </c>
      <c r="AV18"/>
      <c r="AW18"/>
      <c r="BE18" s="230"/>
      <c r="BF18" s="229"/>
      <c r="BG18" s="229"/>
      <c r="BH18" s="229"/>
    </row>
    <row r="19" spans="2:60" s="156" customFormat="1" ht="16" x14ac:dyDescent="0.2">
      <c r="B19" s="174" t="s">
        <v>60</v>
      </c>
      <c r="C19" s="174" t="s">
        <v>61</v>
      </c>
      <c r="D19" s="174" t="s">
        <v>62</v>
      </c>
      <c r="E19" s="228">
        <v>8.81</v>
      </c>
      <c r="F19" s="213"/>
      <c r="G19" s="159"/>
      <c r="H19"/>
      <c r="I19"/>
      <c r="J19" s="148"/>
      <c r="K19" s="148"/>
      <c r="L19" s="148"/>
      <c r="M19" s="148"/>
      <c r="N19" s="148"/>
      <c r="O19" s="148"/>
      <c r="P19" s="148"/>
      <c r="Q19" s="148"/>
      <c r="R19"/>
      <c r="S19"/>
      <c r="T19"/>
      <c r="V19" s="15"/>
      <c r="W19" s="15"/>
      <c r="X19" s="218"/>
      <c r="Y19" s="218"/>
      <c r="Z19" s="218"/>
      <c r="AA19" s="218"/>
      <c r="AB19" s="218"/>
      <c r="AC19" s="218"/>
      <c r="AD19" s="218"/>
      <c r="AE19" s="218"/>
      <c r="AF19" s="218"/>
      <c r="AG19" s="155"/>
      <c r="AH19" s="155"/>
      <c r="AI19" s="155"/>
      <c r="AJ19" s="155"/>
      <c r="AK19" s="155"/>
      <c r="AL19" s="2"/>
      <c r="AM19" s="155"/>
      <c r="AN19" s="218"/>
      <c r="AO19" s="218"/>
      <c r="AP19" s="218"/>
      <c r="AQ19" s="155"/>
      <c r="AR19" s="23">
        <v>0.66666666666666441</v>
      </c>
      <c r="AS19" s="23">
        <v>1.4E-2</v>
      </c>
      <c r="AT19" s="23">
        <f t="shared" si="0"/>
        <v>1.4E-2</v>
      </c>
      <c r="AU19" s="23" t="str">
        <f t="shared" si="1"/>
        <v>x</v>
      </c>
      <c r="AV19"/>
      <c r="AW19"/>
      <c r="BE19" s="230"/>
      <c r="BF19" s="231" t="s">
        <v>44</v>
      </c>
      <c r="BG19" s="231" t="s">
        <v>44</v>
      </c>
      <c r="BH19" s="231" t="s">
        <v>44</v>
      </c>
    </row>
    <row r="20" spans="2:60" s="156" customFormat="1" ht="16" x14ac:dyDescent="0.2">
      <c r="B20" s="174" t="s">
        <v>63</v>
      </c>
      <c r="C20" s="174" t="s">
        <v>64</v>
      </c>
      <c r="D20" s="174" t="s">
        <v>65</v>
      </c>
      <c r="E20" s="228">
        <v>8.84</v>
      </c>
      <c r="F20" s="213"/>
      <c r="G20" s="159"/>
      <c r="H20"/>
      <c r="I20"/>
      <c r="J20" s="148"/>
      <c r="K20" s="148"/>
      <c r="L20" s="148"/>
      <c r="M20" s="148"/>
      <c r="N20" s="148"/>
      <c r="O20" s="148"/>
      <c r="P20" s="148"/>
      <c r="Q20" s="148"/>
      <c r="R20"/>
      <c r="S20"/>
      <c r="T20"/>
      <c r="V20" s="15"/>
      <c r="W20" s="15"/>
      <c r="X20" s="218"/>
      <c r="Y20" s="218"/>
      <c r="Z20" s="218"/>
      <c r="AA20" s="218"/>
      <c r="AB20" s="218"/>
      <c r="AC20" s="218"/>
      <c r="AD20" s="218"/>
      <c r="AE20" s="218"/>
      <c r="AF20" s="218"/>
      <c r="AG20" s="155"/>
      <c r="AH20" s="155"/>
      <c r="AI20" s="155"/>
      <c r="AJ20" s="155"/>
      <c r="AK20" s="155"/>
      <c r="AL20" s="2"/>
      <c r="AM20" s="155"/>
      <c r="AN20" s="218"/>
      <c r="AO20" s="218"/>
      <c r="AP20" s="218"/>
      <c r="AQ20" s="155"/>
      <c r="AR20" s="23">
        <v>0.83333333333333093</v>
      </c>
      <c r="AS20" s="23">
        <v>1.4E-2</v>
      </c>
      <c r="AT20" s="23">
        <f t="shared" si="0"/>
        <v>1.4E-2</v>
      </c>
      <c r="AU20" s="23" t="str">
        <f t="shared" si="1"/>
        <v>x</v>
      </c>
      <c r="AV20"/>
      <c r="AW20"/>
      <c r="BE20" s="230"/>
      <c r="BF20" s="229"/>
      <c r="BG20" s="229"/>
      <c r="BH20" s="229"/>
    </row>
    <row r="21" spans="2:60" s="156" customFormat="1" ht="16" x14ac:dyDescent="0.2">
      <c r="B21" s="174" t="s">
        <v>66</v>
      </c>
      <c r="C21" s="174" t="s">
        <v>23</v>
      </c>
      <c r="D21" s="174" t="s">
        <v>67</v>
      </c>
      <c r="E21" s="228">
        <v>8.68</v>
      </c>
      <c r="F21" s="213"/>
      <c r="G21" s="165"/>
      <c r="H21"/>
      <c r="I21"/>
      <c r="J21" s="148"/>
      <c r="K21" s="148"/>
      <c r="L21" s="148"/>
      <c r="M21" s="148"/>
      <c r="N21" s="148"/>
      <c r="O21" s="148"/>
      <c r="P21" s="148"/>
      <c r="Q21" s="148"/>
      <c r="R21"/>
      <c r="S21"/>
      <c r="T21"/>
      <c r="V21" s="15"/>
      <c r="W21" s="15"/>
      <c r="X21" s="155"/>
      <c r="Y21" s="218"/>
      <c r="Z21" s="218"/>
      <c r="AA21" s="155"/>
      <c r="AB21" s="155"/>
      <c r="AC21" s="10"/>
      <c r="AD21" s="10"/>
      <c r="AE21" s="10"/>
      <c r="AF21" s="155"/>
      <c r="AG21" s="155"/>
      <c r="AH21" s="155"/>
      <c r="AI21" s="155"/>
      <c r="AJ21" s="155"/>
      <c r="AK21" s="155"/>
      <c r="AL21" s="2"/>
      <c r="AM21" s="155"/>
      <c r="AN21" s="218"/>
      <c r="AO21" s="218"/>
      <c r="AP21" s="218"/>
      <c r="AQ21" s="155"/>
      <c r="AR21" s="23">
        <v>1.1666666666666643</v>
      </c>
      <c r="AS21" s="23">
        <v>1.4E-2</v>
      </c>
      <c r="AT21" s="23">
        <f t="shared" si="0"/>
        <v>1.4E-2</v>
      </c>
      <c r="AU21" s="23" t="str">
        <f t="shared" si="1"/>
        <v>x</v>
      </c>
      <c r="AV21"/>
      <c r="AW21"/>
      <c r="BE21" s="230"/>
      <c r="BF21" s="229"/>
      <c r="BG21" s="229"/>
      <c r="BH21" s="229"/>
    </row>
    <row r="22" spans="2:60" s="156" customFormat="1" ht="16" x14ac:dyDescent="0.2">
      <c r="B22" s="174" t="s">
        <v>68</v>
      </c>
      <c r="C22" s="174" t="s">
        <v>69</v>
      </c>
      <c r="D22" s="174" t="s">
        <v>70</v>
      </c>
      <c r="E22" s="228">
        <v>8.68</v>
      </c>
      <c r="F22" s="213"/>
      <c r="G22" s="177" t="s">
        <v>71</v>
      </c>
      <c r="H22"/>
      <c r="I22"/>
      <c r="J22" s="148"/>
      <c r="K22" s="148"/>
      <c r="L22" s="148"/>
      <c r="M22" s="148"/>
      <c r="N22" s="148"/>
      <c r="O22" s="148"/>
      <c r="P22" s="148"/>
      <c r="Q22" s="148"/>
      <c r="R22"/>
      <c r="S22"/>
      <c r="T22"/>
      <c r="V22" s="15"/>
      <c r="W22" s="15"/>
      <c r="X22" s="218"/>
      <c r="Y22" s="218"/>
      <c r="Z22" s="218"/>
      <c r="AA22" s="155"/>
      <c r="AB22" s="155"/>
      <c r="AC22" s="10"/>
      <c r="AD22" s="10"/>
      <c r="AE22" s="10"/>
      <c r="AF22" s="155"/>
      <c r="AG22" s="155"/>
      <c r="AH22" s="155"/>
      <c r="AI22" s="155"/>
      <c r="AJ22" s="155"/>
      <c r="AK22" s="155"/>
      <c r="AL22" s="2"/>
      <c r="AM22" s="155"/>
      <c r="AN22" s="218"/>
      <c r="AO22" s="218"/>
      <c r="AP22" s="218"/>
      <c r="AQ22" s="155"/>
      <c r="AR22" s="23">
        <v>1.3333333333333313</v>
      </c>
      <c r="AS22" s="23">
        <v>1.4E-2</v>
      </c>
      <c r="AT22" s="23">
        <f t="shared" si="0"/>
        <v>1.4E-2</v>
      </c>
      <c r="AU22" s="23" t="str">
        <f t="shared" si="1"/>
        <v>x</v>
      </c>
      <c r="AV22"/>
      <c r="AW22"/>
    </row>
    <row r="23" spans="2:60" s="156" customFormat="1" ht="16" x14ac:dyDescent="0.2">
      <c r="B23" s="174" t="s">
        <v>72</v>
      </c>
      <c r="C23" s="174" t="s">
        <v>73</v>
      </c>
      <c r="D23" s="174" t="s">
        <v>74</v>
      </c>
      <c r="E23" s="205">
        <v>8.91</v>
      </c>
      <c r="F23" s="213"/>
      <c r="G23" s="175">
        <f>G58-I5</f>
        <v>8.7680819486096269</v>
      </c>
      <c r="H23"/>
      <c r="I23"/>
      <c r="J23" s="148"/>
      <c r="K23" s="148"/>
      <c r="L23" s="227"/>
      <c r="M23" s="148"/>
      <c r="N23" s="148"/>
      <c r="O23" s="148"/>
      <c r="P23" s="148"/>
      <c r="Q23" s="148"/>
      <c r="R23"/>
      <c r="S23"/>
      <c r="T23"/>
      <c r="V23" s="15"/>
      <c r="W23" s="15"/>
      <c r="X23" s="218"/>
      <c r="Y23" s="218"/>
      <c r="Z23" s="218"/>
      <c r="AA23" s="155"/>
      <c r="AB23" s="155"/>
      <c r="AC23" s="10"/>
      <c r="AD23" s="10"/>
      <c r="AE23" s="10"/>
      <c r="AF23" s="155"/>
      <c r="AG23" s="155"/>
      <c r="AH23" s="155"/>
      <c r="AI23" s="155"/>
      <c r="AJ23" s="155"/>
      <c r="AK23" s="155"/>
      <c r="AL23" s="2"/>
      <c r="AM23" s="155"/>
      <c r="AN23" s="218"/>
      <c r="AO23" s="218"/>
      <c r="AP23" s="218"/>
      <c r="AQ23" s="155"/>
      <c r="AR23" s="23">
        <v>1.4999999999999982</v>
      </c>
      <c r="AS23" s="23">
        <v>1.4E-2</v>
      </c>
      <c r="AT23" s="23">
        <f t="shared" si="0"/>
        <v>1.4E-2</v>
      </c>
      <c r="AU23" s="23" t="str">
        <f t="shared" si="1"/>
        <v>x</v>
      </c>
      <c r="AV23"/>
      <c r="AW23"/>
    </row>
    <row r="24" spans="2:60" s="156" customFormat="1" ht="16" x14ac:dyDescent="0.2">
      <c r="B24" s="174" t="s">
        <v>75</v>
      </c>
      <c r="C24" s="174" t="s">
        <v>76</v>
      </c>
      <c r="D24" s="174" t="s">
        <v>77</v>
      </c>
      <c r="E24" s="205">
        <v>8.94</v>
      </c>
      <c r="F24" s="213"/>
      <c r="G24" s="159"/>
      <c r="H24"/>
      <c r="I24"/>
      <c r="J24" s="148"/>
      <c r="K24" s="148"/>
      <c r="L24" s="148"/>
      <c r="M24" s="148"/>
      <c r="N24" s="148"/>
      <c r="O24" s="148"/>
      <c r="P24" s="148"/>
      <c r="Q24" s="148"/>
      <c r="R24"/>
      <c r="S24"/>
      <c r="T24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2"/>
      <c r="AM24" s="155"/>
      <c r="AN24" s="218"/>
      <c r="AO24" s="218"/>
      <c r="AP24" s="218"/>
      <c r="AQ24" s="155"/>
      <c r="AR24" s="23">
        <v>1.6666666666666652</v>
      </c>
      <c r="AS24" s="23">
        <v>1.4E-2</v>
      </c>
      <c r="AT24" s="23">
        <f t="shared" si="0"/>
        <v>1.4E-2</v>
      </c>
      <c r="AU24" s="23" t="str">
        <f t="shared" si="1"/>
        <v>x</v>
      </c>
      <c r="AV24"/>
      <c r="AW24"/>
    </row>
    <row r="25" spans="2:60" s="156" customFormat="1" ht="16" x14ac:dyDescent="0.2">
      <c r="B25" s="174" t="s">
        <v>78</v>
      </c>
      <c r="C25" s="174" t="s">
        <v>79</v>
      </c>
      <c r="D25" s="174" t="s">
        <v>80</v>
      </c>
      <c r="E25" s="205">
        <v>8.8000000000000007</v>
      </c>
      <c r="F25" s="213"/>
      <c r="G25" s="159"/>
      <c r="H25"/>
      <c r="I25"/>
      <c r="J25" s="148"/>
      <c r="K25" s="148"/>
      <c r="L25" s="148"/>
      <c r="M25" s="148"/>
      <c r="N25" s="148"/>
      <c r="O25" s="148"/>
      <c r="P25" s="148"/>
      <c r="Q25" s="148"/>
      <c r="R25"/>
      <c r="S25"/>
      <c r="T2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2"/>
      <c r="AM25" s="155"/>
      <c r="AN25" s="218"/>
      <c r="AO25" s="218"/>
      <c r="AP25" s="218"/>
      <c r="AQ25" s="155"/>
      <c r="AR25" s="23">
        <v>1.8333333333333321</v>
      </c>
      <c r="AS25" s="23">
        <v>1.4E-2</v>
      </c>
      <c r="AT25" s="23">
        <f t="shared" si="0"/>
        <v>1.4E-2</v>
      </c>
      <c r="AU25" s="23" t="str">
        <f t="shared" si="1"/>
        <v>x</v>
      </c>
      <c r="AV25"/>
      <c r="AW25"/>
    </row>
    <row r="26" spans="2:60" s="225" customFormat="1" ht="16" x14ac:dyDescent="0.2">
      <c r="B26" s="174" t="s">
        <v>81</v>
      </c>
      <c r="C26" s="174" t="s">
        <v>82</v>
      </c>
      <c r="D26" s="174" t="s">
        <v>83</v>
      </c>
      <c r="E26" s="205">
        <v>8.8000000000000007</v>
      </c>
      <c r="F26" s="213"/>
      <c r="G26" s="159"/>
      <c r="H26"/>
      <c r="I26"/>
      <c r="J26" s="148"/>
      <c r="K26" s="148"/>
      <c r="L26" s="148"/>
      <c r="M26" s="148"/>
      <c r="N26" s="148"/>
      <c r="O26" s="148"/>
      <c r="P26" s="148"/>
      <c r="Q26" s="148"/>
      <c r="R26"/>
      <c r="S26"/>
      <c r="T26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/>
      <c r="AM26" s="155"/>
      <c r="AN26" s="218"/>
      <c r="AO26" s="218"/>
      <c r="AP26" s="218"/>
      <c r="AQ26" s="155"/>
      <c r="AR26" s="23">
        <v>2.1666666666666652</v>
      </c>
      <c r="AS26" s="23">
        <v>1.4E-2</v>
      </c>
      <c r="AT26" s="23">
        <f t="shared" si="0"/>
        <v>1.4E-2</v>
      </c>
      <c r="AU26" s="23" t="str">
        <f t="shared" si="1"/>
        <v>x</v>
      </c>
      <c r="AV26"/>
      <c r="AW26"/>
    </row>
    <row r="27" spans="2:60" ht="16" x14ac:dyDescent="0.2">
      <c r="B27" s="174" t="s">
        <v>84</v>
      </c>
      <c r="C27" s="174" t="s">
        <v>85</v>
      </c>
      <c r="D27" s="174" t="s">
        <v>86</v>
      </c>
      <c r="E27" s="205">
        <v>8.9600000000000009</v>
      </c>
      <c r="F27" s="213"/>
      <c r="G27" s="159"/>
      <c r="H27"/>
      <c r="I27"/>
      <c r="J27" s="148"/>
      <c r="K27" s="148"/>
      <c r="L27" s="148"/>
      <c r="M27" s="148"/>
      <c r="N27" s="148"/>
      <c r="O27" s="148"/>
      <c r="P27" s="148"/>
      <c r="Q27" s="148"/>
      <c r="V27" s="221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/>
      <c r="AM27" s="221"/>
      <c r="AN27" s="224"/>
      <c r="AO27" s="224"/>
      <c r="AP27" s="224"/>
      <c r="AQ27" s="221"/>
      <c r="AR27" s="23">
        <v>2.3333333333333313</v>
      </c>
      <c r="AS27" s="23">
        <v>1.4E-2</v>
      </c>
      <c r="AT27" s="23">
        <f t="shared" si="0"/>
        <v>1.4E-2</v>
      </c>
      <c r="AU27" s="23" t="str">
        <f t="shared" si="1"/>
        <v>x</v>
      </c>
      <c r="AV27"/>
      <c r="AW27"/>
    </row>
    <row r="28" spans="2:60" ht="16" x14ac:dyDescent="0.2">
      <c r="B28" s="174" t="s">
        <v>87</v>
      </c>
      <c r="C28" s="174" t="s">
        <v>88</v>
      </c>
      <c r="D28" s="174" t="s">
        <v>89</v>
      </c>
      <c r="E28" s="205">
        <v>9.19</v>
      </c>
      <c r="F28" s="213"/>
      <c r="G28" s="159"/>
      <c r="H28"/>
      <c r="I28" s="148"/>
      <c r="J28" s="148"/>
      <c r="K28" s="148"/>
      <c r="L28" s="148"/>
      <c r="M28" s="148"/>
      <c r="N28" s="148"/>
      <c r="O28" s="148"/>
      <c r="P28" s="148"/>
      <c r="Q28" s="148"/>
      <c r="AI28"/>
      <c r="AL28"/>
      <c r="AN28" s="15"/>
      <c r="AO28" s="15"/>
      <c r="AP28" s="15"/>
      <c r="AR28" s="23">
        <v>-1.8333333333333366</v>
      </c>
      <c r="AS28" s="23">
        <v>3.7999999999999999E-2</v>
      </c>
      <c r="AT28" s="23">
        <f t="shared" si="0"/>
        <v>3.7999999999999999E-2</v>
      </c>
      <c r="AU28" s="23" t="str">
        <f t="shared" si="1"/>
        <v>x</v>
      </c>
      <c r="AV28"/>
      <c r="AW28"/>
    </row>
    <row r="29" spans="2:60" s="156" customFormat="1" ht="16" x14ac:dyDescent="0.2">
      <c r="B29" s="174" t="s">
        <v>90</v>
      </c>
      <c r="C29" s="174" t="s">
        <v>91</v>
      </c>
      <c r="D29" s="174" t="s">
        <v>92</v>
      </c>
      <c r="E29" s="205">
        <v>9.02</v>
      </c>
      <c r="F29" s="213"/>
      <c r="G29" s="159"/>
      <c r="H29"/>
      <c r="I29" s="148"/>
      <c r="J29" s="148"/>
      <c r="K29" s="148"/>
      <c r="L29" s="148"/>
      <c r="M29" s="148"/>
      <c r="N29" s="148"/>
      <c r="O29" s="148"/>
      <c r="P29" s="10"/>
      <c r="Q29" s="148"/>
      <c r="R29"/>
      <c r="S29"/>
      <c r="T29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5"/>
      <c r="AO29" s="15"/>
      <c r="AP29" s="15"/>
      <c r="AQ29" s="10"/>
      <c r="AR29" s="23">
        <v>-1.6666666666666696</v>
      </c>
      <c r="AS29" s="23">
        <v>3.7999999999999999E-2</v>
      </c>
      <c r="AT29" s="23">
        <f t="shared" si="0"/>
        <v>3.7999999999999999E-2</v>
      </c>
      <c r="AU29" s="23" t="str">
        <f t="shared" si="1"/>
        <v>x</v>
      </c>
      <c r="AV29"/>
      <c r="AW29"/>
    </row>
    <row r="30" spans="2:60" s="225" customFormat="1" ht="19" x14ac:dyDescent="0.25">
      <c r="B30" s="174" t="s">
        <v>93</v>
      </c>
      <c r="C30" s="174" t="s">
        <v>94</v>
      </c>
      <c r="D30" s="174" t="s">
        <v>95</v>
      </c>
      <c r="E30" s="205">
        <v>9.41</v>
      </c>
      <c r="F30" s="213"/>
      <c r="G30" s="159"/>
      <c r="H30"/>
      <c r="I30" s="148"/>
      <c r="J30" s="148"/>
      <c r="K30" s="226"/>
      <c r="L30" s="148"/>
      <c r="M30" s="148"/>
      <c r="N30" s="10"/>
      <c r="O30" s="10"/>
      <c r="P30" s="10"/>
      <c r="Q30" s="148"/>
      <c r="R30"/>
      <c r="S30"/>
      <c r="T30"/>
      <c r="V30" s="155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2"/>
      <c r="AM30" s="155"/>
      <c r="AN30" s="218"/>
      <c r="AO30" s="218"/>
      <c r="AP30" s="218"/>
      <c r="AQ30" s="155"/>
      <c r="AR30" s="23">
        <v>-1.5000000000000027</v>
      </c>
      <c r="AS30" s="23">
        <v>3.7999999999999999E-2</v>
      </c>
      <c r="AT30" s="23">
        <f t="shared" si="0"/>
        <v>3.7999999999999999E-2</v>
      </c>
      <c r="AU30" s="23" t="str">
        <f t="shared" si="1"/>
        <v>x</v>
      </c>
      <c r="AV30"/>
      <c r="AW30"/>
    </row>
    <row r="31" spans="2:60" s="156" customFormat="1" ht="16" x14ac:dyDescent="0.2">
      <c r="B31" s="174" t="s">
        <v>96</v>
      </c>
      <c r="C31" s="174" t="s">
        <v>97</v>
      </c>
      <c r="D31" s="174" t="s">
        <v>98</v>
      </c>
      <c r="E31" s="205">
        <v>9.44</v>
      </c>
      <c r="F31" s="213"/>
      <c r="G31" s="159"/>
      <c r="H31"/>
      <c r="I31" s="148"/>
      <c r="J31" s="148"/>
      <c r="K31" s="148"/>
      <c r="L31" s="148"/>
      <c r="M31" s="148"/>
      <c r="N31" s="10"/>
      <c r="O31" s="10"/>
      <c r="R31"/>
      <c r="S31" s="217" t="s">
        <v>44</v>
      </c>
      <c r="T31" s="217" t="s">
        <v>99</v>
      </c>
      <c r="V31" s="221"/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7"/>
      <c r="AM31" s="221"/>
      <c r="AN31" s="224"/>
      <c r="AO31" s="224"/>
      <c r="AP31" s="224"/>
      <c r="AQ31" s="221"/>
      <c r="AR31" s="23">
        <v>-1.3333333333333357</v>
      </c>
      <c r="AS31" s="23">
        <v>3.7999999999999999E-2</v>
      </c>
      <c r="AT31" s="23">
        <f t="shared" si="0"/>
        <v>3.7999999999999999E-2</v>
      </c>
      <c r="AU31" s="23" t="str">
        <f t="shared" si="1"/>
        <v>x</v>
      </c>
      <c r="AV31"/>
      <c r="AW31"/>
    </row>
    <row r="32" spans="2:60" s="156" customFormat="1" ht="16" x14ac:dyDescent="0.2">
      <c r="B32" s="174" t="s">
        <v>100</v>
      </c>
      <c r="C32" s="174" t="s">
        <v>101</v>
      </c>
      <c r="D32" s="174" t="s">
        <v>102</v>
      </c>
      <c r="E32" s="205">
        <v>9.2799999999999994</v>
      </c>
      <c r="F32" s="213"/>
      <c r="G32" s="159"/>
      <c r="H32"/>
      <c r="I32"/>
      <c r="J32" s="148"/>
      <c r="K32" s="148"/>
      <c r="L32" s="148"/>
      <c r="M32" s="148"/>
      <c r="N32" s="10"/>
      <c r="O32" s="10"/>
      <c r="R32"/>
      <c r="S32" s="217" t="s">
        <v>44</v>
      </c>
      <c r="T32" s="217" t="s">
        <v>103</v>
      </c>
      <c r="V32" s="223"/>
      <c r="W32" s="222"/>
      <c r="X32" s="221"/>
      <c r="Y32" s="221"/>
      <c r="Z32" s="221"/>
      <c r="AA32" s="221"/>
      <c r="AB32" s="221"/>
      <c r="AC32" s="221"/>
      <c r="AD32" s="221"/>
      <c r="AE32"/>
      <c r="AF32" s="221"/>
      <c r="AG32" s="221"/>
      <c r="AH32" s="155"/>
      <c r="AI32" s="155"/>
      <c r="AJ32" s="155"/>
      <c r="AK32" s="155"/>
      <c r="AL32" s="2"/>
      <c r="AM32" s="155"/>
      <c r="AN32" s="218"/>
      <c r="AO32" s="218"/>
      <c r="AP32" s="218"/>
      <c r="AQ32" s="155"/>
      <c r="AR32" s="23">
        <v>-1.1666666666666687</v>
      </c>
      <c r="AS32" s="23">
        <v>3.7999999999999999E-2</v>
      </c>
      <c r="AT32" s="23">
        <f t="shared" si="0"/>
        <v>3.7999999999999999E-2</v>
      </c>
      <c r="AU32" s="23" t="str">
        <f t="shared" si="1"/>
        <v>x</v>
      </c>
      <c r="AV32"/>
      <c r="AW32"/>
      <c r="BD32" s="220"/>
    </row>
    <row r="33" spans="2:47" s="156" customFormat="1" ht="16" x14ac:dyDescent="0.2">
      <c r="B33" s="174" t="s">
        <v>104</v>
      </c>
      <c r="C33" s="174" t="s">
        <v>105</v>
      </c>
      <c r="D33" s="174" t="s">
        <v>106</v>
      </c>
      <c r="E33" s="205">
        <v>9.51</v>
      </c>
      <c r="F33" s="213"/>
      <c r="G33" s="159"/>
      <c r="H33"/>
      <c r="I33"/>
      <c r="J33" s="148"/>
      <c r="K33" s="148"/>
      <c r="L33" s="148"/>
      <c r="M33" s="148"/>
      <c r="N33" s="10"/>
      <c r="O33" s="10"/>
      <c r="R33"/>
      <c r="S33" s="217"/>
      <c r="T33" s="217" t="s">
        <v>107</v>
      </c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2"/>
      <c r="AM33" s="155"/>
      <c r="AN33" s="218"/>
      <c r="AO33" s="218"/>
      <c r="AP33" s="218"/>
      <c r="AQ33" s="155"/>
      <c r="AR33" s="23">
        <v>-0.83333333333333526</v>
      </c>
      <c r="AS33" s="23">
        <v>3.7999999999999999E-2</v>
      </c>
      <c r="AT33" s="23">
        <f t="shared" si="0"/>
        <v>3.7999999999999999E-2</v>
      </c>
      <c r="AU33" s="23" t="str">
        <f t="shared" si="1"/>
        <v>x</v>
      </c>
    </row>
    <row r="34" spans="2:47" s="156" customFormat="1" ht="16" x14ac:dyDescent="0.2">
      <c r="B34" s="174" t="s">
        <v>108</v>
      </c>
      <c r="C34" s="174" t="s">
        <v>109</v>
      </c>
      <c r="D34" s="174" t="s">
        <v>110</v>
      </c>
      <c r="E34" s="205">
        <v>9.34</v>
      </c>
      <c r="F34" s="213"/>
      <c r="G34" s="159"/>
      <c r="H34" s="148"/>
      <c r="I34"/>
      <c r="J34" s="148"/>
      <c r="K34" s="148"/>
      <c r="L34" s="148"/>
      <c r="M34" s="148"/>
      <c r="N34" s="10"/>
      <c r="O34" s="10"/>
      <c r="R34"/>
      <c r="S34" s="217"/>
      <c r="T34" s="217" t="s">
        <v>111</v>
      </c>
      <c r="V34" s="155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 s="155"/>
      <c r="AL34" s="2"/>
      <c r="AM34" s="155"/>
      <c r="AN34" s="218"/>
      <c r="AO34" s="218"/>
      <c r="AP34" s="218"/>
      <c r="AQ34" s="155"/>
      <c r="AR34" s="23">
        <v>-0.66666666666666874</v>
      </c>
      <c r="AS34" s="23">
        <v>3.7999999999999999E-2</v>
      </c>
      <c r="AT34" s="23">
        <f t="shared" si="0"/>
        <v>3.7999999999999999E-2</v>
      </c>
      <c r="AU34" s="23" t="str">
        <f t="shared" si="1"/>
        <v>x</v>
      </c>
    </row>
    <row r="35" spans="2:47" s="156" customFormat="1" ht="17" x14ac:dyDescent="0.25">
      <c r="B35" s="174" t="s">
        <v>112</v>
      </c>
      <c r="C35" s="174" t="s">
        <v>113</v>
      </c>
      <c r="D35" s="174" t="s">
        <v>114</v>
      </c>
      <c r="E35" s="205">
        <v>9.56</v>
      </c>
      <c r="F35" s="213"/>
      <c r="G35" s="159"/>
      <c r="H35" s="148"/>
      <c r="I35"/>
      <c r="J35" s="148"/>
      <c r="K35"/>
      <c r="L35"/>
      <c r="M35"/>
      <c r="N35"/>
      <c r="O35"/>
      <c r="R35"/>
      <c r="S35" s="217" t="s">
        <v>44</v>
      </c>
      <c r="T35" s="217" t="s">
        <v>115</v>
      </c>
      <c r="V35" s="15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 s="155"/>
      <c r="AL35" s="2"/>
      <c r="AM35" s="155"/>
      <c r="AN35" s="218"/>
      <c r="AO35" s="218"/>
      <c r="AP35" s="218"/>
      <c r="AQ35" s="155"/>
      <c r="AR35" s="23">
        <v>-0.50000000000000222</v>
      </c>
      <c r="AS35" s="23">
        <v>3.7999999999999999E-2</v>
      </c>
      <c r="AT35" s="23">
        <f t="shared" si="0"/>
        <v>3.7999999999999999E-2</v>
      </c>
      <c r="AU35" s="23" t="str">
        <f t="shared" si="1"/>
        <v>x</v>
      </c>
    </row>
    <row r="36" spans="2:47" s="156" customFormat="1" ht="17" x14ac:dyDescent="0.25">
      <c r="B36" s="174" t="s">
        <v>116</v>
      </c>
      <c r="C36" s="174" t="s">
        <v>117</v>
      </c>
      <c r="D36" s="174" t="s">
        <v>118</v>
      </c>
      <c r="E36" s="205">
        <v>9.56</v>
      </c>
      <c r="F36" s="213"/>
      <c r="G36" s="159"/>
      <c r="H36"/>
      <c r="I36"/>
      <c r="J36" s="148"/>
      <c r="K36"/>
      <c r="L36"/>
      <c r="M36"/>
      <c r="N36"/>
      <c r="O36"/>
      <c r="R36"/>
      <c r="S36" s="217"/>
      <c r="T36" s="217" t="s">
        <v>119</v>
      </c>
      <c r="V36" s="155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 s="155"/>
      <c r="AL36" s="2"/>
      <c r="AM36" s="155"/>
      <c r="AN36" s="218"/>
      <c r="AO36" s="218"/>
      <c r="AP36" s="218"/>
      <c r="AQ36" s="155"/>
      <c r="AR36" s="23">
        <v>-0.33333333333333548</v>
      </c>
      <c r="AS36" s="23">
        <v>3.7999999999999999E-2</v>
      </c>
      <c r="AT36" s="23">
        <f t="shared" si="0"/>
        <v>3.7999999999999999E-2</v>
      </c>
      <c r="AU36" s="23" t="str">
        <f t="shared" si="1"/>
        <v>x</v>
      </c>
    </row>
    <row r="37" spans="2:47" s="156" customFormat="1" ht="16" x14ac:dyDescent="0.2">
      <c r="B37" s="174" t="s">
        <v>120</v>
      </c>
      <c r="C37" s="174" t="s">
        <v>121</v>
      </c>
      <c r="D37" s="174" t="s">
        <v>122</v>
      </c>
      <c r="E37" s="205">
        <v>9.6199999999999992</v>
      </c>
      <c r="F37" s="213"/>
      <c r="G37" s="159"/>
      <c r="H37"/>
      <c r="I37"/>
      <c r="J37" s="148"/>
      <c r="K37"/>
      <c r="L37"/>
      <c r="M37"/>
      <c r="N37"/>
      <c r="O37"/>
      <c r="R37"/>
      <c r="S37" s="217"/>
      <c r="T37" s="217" t="s">
        <v>123</v>
      </c>
      <c r="V37" s="155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 s="155"/>
      <c r="AL37" s="2"/>
      <c r="AM37" s="155"/>
      <c r="AN37" s="218"/>
      <c r="AO37" s="218"/>
      <c r="AP37" s="218"/>
      <c r="AQ37" s="155"/>
      <c r="AR37" s="23">
        <v>-0.16666666666666879</v>
      </c>
      <c r="AS37" s="23">
        <v>3.7999999999999999E-2</v>
      </c>
      <c r="AT37" s="23">
        <f t="shared" si="0"/>
        <v>3.7999999999999999E-2</v>
      </c>
      <c r="AU37" s="23" t="str">
        <f t="shared" si="1"/>
        <v>x</v>
      </c>
    </row>
    <row r="38" spans="2:47" s="156" customFormat="1" ht="16" x14ac:dyDescent="0.2">
      <c r="B38" s="174" t="s">
        <v>124</v>
      </c>
      <c r="C38" s="174" t="s">
        <v>125</v>
      </c>
      <c r="D38" s="174" t="s">
        <v>126</v>
      </c>
      <c r="E38" s="205">
        <v>9.82</v>
      </c>
      <c r="F38" s="213"/>
      <c r="G38" s="159"/>
      <c r="H38"/>
      <c r="I38"/>
      <c r="J38" s="148"/>
      <c r="K38"/>
      <c r="L38"/>
      <c r="M38"/>
      <c r="N38"/>
      <c r="O38"/>
      <c r="R38"/>
      <c r="S38" s="217"/>
      <c r="T38" s="217" t="s">
        <v>127</v>
      </c>
      <c r="V38" s="155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 s="155"/>
      <c r="AL38" s="2"/>
      <c r="AM38" s="155"/>
      <c r="AN38" s="218"/>
      <c r="AO38" s="218"/>
      <c r="AP38" s="218"/>
      <c r="AQ38" s="155"/>
      <c r="AR38" s="23">
        <v>0.16666666666666449</v>
      </c>
      <c r="AS38" s="23">
        <v>3.7999999999999999E-2</v>
      </c>
      <c r="AT38" s="23">
        <f t="shared" ref="AT38:AT69" si="3">IF($AS$2="x",AS38,NA())</f>
        <v>3.7999999999999999E-2</v>
      </c>
      <c r="AU38" s="23" t="str">
        <f t="shared" ref="AU38:AU69" si="4">IF($AB$66="","",$AB$66)</f>
        <v>x</v>
      </c>
    </row>
    <row r="39" spans="2:47" s="156" customFormat="1" ht="16" x14ac:dyDescent="0.2">
      <c r="B39" s="174" t="s">
        <v>128</v>
      </c>
      <c r="C39" s="174" t="s">
        <v>129</v>
      </c>
      <c r="D39" s="174" t="s">
        <v>130</v>
      </c>
      <c r="E39" s="205">
        <v>9.65</v>
      </c>
      <c r="F39" s="213"/>
      <c r="G39" s="159"/>
      <c r="H39"/>
      <c r="I39"/>
      <c r="J39" s="148"/>
      <c r="K39" s="148"/>
      <c r="L39" s="148"/>
      <c r="M39" s="148"/>
      <c r="N39" s="148"/>
      <c r="O39" s="148"/>
      <c r="R39"/>
      <c r="S39" s="217" t="s">
        <v>44</v>
      </c>
      <c r="T39" s="219" t="s">
        <v>131</v>
      </c>
      <c r="V39" s="155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 s="155"/>
      <c r="AL39" s="2"/>
      <c r="AM39" s="155"/>
      <c r="AN39" s="218"/>
      <c r="AO39" s="218"/>
      <c r="AP39" s="218"/>
      <c r="AQ39" s="155"/>
      <c r="AR39" s="23">
        <v>0.33333333333333115</v>
      </c>
      <c r="AS39" s="23">
        <v>3.7999999999999999E-2</v>
      </c>
      <c r="AT39" s="23">
        <f t="shared" si="3"/>
        <v>3.7999999999999999E-2</v>
      </c>
      <c r="AU39" s="23" t="str">
        <f t="shared" si="4"/>
        <v>x</v>
      </c>
    </row>
    <row r="40" spans="2:47" s="156" customFormat="1" ht="16" x14ac:dyDescent="0.2">
      <c r="B40" s="174" t="s">
        <v>132</v>
      </c>
      <c r="C40" s="174" t="s">
        <v>133</v>
      </c>
      <c r="D40" s="174" t="s">
        <v>74</v>
      </c>
      <c r="E40" s="205">
        <v>9.85</v>
      </c>
      <c r="F40" s="213"/>
      <c r="G40" s="159"/>
      <c r="H40"/>
      <c r="I40"/>
      <c r="J40" s="148"/>
      <c r="K40" s="148"/>
      <c r="L40" s="148"/>
      <c r="M40" s="148"/>
      <c r="N40" s="148"/>
      <c r="O40" s="148"/>
      <c r="R40"/>
      <c r="S40" s="217" t="s">
        <v>44</v>
      </c>
      <c r="T40" s="219" t="s">
        <v>134</v>
      </c>
      <c r="V40" s="155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 s="155"/>
      <c r="AL40" s="2"/>
      <c r="AM40" s="155"/>
      <c r="AN40" s="218"/>
      <c r="AO40" s="218"/>
      <c r="AP40" s="218"/>
      <c r="AQ40" s="155"/>
      <c r="AR40" s="23">
        <v>0.49999999999999789</v>
      </c>
      <c r="AS40" s="23">
        <v>3.7999999999999999E-2</v>
      </c>
      <c r="AT40" s="23">
        <f t="shared" si="3"/>
        <v>3.7999999999999999E-2</v>
      </c>
      <c r="AU40" s="23" t="str">
        <f t="shared" si="4"/>
        <v>x</v>
      </c>
    </row>
    <row r="41" spans="2:47" s="156" customFormat="1" ht="16" x14ac:dyDescent="0.2">
      <c r="B41" s="174" t="s">
        <v>135</v>
      </c>
      <c r="C41" s="174" t="s">
        <v>136</v>
      </c>
      <c r="D41" s="174" t="s">
        <v>137</v>
      </c>
      <c r="E41" s="205">
        <v>9.81</v>
      </c>
      <c r="F41" s="213"/>
      <c r="G41" s="159"/>
      <c r="H41"/>
      <c r="I41"/>
      <c r="J41" s="148"/>
      <c r="K41" s="148"/>
      <c r="L41" s="148"/>
      <c r="M41" s="148"/>
      <c r="N41" s="148"/>
      <c r="O41" s="148"/>
      <c r="R41"/>
      <c r="S41" s="217" t="s">
        <v>44</v>
      </c>
      <c r="T41" s="219" t="s">
        <v>138</v>
      </c>
      <c r="U41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2"/>
      <c r="AM41" s="155"/>
      <c r="AN41" s="218"/>
      <c r="AO41" s="218"/>
      <c r="AP41" s="218"/>
      <c r="AQ41" s="155"/>
      <c r="AR41" s="23">
        <v>0.66666666666666441</v>
      </c>
      <c r="AS41" s="23">
        <v>3.7999999999999999E-2</v>
      </c>
      <c r="AT41" s="23">
        <f t="shared" si="3"/>
        <v>3.7999999999999999E-2</v>
      </c>
      <c r="AU41" s="23" t="str">
        <f t="shared" si="4"/>
        <v>x</v>
      </c>
    </row>
    <row r="42" spans="2:47" s="156" customFormat="1" ht="16" x14ac:dyDescent="0.2">
      <c r="B42" s="174" t="s">
        <v>139</v>
      </c>
      <c r="C42" s="174" t="s">
        <v>140</v>
      </c>
      <c r="D42" s="174" t="s">
        <v>141</v>
      </c>
      <c r="E42" s="205">
        <v>9.81</v>
      </c>
      <c r="F42" s="213"/>
      <c r="G42" s="159"/>
      <c r="H42"/>
      <c r="I42"/>
      <c r="J42" s="148"/>
      <c r="K42"/>
      <c r="L42"/>
      <c r="M42"/>
      <c r="N42" s="148"/>
      <c r="O42" s="148"/>
      <c r="R42"/>
      <c r="S42" s="217"/>
      <c r="T42" s="217" t="s">
        <v>142</v>
      </c>
      <c r="U42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2"/>
      <c r="AM42" s="155"/>
      <c r="AN42" s="218"/>
      <c r="AO42" s="218"/>
      <c r="AP42" s="218"/>
      <c r="AQ42" s="155"/>
      <c r="AR42" s="23">
        <v>0.83333333333333093</v>
      </c>
      <c r="AS42" s="23">
        <v>3.7999999999999999E-2</v>
      </c>
      <c r="AT42" s="23">
        <f t="shared" si="3"/>
        <v>3.7999999999999999E-2</v>
      </c>
      <c r="AU42" s="23" t="str">
        <f t="shared" si="4"/>
        <v>x</v>
      </c>
    </row>
    <row r="43" spans="2:47" s="156" customFormat="1" ht="17" x14ac:dyDescent="0.25">
      <c r="B43" s="174" t="s">
        <v>143</v>
      </c>
      <c r="C43" s="174" t="s">
        <v>82</v>
      </c>
      <c r="D43" s="174" t="s">
        <v>144</v>
      </c>
      <c r="E43" s="205">
        <v>9.84</v>
      </c>
      <c r="F43" s="213"/>
      <c r="G43" s="159"/>
      <c r="H43"/>
      <c r="I43"/>
      <c r="J43" s="148"/>
      <c r="K43"/>
      <c r="L43"/>
      <c r="M43"/>
      <c r="N43" s="148"/>
      <c r="O43" s="148"/>
      <c r="R43"/>
      <c r="S43" s="217">
        <v>0</v>
      </c>
      <c r="T43" s="217" t="s">
        <v>145</v>
      </c>
      <c r="U43"/>
      <c r="V43" s="155"/>
      <c r="W43" s="155"/>
      <c r="X43" s="155"/>
      <c r="Y43" s="218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2"/>
      <c r="AM43" s="155"/>
      <c r="AN43" s="218"/>
      <c r="AO43" s="218"/>
      <c r="AP43" s="218"/>
      <c r="AQ43" s="155"/>
      <c r="AR43" s="23">
        <v>1.1666666666666643</v>
      </c>
      <c r="AS43" s="23">
        <v>3.7999999999999999E-2</v>
      </c>
      <c r="AT43" s="23">
        <f t="shared" si="3"/>
        <v>3.7999999999999999E-2</v>
      </c>
      <c r="AU43" s="23" t="str">
        <f t="shared" si="4"/>
        <v>x</v>
      </c>
    </row>
    <row r="44" spans="2:47" s="156" customFormat="1" ht="17" x14ac:dyDescent="0.25">
      <c r="B44" s="174" t="s">
        <v>146</v>
      </c>
      <c r="C44" s="174" t="s">
        <v>147</v>
      </c>
      <c r="D44" s="174" t="s">
        <v>148</v>
      </c>
      <c r="E44" s="205">
        <v>9.8800000000000008</v>
      </c>
      <c r="F44" s="213"/>
      <c r="G44" s="159"/>
      <c r="H44"/>
      <c r="I44"/>
      <c r="J44" s="148"/>
      <c r="K44"/>
      <c r="L44"/>
      <c r="M44"/>
      <c r="N44" s="148"/>
      <c r="O44" s="148"/>
      <c r="R44"/>
      <c r="S44" s="217">
        <v>0</v>
      </c>
      <c r="T44" s="217" t="s">
        <v>149</v>
      </c>
      <c r="U44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2"/>
      <c r="AM44" s="155"/>
      <c r="AN44" s="218"/>
      <c r="AO44" s="218"/>
      <c r="AP44" s="218"/>
      <c r="AQ44" s="155"/>
      <c r="AR44" s="23">
        <v>1.3333333333333313</v>
      </c>
      <c r="AS44" s="23">
        <v>3.7999999999999999E-2</v>
      </c>
      <c r="AT44" s="23">
        <f t="shared" si="3"/>
        <v>3.7999999999999999E-2</v>
      </c>
      <c r="AU44" s="23" t="str">
        <f t="shared" si="4"/>
        <v>x</v>
      </c>
    </row>
    <row r="45" spans="2:47" s="156" customFormat="1" ht="17" thickBot="1" x14ac:dyDescent="0.25">
      <c r="B45" s="174" t="s">
        <v>150</v>
      </c>
      <c r="C45" s="174" t="s">
        <v>52</v>
      </c>
      <c r="D45" s="174" t="s">
        <v>151</v>
      </c>
      <c r="E45" s="205">
        <v>10.11</v>
      </c>
      <c r="F45" s="213"/>
      <c r="G45" s="159"/>
      <c r="H45"/>
      <c r="I45"/>
      <c r="J45" s="148"/>
      <c r="K45"/>
      <c r="L45"/>
      <c r="M45"/>
      <c r="N45" s="148"/>
      <c r="O45" s="148"/>
      <c r="R45"/>
      <c r="S45" s="217" t="s">
        <v>44</v>
      </c>
      <c r="T45" s="114" t="s">
        <v>152</v>
      </c>
      <c r="U4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2"/>
      <c r="AM45" s="155"/>
      <c r="AN45" s="218"/>
      <c r="AO45" s="218"/>
      <c r="AP45" s="218"/>
      <c r="AQ45" s="155"/>
      <c r="AR45" s="23">
        <v>1.4999999999999982</v>
      </c>
      <c r="AS45" s="23">
        <v>3.7999999999999999E-2</v>
      </c>
      <c r="AT45" s="23">
        <f t="shared" si="3"/>
        <v>3.7999999999999999E-2</v>
      </c>
      <c r="AU45" s="23" t="str">
        <f t="shared" si="4"/>
        <v>x</v>
      </c>
    </row>
    <row r="46" spans="2:47" s="138" customFormat="1" ht="16" x14ac:dyDescent="0.2">
      <c r="B46" s="174" t="s">
        <v>153</v>
      </c>
      <c r="C46" s="174" t="s">
        <v>154</v>
      </c>
      <c r="D46" s="174" t="s">
        <v>155</v>
      </c>
      <c r="E46" s="205">
        <v>9.9700000000000006</v>
      </c>
      <c r="F46" s="213"/>
      <c r="G46" s="159"/>
      <c r="H46"/>
      <c r="I46"/>
      <c r="J46" s="148"/>
      <c r="K46"/>
      <c r="L46"/>
      <c r="M46"/>
      <c r="N46" s="148"/>
      <c r="O46" s="148"/>
      <c r="P46" s="156"/>
      <c r="Q46" s="156"/>
      <c r="R46"/>
      <c r="S46" s="217">
        <v>0</v>
      </c>
      <c r="T46" s="217" t="s">
        <v>156</v>
      </c>
      <c r="U46"/>
      <c r="V46" s="216"/>
      <c r="W46" s="215"/>
      <c r="X46" s="215"/>
      <c r="Y46" s="215"/>
      <c r="Z46" s="215"/>
      <c r="AA46" s="215"/>
      <c r="AB46" s="215"/>
      <c r="AC46" s="215"/>
      <c r="AD46" s="215"/>
      <c r="AE46" s="214"/>
      <c r="AF46" s="139"/>
      <c r="AG46" s="139"/>
      <c r="AH46" s="139"/>
      <c r="AI46" s="139"/>
      <c r="AJ46" s="139"/>
      <c r="AK46" s="139"/>
      <c r="AL46" s="139"/>
      <c r="AM46" s="3"/>
      <c r="AN46" s="140"/>
      <c r="AO46" s="140"/>
      <c r="AP46" s="140"/>
      <c r="AQ46" s="139"/>
      <c r="AR46" s="23">
        <v>1.6666666666666652</v>
      </c>
      <c r="AS46" s="23">
        <v>3.7999999999999999E-2</v>
      </c>
      <c r="AT46" s="23">
        <f t="shared" si="3"/>
        <v>3.7999999999999999E-2</v>
      </c>
      <c r="AU46" s="23" t="str">
        <f t="shared" si="4"/>
        <v>x</v>
      </c>
    </row>
    <row r="47" spans="2:47" s="138" customFormat="1" ht="16" x14ac:dyDescent="0.2">
      <c r="B47" s="174" t="s">
        <v>157</v>
      </c>
      <c r="C47" s="174" t="s">
        <v>158</v>
      </c>
      <c r="D47" s="174" t="s">
        <v>159</v>
      </c>
      <c r="E47" s="205">
        <v>10</v>
      </c>
      <c r="F47" s="213"/>
      <c r="G47" s="159"/>
      <c r="H47"/>
      <c r="I47"/>
      <c r="J47" s="148"/>
      <c r="K47"/>
      <c r="L47"/>
      <c r="M47"/>
      <c r="N47" s="148"/>
      <c r="O47" s="148"/>
      <c r="P47"/>
      <c r="Q47"/>
      <c r="R47"/>
      <c r="S47"/>
      <c r="T47"/>
      <c r="U47"/>
      <c r="V47" s="4" t="s">
        <v>160</v>
      </c>
      <c r="W47" s="16"/>
      <c r="X47" s="23"/>
      <c r="Y47" s="171" t="str">
        <f>'Normal Dist'!L157</f>
        <v>shading</v>
      </c>
      <c r="Z47" s="171" t="str">
        <f>'Normal Dist'!M157</f>
        <v>pop mean</v>
      </c>
      <c r="AA47" s="171" t="str">
        <f>'Normal Dist'!N157</f>
        <v>expected variability</v>
      </c>
      <c r="AB47" s="171" t="str">
        <f>'Normal Dist'!O157</f>
        <v>raw value</v>
      </c>
      <c r="AC47" s="171" t="str">
        <f>'Normal Dist'!P157</f>
        <v>z score</v>
      </c>
      <c r="AD47" s="171" t="str">
        <f>'Normal Dist'!Q157</f>
        <v>probability of x</v>
      </c>
      <c r="AE47" s="208"/>
      <c r="AF47" s="16"/>
      <c r="AG47" s="25" t="str">
        <f>'Normal Dist'!S31</f>
        <v>x</v>
      </c>
      <c r="AH47" s="25" t="str">
        <f>'Normal Dist'!T31</f>
        <v>standard axis</v>
      </c>
      <c r="AI47" s="16"/>
      <c r="AJ47" s="139"/>
      <c r="AK47" s="139"/>
      <c r="AL47" s="3"/>
      <c r="AM47" s="139"/>
      <c r="AN47" s="140" t="s">
        <v>161</v>
      </c>
      <c r="AO47" s="23" t="s">
        <v>162</v>
      </c>
      <c r="AP47" s="140" t="s">
        <v>163</v>
      </c>
      <c r="AQ47" s="139"/>
      <c r="AR47" s="23">
        <v>1.8333333333333321</v>
      </c>
      <c r="AS47" s="23">
        <v>3.7999999999999999E-2</v>
      </c>
      <c r="AT47" s="23">
        <f t="shared" si="3"/>
        <v>3.7999999999999999E-2</v>
      </c>
      <c r="AU47" s="23" t="str">
        <f t="shared" si="4"/>
        <v>x</v>
      </c>
    </row>
    <row r="48" spans="2:47" s="138" customFormat="1" ht="16" x14ac:dyDescent="0.2">
      <c r="B48" s="174" t="s">
        <v>164</v>
      </c>
      <c r="C48" s="174" t="s">
        <v>165</v>
      </c>
      <c r="D48" s="174" t="s">
        <v>28</v>
      </c>
      <c r="E48" s="205">
        <v>10</v>
      </c>
      <c r="F48" s="148"/>
      <c r="G48" s="159"/>
      <c r="H48"/>
      <c r="I48"/>
      <c r="J48" s="148"/>
      <c r="K48"/>
      <c r="L48"/>
      <c r="M48"/>
      <c r="N48" s="148"/>
      <c r="O48" s="148"/>
      <c r="P48"/>
      <c r="Q48"/>
      <c r="R48"/>
      <c r="S48"/>
      <c r="T48"/>
      <c r="U48"/>
      <c r="V48" s="20" t="s">
        <v>166</v>
      </c>
      <c r="W48" s="19" t="s">
        <v>167</v>
      </c>
      <c r="X48" s="19" t="s">
        <v>168</v>
      </c>
      <c r="Y48" s="19" t="s">
        <v>169</v>
      </c>
      <c r="Z48" s="20" t="s">
        <v>3</v>
      </c>
      <c r="AA48" s="197" t="str">
        <f>'Normal Dist'!N156</f>
        <v>σ</v>
      </c>
      <c r="AB48" s="197" t="str">
        <f>'Normal Dist'!O156</f>
        <v>x</v>
      </c>
      <c r="AC48" s="20" t="str">
        <f>'Normal Dist'!P156</f>
        <v>z score</v>
      </c>
      <c r="AD48" s="20" t="str">
        <f>'Normal Dist'!Q156</f>
        <v>P(x)</v>
      </c>
      <c r="AE48" s="103"/>
      <c r="AF48" s="16"/>
      <c r="AG48" s="25" t="str">
        <f>'Normal Dist'!S32</f>
        <v>x</v>
      </c>
      <c r="AH48" s="25" t="str">
        <f>'Normal Dist'!T32</f>
        <v>x, x̅</v>
      </c>
      <c r="AI48" s="16"/>
      <c r="AJ48" s="139" t="s">
        <v>170</v>
      </c>
      <c r="AK48" s="139"/>
      <c r="AL48" s="139"/>
      <c r="AM48" s="139"/>
      <c r="AN48" s="197">
        <f>AG54</f>
        <v>0</v>
      </c>
      <c r="AO48" s="91" t="s">
        <v>44</v>
      </c>
      <c r="AP48" s="197">
        <f>AG54</f>
        <v>0</v>
      </c>
      <c r="AQ48" s="139"/>
      <c r="AR48" s="23">
        <v>-1.8333333333333366</v>
      </c>
      <c r="AS48" s="23">
        <v>6.2000000000000006E-2</v>
      </c>
      <c r="AT48" s="23">
        <f t="shared" si="3"/>
        <v>6.2000000000000006E-2</v>
      </c>
      <c r="AU48" s="23" t="str">
        <f t="shared" si="4"/>
        <v>x</v>
      </c>
    </row>
    <row r="49" spans="2:47" s="138" customFormat="1" ht="17" customHeight="1" x14ac:dyDescent="0.2">
      <c r="B49" s="174" t="s">
        <v>171</v>
      </c>
      <c r="C49" s="174" t="s">
        <v>172</v>
      </c>
      <c r="D49" s="174" t="s">
        <v>173</v>
      </c>
      <c r="E49" s="205">
        <v>10.23</v>
      </c>
      <c r="F49" s="148"/>
      <c r="G49" s="159"/>
      <c r="H49"/>
      <c r="I49"/>
      <c r="J49" s="148"/>
      <c r="K49"/>
      <c r="L49"/>
      <c r="M49"/>
      <c r="N49" s="148"/>
      <c r="O49" s="148"/>
      <c r="P49" s="148"/>
      <c r="Q49" s="148"/>
      <c r="R49"/>
      <c r="S49"/>
      <c r="T49"/>
      <c r="U49"/>
      <c r="V49" s="171">
        <f>'Normal Dist'!I158</f>
        <v>1</v>
      </c>
      <c r="W49" s="171" t="str">
        <f>'Normal Dist'!J158</f>
        <v>normal pop</v>
      </c>
      <c r="X49" s="171">
        <f>'Normal Dist'!K158</f>
        <v>0</v>
      </c>
      <c r="Y49" s="171" t="str">
        <f>'Normal Dist'!L158</f>
        <v>left</v>
      </c>
      <c r="Z49" s="118">
        <f>I3</f>
        <v>10.341100000000001</v>
      </c>
      <c r="AA49" s="119">
        <f>I5</f>
        <v>1.5730180513903746</v>
      </c>
      <c r="AB49" s="118">
        <f>'Normal Dist'!O158</f>
        <v>0</v>
      </c>
      <c r="AC49" s="210">
        <f>'Normal Dist'!P158</f>
        <v>0</v>
      </c>
      <c r="AD49" s="209">
        <f>'Normal Dist'!Q158</f>
        <v>0</v>
      </c>
      <c r="AE49" s="103"/>
      <c r="AF49" s="16"/>
      <c r="AG49" s="25">
        <f>'Normal Dist'!S33</f>
        <v>0</v>
      </c>
      <c r="AH49" s="25" t="str">
        <f>'Normal Dist'!T33</f>
        <v>Empirical Rule</v>
      </c>
      <c r="AI49" s="16"/>
      <c r="AJ49" s="139"/>
      <c r="AK49" s="139"/>
      <c r="AL49" s="145" t="s">
        <v>174</v>
      </c>
      <c r="AM49" s="144" t="s">
        <v>175</v>
      </c>
      <c r="AN49" s="144" t="str">
        <f>W67&amp;" "&amp;AN47</f>
        <v>normal pop X1</v>
      </c>
      <c r="AO49" s="144" t="str">
        <f>W68&amp;" "&amp;AO47</f>
        <v xml:space="preserve"> X2</v>
      </c>
      <c r="AP49" s="144" t="str">
        <f>W71&amp;" "&amp;AP47</f>
        <v xml:space="preserve"> X3</v>
      </c>
      <c r="AQ49" s="139"/>
      <c r="AR49" s="23">
        <v>-1.6666666666666696</v>
      </c>
      <c r="AS49" s="23">
        <v>6.2000000000000006E-2</v>
      </c>
      <c r="AT49" s="23">
        <f t="shared" si="3"/>
        <v>6.2000000000000006E-2</v>
      </c>
      <c r="AU49" s="23" t="str">
        <f t="shared" si="4"/>
        <v>x</v>
      </c>
    </row>
    <row r="50" spans="2:47" s="138" customFormat="1" ht="16" x14ac:dyDescent="0.2">
      <c r="B50" s="174" t="s">
        <v>176</v>
      </c>
      <c r="C50" s="174" t="s">
        <v>177</v>
      </c>
      <c r="D50" s="174" t="s">
        <v>178</v>
      </c>
      <c r="E50" s="205">
        <v>10.029999999999999</v>
      </c>
      <c r="F50" s="148"/>
      <c r="G50" s="159"/>
      <c r="H50"/>
      <c r="I50"/>
      <c r="J50" s="148"/>
      <c r="K50" s="148"/>
      <c r="L50" s="148"/>
      <c r="M50" s="148"/>
      <c r="N50" s="148"/>
      <c r="O50" s="148"/>
      <c r="P50" s="148"/>
      <c r="Q50" s="148"/>
      <c r="R50"/>
      <c r="S50"/>
      <c r="T50"/>
      <c r="U50"/>
      <c r="V50" s="171">
        <f>'Normal Dist'!I159</f>
        <v>0</v>
      </c>
      <c r="W50" s="171">
        <f>'Normal Dist'!J159</f>
        <v>0</v>
      </c>
      <c r="X50" s="171">
        <f>'Normal Dist'!K159</f>
        <v>0</v>
      </c>
      <c r="Y50" s="171">
        <f>'Normal Dist'!L159</f>
        <v>0</v>
      </c>
      <c r="Z50" s="118">
        <f>'Normal Dist'!M159</f>
        <v>0</v>
      </c>
      <c r="AA50" s="119">
        <f>'Normal Dist'!N159</f>
        <v>0</v>
      </c>
      <c r="AB50" s="120">
        <f>'Normal Dist'!O159</f>
        <v>0</v>
      </c>
      <c r="AC50" s="210">
        <f>'Normal Dist'!P159</f>
        <v>0</v>
      </c>
      <c r="AD50" s="209">
        <f>'Normal Dist'!Q159</f>
        <v>0</v>
      </c>
      <c r="AE50" s="208"/>
      <c r="AF50" s="16"/>
      <c r="AG50" s="25">
        <f>'Normal Dist'!S34</f>
        <v>0</v>
      </c>
      <c r="AH50" s="25" t="str">
        <f>'Normal Dist'!T34</f>
        <v>Cumulative %</v>
      </c>
      <c r="AI50" s="16"/>
      <c r="AJ50" s="211" t="s">
        <v>179</v>
      </c>
      <c r="AK50" s="211">
        <f>X121-X115</f>
        <v>6</v>
      </c>
      <c r="AL50" s="142">
        <f>X115</f>
        <v>-3</v>
      </c>
      <c r="AM50" s="141">
        <f t="shared" ref="AM50:AM81" si="5">IF(
    LEFT($W$67,1) ="T",
    _xlfn.T.DIST(AL50, $V$67-1, FALSE),
    _xlfn.NORM.S.DIST(AL50, FALSE)
)</f>
        <v>4.4318484119380075E-3</v>
      </c>
      <c r="AN50" s="141" t="e" cm="1">
        <f t="array" ref="AN50">_xlfn.IFS(
    FALSE, N("Check if X1 shading is ON"),
    $AN$48&lt;&gt;"x", NA(),
    FALSE, N("Check if case is 'LEFT' and x axis value less than z score"),
    AND($Y$67 = "LEFT", $AL50 &lt; IF($AC$67="", 0, $AC$67)), $AM50,
    FALSE, N("Check if case is 'RIGHT' and x axis value greater than z score"),
    AND($Y$67 = "RIGHT", $AL50 &gt; IF($AC$67="", 0, $AC$67)), $AM50,
    FALSE, N("Default case: Return NA()"),
    TRUE, NA()
)</f>
        <v>#N/A</v>
      </c>
      <c r="AO50" s="141" t="e" cm="1">
        <f t="array" ref="AO50">_xlfn.IFS(
    FALSE, N("Check if X1 shading is ON"),
    $AN$48&lt;&gt;"x", NA(),
    FALSE, N("Check if case is 'LEFT' and x axis value less than z score"),
    AND($Y$68 = "LEFT", $AL50 &lt; IF($AC$68="", 0, $AC$68)), $AM50,
    FALSE, N("Check if case is 'RIGHT' and x axis value greater than z score"),
    AND($Y$68 = "RIGHT", $AL50 &gt; IF($AC$68="", 0, $AC$68)), $AM50,
    FALSE, N("Default case: Return NA()"),
    TRUE, NA()
)</f>
        <v>#N/A</v>
      </c>
      <c r="AP50" s="141" t="e" cm="1">
        <f t="array" ref="AP50">_xlfn.IFS(
    FALSE, N("Check if X1 shading is ON"),
    $AP$48&lt;&gt;"x", NA(),
    FALSE, N("Check if case is 'LEFT' and x axis value less than z score"),
    AND($Y$71 = "LEFT", $AL50 &lt; IF($AC$71="", 0, $AC$71)), $AM50,
    FALSE, N("Check if case is 'RIGHT' and x axis value greater than z score"),
    AND($Y$71 = "RIGHT", $AL50 &gt; IF($AC$71="", 0, $AC$71)), $AM50,
    FALSE, N("Check if case is 'TWO' and both directions"),
    AND(
        $Y$71 = "TWO",
        OR($AL50 &lt; -ABS($AC$71), $AL50 &gt; ABS($AC$71))
    ), $AM50,
    FALSE, N("Default case: Return NA()"),
    TRUE, NA()
)</f>
        <v>#N/A</v>
      </c>
      <c r="AQ50" s="139"/>
      <c r="AR50" s="23">
        <v>-1.5000000000000027</v>
      </c>
      <c r="AS50" s="23">
        <v>6.2000000000000006E-2</v>
      </c>
      <c r="AT50" s="23">
        <f t="shared" si="3"/>
        <v>6.2000000000000006E-2</v>
      </c>
      <c r="AU50" s="23" t="str">
        <f t="shared" si="4"/>
        <v>x</v>
      </c>
    </row>
    <row r="51" spans="2:47" s="138" customFormat="1" ht="16" x14ac:dyDescent="0.2">
      <c r="B51" s="174" t="s">
        <v>180</v>
      </c>
      <c r="C51" s="174" t="s">
        <v>181</v>
      </c>
      <c r="D51" s="174" t="s">
        <v>182</v>
      </c>
      <c r="E51" s="205">
        <v>10.27</v>
      </c>
      <c r="F51" s="148"/>
      <c r="G51" s="159"/>
      <c r="H51"/>
      <c r="I51"/>
      <c r="J51" s="148"/>
      <c r="K51" s="148"/>
      <c r="L51" s="148"/>
      <c r="M51" s="148"/>
      <c r="N51" s="148"/>
      <c r="O51" s="148"/>
      <c r="P51" s="148"/>
      <c r="Q51" s="148"/>
      <c r="R51"/>
      <c r="S51"/>
      <c r="T51"/>
      <c r="U51"/>
      <c r="V51" s="140"/>
      <c r="W51" s="140"/>
      <c r="X51" s="140"/>
      <c r="Y51" s="140"/>
      <c r="Z51" s="121"/>
      <c r="AA51" s="16"/>
      <c r="AB51" s="16"/>
      <c r="AC51" s="16"/>
      <c r="AD51" s="16"/>
      <c r="AE51" s="208"/>
      <c r="AF51" s="16"/>
      <c r="AG51" s="25" t="str">
        <f>'Normal Dist'!S35</f>
        <v>x</v>
      </c>
      <c r="AH51" s="25" t="str">
        <f>'Normal Dist'!T35</f>
        <v>series1&amp;2 raw scale</v>
      </c>
      <c r="AI51" s="16"/>
      <c r="AJ51" s="211" t="s">
        <v>183</v>
      </c>
      <c r="AK51" s="211">
        <v>144</v>
      </c>
      <c r="AL51" s="142">
        <f t="shared" ref="AL51:AL82" si="6">AL50+$AK$52</f>
        <v>-2.9583333333333335</v>
      </c>
      <c r="AM51" s="141">
        <f t="shared" si="5"/>
        <v>5.0175847389326532E-3</v>
      </c>
      <c r="AN51" s="141" t="e" cm="1">
        <f t="array" ref="AN51">_xlfn.IFS(
    FALSE, N("Check if X1 shading is ON"),
    $AN$48&lt;&gt;"x", NA(),
    FALSE, N("Check if case is 'LEFT' and x axis value less than z score"),
    AND($Y$67 = "LEFT", $AL51 &lt; IF($AC$67="", 0, $AC$67)), $AM51,
    FALSE, N("Check if case is 'RIGHT' and x axis value greater than z score"),
    AND($Y$67 = "RIGHT", $AL51 &gt; IF($AC$67="", 0, $AC$67)), $AM51,
    FALSE, N("Check if case is 'TWO' and both directions"),
    AND(
        $Y$67 = "TWO",
        OR($AL51 &lt; -ABS($AC$67), $AL51 &gt; ABS($AC$68))
    ), $AM51,
    FALSE, N("Default case: Return NA()"),
    TRUE, NA()
)</f>
        <v>#N/A</v>
      </c>
      <c r="AO51" s="141" t="e" cm="1">
        <f t="array" ref="AO51">_xlfn.IFS(
    FALSE, N("Check if X1 shading is ON"),
    $AN$48&lt;&gt;"x", NA(),
    FALSE, N("Check if case is 'LEFT' and x axis value less than z score"),
    AND($Y$68 = "LEFT", $AL51 &lt; IF($AC$68="", 0, $AC$68)), $AM51,
    FALSE, N("Check if case is 'RIGHT' and x axis value greater than z score"),
    AND($Y$68 = "RIGHT", $AL51 &gt; IF($AC$68="", 0, $AC$68)), $AM51,
    FALSE, N("Default case: Return NA()"),
    TRUE, NA()
)</f>
        <v>#N/A</v>
      </c>
      <c r="AP51" s="141" t="e" cm="1">
        <f t="array" ref="AP51">_xlfn.IFS(
    FALSE, N("Check if X1 shading is ON"),
    $AP$48&lt;&gt;"x", NA(),
    FALSE, N("Check if case is 'LEFT' and x axis value less than z score"),
    AND($Y$71 = "LEFT", $AL51 &lt; IF($AC$71="", 0, $AC$71)), $AM51,
    FALSE, N("Check if case is 'RIGHT' and x axis value greater than z score"),
    AND($Y$71 = "RIGHT", $AL51 &gt; IF($AC$71="", 0, $AC$71)), $AM51,
    FALSE, N("Check if case is 'TWO' and both directions"),
    AND(
        $Y$71 = "TWO",
        OR($AL51 &lt; -ABS($AC$71), $AL51 &gt; ABS($AC$71))
    ), $AM51,
    FALSE, N("Default case: Return NA()"),
    TRUE, NA()
)</f>
        <v>#N/A</v>
      </c>
      <c r="AQ51" s="139"/>
      <c r="AR51" s="23">
        <v>-1.3333333333333357</v>
      </c>
      <c r="AS51" s="23">
        <v>6.2000000000000006E-2</v>
      </c>
      <c r="AT51" s="23">
        <f t="shared" si="3"/>
        <v>6.2000000000000006E-2</v>
      </c>
      <c r="AU51" s="23" t="str">
        <f t="shared" si="4"/>
        <v>x</v>
      </c>
    </row>
    <row r="52" spans="2:47" s="138" customFormat="1" ht="16" x14ac:dyDescent="0.2">
      <c r="B52" s="174" t="s">
        <v>184</v>
      </c>
      <c r="C52" s="174" t="s">
        <v>185</v>
      </c>
      <c r="D52" s="174" t="s">
        <v>186</v>
      </c>
      <c r="E52" s="205">
        <v>10.33</v>
      </c>
      <c r="F52" s="148"/>
      <c r="G52" s="159"/>
      <c r="H52"/>
      <c r="I52"/>
      <c r="J52" s="148"/>
      <c r="K52" s="148"/>
      <c r="L52" s="148"/>
      <c r="M52" s="148"/>
      <c r="N52" s="148"/>
      <c r="O52" s="148"/>
      <c r="P52" s="148"/>
      <c r="Q52" s="148"/>
      <c r="R52"/>
      <c r="S52"/>
      <c r="T52"/>
      <c r="U52"/>
      <c r="V52" s="140"/>
      <c r="W52" s="16"/>
      <c r="X52" s="16"/>
      <c r="Y52" s="171" t="str">
        <f>'Normal Dist'!L161</f>
        <v>shading</v>
      </c>
      <c r="Z52" s="171" t="str">
        <f>'Normal Dist'!M161</f>
        <v>pop mean</v>
      </c>
      <c r="AA52" s="171" t="str">
        <f>'Normal Dist'!N161</f>
        <v>expected variability</v>
      </c>
      <c r="AB52" s="171" t="str">
        <f>'Normal Dist'!O161</f>
        <v>value</v>
      </c>
      <c r="AC52" s="171" t="str">
        <f>'Normal Dist'!P161</f>
        <v>z score</v>
      </c>
      <c r="AD52" s="171" t="str">
        <f>'Normal Dist'!Q161</f>
        <v>probability of x</v>
      </c>
      <c r="AE52" s="212"/>
      <c r="AF52" s="16"/>
      <c r="AG52" s="25">
        <f>'Normal Dist'!S36</f>
        <v>0</v>
      </c>
      <c r="AH52" s="25" t="str">
        <f>'Normal Dist'!T36</f>
        <v>series1&amp;2 stdev</v>
      </c>
      <c r="AI52" s="16"/>
      <c r="AJ52" s="211" t="s">
        <v>187</v>
      </c>
      <c r="AK52" s="211">
        <f>AK50/AK51</f>
        <v>4.1666666666666664E-2</v>
      </c>
      <c r="AL52" s="142">
        <f t="shared" si="6"/>
        <v>-2.916666666666667</v>
      </c>
      <c r="AM52" s="141">
        <f t="shared" si="5"/>
        <v>5.6708812194458807E-3</v>
      </c>
      <c r="AN52" s="141" t="e" cm="1">
        <f t="array" ref="AN52">_xlfn.IFS(
    FALSE, N("Check if X1 shading is ON"),
    $AN$48&lt;&gt;"x", NA(),
    FALSE, N("Check if case is 'LEFT' and x axis value less than z score"),
    AND($Y$67 = "LEFT", $AL52 &lt; IF($AC$67="", 0, $AC$67)), $AM52,
    FALSE, N("Check if case is 'RIGHT' and x axis value greater than z score"),
    AND($Y$67 = "RIGHT", $AL52 &gt; IF($AC$67="", 0, $AC$67)), $AM52,
    FALSE, N("Check if case is 'TWO' and both directions"),
    AND(
        $Y$67 = "TWO",
        OR($AL52 &lt; -ABS($AC$67), $AL52 &gt; ABS($AC$68))
    ), $AM52,
    FALSE, N("Default case: Return NA()"),
    TRUE, NA()
)</f>
        <v>#N/A</v>
      </c>
      <c r="AO52" s="141" t="e" cm="1">
        <f t="array" ref="AO52">_xlfn.IFS(
    FALSE, N("Check if X1 shading is ON"),
    $AN$48&lt;&gt;"x", NA(),
    FALSE, N("Check if case is 'LEFT' and x axis value less than z score"),
    AND($Y$68 = "LEFT", $AL52 &lt; IF($AC$68="", 0, $AC$68)), $AM52,
    FALSE, N("Check if case is 'RIGHT' and x axis value greater than z score"),
    AND($Y$68 = "RIGHT", $AL52 &gt; IF($AC$68="", 0, $AC$68)), $AM52,
    FALSE, N("Default case: Return NA()"),
    TRUE, NA()
)</f>
        <v>#N/A</v>
      </c>
      <c r="AP52" s="141" t="e" cm="1">
        <f t="array" ref="AP52">_xlfn.IFS(
    FALSE, N("Check if X1 shading is ON"),
    $AP$48&lt;&gt;"x", NA(),
    FALSE, N("Check if case is 'LEFT' and x axis value less than z score"),
    AND($Y$71 = "LEFT", $AL52 &lt; IF($AC$71="", 0, $AC$71)), $AM52,
    FALSE, N("Check if case is 'RIGHT' and x axis value greater than z score"),
    AND($Y$71 = "RIGHT", $AL52 &gt; IF($AC$71="", 0, $AC$71)), $AM52,
    FALSE, N("Check if case is 'TWO' and both directions"),
    AND(
        $Y$71 = "TWO",
        OR($AL52 &lt; -ABS($AC$71), $AL52 &gt; ABS($AC$71))
    ), $AM52,
    FALSE, N("Default case: Return NA()"),
    TRUE, NA()
)</f>
        <v>#N/A</v>
      </c>
      <c r="AQ52" s="139"/>
      <c r="AR52" s="23">
        <v>-1.1666666666666687</v>
      </c>
      <c r="AS52" s="23">
        <v>6.2000000000000006E-2</v>
      </c>
      <c r="AT52" s="23">
        <f t="shared" si="3"/>
        <v>6.2000000000000006E-2</v>
      </c>
      <c r="AU52" s="23" t="str">
        <f t="shared" si="4"/>
        <v>x</v>
      </c>
    </row>
    <row r="53" spans="2:47" s="138" customFormat="1" ht="16" x14ac:dyDescent="0.2">
      <c r="B53" s="174" t="s">
        <v>188</v>
      </c>
      <c r="C53" s="174" t="s">
        <v>109</v>
      </c>
      <c r="D53" s="174" t="s">
        <v>189</v>
      </c>
      <c r="E53" s="205">
        <v>10.16</v>
      </c>
      <c r="F53" s="148"/>
      <c r="G53" s="159"/>
      <c r="H53"/>
      <c r="I53"/>
      <c r="J53"/>
      <c r="K53"/>
      <c r="L53"/>
      <c r="M53"/>
      <c r="N53"/>
      <c r="O53"/>
      <c r="P53" s="148"/>
      <c r="Q53" s="148"/>
      <c r="R53"/>
      <c r="S53"/>
      <c r="T53"/>
      <c r="U53"/>
      <c r="V53" s="171">
        <f>V49</f>
        <v>1</v>
      </c>
      <c r="W53" s="171">
        <f>'Normal Dist'!J162</f>
        <v>0</v>
      </c>
      <c r="X53" s="171">
        <f>'Normal Dist'!K162</f>
        <v>0</v>
      </c>
      <c r="Y53" s="171">
        <f>'Normal Dist'!L162</f>
        <v>0</v>
      </c>
      <c r="Z53" s="120">
        <f>'Normal Dist'!M162</f>
        <v>0</v>
      </c>
      <c r="AA53" s="122">
        <f>'Normal Dist'!N162</f>
        <v>0</v>
      </c>
      <c r="AB53" s="120">
        <f>'Normal Dist'!O162</f>
        <v>0</v>
      </c>
      <c r="AC53" s="210">
        <f>'Normal Dist'!P162</f>
        <v>0</v>
      </c>
      <c r="AD53" s="209">
        <f>'Normal Dist'!Q162</f>
        <v>0</v>
      </c>
      <c r="AE53" s="208"/>
      <c r="AF53" s="16"/>
      <c r="AG53" s="25">
        <f>'Normal Dist'!S37</f>
        <v>0</v>
      </c>
      <c r="AH53" s="25" t="str">
        <f>'Normal Dist'!T37</f>
        <v>Labels</v>
      </c>
      <c r="AI53" s="16"/>
      <c r="AJ53" s="139"/>
      <c r="AK53" s="139"/>
      <c r="AL53" s="142">
        <f t="shared" si="6"/>
        <v>-2.8750000000000004</v>
      </c>
      <c r="AM53" s="141">
        <f t="shared" si="5"/>
        <v>6.3981203107235513E-3</v>
      </c>
      <c r="AN53" s="141" t="e" cm="1">
        <f t="array" ref="AN53">_xlfn.IFS(
    FALSE, N("Check if X1 shading is ON"),
    $AN$48&lt;&gt;"x", NA(),
    FALSE, N("Check if case is 'LEFT' and x axis value less than z score"),
    AND($Y$67 = "LEFT", $AL53 &lt; IF($AC$67="", 0, $AC$67)), $AM53,
    FALSE, N("Check if case is 'RIGHT' and x axis value greater than z score"),
    AND($Y$67 = "RIGHT", $AL53 &gt; IF($AC$67="", 0, $AC$67)), $AM53,
    FALSE, N("Check if case is 'TWO' and both directions"),
    AND(
        $Y$67 = "TWO",
        OR($AL53 &lt; -ABS($AC$67), $AL53 &gt; ABS($AC$68))
    ), $AM53,
    FALSE, N("Default case: Return NA()"),
    TRUE, NA()
)</f>
        <v>#N/A</v>
      </c>
      <c r="AO53" s="141" t="e" cm="1">
        <f t="array" ref="AO53">_xlfn.IFS(
    FALSE, N("Check if X1 shading is ON"),
    $AN$48&lt;&gt;"x", NA(),
    FALSE, N("Check if case is 'LEFT' and x axis value less than z score"),
    AND($Y$68 = "LEFT", $AL53 &lt; IF($AC$68="", 0, $AC$68)), $AM53,
    FALSE, N("Check if case is 'RIGHT' and x axis value greater than z score"),
    AND($Y$68 = "RIGHT", $AL53 &gt; IF($AC$68="", 0, $AC$68)), $AM53,
    FALSE, N("Default case: Return NA()"),
    TRUE, NA()
)</f>
        <v>#N/A</v>
      </c>
      <c r="AP53" s="141" t="e" cm="1">
        <f t="array" ref="AP53">_xlfn.IFS(
    FALSE, N("Check if X1 shading is ON"),
    $AP$48&lt;&gt;"x", NA(),
    FALSE, N("Check if case is 'LEFT' and x axis value less than z score"),
    AND($Y$71 = "LEFT", $AL53 &lt; IF($AC$71="", 0, $AC$71)), $AM53,
    FALSE, N("Check if case is 'RIGHT' and x axis value greater than z score"),
    AND($Y$71 = "RIGHT", $AL53 &gt; IF($AC$71="", 0, $AC$71)), $AM53,
    FALSE, N("Check if case is 'TWO' and both directions"),
    AND(
        $Y$71 = "TWO",
        OR($AL53 &lt; -ABS($AC$71), $AL53 &gt; ABS($AC$71))
    ), $AM53,
    FALSE, N("Default case: Return NA()"),
    TRUE, NA()
)</f>
        <v>#N/A</v>
      </c>
      <c r="AQ53" s="139"/>
      <c r="AR53" s="23">
        <v>-0.83333333333333526</v>
      </c>
      <c r="AS53" s="23">
        <v>6.2000000000000006E-2</v>
      </c>
      <c r="AT53" s="23">
        <f t="shared" si="3"/>
        <v>6.2000000000000006E-2</v>
      </c>
      <c r="AU53" s="23" t="str">
        <f t="shared" si="4"/>
        <v>x</v>
      </c>
    </row>
    <row r="54" spans="2:47" s="138" customFormat="1" ht="20" thickBot="1" x14ac:dyDescent="0.3">
      <c r="B54" s="174" t="s">
        <v>190</v>
      </c>
      <c r="C54" s="174" t="s">
        <v>191</v>
      </c>
      <c r="D54" s="174" t="s">
        <v>192</v>
      </c>
      <c r="E54" s="205">
        <v>10.16</v>
      </c>
      <c r="F54" s="148"/>
      <c r="G54" s="159"/>
      <c r="H54"/>
      <c r="I54" s="204" t="s">
        <v>193</v>
      </c>
      <c r="J54"/>
      <c r="K54"/>
      <c r="L54"/>
      <c r="M54"/>
      <c r="N54"/>
      <c r="O54"/>
      <c r="P54" s="148"/>
      <c r="Q54" s="148"/>
      <c r="R54"/>
      <c r="S54"/>
      <c r="T54"/>
      <c r="U54"/>
      <c r="V54" s="207"/>
      <c r="W54" s="207"/>
      <c r="X54" s="207"/>
      <c r="Y54" s="106"/>
      <c r="Z54" s="106"/>
      <c r="AA54" s="106"/>
      <c r="AB54" s="106"/>
      <c r="AC54" s="106"/>
      <c r="AD54" s="106"/>
      <c r="AE54" s="206"/>
      <c r="AF54" s="16"/>
      <c r="AG54" s="25">
        <f>'Normal Dist'!S38</f>
        <v>0</v>
      </c>
      <c r="AH54" s="25" t="str">
        <f>'Normal Dist'!T38</f>
        <v>shading</v>
      </c>
      <c r="AI54" s="16"/>
      <c r="AJ54" s="139"/>
      <c r="AK54" s="139"/>
      <c r="AL54" s="142">
        <f t="shared" si="6"/>
        <v>-2.8333333333333339</v>
      </c>
      <c r="AM54" s="141">
        <f t="shared" si="5"/>
        <v>7.2060997646092168E-3</v>
      </c>
      <c r="AN54" s="141" t="e" cm="1">
        <f t="array" ref="AN54">_xlfn.IFS(
    FALSE, N("Check if X1 shading is ON"),
    $AN$48&lt;&gt;"x", NA(),
    FALSE, N("Check if case is 'LEFT' and x axis value less than z score"),
    AND($Y$67 = "LEFT", $AL54 &lt; IF($AC$67="", 0, $AC$67)), $AM54,
    FALSE, N("Check if case is 'RIGHT' and x axis value greater than z score"),
    AND($Y$67 = "RIGHT", $AL54 &gt; IF($AC$67="", 0, $AC$67)), $AM54,
    FALSE, N("Check if case is 'TWO' and both directions"),
    AND(
        $Y$67 = "TWO",
        OR($AL54 &lt; -ABS($AC$67), $AL54 &gt; ABS($AC$68))
    ), $AM54,
    FALSE, N("Default case: Return NA()"),
    TRUE, NA()
)</f>
        <v>#N/A</v>
      </c>
      <c r="AO54" s="141" t="e" cm="1">
        <f t="array" ref="AO54">_xlfn.IFS(
    FALSE, N("Check if X1 shading is ON"),
    $AN$48&lt;&gt;"x", NA(),
    FALSE, N("Check if case is 'LEFT' and x axis value less than z score"),
    AND($Y$68 = "LEFT", $AL54 &lt; IF($AC$68="", 0, $AC$68)), $AM54,
    FALSE, N("Check if case is 'RIGHT' and x axis value greater than z score"),
    AND($Y$68 = "RIGHT", $AL54 &gt; IF($AC$68="", 0, $AC$68)), $AM54,
    FALSE, N("Default case: Return NA()"),
    TRUE, NA()
)</f>
        <v>#N/A</v>
      </c>
      <c r="AP54" s="141" t="e" cm="1">
        <f t="array" ref="AP54">_xlfn.IFS(
    FALSE, N("Check if X1 shading is ON"),
    $AP$48&lt;&gt;"x", NA(),
    FALSE, N("Check if case is 'LEFT' and x axis value less than z score"),
    AND($Y$71 = "LEFT", $AL54 &lt; IF($AC$71="", 0, $AC$71)), $AM54,
    FALSE, N("Check if case is 'RIGHT' and x axis value greater than z score"),
    AND($Y$71 = "RIGHT", $AL54 &gt; IF($AC$71="", 0, $AC$71)), $AM54,
    FALSE, N("Check if case is 'TWO' and both directions"),
    AND(
        $Y$71 = "TWO",
        OR($AL54 &lt; -ABS($AC$71), $AL54 &gt; ABS($AC$71))
    ), $AM54,
    FALSE, N("Default case: Return NA()"),
    TRUE, NA()
)</f>
        <v>#N/A</v>
      </c>
      <c r="AQ54" s="139"/>
      <c r="AR54" s="23">
        <v>-0.66666666666666874</v>
      </c>
      <c r="AS54" s="23">
        <v>6.2000000000000006E-2</v>
      </c>
      <c r="AT54" s="23">
        <f t="shared" si="3"/>
        <v>6.2000000000000006E-2</v>
      </c>
      <c r="AU54" s="23" t="str">
        <f t="shared" si="4"/>
        <v>x</v>
      </c>
    </row>
    <row r="55" spans="2:47" s="138" customFormat="1" ht="19" x14ac:dyDescent="0.25">
      <c r="B55" s="174" t="s">
        <v>194</v>
      </c>
      <c r="C55" s="174" t="s">
        <v>195</v>
      </c>
      <c r="D55" s="174" t="s">
        <v>196</v>
      </c>
      <c r="E55" s="205">
        <v>10.19</v>
      </c>
      <c r="F55" s="148"/>
      <c r="G55" s="159"/>
      <c r="H55"/>
      <c r="I55" s="204" t="s">
        <v>197</v>
      </c>
      <c r="J55"/>
      <c r="K55"/>
      <c r="L55"/>
      <c r="M55"/>
      <c r="N55"/>
      <c r="O55"/>
      <c r="P55" s="148"/>
      <c r="Q55" s="148"/>
      <c r="R55"/>
      <c r="S55"/>
      <c r="T55"/>
      <c r="U55"/>
      <c r="V55" s="140"/>
      <c r="W55" s="140"/>
      <c r="X55" s="140"/>
      <c r="Y55" s="140"/>
      <c r="Z55" s="121"/>
      <c r="AA55" s="121"/>
      <c r="AB55" s="121"/>
      <c r="AC55" s="142"/>
      <c r="AD55" s="158"/>
      <c r="AE55" s="139"/>
      <c r="AF55" s="16"/>
      <c r="AG55" s="25" t="str">
        <f>'Normal Dist'!S39</f>
        <v>x</v>
      </c>
      <c r="AH55" s="25" t="str">
        <f>'Normal Dist'!T39</f>
        <v>-label raw</v>
      </c>
      <c r="AI55" s="16"/>
      <c r="AJ55" s="139"/>
      <c r="AK55" s="139"/>
      <c r="AL55" s="142">
        <f t="shared" si="6"/>
        <v>-2.7916666666666674</v>
      </c>
      <c r="AM55" s="141">
        <f t="shared" si="5"/>
        <v>8.1020357469784796E-3</v>
      </c>
      <c r="AN55" s="141" t="e" cm="1">
        <f t="array" ref="AN55">_xlfn.IFS(
    FALSE, N("Check if X1 shading is ON"),
    $AN$48&lt;&gt;"x", NA(),
    FALSE, N("Check if case is 'LEFT' and x axis value less than z score"),
    AND($Y$67 = "LEFT", $AL55 &lt; IF($AC$67="", 0, $AC$67)), $AM55,
    FALSE, N("Check if case is 'RIGHT' and x axis value greater than z score"),
    AND($Y$67 = "RIGHT", $AL55 &gt; IF($AC$67="", 0, $AC$67)), $AM55,
    FALSE, N("Check if case is 'TWO' and both directions"),
    AND(
        $Y$67 = "TWO",
        OR($AL55 &lt; -ABS($AC$67), $AL55 &gt; ABS($AC$68))
    ), $AM55,
    FALSE, N("Default case: Return NA()"),
    TRUE, NA()
)</f>
        <v>#N/A</v>
      </c>
      <c r="AO55" s="141" t="e" cm="1">
        <f t="array" ref="AO55">_xlfn.IFS(
    FALSE, N("Check if X1 shading is ON"),
    $AN$48&lt;&gt;"x", NA(),
    FALSE, N("Check if case is 'LEFT' and x axis value less than z score"),
    AND($Y$68 = "LEFT", $AL55 &lt; IF($AC$68="", 0, $AC$68)), $AM55,
    FALSE, N("Check if case is 'RIGHT' and x axis value greater than z score"),
    AND($Y$68 = "RIGHT", $AL55 &gt; IF($AC$68="", 0, $AC$68)), $AM55,
    FALSE, N("Default case: Return NA()"),
    TRUE, NA()
)</f>
        <v>#N/A</v>
      </c>
      <c r="AP55" s="141" t="e" cm="1">
        <f t="array" ref="AP55">_xlfn.IFS(
    FALSE, N("Check if X1 shading is ON"),
    $AP$48&lt;&gt;"x", NA(),
    FALSE, N("Check if case is 'LEFT' and x axis value less than z score"),
    AND($Y$71 = "LEFT", $AL55 &lt; IF($AC$71="", 0, $AC$71)), $AM55,
    FALSE, N("Check if case is 'RIGHT' and x axis value greater than z score"),
    AND($Y$71 = "RIGHT", $AL55 &gt; IF($AC$71="", 0, $AC$71)), $AM55,
    FALSE, N("Check if case is 'TWO' and both directions"),
    AND(
        $Y$71 = "TWO",
        OR($AL55 &lt; -ABS($AC$71), $AL55 &gt; ABS($AC$71))
    ), $AM55,
    FALSE, N("Default case: Return NA()"),
    TRUE, NA()
)</f>
        <v>#N/A</v>
      </c>
      <c r="AQ55" s="139"/>
      <c r="AR55" s="23">
        <v>-0.50000000000000222</v>
      </c>
      <c r="AS55" s="23">
        <v>6.2000000000000006E-2</v>
      </c>
      <c r="AT55" s="23">
        <f t="shared" si="3"/>
        <v>6.2000000000000006E-2</v>
      </c>
      <c r="AU55" s="23" t="str">
        <f t="shared" si="4"/>
        <v>x</v>
      </c>
    </row>
    <row r="56" spans="2:47" s="138" customFormat="1" ht="19" x14ac:dyDescent="0.25">
      <c r="B56" s="174" t="s">
        <v>198</v>
      </c>
      <c r="C56" s="174" t="s">
        <v>199</v>
      </c>
      <c r="D56" s="174" t="s">
        <v>62</v>
      </c>
      <c r="E56" s="205">
        <v>10.42</v>
      </c>
      <c r="F56" s="148"/>
      <c r="G56" s="159"/>
      <c r="H56"/>
      <c r="I56" s="204" t="s">
        <v>200</v>
      </c>
      <c r="J56"/>
      <c r="K56"/>
      <c r="L56"/>
      <c r="M56"/>
      <c r="N56"/>
      <c r="O56"/>
      <c r="P56" s="148"/>
      <c r="Q56" s="148"/>
      <c r="R56"/>
      <c r="S56"/>
      <c r="T56"/>
      <c r="U56"/>
      <c r="V56" s="4" t="s">
        <v>201</v>
      </c>
      <c r="W56" s="16"/>
      <c r="X56" s="140"/>
      <c r="Y56" s="190" t="str">
        <f t="shared" ref="Y56:AD56" si="7">Y47</f>
        <v>shading</v>
      </c>
      <c r="Z56" s="190" t="str">
        <f t="shared" si="7"/>
        <v>pop mean</v>
      </c>
      <c r="AA56" s="190" t="str">
        <f t="shared" si="7"/>
        <v>expected variability</v>
      </c>
      <c r="AB56" s="190" t="str">
        <f t="shared" si="7"/>
        <v>raw value</v>
      </c>
      <c r="AC56" s="190" t="str">
        <f t="shared" si="7"/>
        <v>z score</v>
      </c>
      <c r="AD56" s="190" t="str">
        <f t="shared" si="7"/>
        <v>probability of x</v>
      </c>
      <c r="AE56" s="139"/>
      <c r="AF56" s="16"/>
      <c r="AG56" s="25" t="str">
        <f>'Normal Dist'!S40</f>
        <v>x</v>
      </c>
      <c r="AH56" s="25" t="str">
        <f>'Normal Dist'!T40</f>
        <v>-label standard</v>
      </c>
      <c r="AI56" s="16"/>
      <c r="AJ56" s="139"/>
      <c r="AK56" s="139"/>
      <c r="AL56" s="142">
        <f t="shared" si="6"/>
        <v>-2.7500000000000009</v>
      </c>
      <c r="AM56" s="141">
        <f t="shared" si="5"/>
        <v>9.0935625015910286E-3</v>
      </c>
      <c r="AN56" s="141" t="e" cm="1">
        <f t="array" ref="AN56">_xlfn.IFS(
    FALSE, N("Check if X1 shading is ON"),
    $AN$48&lt;&gt;"x", NA(),
    FALSE, N("Check if case is 'LEFT' and x axis value less than z score"),
    AND($Y$67 = "LEFT", $AL56 &lt; IF($AC$67="", 0, $AC$67)), $AM56,
    FALSE, N("Check if case is 'RIGHT' and x axis value greater than z score"),
    AND($Y$67 = "RIGHT", $AL56 &gt; IF($AC$67="", 0, $AC$67)), $AM56,
    FALSE, N("Check if case is 'TWO' and both directions"),
    AND(
        $Y$67 = "TWO",
        OR($AL56 &lt; -ABS($AC$67), $AL56 &gt; ABS($AC$68))
    ), $AM56,
    FALSE, N("Default case: Return NA()"),
    TRUE, NA()
)</f>
        <v>#N/A</v>
      </c>
      <c r="AO56" s="141" t="e" cm="1">
        <f t="array" ref="AO56">_xlfn.IFS(
    FALSE, N("Check if X1 shading is ON"),
    $AN$48&lt;&gt;"x", NA(),
    FALSE, N("Check if case is 'LEFT' and x axis value less than z score"),
    AND($Y$68 = "LEFT", $AL56 &lt; IF($AC$68="", 0, $AC$68)), $AM56,
    FALSE, N("Check if case is 'RIGHT' and x axis value greater than z score"),
    AND($Y$68 = "RIGHT", $AL56 &gt; IF($AC$68="", 0, $AC$68)), $AM56,
    FALSE, N("Default case: Return NA()"),
    TRUE, NA()
)</f>
        <v>#N/A</v>
      </c>
      <c r="AP56" s="141" t="e" cm="1">
        <f t="array" ref="AP56">_xlfn.IFS(
    FALSE, N("Check if X1 shading is ON"),
    $AP$48&lt;&gt;"x", NA(),
    FALSE, N("Check if case is 'LEFT' and x axis value less than z score"),
    AND($Y$71 = "LEFT", $AL56 &lt; IF($AC$71="", 0, $AC$71)), $AM56,
    FALSE, N("Check if case is 'RIGHT' and x axis value greater than z score"),
    AND($Y$71 = "RIGHT", $AL56 &gt; IF($AC$71="", 0, $AC$71)), $AM56,
    FALSE, N("Check if case is 'TWO' and both directions"),
    AND(
        $Y$71 = "TWO",
        OR($AL56 &lt; -ABS($AC$71), $AL56 &gt; ABS($AC$71))
    ), $AM56,
    FALSE, N("Default case: Return NA()"),
    TRUE, NA()
)</f>
        <v>#N/A</v>
      </c>
      <c r="AQ56" s="139"/>
      <c r="AR56" s="23">
        <v>-0.33333333333333548</v>
      </c>
      <c r="AS56" s="23">
        <v>6.2000000000000006E-2</v>
      </c>
      <c r="AT56" s="23">
        <f t="shared" si="3"/>
        <v>6.2000000000000006E-2</v>
      </c>
      <c r="AU56" s="23" t="str">
        <f t="shared" si="4"/>
        <v>x</v>
      </c>
    </row>
    <row r="57" spans="2:47" s="138" customFormat="1" ht="16" x14ac:dyDescent="0.2">
      <c r="B57" s="174" t="s">
        <v>202</v>
      </c>
      <c r="C57" s="174" t="s">
        <v>203</v>
      </c>
      <c r="D57" s="174" t="s">
        <v>204</v>
      </c>
      <c r="E57" s="181">
        <v>10.46</v>
      </c>
      <c r="F57" s="148"/>
      <c r="G57" s="203" t="s">
        <v>205</v>
      </c>
      <c r="H57"/>
      <c r="I57"/>
      <c r="J57"/>
      <c r="K57"/>
      <c r="L57"/>
      <c r="M57"/>
      <c r="N57"/>
      <c r="O57"/>
      <c r="P57" s="10"/>
      <c r="Q57" s="148"/>
      <c r="R57"/>
      <c r="S57"/>
      <c r="T57"/>
      <c r="U57"/>
      <c r="V57" s="197" t="s">
        <v>166</v>
      </c>
      <c r="W57" s="19" t="s">
        <v>167</v>
      </c>
      <c r="X57" s="19" t="s">
        <v>168</v>
      </c>
      <c r="Y57" s="19" t="s">
        <v>169</v>
      </c>
      <c r="Z57" s="20" t="s">
        <v>3</v>
      </c>
      <c r="AA57" s="197" t="str">
        <f>IFERROR(LEFT(AA48, FIND(")", AA48)),AA48)</f>
        <v>σ</v>
      </c>
      <c r="AB57" s="20" t="str">
        <f>AB48</f>
        <v>x</v>
      </c>
      <c r="AC57" s="20" t="str">
        <f>AC48</f>
        <v>z score</v>
      </c>
      <c r="AD57" s="20" t="str">
        <f>AD48</f>
        <v>P(x)</v>
      </c>
      <c r="AE57" s="16"/>
      <c r="AF57" s="16"/>
      <c r="AG57" s="25" t="str">
        <f>'Normal Dist'!S41</f>
        <v>x</v>
      </c>
      <c r="AH57" s="25" t="str">
        <f>'Normal Dist'!T41</f>
        <v>-label probability</v>
      </c>
      <c r="AI57" s="16"/>
      <c r="AJ57" s="139"/>
      <c r="AK57" s="139"/>
      <c r="AL57" s="142">
        <f t="shared" si="6"/>
        <v>-2.7083333333333344</v>
      </c>
      <c r="AM57" s="141">
        <f t="shared" si="5"/>
        <v>1.0188728126088616E-2</v>
      </c>
      <c r="AN57" s="141" t="e" cm="1">
        <f t="array" ref="AN57">_xlfn.IFS(
    FALSE, N("Check if X1 shading is ON"),
    $AN$48&lt;&gt;"x", NA(),
    FALSE, N("Check if case is 'LEFT' and x axis value less than z score"),
    AND($Y$67 = "LEFT", $AL57 &lt; IF($AC$67="", 0, $AC$67)), $AM57,
    FALSE, N("Check if case is 'RIGHT' and x axis value greater than z score"),
    AND($Y$67 = "RIGHT", $AL57 &gt; IF($AC$67="", 0, $AC$67)), $AM57,
    FALSE, N("Check if case is 'TWO' and both directions"),
    AND(
        $Y$67 = "TWO",
        OR($AL57 &lt; -ABS($AC$67), $AL57 &gt; ABS($AC$68))
    ), $AM57,
    FALSE, N("Default case: Return NA()"),
    TRUE, NA()
)</f>
        <v>#N/A</v>
      </c>
      <c r="AO57" s="141" t="e" cm="1">
        <f t="array" ref="AO57">_xlfn.IFS(
    FALSE, N("Check if X1 shading is ON"),
    $AN$48&lt;&gt;"x", NA(),
    FALSE, N("Check if case is 'LEFT' and x axis value less than z score"),
    AND($Y$68 = "LEFT", $AL57 &lt; IF($AC$68="", 0, $AC$68)), $AM57,
    FALSE, N("Check if case is 'RIGHT' and x axis value greater than z score"),
    AND($Y$68 = "RIGHT", $AL57 &gt; IF($AC$68="", 0, $AC$68)), $AM57,
    FALSE, N("Default case: Return NA()"),
    TRUE, NA()
)</f>
        <v>#N/A</v>
      </c>
      <c r="AP57" s="141" t="e" cm="1">
        <f t="array" ref="AP57">_xlfn.IFS(
    FALSE, N("Check if X1 shading is ON"),
    $AP$48&lt;&gt;"x", NA(),
    FALSE, N("Check if case is 'LEFT' and x axis value less than z score"),
    AND($Y$71 = "LEFT", $AL57 &lt; IF($AC$71="", 0, $AC$71)), $AM57,
    FALSE, N("Check if case is 'RIGHT' and x axis value greater than z score"),
    AND($Y$71 = "RIGHT", $AL57 &gt; IF($AC$71="", 0, $AC$71)), $AM57,
    FALSE, N("Check if case is 'TWO' and both directions"),
    AND(
        $Y$71 = "TWO",
        OR($AL57 &lt; -ABS($AC$71), $AL57 &gt; ABS($AC$71))
    ), $AM57,
    FALSE, N("Default case: Return NA()"),
    TRUE, NA()
)</f>
        <v>#N/A</v>
      </c>
      <c r="AQ57" s="139"/>
      <c r="AR57" s="23">
        <v>-0.16666666666666879</v>
      </c>
      <c r="AS57" s="23">
        <v>6.2000000000000006E-2</v>
      </c>
      <c r="AT57" s="23">
        <f t="shared" si="3"/>
        <v>6.2000000000000006E-2</v>
      </c>
      <c r="AU57" s="23" t="str">
        <f t="shared" si="4"/>
        <v>x</v>
      </c>
    </row>
    <row r="58" spans="2:47" s="138" customFormat="1" ht="16" x14ac:dyDescent="0.2">
      <c r="B58" s="174" t="s">
        <v>206</v>
      </c>
      <c r="C58" s="174" t="s">
        <v>207</v>
      </c>
      <c r="D58" s="174" t="s">
        <v>208</v>
      </c>
      <c r="E58" s="181">
        <v>10.49</v>
      </c>
      <c r="F58" s="148"/>
      <c r="G58" s="175">
        <f>I3</f>
        <v>10.341100000000001</v>
      </c>
      <c r="H58"/>
      <c r="I58"/>
      <c r="J58"/>
      <c r="K58"/>
      <c r="L58"/>
      <c r="M58"/>
      <c r="N58"/>
      <c r="O58"/>
      <c r="P58" s="10"/>
      <c r="Q58" s="148"/>
      <c r="R58"/>
      <c r="S58"/>
      <c r="T58"/>
      <c r="U58"/>
      <c r="V58" s="171">
        <f>V49</f>
        <v>1</v>
      </c>
      <c r="W58" s="190" t="str">
        <f t="shared" ref="W58:AD59" si="8">IF(W49="","",W49)</f>
        <v>normal pop</v>
      </c>
      <c r="X58" s="190">
        <f t="shared" si="8"/>
        <v>0</v>
      </c>
      <c r="Y58" s="190" t="str">
        <f t="shared" si="8"/>
        <v>left</v>
      </c>
      <c r="Z58" s="50">
        <f t="shared" si="8"/>
        <v>10.341100000000001</v>
      </c>
      <c r="AA58" s="51">
        <f t="shared" si="8"/>
        <v>1.5730180513903746</v>
      </c>
      <c r="AB58" s="50">
        <f t="shared" si="8"/>
        <v>0</v>
      </c>
      <c r="AC58" s="52">
        <f t="shared" si="8"/>
        <v>0</v>
      </c>
      <c r="AD58" s="1">
        <f t="shared" si="8"/>
        <v>0</v>
      </c>
      <c r="AE58" s="16"/>
      <c r="AF58" s="16"/>
      <c r="AG58" s="25">
        <f>'Normal Dist'!S42</f>
        <v>0</v>
      </c>
      <c r="AH58" s="25" t="str">
        <f>'Normal Dist'!T42</f>
        <v>Equations</v>
      </c>
      <c r="AI58" s="16"/>
      <c r="AJ58" s="139"/>
      <c r="AK58" s="139"/>
      <c r="AL58" s="142">
        <f t="shared" si="6"/>
        <v>-2.6666666666666679</v>
      </c>
      <c r="AM58" s="141">
        <f t="shared" si="5"/>
        <v>1.1395986023797402E-2</v>
      </c>
      <c r="AN58" s="141" t="e" cm="1">
        <f t="array" ref="AN58">_xlfn.IFS(
    FALSE, N("Check if X1 shading is ON"),
    $AN$48&lt;&gt;"x", NA(),
    FALSE, N("Check if case is 'LEFT' and x axis value less than z score"),
    AND($Y$67 = "LEFT", $AL58 &lt; IF($AC$67="", 0, $AC$67)), $AM58,
    FALSE, N("Check if case is 'RIGHT' and x axis value greater than z score"),
    AND($Y$67 = "RIGHT", $AL58 &gt; IF($AC$67="", 0, $AC$67)), $AM58,
    FALSE, N("Check if case is 'TWO' and both directions"),
    AND(
        $Y$67 = "TWO",
        OR($AL58 &lt; -ABS($AC$67), $AL58 &gt; ABS($AC$68))
    ), $AM58,
    FALSE, N("Default case: Return NA()"),
    TRUE, NA()
)</f>
        <v>#N/A</v>
      </c>
      <c r="AO58" s="141" t="e" cm="1">
        <f t="array" ref="AO58">_xlfn.IFS(
    FALSE, N("Check if X1 shading is ON"),
    $AN$48&lt;&gt;"x", NA(),
    FALSE, N("Check if case is 'LEFT' and x axis value less than z score"),
    AND($Y$68 = "LEFT", $AL58 &lt; IF($AC$68="", 0, $AC$68)), $AM58,
    FALSE, N("Check if case is 'RIGHT' and x axis value greater than z score"),
    AND($Y$68 = "RIGHT", $AL58 &gt; IF($AC$68="", 0, $AC$68)), $AM58,
    FALSE, N("Default case: Return NA()"),
    TRUE, NA()
)</f>
        <v>#N/A</v>
      </c>
      <c r="AP58" s="141" t="e" cm="1">
        <f t="array" ref="AP58">_xlfn.IFS(
    FALSE, N("Check if X1 shading is ON"),
    $AP$48&lt;&gt;"x", NA(),
    FALSE, N("Check if case is 'LEFT' and x axis value less than z score"),
    AND($Y$71 = "LEFT", $AL58 &lt; IF($AC$71="", 0, $AC$71)), $AM58,
    FALSE, N("Check if case is 'RIGHT' and x axis value greater than z score"),
    AND($Y$71 = "RIGHT", $AL58 &gt; IF($AC$71="", 0, $AC$71)), $AM58,
    FALSE, N("Check if case is 'TWO' and both directions"),
    AND(
        $Y$71 = "TWO",
        OR($AL58 &lt; -ABS($AC$71), $AL58 &gt; ABS($AC$71))
    ), $AM58,
    FALSE, N("Default case: Return NA()"),
    TRUE, NA()
)</f>
        <v>#N/A</v>
      </c>
      <c r="AQ58" s="139"/>
      <c r="AR58" s="23">
        <v>0.16666666666666449</v>
      </c>
      <c r="AS58" s="23">
        <v>6.2000000000000006E-2</v>
      </c>
      <c r="AT58" s="23">
        <f t="shared" si="3"/>
        <v>6.2000000000000006E-2</v>
      </c>
      <c r="AU58" s="23" t="str">
        <f t="shared" si="4"/>
        <v>x</v>
      </c>
    </row>
    <row r="59" spans="2:47" s="138" customFormat="1" ht="16" x14ac:dyDescent="0.2">
      <c r="B59" s="174" t="s">
        <v>209</v>
      </c>
      <c r="C59" s="174" t="s">
        <v>210</v>
      </c>
      <c r="D59" s="174" t="s">
        <v>211</v>
      </c>
      <c r="E59" s="181">
        <v>10.29</v>
      </c>
      <c r="F59" s="148"/>
      <c r="G59" s="159"/>
      <c r="H59"/>
      <c r="I59"/>
      <c r="J59"/>
      <c r="K59"/>
      <c r="L59"/>
      <c r="M59"/>
      <c r="N59"/>
      <c r="O59"/>
      <c r="P59" s="148"/>
      <c r="Q59" s="148"/>
      <c r="R59"/>
      <c r="S59"/>
      <c r="T59"/>
      <c r="U59"/>
      <c r="V59" s="171">
        <f>V50</f>
        <v>0</v>
      </c>
      <c r="W59" s="190">
        <f t="shared" si="8"/>
        <v>0</v>
      </c>
      <c r="X59" s="190">
        <f t="shared" si="8"/>
        <v>0</v>
      </c>
      <c r="Y59" s="190">
        <f t="shared" si="8"/>
        <v>0</v>
      </c>
      <c r="Z59" s="50">
        <f t="shared" si="8"/>
        <v>0</v>
      </c>
      <c r="AA59" s="51">
        <f t="shared" si="8"/>
        <v>0</v>
      </c>
      <c r="AB59" s="54">
        <f t="shared" si="8"/>
        <v>0</v>
      </c>
      <c r="AC59" s="55">
        <f t="shared" si="8"/>
        <v>0</v>
      </c>
      <c r="AD59" s="56">
        <f t="shared" si="8"/>
        <v>0</v>
      </c>
      <c r="AE59" s="139"/>
      <c r="AF59" s="16"/>
      <c r="AG59" s="25">
        <f>'Normal Dist'!S43</f>
        <v>0</v>
      </c>
      <c r="AH59" s="25" t="str">
        <f>'Normal Dist'!T43</f>
        <v>series3 raw scale</v>
      </c>
      <c r="AI59" s="16"/>
      <c r="AJ59" s="139"/>
      <c r="AK59" s="139"/>
      <c r="AL59" s="142">
        <f t="shared" si="6"/>
        <v>-2.6250000000000013</v>
      </c>
      <c r="AM59" s="141">
        <f t="shared" si="5"/>
        <v>1.2724181596831387E-2</v>
      </c>
      <c r="AN59" s="141" t="e" cm="1">
        <f t="array" ref="AN59">_xlfn.IFS(
    FALSE, N("Check if X1 shading is ON"),
    $AN$48&lt;&gt;"x", NA(),
    FALSE, N("Check if case is 'LEFT' and x axis value less than z score"),
    AND($Y$67 = "LEFT", $AL59 &lt; IF($AC$67="", 0, $AC$67)), $AM59,
    FALSE, N("Check if case is 'RIGHT' and x axis value greater than z score"),
    AND($Y$67 = "RIGHT", $AL59 &gt; IF($AC$67="", 0, $AC$67)), $AM59,
    FALSE, N("Check if case is 'TWO' and both directions"),
    AND(
        $Y$67 = "TWO",
        OR($AL59 &lt; -ABS($AC$67), $AL59 &gt; ABS($AC$68))
    ), $AM59,
    FALSE, N("Default case: Return NA()"),
    TRUE, NA()
)</f>
        <v>#N/A</v>
      </c>
      <c r="AO59" s="141" t="e" cm="1">
        <f t="array" ref="AO59">_xlfn.IFS(
    FALSE, N("Check if X1 shading is ON"),
    $AN$48&lt;&gt;"x", NA(),
    FALSE, N("Check if case is 'LEFT' and x axis value less than z score"),
    AND($Y$68 = "LEFT", $AL59 &lt; IF($AC$68="", 0, $AC$68)), $AM59,
    FALSE, N("Check if case is 'RIGHT' and x axis value greater than z score"),
    AND($Y$68 = "RIGHT", $AL59 &gt; IF($AC$68="", 0, $AC$68)), $AM59,
    FALSE, N("Default case: Return NA()"),
    TRUE, NA()
)</f>
        <v>#N/A</v>
      </c>
      <c r="AP59" s="141" t="e" cm="1">
        <f t="array" ref="AP59">_xlfn.IFS(
    FALSE, N("Check if X1 shading is ON"),
    $AP$48&lt;&gt;"x", NA(),
    FALSE, N("Check if case is 'LEFT' and x axis value less than z score"),
    AND($Y$71 = "LEFT", $AL59 &lt; IF($AC$71="", 0, $AC$71)), $AM59,
    FALSE, N("Check if case is 'RIGHT' and x axis value greater than z score"),
    AND($Y$71 = "RIGHT", $AL59 &gt; IF($AC$71="", 0, $AC$71)), $AM59,
    FALSE, N("Check if case is 'TWO' and both directions"),
    AND(
        $Y$71 = "TWO",
        OR($AL59 &lt; -ABS($AC$71), $AL59 &gt; ABS($AC$71))
    ), $AM59,
    FALSE, N("Default case: Return NA()"),
    TRUE, NA()
)</f>
        <v>#N/A</v>
      </c>
      <c r="AQ59" s="139"/>
      <c r="AR59" s="23">
        <v>0.33333333333333115</v>
      </c>
      <c r="AS59" s="23">
        <v>6.2000000000000006E-2</v>
      </c>
      <c r="AT59" s="23">
        <f t="shared" si="3"/>
        <v>6.2000000000000006E-2</v>
      </c>
      <c r="AU59" s="23" t="str">
        <f t="shared" si="4"/>
        <v>x</v>
      </c>
    </row>
    <row r="60" spans="2:47" s="138" customFormat="1" ht="16" x14ac:dyDescent="0.2">
      <c r="B60" s="174" t="s">
        <v>212</v>
      </c>
      <c r="C60" s="174" t="s">
        <v>213</v>
      </c>
      <c r="D60" s="174" t="s">
        <v>214</v>
      </c>
      <c r="E60" s="181">
        <v>10.29</v>
      </c>
      <c r="F60" s="148"/>
      <c r="G60" s="159"/>
      <c r="H60"/>
      <c r="I60"/>
      <c r="J60"/>
      <c r="K60"/>
      <c r="L60"/>
      <c r="M60"/>
      <c r="N60"/>
      <c r="O60"/>
      <c r="P60" s="148"/>
      <c r="Q60" s="148"/>
      <c r="R60"/>
      <c r="S60"/>
      <c r="T60"/>
      <c r="U60"/>
      <c r="V60" s="140"/>
      <c r="W60" s="16"/>
      <c r="X60" s="16"/>
      <c r="Y60" s="16"/>
      <c r="Z60" s="16"/>
      <c r="AA60" s="16"/>
      <c r="AB60" s="16"/>
      <c r="AC60" s="16"/>
      <c r="AD60" s="16"/>
      <c r="AE60" s="139"/>
      <c r="AF60" s="16"/>
      <c r="AG60" s="25">
        <f>'Normal Dist'!S44</f>
        <v>0</v>
      </c>
      <c r="AH60" s="25" t="str">
        <f>'Normal Dist'!T44</f>
        <v>series3 stdev</v>
      </c>
      <c r="AI60" s="16"/>
      <c r="AJ60" s="139"/>
      <c r="AK60" s="139"/>
      <c r="AL60" s="142">
        <f t="shared" si="6"/>
        <v>-2.5833333333333348</v>
      </c>
      <c r="AM60" s="141">
        <f t="shared" si="5"/>
        <v>1.4182533754437251E-2</v>
      </c>
      <c r="AN60" s="141" t="e" cm="1">
        <f t="array" ref="AN60">_xlfn.IFS(
    FALSE, N("Check if X1 shading is ON"),
    $AN$48&lt;&gt;"x", NA(),
    FALSE, N("Check if case is 'LEFT' and x axis value less than z score"),
    AND($Y$67 = "LEFT", $AL60 &lt; IF($AC$67="", 0, $AC$67)), $AM60,
    FALSE, N("Check if case is 'RIGHT' and x axis value greater than z score"),
    AND($Y$67 = "RIGHT", $AL60 &gt; IF($AC$67="", 0, $AC$67)), $AM60,
    FALSE, N("Check if case is 'TWO' and both directions"),
    AND(
        $Y$67 = "TWO",
        OR($AL60 &lt; -ABS($AC$67), $AL60 &gt; ABS($AC$68))
    ), $AM60,
    FALSE, N("Default case: Return NA()"),
    TRUE, NA()
)</f>
        <v>#N/A</v>
      </c>
      <c r="AO60" s="141" t="e" cm="1">
        <f t="array" ref="AO60">_xlfn.IFS(
    FALSE, N("Check if X1 shading is ON"),
    $AN$48&lt;&gt;"x", NA(),
    FALSE, N("Check if case is 'LEFT' and x axis value less than z score"),
    AND($Y$68 = "LEFT", $AL60 &lt; IF($AC$68="", 0, $AC$68)), $AM60,
    FALSE, N("Check if case is 'RIGHT' and x axis value greater than z score"),
    AND($Y$68 = "RIGHT", $AL60 &gt; IF($AC$68="", 0, $AC$68)), $AM60,
    FALSE, N("Default case: Return NA()"),
    TRUE, NA()
)</f>
        <v>#N/A</v>
      </c>
      <c r="AP60" s="141" t="e" cm="1">
        <f t="array" ref="AP60">_xlfn.IFS(
    FALSE, N("Check if X1 shading is ON"),
    $AP$48&lt;&gt;"x", NA(),
    FALSE, N("Check if case is 'LEFT' and x axis value less than z score"),
    AND($Y$71 = "LEFT", $AL60 &lt; IF($AC$71="", 0, $AC$71)), $AM60,
    FALSE, N("Check if case is 'RIGHT' and x axis value greater than z score"),
    AND($Y$71 = "RIGHT", $AL60 &gt; IF($AC$71="", 0, $AC$71)), $AM60,
    FALSE, N("Check if case is 'TWO' and both directions"),
    AND(
        $Y$71 = "TWO",
        OR($AL60 &lt; -ABS($AC$71), $AL60 &gt; ABS($AC$71))
    ), $AM60,
    FALSE, N("Default case: Return NA()"),
    TRUE, NA()
)</f>
        <v>#N/A</v>
      </c>
      <c r="AQ60" s="139"/>
      <c r="AR60" s="23">
        <v>0.49999999999999789</v>
      </c>
      <c r="AS60" s="23">
        <v>6.2000000000000006E-2</v>
      </c>
      <c r="AT60" s="23">
        <f t="shared" si="3"/>
        <v>6.2000000000000006E-2</v>
      </c>
      <c r="AU60" s="23" t="str">
        <f t="shared" si="4"/>
        <v>x</v>
      </c>
    </row>
    <row r="61" spans="2:47" s="138" customFormat="1" ht="16" x14ac:dyDescent="0.2">
      <c r="B61" s="174" t="s">
        <v>215</v>
      </c>
      <c r="C61" s="174" t="s">
        <v>216</v>
      </c>
      <c r="D61" s="174" t="s">
        <v>217</v>
      </c>
      <c r="E61" s="181">
        <v>10.52</v>
      </c>
      <c r="F61" s="148"/>
      <c r="G61" s="159"/>
      <c r="H61"/>
      <c r="I61"/>
      <c r="J61"/>
      <c r="K61"/>
      <c r="L61"/>
      <c r="M61"/>
      <c r="N61"/>
      <c r="O61"/>
      <c r="P61" s="148"/>
      <c r="Q61" s="148"/>
      <c r="R61"/>
      <c r="S61"/>
      <c r="T61"/>
      <c r="U61"/>
      <c r="V61" s="140"/>
      <c r="W61" s="16"/>
      <c r="X61" s="16"/>
      <c r="Y61" s="190" t="str">
        <f t="shared" ref="Y61:AD61" si="9">Y52</f>
        <v>shading</v>
      </c>
      <c r="Z61" s="190" t="str">
        <f t="shared" si="9"/>
        <v>pop mean</v>
      </c>
      <c r="AA61" s="190" t="str">
        <f t="shared" si="9"/>
        <v>expected variability</v>
      </c>
      <c r="AB61" s="190" t="str">
        <f t="shared" si="9"/>
        <v>value</v>
      </c>
      <c r="AC61" s="190" t="str">
        <f t="shared" si="9"/>
        <v>z score</v>
      </c>
      <c r="AD61" s="190" t="str">
        <f t="shared" si="9"/>
        <v>probability of x</v>
      </c>
      <c r="AE61" s="139"/>
      <c r="AF61" s="16"/>
      <c r="AG61" s="25" t="str">
        <f>'Normal Dist'!S45</f>
        <v>x</v>
      </c>
      <c r="AH61" s="25" t="str">
        <f>'Normal Dist'!T45</f>
        <v>Kudos!</v>
      </c>
      <c r="AI61" s="16"/>
      <c r="AJ61" s="139"/>
      <c r="AK61" s="139"/>
      <c r="AL61" s="142">
        <f t="shared" si="6"/>
        <v>-2.5416666666666683</v>
      </c>
      <c r="AM61" s="141">
        <f t="shared" si="5"/>
        <v>1.5780610826231802E-2</v>
      </c>
      <c r="AN61" s="141" t="e" cm="1">
        <f t="array" ref="AN61">_xlfn.IFS(
    FALSE, N("Check if X1 shading is ON"),
    $AN$48&lt;&gt;"x", NA(),
    FALSE, N("Check if case is 'LEFT' and x axis value less than z score"),
    AND($Y$67 = "LEFT", $AL61 &lt; IF($AC$67="", 0, $AC$67)), $AM61,
    FALSE, N("Check if case is 'RIGHT' and x axis value greater than z score"),
    AND($Y$67 = "RIGHT", $AL61 &gt; IF($AC$67="", 0, $AC$67)), $AM61,
    FALSE, N("Check if case is 'TWO' and both directions"),
    AND(
        $Y$67 = "TWO",
        OR($AL61 &lt; -ABS($AC$67), $AL61 &gt; ABS($AC$68))
    ), $AM61,
    FALSE, N("Default case: Return NA()"),
    TRUE, NA()
)</f>
        <v>#N/A</v>
      </c>
      <c r="AO61" s="141" t="e" cm="1">
        <f t="array" ref="AO61">_xlfn.IFS(
    FALSE, N("Check if X1 shading is ON"),
    $AN$48&lt;&gt;"x", NA(),
    FALSE, N("Check if case is 'LEFT' and x axis value less than z score"),
    AND($Y$68 = "LEFT", $AL61 &lt; IF($AC$68="", 0, $AC$68)), $AM61,
    FALSE, N("Check if case is 'RIGHT' and x axis value greater than z score"),
    AND($Y$68 = "RIGHT", $AL61 &gt; IF($AC$68="", 0, $AC$68)), $AM61,
    FALSE, N("Default case: Return NA()"),
    TRUE, NA()
)</f>
        <v>#N/A</v>
      </c>
      <c r="AP61" s="141" t="e" cm="1">
        <f t="array" ref="AP61">_xlfn.IFS(
    FALSE, N("Check if X1 shading is ON"),
    $AP$48&lt;&gt;"x", NA(),
    FALSE, N("Check if case is 'LEFT' and x axis value less than z score"),
    AND($Y$71 = "LEFT", $AL61 &lt; IF($AC$71="", 0, $AC$71)), $AM61,
    FALSE, N("Check if case is 'RIGHT' and x axis value greater than z score"),
    AND($Y$71 = "RIGHT", $AL61 &gt; IF($AC$71="", 0, $AC$71)), $AM61,
    FALSE, N("Check if case is 'TWO' and both directions"),
    AND(
        $Y$71 = "TWO",
        OR($AL61 &lt; -ABS($AC$71), $AL61 &gt; ABS($AC$71))
    ), $AM61,
    FALSE, N("Default case: Return NA()"),
    TRUE, NA()
)</f>
        <v>#N/A</v>
      </c>
      <c r="AQ61" s="139"/>
      <c r="AR61" s="23">
        <v>0.66666666666666441</v>
      </c>
      <c r="AS61" s="23">
        <v>6.2000000000000006E-2</v>
      </c>
      <c r="AT61" s="23">
        <f t="shared" si="3"/>
        <v>6.2000000000000006E-2</v>
      </c>
      <c r="AU61" s="23" t="str">
        <f t="shared" si="4"/>
        <v>x</v>
      </c>
    </row>
    <row r="62" spans="2:47" s="138" customFormat="1" ht="16" x14ac:dyDescent="0.2">
      <c r="B62" s="174" t="s">
        <v>218</v>
      </c>
      <c r="C62" s="174" t="s">
        <v>219</v>
      </c>
      <c r="D62" s="174" t="s">
        <v>220</v>
      </c>
      <c r="E62" s="181">
        <v>10.52</v>
      </c>
      <c r="F62" s="148"/>
      <c r="G62" s="159"/>
      <c r="H62"/>
      <c r="I62"/>
      <c r="J62"/>
      <c r="K62"/>
      <c r="L62"/>
      <c r="M62"/>
      <c r="N62"/>
      <c r="O62"/>
      <c r="P62" s="148"/>
      <c r="Q62" s="148"/>
      <c r="R62"/>
      <c r="S62"/>
      <c r="T62"/>
      <c r="U62"/>
      <c r="V62" s="171">
        <f>V53</f>
        <v>1</v>
      </c>
      <c r="W62" s="190">
        <f t="shared" ref="W62:AD62" si="10">IF(W53="","",W53)</f>
        <v>0</v>
      </c>
      <c r="X62" s="190">
        <f t="shared" si="10"/>
        <v>0</v>
      </c>
      <c r="Y62" s="190">
        <f t="shared" si="10"/>
        <v>0</v>
      </c>
      <c r="Z62" s="50">
        <f t="shared" si="10"/>
        <v>0</v>
      </c>
      <c r="AA62" s="57">
        <f t="shared" si="10"/>
        <v>0</v>
      </c>
      <c r="AB62" s="54">
        <f t="shared" si="10"/>
        <v>0</v>
      </c>
      <c r="AC62" s="55">
        <f t="shared" si="10"/>
        <v>0</v>
      </c>
      <c r="AD62" s="56">
        <f t="shared" si="10"/>
        <v>0</v>
      </c>
      <c r="AE62" s="139"/>
      <c r="AF62" s="16"/>
      <c r="AG62" s="25">
        <f>'Normal Dist'!S46</f>
        <v>0</v>
      </c>
      <c r="AH62" s="25" t="str">
        <f>'Normal Dist'!T46</f>
        <v># decimals raw</v>
      </c>
      <c r="AI62" s="16"/>
      <c r="AJ62" s="139"/>
      <c r="AK62" s="139"/>
      <c r="AL62" s="142">
        <f t="shared" si="6"/>
        <v>-2.5000000000000018</v>
      </c>
      <c r="AM62" s="141">
        <f t="shared" si="5"/>
        <v>1.7528300493568461E-2</v>
      </c>
      <c r="AN62" s="141" t="e" cm="1">
        <f t="array" ref="AN62">_xlfn.IFS(
    FALSE, N("Check if X1 shading is ON"),
    $AN$48&lt;&gt;"x", NA(),
    FALSE, N("Check if case is 'LEFT' and x axis value less than z score"),
    AND($Y$67 = "LEFT", $AL62 &lt; IF($AC$67="", 0, $AC$67)), $AM62,
    FALSE, N("Check if case is 'RIGHT' and x axis value greater than z score"),
    AND($Y$67 = "RIGHT", $AL62 &gt; IF($AC$67="", 0, $AC$67)), $AM62,
    FALSE, N("Check if case is 'TWO' and both directions"),
    AND(
        $Y$67 = "TWO",
        OR($AL62 &lt; -ABS($AC$67), $AL62 &gt; ABS($AC$68))
    ), $AM62,
    FALSE, N("Default case: Return NA()"),
    TRUE, NA()
)</f>
        <v>#N/A</v>
      </c>
      <c r="AO62" s="141" t="e" cm="1">
        <f t="array" ref="AO62">_xlfn.IFS(
    FALSE, N("Check if X1 shading is ON"),
    $AN$48&lt;&gt;"x", NA(),
    FALSE, N("Check if case is 'LEFT' and x axis value less than z score"),
    AND($Y$68 = "LEFT", $AL62 &lt; IF($AC$68="", 0, $AC$68)), $AM62,
    FALSE, N("Check if case is 'RIGHT' and x axis value greater than z score"),
    AND($Y$68 = "RIGHT", $AL62 &gt; IF($AC$68="", 0, $AC$68)), $AM62,
    FALSE, N("Default case: Return NA()"),
    TRUE, NA()
)</f>
        <v>#N/A</v>
      </c>
      <c r="AP62" s="141" t="e" cm="1">
        <f t="array" ref="AP62">_xlfn.IFS(
    FALSE, N("Check if X1 shading is ON"),
    $AP$48&lt;&gt;"x", NA(),
    FALSE, N("Check if case is 'LEFT' and x axis value less than z score"),
    AND($Y$71 = "LEFT", $AL62 &lt; IF($AC$71="", 0, $AC$71)), $AM62,
    FALSE, N("Check if case is 'RIGHT' and x axis value greater than z score"),
    AND($Y$71 = "RIGHT", $AL62 &gt; IF($AC$71="", 0, $AC$71)), $AM62,
    FALSE, N("Check if case is 'TWO' and both directions"),
    AND(
        $Y$71 = "TWO",
        OR($AL62 &lt; -ABS($AC$71), $AL62 &gt; ABS($AC$71))
    ), $AM62,
    FALSE, N("Default case: Return NA()"),
    TRUE, NA()
)</f>
        <v>#N/A</v>
      </c>
      <c r="AQ62" s="139"/>
      <c r="AR62" s="23">
        <v>0.83333333333333093</v>
      </c>
      <c r="AS62" s="23">
        <v>6.2000000000000006E-2</v>
      </c>
      <c r="AT62" s="23">
        <f t="shared" si="3"/>
        <v>6.2000000000000006E-2</v>
      </c>
      <c r="AU62" s="23" t="str">
        <f t="shared" si="4"/>
        <v>x</v>
      </c>
    </row>
    <row r="63" spans="2:47" s="138" customFormat="1" ht="16" x14ac:dyDescent="0.2">
      <c r="B63" s="174" t="s">
        <v>221</v>
      </c>
      <c r="C63" s="174" t="s">
        <v>222</v>
      </c>
      <c r="D63" s="174" t="s">
        <v>223</v>
      </c>
      <c r="E63" s="181">
        <v>10.35</v>
      </c>
      <c r="F63" s="148"/>
      <c r="G63" s="159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/>
      <c r="S63"/>
      <c r="T63"/>
      <c r="U63"/>
      <c r="V63" s="140"/>
      <c r="W63" s="189"/>
      <c r="X63" s="189"/>
      <c r="Y63" s="16"/>
      <c r="Z63" s="16"/>
      <c r="AA63" s="16"/>
      <c r="AB63" s="16"/>
      <c r="AC63" s="16"/>
      <c r="AD63" s="16"/>
      <c r="AE63" s="139"/>
      <c r="AF63" s="16"/>
      <c r="AG63" s="16"/>
      <c r="AH63" s="16"/>
      <c r="AI63" s="16"/>
      <c r="AJ63" s="139"/>
      <c r="AK63" s="139"/>
      <c r="AL63" s="142">
        <f t="shared" si="6"/>
        <v>-2.4583333333333353</v>
      </c>
      <c r="AM63" s="141">
        <f t="shared" si="5"/>
        <v>1.9435773384264884E-2</v>
      </c>
      <c r="AN63" s="141" t="e" cm="1">
        <f t="array" ref="AN63">_xlfn.IFS(
    FALSE, N("Check if X1 shading is ON"),
    $AN$48&lt;&gt;"x", NA(),
    FALSE, N("Check if case is 'LEFT' and x axis value less than z score"),
    AND($Y$67 = "LEFT", $AL63 &lt; IF($AC$67="", 0, $AC$67)), $AM63,
    FALSE, N("Check if case is 'RIGHT' and x axis value greater than z score"),
    AND($Y$67 = "RIGHT", $AL63 &gt; IF($AC$67="", 0, $AC$67)), $AM63,
    FALSE, N("Check if case is 'TWO' and both directions"),
    AND(
        $Y$67 = "TWO",
        OR($AL63 &lt; -ABS($AC$67), $AL63 &gt; ABS($AC$68))
    ), $AM63,
    FALSE, N("Default case: Return NA()"),
    TRUE, NA()
)</f>
        <v>#N/A</v>
      </c>
      <c r="AO63" s="141" t="e" cm="1">
        <f t="array" ref="AO63">_xlfn.IFS(
    FALSE, N("Check if X1 shading is ON"),
    $AN$48&lt;&gt;"x", NA(),
    FALSE, N("Check if case is 'LEFT' and x axis value less than z score"),
    AND($Y$68 = "LEFT", $AL63 &lt; IF($AC$68="", 0, $AC$68)), $AM63,
    FALSE, N("Check if case is 'RIGHT' and x axis value greater than z score"),
    AND($Y$68 = "RIGHT", $AL63 &gt; IF($AC$68="", 0, $AC$68)), $AM63,
    FALSE, N("Default case: Return NA()"),
    TRUE, NA()
)</f>
        <v>#N/A</v>
      </c>
      <c r="AP63" s="141" t="e" cm="1">
        <f t="array" ref="AP63">_xlfn.IFS(
    FALSE, N("Check if X1 shading is ON"),
    $AP$48&lt;&gt;"x", NA(),
    FALSE, N("Check if case is 'LEFT' and x axis value less than z score"),
    AND($Y$71 = "LEFT", $AL63 &lt; IF($AC$71="", 0, $AC$71)), $AM63,
    FALSE, N("Check if case is 'RIGHT' and x axis value greater than z score"),
    AND($Y$71 = "RIGHT", $AL63 &gt; IF($AC$71="", 0, $AC$71)), $AM63,
    FALSE, N("Check if case is 'TWO' and both directions"),
    AND(
        $Y$71 = "TWO",
        OR($AL63 &lt; -ABS($AC$71), $AL63 &gt; ABS($AC$71))
    ), $AM63,
    FALSE, N("Default case: Return NA()"),
    TRUE, NA()
)</f>
        <v>#N/A</v>
      </c>
      <c r="AQ63" s="139"/>
      <c r="AR63" s="23">
        <v>1.1666666666666643</v>
      </c>
      <c r="AS63" s="23">
        <v>6.2000000000000006E-2</v>
      </c>
      <c r="AT63" s="23">
        <f t="shared" si="3"/>
        <v>6.2000000000000006E-2</v>
      </c>
      <c r="AU63" s="23" t="str">
        <f t="shared" si="4"/>
        <v>x</v>
      </c>
    </row>
    <row r="64" spans="2:47" s="138" customFormat="1" ht="25.5" customHeight="1" x14ac:dyDescent="0.2">
      <c r="B64" s="174" t="s">
        <v>224</v>
      </c>
      <c r="C64" s="174" t="s">
        <v>225</v>
      </c>
      <c r="D64" s="174" t="s">
        <v>226</v>
      </c>
      <c r="E64" s="181">
        <v>10.55</v>
      </c>
      <c r="F64" s="148"/>
      <c r="G64" s="159"/>
      <c r="H64" s="148"/>
      <c r="I64" s="202" t="s">
        <v>227</v>
      </c>
      <c r="J64" s="201"/>
      <c r="K64" s="201"/>
      <c r="L64" s="201"/>
      <c r="M64" s="200" t="s">
        <v>228</v>
      </c>
      <c r="N64" s="199"/>
      <c r="O64" s="198"/>
      <c r="P64" s="148"/>
      <c r="Q64" s="148"/>
      <c r="R64"/>
      <c r="S64"/>
      <c r="T64"/>
      <c r="U64"/>
      <c r="V64" s="140"/>
      <c r="W64" s="140"/>
      <c r="X64" s="140"/>
      <c r="Y64" s="140"/>
      <c r="Z64" s="121"/>
      <c r="AA64" s="121"/>
      <c r="AB64" s="121"/>
      <c r="AC64" s="142"/>
      <c r="AD64" s="158"/>
      <c r="AE64" s="139"/>
      <c r="AF64" s="16"/>
      <c r="AG64" s="16"/>
      <c r="AH64" s="16"/>
      <c r="AI64" s="16"/>
      <c r="AJ64" s="139"/>
      <c r="AK64" s="139"/>
      <c r="AL64" s="142">
        <f t="shared" si="6"/>
        <v>-2.4166666666666687</v>
      </c>
      <c r="AM64" s="141">
        <f t="shared" si="5"/>
        <v>2.1513440016773546E-2</v>
      </c>
      <c r="AN64" s="141" t="e" cm="1">
        <f t="array" ref="AN64">_xlfn.IFS(
    FALSE, N("Check if X1 shading is ON"),
    $AN$48&lt;&gt;"x", NA(),
    FALSE, N("Check if case is 'LEFT' and x axis value less than z score"),
    AND($Y$67 = "LEFT", $AL64 &lt; IF($AC$67="", 0, $AC$67)), $AM64,
    FALSE, N("Check if case is 'RIGHT' and x axis value greater than z score"),
    AND($Y$67 = "RIGHT", $AL64 &gt; IF($AC$67="", 0, $AC$67)), $AM64,
    FALSE, N("Check if case is 'TWO' and both directions"),
    AND(
        $Y$67 = "TWO",
        OR($AL64 &lt; -ABS($AC$67), $AL64 &gt; ABS($AC$68))
    ), $AM64,
    FALSE, N("Default case: Return NA()"),
    TRUE, NA()
)</f>
        <v>#N/A</v>
      </c>
      <c r="AO64" s="141" t="e" cm="1">
        <f t="array" ref="AO64">_xlfn.IFS(
    FALSE, N("Check if X1 shading is ON"),
    $AN$48&lt;&gt;"x", NA(),
    FALSE, N("Check if case is 'LEFT' and x axis value less than z score"),
    AND($Y$68 = "LEFT", $AL64 &lt; IF($AC$68="", 0, $AC$68)), $AM64,
    FALSE, N("Check if case is 'RIGHT' and x axis value greater than z score"),
    AND($Y$68 = "RIGHT", $AL64 &gt; IF($AC$68="", 0, $AC$68)), $AM64,
    FALSE, N("Default case: Return NA()"),
    TRUE, NA()
)</f>
        <v>#N/A</v>
      </c>
      <c r="AP64" s="141" t="e" cm="1">
        <f t="array" ref="AP64">_xlfn.IFS(
    FALSE, N("Check if X1 shading is ON"),
    $AP$48&lt;&gt;"x", NA(),
    FALSE, N("Check if case is 'LEFT' and x axis value less than z score"),
    AND($Y$71 = "LEFT", $AL64 &lt; IF($AC$71="", 0, $AC$71)), $AM64,
    FALSE, N("Check if case is 'RIGHT' and x axis value greater than z score"),
    AND($Y$71 = "RIGHT", $AL64 &gt; IF($AC$71="", 0, $AC$71)), $AM64,
    FALSE, N("Check if case is 'TWO' and both directions"),
    AND(
        $Y$71 = "TWO",
        OR($AL64 &lt; -ABS($AC$71), $AL64 &gt; ABS($AC$71))
    ), $AM64,
    FALSE, N("Default case: Return NA()"),
    TRUE, NA()
)</f>
        <v>#N/A</v>
      </c>
      <c r="AQ64" s="139"/>
      <c r="AR64" s="23">
        <v>1.3333333333333313</v>
      </c>
      <c r="AS64" s="23">
        <v>6.2000000000000006E-2</v>
      </c>
      <c r="AT64" s="23">
        <f t="shared" si="3"/>
        <v>6.2000000000000006E-2</v>
      </c>
      <c r="AU64" s="23" t="str">
        <f t="shared" si="4"/>
        <v>x</v>
      </c>
    </row>
    <row r="65" spans="2:47" s="138" customFormat="1" ht="16" x14ac:dyDescent="0.2">
      <c r="B65" s="174" t="s">
        <v>229</v>
      </c>
      <c r="C65" s="174" t="s">
        <v>147</v>
      </c>
      <c r="D65" s="174" t="s">
        <v>230</v>
      </c>
      <c r="E65" s="181">
        <v>10.58</v>
      </c>
      <c r="F65" s="148"/>
      <c r="G65" s="159"/>
      <c r="H65"/>
      <c r="I65" s="196" t="s">
        <v>231</v>
      </c>
      <c r="J65" s="195"/>
      <c r="K65" s="195"/>
      <c r="L65" s="195"/>
      <c r="M65" s="195"/>
      <c r="N65" s="195"/>
      <c r="O65" s="194"/>
      <c r="P65"/>
      <c r="Q65"/>
      <c r="R65"/>
      <c r="S65"/>
      <c r="T65"/>
      <c r="U65"/>
      <c r="V65" s="4" t="s">
        <v>232</v>
      </c>
      <c r="W65" s="16"/>
      <c r="X65" s="140"/>
      <c r="Y65" s="86"/>
      <c r="Z65" s="86"/>
      <c r="AA65" s="86"/>
      <c r="AB65" s="190" t="str" cm="1">
        <f t="array" ref="AB65">_xlfn.IFS(
    ISNUMBER(SEARCH("0", AB56)), 0,
    AB56="", 0,
    ISNUMBER(SEARCH("x", AB56)), "x",
    TRUE, "x"
)</f>
        <v>x</v>
      </c>
      <c r="AC65" s="190" t="str" cm="1">
        <f t="array" ref="AC65">_xlfn.IFS(
    ISNUMBER(SEARCH("0", AC56)), 0,
    AC56="", 0,
    ISNUMBER(SEARCH("x", AC56)), "x",
    TRUE, "x"
)</f>
        <v>x</v>
      </c>
      <c r="AD65" s="190" t="str" cm="1">
        <f t="array" ref="AD65">_xlfn.IFS(
    ISNUMBER(SEARCH("0", AD56)), 0,
    AD56="", 0,
    ISNUMBER(SEARCH("x", AD56)), "x",
    TRUE, "x"
)</f>
        <v>x</v>
      </c>
      <c r="AE65" s="139"/>
      <c r="AF65" s="16"/>
      <c r="AG65" s="16"/>
      <c r="AH65" s="16"/>
      <c r="AI65" s="16"/>
      <c r="AJ65" s="139"/>
      <c r="AK65" s="139"/>
      <c r="AL65" s="142">
        <f t="shared" si="6"/>
        <v>-2.3750000000000022</v>
      </c>
      <c r="AM65" s="141">
        <f t="shared" si="5"/>
        <v>2.3771900829913678E-2</v>
      </c>
      <c r="AN65" s="141" t="e" cm="1">
        <f t="array" ref="AN65">_xlfn.IFS(
    FALSE, N("Check if X1 shading is ON"),
    $AN$48&lt;&gt;"x", NA(),
    FALSE, N("Check if case is 'LEFT' and x axis value less than z score"),
    AND($Y$67 = "LEFT", $AL65 &lt; IF($AC$67="", 0, $AC$67)), $AM65,
    FALSE, N("Check if case is 'RIGHT' and x axis value greater than z score"),
    AND($Y$67 = "RIGHT", $AL65 &gt; IF($AC$67="", 0, $AC$67)), $AM65,
    FALSE, N("Check if case is 'TWO' and both directions"),
    AND(
        $Y$67 = "TWO",
        OR($AL65 &lt; -ABS($AC$67), $AL65 &gt; ABS($AC$68))
    ), $AM65,
    FALSE, N("Default case: Return NA()"),
    TRUE, NA()
)</f>
        <v>#N/A</v>
      </c>
      <c r="AO65" s="141" t="e" cm="1">
        <f t="array" ref="AO65">_xlfn.IFS(
    FALSE, N("Check if X1 shading is ON"),
    $AN$48&lt;&gt;"x", NA(),
    FALSE, N("Check if case is 'LEFT' and x axis value less than z score"),
    AND($Y$68 = "LEFT", $AL65 &lt; IF($AC$68="", 0, $AC$68)), $AM65,
    FALSE, N("Check if case is 'RIGHT' and x axis value greater than z score"),
    AND($Y$68 = "RIGHT", $AL65 &gt; IF($AC$68="", 0, $AC$68)), $AM65,
    FALSE, N("Default case: Return NA()"),
    TRUE, NA()
)</f>
        <v>#N/A</v>
      </c>
      <c r="AP65" s="141" t="e" cm="1">
        <f t="array" ref="AP65">_xlfn.IFS(
    FALSE, N("Check if X1 shading is ON"),
    $AP$48&lt;&gt;"x", NA(),
    FALSE, N("Check if case is 'LEFT' and x axis value less than z score"),
    AND($Y$71 = "LEFT", $AL65 &lt; IF($AC$71="", 0, $AC$71)), $AM65,
    FALSE, N("Check if case is 'RIGHT' and x axis value greater than z score"),
    AND($Y$71 = "RIGHT", $AL65 &gt; IF($AC$71="", 0, $AC$71)), $AM65,
    FALSE, N("Check if case is 'TWO' and both directions"),
    AND(
        $Y$71 = "TWO",
        OR($AL65 &lt; -ABS($AC$71), $AL65 &gt; ABS($AC$71))
    ), $AM65,
    FALSE, N("Default case: Return NA()"),
    TRUE, NA()
)</f>
        <v>#N/A</v>
      </c>
      <c r="AQ65" s="139"/>
      <c r="AR65" s="23">
        <v>1.4999999999999982</v>
      </c>
      <c r="AS65" s="23">
        <v>6.2000000000000006E-2</v>
      </c>
      <c r="AT65" s="23">
        <f t="shared" si="3"/>
        <v>6.2000000000000006E-2</v>
      </c>
      <c r="AU65" s="23" t="str">
        <f t="shared" si="4"/>
        <v>x</v>
      </c>
    </row>
    <row r="66" spans="2:47" s="138" customFormat="1" ht="18" customHeight="1" x14ac:dyDescent="0.2">
      <c r="B66" s="174" t="s">
        <v>233</v>
      </c>
      <c r="C66" s="174" t="s">
        <v>234</v>
      </c>
      <c r="D66" s="174" t="s">
        <v>79</v>
      </c>
      <c r="E66" s="181">
        <v>10.58</v>
      </c>
      <c r="F66" s="148"/>
      <c r="G66" s="159"/>
      <c r="H66"/>
      <c r="I66" s="196" t="s">
        <v>235</v>
      </c>
      <c r="J66" s="195"/>
      <c r="K66" s="195"/>
      <c r="L66" s="195"/>
      <c r="M66" s="195"/>
      <c r="N66" s="195"/>
      <c r="O66" s="194"/>
      <c r="P66"/>
      <c r="Q66"/>
      <c r="R66"/>
      <c r="S66"/>
      <c r="T66"/>
      <c r="U66"/>
      <c r="V66" s="197" t="s">
        <v>166</v>
      </c>
      <c r="W66" s="19" t="s">
        <v>167</v>
      </c>
      <c r="X66" s="19" t="s">
        <v>168</v>
      </c>
      <c r="Y66" s="19" t="s">
        <v>169</v>
      </c>
      <c r="Z66" s="20" t="s">
        <v>3</v>
      </c>
      <c r="AA66" s="197" t="str">
        <f t="shared" ref="AA66:AB68" si="11">IF(AA57=0,"",AA57)</f>
        <v>σ</v>
      </c>
      <c r="AB66" s="197" t="str">
        <f t="shared" si="11"/>
        <v>x</v>
      </c>
      <c r="AC66" s="197" t="str">
        <f>IF(AC57=0,"",LEFT(AC57,1))</f>
        <v>z</v>
      </c>
      <c r="AD66" s="197" t="str">
        <f>IF(AD57=0,"",AD57)</f>
        <v>P(x)</v>
      </c>
      <c r="AE66" s="16"/>
      <c r="AF66" s="16"/>
      <c r="AG66" s="16"/>
      <c r="AH66" s="139"/>
      <c r="AI66" s="139"/>
      <c r="AJ66" s="139"/>
      <c r="AK66" s="139"/>
      <c r="AL66" s="142">
        <f t="shared" si="6"/>
        <v>-2.3333333333333357</v>
      </c>
      <c r="AM66" s="141">
        <f t="shared" si="5"/>
        <v>2.6221889093709354E-2</v>
      </c>
      <c r="AN66" s="141" t="e" cm="1">
        <f t="array" ref="AN66">_xlfn.IFS(
    FALSE, N("Check if X1 shading is ON"),
    $AN$48&lt;&gt;"x", NA(),
    FALSE, N("Check if case is 'LEFT' and x axis value less than z score"),
    AND($Y$67 = "LEFT", $AL66 &lt; IF($AC$67="", 0, $AC$67)), $AM66,
    FALSE, N("Check if case is 'RIGHT' and x axis value greater than z score"),
    AND($Y$67 = "RIGHT", $AL66 &gt; IF($AC$67="", 0, $AC$67)), $AM66,
    FALSE, N("Check if case is 'TWO' and both directions"),
    AND(
        $Y$67 = "TWO",
        OR($AL66 &lt; -ABS($AC$67), $AL66 &gt; ABS($AC$68))
    ), $AM66,
    FALSE, N("Default case: Return NA()"),
    TRUE, NA()
)</f>
        <v>#N/A</v>
      </c>
      <c r="AO66" s="141" t="e" cm="1">
        <f t="array" ref="AO66">_xlfn.IFS(
    FALSE, N("Check if X1 shading is ON"),
    $AN$48&lt;&gt;"x", NA(),
    FALSE, N("Check if case is 'LEFT' and x axis value less than z score"),
    AND($Y$68 = "LEFT", $AL66 &lt; IF($AC$68="", 0, $AC$68)), $AM66,
    FALSE, N("Check if case is 'RIGHT' and x axis value greater than z score"),
    AND($Y$68 = "RIGHT", $AL66 &gt; IF($AC$68="", 0, $AC$68)), $AM66,
    FALSE, N("Default case: Return NA()"),
    TRUE, NA()
)</f>
        <v>#N/A</v>
      </c>
      <c r="AP66" s="141" t="e" cm="1">
        <f t="array" ref="AP66">_xlfn.IFS(
    FALSE, N("Check if X1 shading is ON"),
    $AP$48&lt;&gt;"x", NA(),
    FALSE, N("Check if case is 'LEFT' and x axis value less than z score"),
    AND($Y$71 = "LEFT", $AL66 &lt; IF($AC$71="", 0, $AC$71)), $AM66,
    FALSE, N("Check if case is 'RIGHT' and x axis value greater than z score"),
    AND($Y$71 = "RIGHT", $AL66 &gt; IF($AC$71="", 0, $AC$71)), $AM66,
    FALSE, N("Check if case is 'TWO' and both directions"),
    AND(
        $Y$71 = "TWO",
        OR($AL66 &lt; -ABS($AC$71), $AL66 &gt; ABS($AC$71))
    ), $AM66,
    FALSE, N("Default case: Return NA()"),
    TRUE, NA()
)</f>
        <v>#N/A</v>
      </c>
      <c r="AQ66" s="139"/>
      <c r="AR66" s="23">
        <v>1.6666666666666652</v>
      </c>
      <c r="AS66" s="23">
        <v>6.2000000000000006E-2</v>
      </c>
      <c r="AT66" s="23">
        <f t="shared" si="3"/>
        <v>6.2000000000000006E-2</v>
      </c>
      <c r="AU66" s="23" t="str">
        <f t="shared" si="4"/>
        <v>x</v>
      </c>
    </row>
    <row r="67" spans="2:47" s="138" customFormat="1" ht="16" x14ac:dyDescent="0.2">
      <c r="B67" s="174" t="s">
        <v>236</v>
      </c>
      <c r="C67" s="174" t="s">
        <v>237</v>
      </c>
      <c r="D67" s="174" t="s">
        <v>238</v>
      </c>
      <c r="E67" s="181">
        <v>10.64</v>
      </c>
      <c r="F67" s="148"/>
      <c r="G67" s="159"/>
      <c r="H67"/>
      <c r="I67" s="196" t="s">
        <v>239</v>
      </c>
      <c r="J67" s="195"/>
      <c r="K67" s="195"/>
      <c r="L67" s="195"/>
      <c r="M67" s="195"/>
      <c r="N67" s="195"/>
      <c r="O67" s="194"/>
      <c r="P67"/>
      <c r="Q67"/>
      <c r="R67"/>
      <c r="S67"/>
      <c r="T67"/>
      <c r="U67"/>
      <c r="V67" s="171">
        <f>V58</f>
        <v>1</v>
      </c>
      <c r="W67" s="190" t="str">
        <f>IF(W58=0,"",W58)</f>
        <v>normal pop</v>
      </c>
      <c r="X67" s="190" t="str">
        <f>IF(X58=0,"",X58)</f>
        <v/>
      </c>
      <c r="Y67" s="190" t="str" cm="1">
        <f t="array" ref="Y67">_xlfn.IFS(
    Y58=0, "",
    ISNUMBER(SEARCH("LEFT", Y58)), "LEFT",
    ISNUMBER(SEARCH("RIGHT", Y58)), "RIGHT",
    TRUE, Y58
)</f>
        <v>LEFT</v>
      </c>
      <c r="Z67" s="59">
        <f>IF(Z58=0,"",Z58)</f>
        <v>10.341100000000001</v>
      </c>
      <c r="AA67" s="60">
        <f t="shared" si="11"/>
        <v>1.5730180513903746</v>
      </c>
      <c r="AB67" s="59" t="str">
        <f t="shared" si="11"/>
        <v/>
      </c>
      <c r="AC67" s="61" t="str">
        <f>IF(AC58=0,"",AC58)</f>
        <v/>
      </c>
      <c r="AD67" s="6" t="str">
        <f>IF(AD58=0,"",AD58)</f>
        <v/>
      </c>
      <c r="AE67" s="16"/>
      <c r="AF67" s="16"/>
      <c r="AG67" s="16"/>
      <c r="AH67" s="139"/>
      <c r="AI67" s="139"/>
      <c r="AJ67" s="139"/>
      <c r="AK67" s="139"/>
      <c r="AL67" s="142">
        <f t="shared" si="6"/>
        <v>-2.2916666666666692</v>
      </c>
      <c r="AM67" s="141">
        <f t="shared" si="5"/>
        <v>2.8874206565747223E-2</v>
      </c>
      <c r="AN67" s="141" t="e" cm="1">
        <f t="array" ref="AN67">_xlfn.IFS(
    FALSE, N("Check if X1 shading is ON"),
    $AN$48&lt;&gt;"x", NA(),
    FALSE, N("Check if case is 'LEFT' and x axis value less than z score"),
    AND($Y$67 = "LEFT", $AL67 &lt; IF($AC$67="", 0, $AC$67)), $AM67,
    FALSE, N("Check if case is 'RIGHT' and x axis value greater than z score"),
    AND($Y$67 = "RIGHT", $AL67 &gt; IF($AC$67="", 0, $AC$67)), $AM67,
    FALSE, N("Check if case is 'TWO' and both directions"),
    AND(
        $Y$67 = "TWO",
        OR($AL67 &lt; -ABS($AC$67), $AL67 &gt; ABS($AC$68))
    ), $AM67,
    FALSE, N("Default case: Return NA()"),
    TRUE, NA()
)</f>
        <v>#N/A</v>
      </c>
      <c r="AO67" s="141" t="e" cm="1">
        <f t="array" ref="AO67">_xlfn.IFS(
    FALSE, N("Check if X1 shading is ON"),
    $AN$48&lt;&gt;"x", NA(),
    FALSE, N("Check if case is 'LEFT' and x axis value less than z score"),
    AND($Y$68 = "LEFT", $AL67 &lt; IF($AC$68="", 0, $AC$68)), $AM67,
    FALSE, N("Check if case is 'RIGHT' and x axis value greater than z score"),
    AND($Y$68 = "RIGHT", $AL67 &gt; IF($AC$68="", 0, $AC$68)), $AM67,
    FALSE, N("Default case: Return NA()"),
    TRUE, NA()
)</f>
        <v>#N/A</v>
      </c>
      <c r="AP67" s="141" t="e" cm="1">
        <f t="array" ref="AP67">_xlfn.IFS(
    FALSE, N("Check if X1 shading is ON"),
    $AP$48&lt;&gt;"x", NA(),
    FALSE, N("Check if case is 'LEFT' and x axis value less than z score"),
    AND($Y$71 = "LEFT", $AL67 &lt; IF($AC$71="", 0, $AC$71)), $AM67,
    FALSE, N("Check if case is 'RIGHT' and x axis value greater than z score"),
    AND($Y$71 = "RIGHT", $AL67 &gt; IF($AC$71="", 0, $AC$71)), $AM67,
    FALSE, N("Check if case is 'TWO' and both directions"),
    AND(
        $Y$71 = "TWO",
        OR($AL67 &lt; -ABS($AC$71), $AL67 &gt; ABS($AC$71))
    ), $AM67,
    FALSE, N("Default case: Return NA()"),
    TRUE, NA()
)</f>
        <v>#N/A</v>
      </c>
      <c r="AQ67" s="139"/>
      <c r="AR67" s="23">
        <v>1.8333333333333321</v>
      </c>
      <c r="AS67" s="23">
        <v>6.2000000000000006E-2</v>
      </c>
      <c r="AT67" s="23">
        <f t="shared" si="3"/>
        <v>6.2000000000000006E-2</v>
      </c>
      <c r="AU67" s="23" t="str">
        <f t="shared" si="4"/>
        <v>x</v>
      </c>
    </row>
    <row r="68" spans="2:47" s="138" customFormat="1" ht="16" x14ac:dyDescent="0.2">
      <c r="B68" s="174" t="s">
        <v>240</v>
      </c>
      <c r="C68" s="174" t="s">
        <v>241</v>
      </c>
      <c r="D68" s="174" t="s">
        <v>110</v>
      </c>
      <c r="E68" s="181">
        <v>10.44</v>
      </c>
      <c r="F68" s="148"/>
      <c r="G68" s="159"/>
      <c r="H68"/>
      <c r="I68" s="193" t="s">
        <v>242</v>
      </c>
      <c r="J68" s="192"/>
      <c r="K68" s="192"/>
      <c r="L68" s="192"/>
      <c r="M68" s="192"/>
      <c r="N68" s="192"/>
      <c r="O68" s="191"/>
      <c r="P68"/>
      <c r="Q68"/>
      <c r="R68"/>
      <c r="S68"/>
      <c r="T68"/>
      <c r="U68"/>
      <c r="V68" s="171">
        <f>V59</f>
        <v>0</v>
      </c>
      <c r="W68" s="190" t="str">
        <f>IF(W59=0,"",W59)</f>
        <v/>
      </c>
      <c r="X68" s="190" t="str">
        <f>IF(X59=0,"",X59)</f>
        <v/>
      </c>
      <c r="Y68" s="190" t="str" cm="1">
        <f t="array" ref="Y68">_xlfn.IFS(
    Y59=0, "",
    ISNUMBER(SEARCH("LEFT", Y59)), "LEFT",
    ISNUMBER(SEARCH("RIGHT", Y59)), "RIGHT",
    TRUE, Y59
)</f>
        <v/>
      </c>
      <c r="Z68" s="59" t="str">
        <f>IF(Z59=0,"",Z59)</f>
        <v/>
      </c>
      <c r="AA68" s="60" t="str">
        <f t="shared" si="11"/>
        <v/>
      </c>
      <c r="AB68" s="59" t="str">
        <f t="shared" si="11"/>
        <v/>
      </c>
      <c r="AC68" s="61" t="str">
        <f>IF(AC59=0,"",AC59)</f>
        <v/>
      </c>
      <c r="AD68" s="6" t="str">
        <f>IF(AD59=0,"",AD59)</f>
        <v/>
      </c>
      <c r="AE68" s="139"/>
      <c r="AF68" s="16"/>
      <c r="AG68" s="16"/>
      <c r="AH68" s="139"/>
      <c r="AI68" s="139"/>
      <c r="AJ68" s="139"/>
      <c r="AK68" s="139"/>
      <c r="AL68" s="142">
        <f t="shared" si="6"/>
        <v>-2.2500000000000027</v>
      </c>
      <c r="AM68" s="141">
        <f t="shared" si="5"/>
        <v>3.1739651835667224E-2</v>
      </c>
      <c r="AN68" s="141" t="e" cm="1">
        <f t="array" ref="AN68">_xlfn.IFS(
    FALSE, N("Check if X1 shading is ON"),
    $AN$48&lt;&gt;"x", NA(),
    FALSE, N("Check if case is 'LEFT' and x axis value less than z score"),
    AND($Y$67 = "LEFT", $AL68 &lt; IF($AC$67="", 0, $AC$67)), $AM68,
    FALSE, N("Check if case is 'RIGHT' and x axis value greater than z score"),
    AND($Y$67 = "RIGHT", $AL68 &gt; IF($AC$67="", 0, $AC$67)), $AM68,
    FALSE, N("Check if case is 'TWO' and both directions"),
    AND(
        $Y$67 = "TWO",
        OR($AL68 &lt; -ABS($AC$67), $AL68 &gt; ABS($AC$68))
    ), $AM68,
    FALSE, N("Default case: Return NA()"),
    TRUE, NA()
)</f>
        <v>#N/A</v>
      </c>
      <c r="AO68" s="141" t="e" cm="1">
        <f t="array" ref="AO68">_xlfn.IFS(
    FALSE, N("Check if X1 shading is ON"),
    $AN$48&lt;&gt;"x", NA(),
    FALSE, N("Check if case is 'LEFT' and x axis value less than z score"),
    AND($Y$68 = "LEFT", $AL68 &lt; IF($AC$68="", 0, $AC$68)), $AM68,
    FALSE, N("Check if case is 'RIGHT' and x axis value greater than z score"),
    AND($Y$68 = "RIGHT", $AL68 &gt; IF($AC$68="", 0, $AC$68)), $AM68,
    FALSE, N("Default case: Return NA()"),
    TRUE, NA()
)</f>
        <v>#N/A</v>
      </c>
      <c r="AP68" s="141" t="e" cm="1">
        <f t="array" ref="AP68">_xlfn.IFS(
    FALSE, N("Check if X1 shading is ON"),
    $AP$48&lt;&gt;"x", NA(),
    FALSE, N("Check if case is 'LEFT' and x axis value less than z score"),
    AND($Y$71 = "LEFT", $AL68 &lt; IF($AC$71="", 0, $AC$71)), $AM68,
    FALSE, N("Check if case is 'RIGHT' and x axis value greater than z score"),
    AND($Y$71 = "RIGHT", $AL68 &gt; IF($AC$71="", 0, $AC$71)), $AM68,
    FALSE, N("Check if case is 'TWO' and both directions"),
    AND(
        $Y$71 = "TWO",
        OR($AL68 &lt; -ABS($AC$71), $AL68 &gt; ABS($AC$71))
    ), $AM68,
    FALSE, N("Default case: Return NA()"),
    TRUE, NA()
)</f>
        <v>#N/A</v>
      </c>
      <c r="AQ68" s="139"/>
      <c r="AR68" s="23">
        <v>-1.6666666666666696</v>
      </c>
      <c r="AS68" s="23">
        <v>8.6000000000000007E-2</v>
      </c>
      <c r="AT68" s="23">
        <f t="shared" si="3"/>
        <v>8.6000000000000007E-2</v>
      </c>
      <c r="AU68" s="23" t="str">
        <f t="shared" si="4"/>
        <v>x</v>
      </c>
    </row>
    <row r="69" spans="2:47" s="138" customFormat="1" ht="16" x14ac:dyDescent="0.2">
      <c r="B69" s="174" t="s">
        <v>243</v>
      </c>
      <c r="C69" s="174" t="s">
        <v>244</v>
      </c>
      <c r="D69" s="174" t="s">
        <v>245</v>
      </c>
      <c r="E69" s="181">
        <v>10.48</v>
      </c>
      <c r="F69" s="148"/>
      <c r="G69" s="15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 s="140"/>
      <c r="W69" s="16"/>
      <c r="X69" s="16"/>
      <c r="Y69" s="25" t="str">
        <f>IF(AND(Y67="left",Y68="right"),"TWO","")</f>
        <v/>
      </c>
      <c r="Z69" s="16"/>
      <c r="AA69" s="16"/>
      <c r="AB69" s="16"/>
      <c r="AC69" s="16"/>
      <c r="AD69" s="16"/>
      <c r="AE69" s="139"/>
      <c r="AF69" s="16" t="s">
        <v>246</v>
      </c>
      <c r="AG69" s="16"/>
      <c r="AH69" s="139"/>
      <c r="AI69" s="139"/>
      <c r="AJ69" s="139"/>
      <c r="AK69" s="139"/>
      <c r="AL69" s="142">
        <f t="shared" si="6"/>
        <v>-2.2083333333333361</v>
      </c>
      <c r="AM69" s="141">
        <f t="shared" si="5"/>
        <v>3.482894138763417E-2</v>
      </c>
      <c r="AN69" s="141" t="e" cm="1">
        <f t="array" ref="AN69">_xlfn.IFS(
    FALSE, N("Check if X1 shading is ON"),
    $AN$48&lt;&gt;"x", NA(),
    FALSE, N("Check if case is 'LEFT' and x axis value less than z score"),
    AND($Y$67 = "LEFT", $AL69 &lt; IF($AC$67="", 0, $AC$67)), $AM69,
    FALSE, N("Check if case is 'RIGHT' and x axis value greater than z score"),
    AND($Y$67 = "RIGHT", $AL69 &gt; IF($AC$67="", 0, $AC$67)), $AM69,
    FALSE, N("Check if case is 'TWO' and both directions"),
    AND(
        $Y$67 = "TWO",
        OR($AL69 &lt; -ABS($AC$67), $AL69 &gt; ABS($AC$68))
    ), $AM69,
    FALSE, N("Default case: Return NA()"),
    TRUE, NA()
)</f>
        <v>#N/A</v>
      </c>
      <c r="AO69" s="141" t="e" cm="1">
        <f t="array" ref="AO69">_xlfn.IFS(
    FALSE, N("Check if X1 shading is ON"),
    $AN$48&lt;&gt;"x", NA(),
    FALSE, N("Check if case is 'LEFT' and x axis value less than z score"),
    AND($Y$68 = "LEFT", $AL69 &lt; IF($AC$68="", 0, $AC$68)), $AM69,
    FALSE, N("Check if case is 'RIGHT' and x axis value greater than z score"),
    AND($Y$68 = "RIGHT", $AL69 &gt; IF($AC$68="", 0, $AC$68)), $AM69,
    FALSE, N("Default case: Return NA()"),
    TRUE, NA()
)</f>
        <v>#N/A</v>
      </c>
      <c r="AP69" s="141" t="e" cm="1">
        <f t="array" ref="AP69">_xlfn.IFS(
    FALSE, N("Check if X1 shading is ON"),
    $AP$48&lt;&gt;"x", NA(),
    FALSE, N("Check if case is 'LEFT' and x axis value less than z score"),
    AND($Y$71 = "LEFT", $AL69 &lt; IF($AC$71="", 0, $AC$71)), $AM69,
    FALSE, N("Check if case is 'RIGHT' and x axis value greater than z score"),
    AND($Y$71 = "RIGHT", $AL69 &gt; IF($AC$71="", 0, $AC$71)), $AM69,
    FALSE, N("Check if case is 'TWO' and both directions"),
    AND(
        $Y$71 = "TWO",
        OR($AL69 &lt; -ABS($AC$71), $AL69 &gt; ABS($AC$71))
    ), $AM69,
    FALSE, N("Default case: Return NA()"),
    TRUE, NA()
)</f>
        <v>#N/A</v>
      </c>
      <c r="AQ69" s="139"/>
      <c r="AR69" s="23">
        <v>-1.5000000000000027</v>
      </c>
      <c r="AS69" s="23">
        <v>8.6000000000000007E-2</v>
      </c>
      <c r="AT69" s="23">
        <f t="shared" si="3"/>
        <v>8.6000000000000007E-2</v>
      </c>
      <c r="AU69" s="23" t="str">
        <f t="shared" si="4"/>
        <v>x</v>
      </c>
    </row>
    <row r="70" spans="2:47" s="138" customFormat="1" ht="16" x14ac:dyDescent="0.2">
      <c r="B70" s="174" t="s">
        <v>247</v>
      </c>
      <c r="C70" s="174" t="s">
        <v>248</v>
      </c>
      <c r="D70" s="174" t="s">
        <v>249</v>
      </c>
      <c r="E70" s="181">
        <v>10.51</v>
      </c>
      <c r="F70" s="148"/>
      <c r="G70" s="159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 s="140"/>
      <c r="W70" s="16"/>
      <c r="X70" s="16"/>
      <c r="Y70" s="190" t="str" cm="1">
        <f t="array" ref="Y70">_xlfn.IFS(
    ISNUMBER(SEARCH("0", Y61)), 0,
    Y61="", 0,
    ISNUMBER(SEARCH("x", Y61)), "x",
    TRUE, "x"
)</f>
        <v>x</v>
      </c>
      <c r="Z70" s="190" t="str" cm="1">
        <f t="array" ref="Z70">_xlfn.IFS(
    ISNUMBER(SEARCH("0", Z61)), 0,
    Z61="", 0,
    ISNUMBER(SEARCH("x", Z61)), "x",
    TRUE, "x"
)</f>
        <v>x</v>
      </c>
      <c r="AA70" s="190" t="str" cm="1">
        <f t="array" ref="AA70">_xlfn.IFS(
    ISNUMBER(SEARCH("0", AA61)), 0,
    AA61="", 0,
    ISNUMBER(SEARCH("x", AA61)), "x",
    TRUE, "x"
)</f>
        <v>x</v>
      </c>
      <c r="AB70" s="190" t="str" cm="1">
        <f t="array" ref="AB70">_xlfn.IFS(
    ISNUMBER(SEARCH("0", AB61)), 0,
    AB61="", 0,
    ISNUMBER(SEARCH("x", AB61)), "x",
    TRUE, "x"
)</f>
        <v>x</v>
      </c>
      <c r="AC70" s="190" t="str" cm="1">
        <f t="array" ref="AC70">_xlfn.IFS(
    ISNUMBER(SEARCH("0", AC61)), 0,
    AC61="", 0,
    ISNUMBER(SEARCH("x", AC61)), "x",
    TRUE, "x"
)</f>
        <v>x</v>
      </c>
      <c r="AD70" s="190" t="str" cm="1">
        <f t="array" ref="AD70">_xlfn.IFS(
    ISNUMBER(SEARCH("0", AD61)), 0,
    AD61="", 0,
    ISNUMBER(SEARCH("x", AD61)), "x",
    TRUE, "x"
)</f>
        <v>x</v>
      </c>
      <c r="AE70" s="139"/>
      <c r="AF70" s="171" t="s">
        <v>44</v>
      </c>
      <c r="AG70" s="92" t="s">
        <v>250</v>
      </c>
      <c r="AH70" s="139"/>
      <c r="AI70" s="139"/>
      <c r="AJ70" s="139"/>
      <c r="AK70" s="139"/>
      <c r="AL70" s="142">
        <f t="shared" si="6"/>
        <v>-2.1666666666666696</v>
      </c>
      <c r="AM70" s="141">
        <f t="shared" si="5"/>
        <v>3.8152623506417724E-2</v>
      </c>
      <c r="AN70" s="141" t="e" cm="1">
        <f t="array" ref="AN70">_xlfn.IFS(
    FALSE, N("Check if X1 shading is ON"),
    $AN$48&lt;&gt;"x", NA(),
    FALSE, N("Check if case is 'LEFT' and x axis value less than z score"),
    AND($Y$67 = "LEFT", $AL70 &lt; IF($AC$67="", 0, $AC$67)), $AM70,
    FALSE, N("Check if case is 'RIGHT' and x axis value greater than z score"),
    AND($Y$67 = "RIGHT", $AL70 &gt; IF($AC$67="", 0, $AC$67)), $AM70,
    FALSE, N("Check if case is 'TWO' and both directions"),
    AND(
        $Y$67 = "TWO",
        OR($AL70 &lt; -ABS($AC$67), $AL70 &gt; ABS($AC$68))
    ), $AM70,
    FALSE, N("Default case: Return NA()"),
    TRUE, NA()
)</f>
        <v>#N/A</v>
      </c>
      <c r="AO70" s="141" t="e" cm="1">
        <f t="array" ref="AO70">_xlfn.IFS(
    FALSE, N("Check if X1 shading is ON"),
    $AN$48&lt;&gt;"x", NA(),
    FALSE, N("Check if case is 'LEFT' and x axis value less than z score"),
    AND($Y$68 = "LEFT", $AL70 &lt; IF($AC$68="", 0, $AC$68)), $AM70,
    FALSE, N("Check if case is 'RIGHT' and x axis value greater than z score"),
    AND($Y$68 = "RIGHT", $AL70 &gt; IF($AC$68="", 0, $AC$68)), $AM70,
    FALSE, N("Default case: Return NA()"),
    TRUE, NA()
)</f>
        <v>#N/A</v>
      </c>
      <c r="AP70" s="141" t="e" cm="1">
        <f t="array" ref="AP70">_xlfn.IFS(
    FALSE, N("Check if X1 shading is ON"),
    $AP$48&lt;&gt;"x", NA(),
    FALSE, N("Check if case is 'LEFT' and x axis value less than z score"),
    AND($Y$71 = "LEFT", $AL70 &lt; IF($AC$71="", 0, $AC$71)), $AM70,
    FALSE, N("Check if case is 'RIGHT' and x axis value greater than z score"),
    AND($Y$71 = "RIGHT", $AL70 &gt; IF($AC$71="", 0, $AC$71)), $AM70,
    FALSE, N("Check if case is 'TWO' and both directions"),
    AND(
        $Y$71 = "TWO",
        OR($AL70 &lt; -ABS($AC$71), $AL70 &gt; ABS($AC$71))
    ), $AM70,
    FALSE, N("Default case: Return NA()"),
    TRUE, NA()
)</f>
        <v>#N/A</v>
      </c>
      <c r="AQ70" s="139"/>
      <c r="AR70" s="23">
        <v>-1.3333333333333357</v>
      </c>
      <c r="AS70" s="23">
        <v>8.6000000000000007E-2</v>
      </c>
      <c r="AT70" s="23">
        <f t="shared" ref="AT70:AT101" si="12">IF($AS$2="x",AS70,NA())</f>
        <v>8.6000000000000007E-2</v>
      </c>
      <c r="AU70" s="23" t="str">
        <f t="shared" ref="AU70:AU101" si="13">IF($AB$66="","",$AB$66)</f>
        <v>x</v>
      </c>
    </row>
    <row r="71" spans="2:47" s="138" customFormat="1" ht="16" x14ac:dyDescent="0.2">
      <c r="B71" s="174" t="s">
        <v>251</v>
      </c>
      <c r="C71" s="174" t="s">
        <v>203</v>
      </c>
      <c r="D71" s="174" t="s">
        <v>223</v>
      </c>
      <c r="E71" s="181">
        <v>10.54</v>
      </c>
      <c r="F71" s="148"/>
      <c r="G71" s="159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 s="171">
        <f>V62</f>
        <v>1</v>
      </c>
      <c r="W71" s="190" t="str">
        <f>IF(W62=0,"",W62)</f>
        <v/>
      </c>
      <c r="X71" s="190" t="str">
        <f>IF(X62=0,"",X62)</f>
        <v/>
      </c>
      <c r="Y71" s="190" t="str" cm="1">
        <f t="array" ref="Y71">_xlfn.IFS(
    Y62=0, "",
    ISNUMBER(SEARCH("LEFT", Y62)), "LEFT",
    ISNUMBER(SEARCH("RIGHT", Y62)), "RIGHT",
    TRUE, Y62
)</f>
        <v/>
      </c>
      <c r="Z71" s="59" t="str">
        <f>IF(Z62=0,"",Z62)</f>
        <v/>
      </c>
      <c r="AA71" s="60" t="str">
        <f>IF(AA62=0,"",AA62)</f>
        <v/>
      </c>
      <c r="AB71" s="59" t="str">
        <f>IF(AB62=0,"",AB62)</f>
        <v/>
      </c>
      <c r="AC71" s="61" t="str">
        <f>IF(AC62=0,"",AC62)</f>
        <v/>
      </c>
      <c r="AD71" s="6" t="str">
        <f>IF(AD62=0,"",AD62)</f>
        <v/>
      </c>
      <c r="AE71" s="139"/>
      <c r="AF71" s="171" t="s">
        <v>252</v>
      </c>
      <c r="AG71" s="92" t="s">
        <v>253</v>
      </c>
      <c r="AH71" s="139"/>
      <c r="AI71" s="139"/>
      <c r="AJ71" s="139"/>
      <c r="AK71" s="139"/>
      <c r="AL71" s="142">
        <f t="shared" si="6"/>
        <v>-2.1250000000000031</v>
      </c>
      <c r="AM71" s="141">
        <f t="shared" si="5"/>
        <v>4.1720985256338335E-2</v>
      </c>
      <c r="AN71" s="141" t="e" cm="1">
        <f t="array" ref="AN71">_xlfn.IFS(
    FALSE, N("Check if X1 shading is ON"),
    $AN$48&lt;&gt;"x", NA(),
    FALSE, N("Check if case is 'LEFT' and x axis value less than z score"),
    AND($Y$67 = "LEFT", $AL71 &lt; IF($AC$67="", 0, $AC$67)), $AM71,
    FALSE, N("Check if case is 'RIGHT' and x axis value greater than z score"),
    AND($Y$67 = "RIGHT", $AL71 &gt; IF($AC$67="", 0, $AC$67)), $AM71,
    FALSE, N("Check if case is 'TWO' and both directions"),
    AND(
        $Y$67 = "TWO",
        OR($AL71 &lt; -ABS($AC$67), $AL71 &gt; ABS($AC$68))
    ), $AM71,
    FALSE, N("Default case: Return NA()"),
    TRUE, NA()
)</f>
        <v>#N/A</v>
      </c>
      <c r="AO71" s="141" t="e" cm="1">
        <f t="array" ref="AO71">_xlfn.IFS(
    FALSE, N("Check if X1 shading is ON"),
    $AN$48&lt;&gt;"x", NA(),
    FALSE, N("Check if case is 'LEFT' and x axis value less than z score"),
    AND($Y$68 = "LEFT", $AL71 &lt; IF($AC$68="", 0, $AC$68)), $AM71,
    FALSE, N("Check if case is 'RIGHT' and x axis value greater than z score"),
    AND($Y$68 = "RIGHT", $AL71 &gt; IF($AC$68="", 0, $AC$68)), $AM71,
    FALSE, N("Default case: Return NA()"),
    TRUE, NA()
)</f>
        <v>#N/A</v>
      </c>
      <c r="AP71" s="141" t="e" cm="1">
        <f t="array" ref="AP71">_xlfn.IFS(
    FALSE, N("Check if X1 shading is ON"),
    $AP$48&lt;&gt;"x", NA(),
    FALSE, N("Check if case is 'LEFT' and x axis value less than z score"),
    AND($Y$71 = "LEFT", $AL71 &lt; IF($AC$71="", 0, $AC$71)), $AM71,
    FALSE, N("Check if case is 'RIGHT' and x axis value greater than z score"),
    AND($Y$71 = "RIGHT", $AL71 &gt; IF($AC$71="", 0, $AC$71)), $AM71,
    FALSE, N("Check if case is 'TWO' and both directions"),
    AND(
        $Y$71 = "TWO",
        OR($AL71 &lt; -ABS($AC$71), $AL71 &gt; ABS($AC$71))
    ), $AM71,
    FALSE, N("Default case: Return NA()"),
    TRUE, NA()
)</f>
        <v>#N/A</v>
      </c>
      <c r="AQ71" s="139"/>
      <c r="AR71" s="23">
        <v>-1.1666666666666687</v>
      </c>
      <c r="AS71" s="23">
        <v>8.6000000000000007E-2</v>
      </c>
      <c r="AT71" s="23">
        <f t="shared" si="12"/>
        <v>8.6000000000000007E-2</v>
      </c>
      <c r="AU71" s="23" t="str">
        <f t="shared" si="13"/>
        <v>x</v>
      </c>
    </row>
    <row r="72" spans="2:47" s="138" customFormat="1" ht="16" x14ac:dyDescent="0.2">
      <c r="B72" s="174" t="s">
        <v>254</v>
      </c>
      <c r="C72" s="174" t="s">
        <v>255</v>
      </c>
      <c r="D72" s="174" t="s">
        <v>208</v>
      </c>
      <c r="E72" s="181">
        <v>10.57</v>
      </c>
      <c r="F72" s="148"/>
      <c r="G72" s="159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 s="140"/>
      <c r="W72" s="189"/>
      <c r="X72" s="189"/>
      <c r="Y72" s="16"/>
      <c r="Z72" s="16"/>
      <c r="AA72" s="16"/>
      <c r="AB72" s="16"/>
      <c r="AC72" s="16"/>
      <c r="AD72" s="16"/>
      <c r="AE72" s="139"/>
      <c r="AF72" s="171" t="s">
        <v>256</v>
      </c>
      <c r="AG72" s="92" t="s">
        <v>257</v>
      </c>
      <c r="AH72" s="139"/>
      <c r="AI72" s="139"/>
      <c r="AJ72" s="139"/>
      <c r="AK72" s="139"/>
      <c r="AL72" s="142">
        <f t="shared" si="6"/>
        <v>-2.0833333333333366</v>
      </c>
      <c r="AM72" s="141">
        <f t="shared" si="5"/>
        <v>4.5543952872905295E-2</v>
      </c>
      <c r="AN72" s="141" t="e" cm="1">
        <f t="array" ref="AN72">_xlfn.IFS(
    FALSE, N("Check if X1 shading is ON"),
    $AN$48&lt;&gt;"x", NA(),
    FALSE, N("Check if case is 'LEFT' and x axis value less than z score"),
    AND($Y$67 = "LEFT", $AL72 &lt; IF($AC$67="", 0, $AC$67)), $AM72,
    FALSE, N("Check if case is 'RIGHT' and x axis value greater than z score"),
    AND($Y$67 = "RIGHT", $AL72 &gt; IF($AC$67="", 0, $AC$67)), $AM72,
    FALSE, N("Check if case is 'TWO' and both directions"),
    AND(
        $Y$67 = "TWO",
        OR($AL72 &lt; -ABS($AC$67), $AL72 &gt; ABS($AC$68))
    ), $AM72,
    FALSE, N("Default case: Return NA()"),
    TRUE, NA()
)</f>
        <v>#N/A</v>
      </c>
      <c r="AO72" s="141" t="e" cm="1">
        <f t="array" ref="AO72">_xlfn.IFS(
    FALSE, N("Check if X1 shading is ON"),
    $AN$48&lt;&gt;"x", NA(),
    FALSE, N("Check if case is 'LEFT' and x axis value less than z score"),
    AND($Y$68 = "LEFT", $AL72 &lt; IF($AC$68="", 0, $AC$68)), $AM72,
    FALSE, N("Check if case is 'RIGHT' and x axis value greater than z score"),
    AND($Y$68 = "RIGHT", $AL72 &gt; IF($AC$68="", 0, $AC$68)), $AM72,
    FALSE, N("Default case: Return NA()"),
    TRUE, NA()
)</f>
        <v>#N/A</v>
      </c>
      <c r="AP72" s="141" t="e" cm="1">
        <f t="array" ref="AP72">_xlfn.IFS(
    FALSE, N("Check if X1 shading is ON"),
    $AP$48&lt;&gt;"x", NA(),
    FALSE, N("Check if case is 'LEFT' and x axis value less than z score"),
    AND($Y$71 = "LEFT", $AL72 &lt; IF($AC$71="", 0, $AC$71)), $AM72,
    FALSE, N("Check if case is 'RIGHT' and x axis value greater than z score"),
    AND($Y$71 = "RIGHT", $AL72 &gt; IF($AC$71="", 0, $AC$71)), $AM72,
    FALSE, N("Check if case is 'TWO' and both directions"),
    AND(
        $Y$71 = "TWO",
        OR($AL72 &lt; -ABS($AC$71), $AL72 &gt; ABS($AC$71))
    ), $AM72,
    FALSE, N("Default case: Return NA()"),
    TRUE, NA()
)</f>
        <v>#N/A</v>
      </c>
      <c r="AQ72" s="139"/>
      <c r="AR72" s="23">
        <v>-0.83333333333333526</v>
      </c>
      <c r="AS72" s="23">
        <v>8.6000000000000007E-2</v>
      </c>
      <c r="AT72" s="23">
        <f t="shared" si="12"/>
        <v>8.6000000000000007E-2</v>
      </c>
      <c r="AU72" s="23" t="str">
        <f t="shared" si="13"/>
        <v>x</v>
      </c>
    </row>
    <row r="73" spans="2:47" s="138" customFormat="1" ht="16" x14ac:dyDescent="0.2">
      <c r="B73" s="174" t="s">
        <v>258</v>
      </c>
      <c r="C73" s="174" t="s">
        <v>259</v>
      </c>
      <c r="D73" s="174" t="s">
        <v>260</v>
      </c>
      <c r="E73" s="181">
        <v>10.57</v>
      </c>
      <c r="F73" s="148"/>
      <c r="G73" s="159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 s="140"/>
      <c r="W73" s="140"/>
      <c r="X73" s="140"/>
      <c r="Y73" s="140"/>
      <c r="Z73" s="121"/>
      <c r="AA73" s="121"/>
      <c r="AB73" s="121"/>
      <c r="AC73" s="142"/>
      <c r="AD73" s="158"/>
      <c r="AE73" s="139"/>
      <c r="AF73" s="171" t="s">
        <v>13</v>
      </c>
      <c r="AG73" s="16"/>
      <c r="AH73" s="139"/>
      <c r="AI73" s="139"/>
      <c r="AJ73" s="139"/>
      <c r="AK73" s="139"/>
      <c r="AL73" s="142">
        <f t="shared" si="6"/>
        <v>-2.0416666666666701</v>
      </c>
      <c r="AM73" s="141">
        <f t="shared" si="5"/>
        <v>4.9630986023358713E-2</v>
      </c>
      <c r="AN73" s="141" t="e" cm="1">
        <f t="array" ref="AN73">_xlfn.IFS(
    FALSE, N("Check if X1 shading is ON"),
    $AN$48&lt;&gt;"x", NA(),
    FALSE, N("Check if case is 'LEFT' and x axis value less than z score"),
    AND($Y$67 = "LEFT", $AL73 &lt; IF($AC$67="", 0, $AC$67)), $AM73,
    FALSE, N("Check if case is 'RIGHT' and x axis value greater than z score"),
    AND($Y$67 = "RIGHT", $AL73 &gt; IF($AC$67="", 0, $AC$67)), $AM73,
    FALSE, N("Check if case is 'TWO' and both directions"),
    AND(
        $Y$67 = "TWO",
        OR($AL73 &lt; -ABS($AC$67), $AL73 &gt; ABS($AC$68))
    ), $AM73,
    FALSE, N("Default case: Return NA()"),
    TRUE, NA()
)</f>
        <v>#N/A</v>
      </c>
      <c r="AO73" s="141" t="e" cm="1">
        <f t="array" ref="AO73">_xlfn.IFS(
    FALSE, N("Check if X1 shading is ON"),
    $AN$48&lt;&gt;"x", NA(),
    FALSE, N("Check if case is 'LEFT' and x axis value less than z score"),
    AND($Y$68 = "LEFT", $AL73 &lt; IF($AC$68="", 0, $AC$68)), $AM73,
    FALSE, N("Check if case is 'RIGHT' and x axis value greater than z score"),
    AND($Y$68 = "RIGHT", $AL73 &gt; IF($AC$68="", 0, $AC$68)), $AM73,
    FALSE, N("Default case: Return NA()"),
    TRUE, NA()
)</f>
        <v>#N/A</v>
      </c>
      <c r="AP73" s="141" t="e" cm="1">
        <f t="array" ref="AP73">_xlfn.IFS(
    FALSE, N("Check if X1 shading is ON"),
    $AP$48&lt;&gt;"x", NA(),
    FALSE, N("Check if case is 'LEFT' and x axis value less than z score"),
    AND($Y$71 = "LEFT", $AL73 &lt; IF($AC$71="", 0, $AC$71)), $AM73,
    FALSE, N("Check if case is 'RIGHT' and x axis value greater than z score"),
    AND($Y$71 = "RIGHT", $AL73 &gt; IF($AC$71="", 0, $AC$71)), $AM73,
    FALSE, N("Check if case is 'TWO' and both directions"),
    AND(
        $Y$71 = "TWO",
        OR($AL73 &lt; -ABS($AC$71), $AL73 &gt; ABS($AC$71))
    ), $AM73,
    FALSE, N("Default case: Return NA()"),
    TRUE, NA()
)</f>
        <v>#N/A</v>
      </c>
      <c r="AQ73" s="139"/>
      <c r="AR73" s="23">
        <v>-0.66666666666666874</v>
      </c>
      <c r="AS73" s="23">
        <v>8.6000000000000007E-2</v>
      </c>
      <c r="AT73" s="23">
        <f t="shared" si="12"/>
        <v>8.6000000000000007E-2</v>
      </c>
      <c r="AU73" s="23" t="str">
        <f t="shared" si="13"/>
        <v>x</v>
      </c>
    </row>
    <row r="74" spans="2:47" s="138" customFormat="1" ht="20" x14ac:dyDescent="0.2">
      <c r="B74" s="174" t="s">
        <v>261</v>
      </c>
      <c r="C74" s="174" t="s">
        <v>262</v>
      </c>
      <c r="D74" s="174" t="s">
        <v>263</v>
      </c>
      <c r="E74" s="181">
        <v>10.8</v>
      </c>
      <c r="F74" s="148"/>
      <c r="G74" s="159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 s="144" t="s">
        <v>264</v>
      </c>
      <c r="W74" s="140" t="str">
        <f>AD66</f>
        <v>P(x)</v>
      </c>
      <c r="X74" s="139"/>
      <c r="Y74" s="139"/>
      <c r="Z74" s="139" t="s">
        <v>265</v>
      </c>
      <c r="AA74" s="188" t="s">
        <v>266</v>
      </c>
      <c r="AB74" s="140" t="s">
        <v>44</v>
      </c>
      <c r="AC74" s="140" t="s">
        <v>267</v>
      </c>
      <c r="AD74" s="158" t="s">
        <v>268</v>
      </c>
      <c r="AE74" s="139"/>
      <c r="AF74" s="171" t="s">
        <v>3</v>
      </c>
      <c r="AG74" s="16"/>
      <c r="AH74" s="139"/>
      <c r="AI74" s="139"/>
      <c r="AJ74" s="139"/>
      <c r="AK74" s="139"/>
      <c r="AL74" s="142">
        <f t="shared" si="6"/>
        <v>-2.0000000000000036</v>
      </c>
      <c r="AM74" s="141">
        <f t="shared" si="5"/>
        <v>5.3990966513187674E-2</v>
      </c>
      <c r="AN74" s="141" t="e" cm="1">
        <f t="array" ref="AN74">_xlfn.IFS(
    FALSE, N("Check if X1 shading is ON"),
    $AN$48&lt;&gt;"x", NA(),
    FALSE, N("Check if case is 'LEFT' and x axis value less than z score"),
    AND($Y$67 = "LEFT", $AL74 &lt; IF($AC$67="", 0, $AC$67)), $AM74,
    FALSE, N("Check if case is 'RIGHT' and x axis value greater than z score"),
    AND($Y$67 = "RIGHT", $AL74 &gt; IF($AC$67="", 0, $AC$67)), $AM74,
    FALSE, N("Check if case is 'TWO' and both directions"),
    AND(
        $Y$67 = "TWO",
        OR($AL74 &lt; -ABS($AC$67), $AL74 &gt; ABS($AC$68))
    ), $AM74,
    FALSE, N("Default case: Return NA()"),
    TRUE, NA()
)</f>
        <v>#N/A</v>
      </c>
      <c r="AO74" s="141" t="e" cm="1">
        <f t="array" ref="AO74">_xlfn.IFS(
    FALSE, N("Check if X1 shading is ON"),
    $AN$48&lt;&gt;"x", NA(),
    FALSE, N("Check if case is 'LEFT' and x axis value less than z score"),
    AND($Y$68 = "LEFT", $AL74 &lt; IF($AC$68="", 0, $AC$68)), $AM74,
    FALSE, N("Check if case is 'RIGHT' and x axis value greater than z score"),
    AND($Y$68 = "RIGHT", $AL74 &gt; IF($AC$68="", 0, $AC$68)), $AM74,
    FALSE, N("Default case: Return NA()"),
    TRUE, NA()
)</f>
        <v>#N/A</v>
      </c>
      <c r="AP74" s="141" t="e" cm="1">
        <f t="array" ref="AP74">_xlfn.IFS(
    FALSE, N("Check if X1 shading is ON"),
    $AP$48&lt;&gt;"x", NA(),
    FALSE, N("Check if case is 'LEFT' and x axis value less than z score"),
    AND($Y$71 = "LEFT", $AL74 &lt; IF($AC$71="", 0, $AC$71)), $AM74,
    FALSE, N("Check if case is 'RIGHT' and x axis value greater than z score"),
    AND($Y$71 = "RIGHT", $AL74 &gt; IF($AC$71="", 0, $AC$71)), $AM74,
    FALSE, N("Check if case is 'TWO' and both directions"),
    AND(
        $Y$71 = "TWO",
        OR($AL74 &lt; -ABS($AC$71), $AL74 &gt; ABS($AC$71))
    ), $AM74,
    FALSE, N("Default case: Return NA()"),
    TRUE, NA()
)</f>
        <v>#N/A</v>
      </c>
      <c r="AQ74" s="139"/>
      <c r="AR74" s="23">
        <v>-0.50000000000000222</v>
      </c>
      <c r="AS74" s="23">
        <v>8.6000000000000007E-2</v>
      </c>
      <c r="AT74" s="23">
        <f t="shared" si="12"/>
        <v>8.6000000000000007E-2</v>
      </c>
      <c r="AU74" s="23" t="str">
        <f t="shared" si="13"/>
        <v>x</v>
      </c>
    </row>
    <row r="75" spans="2:47" s="138" customFormat="1" ht="16" x14ac:dyDescent="0.2">
      <c r="B75" s="174" t="s">
        <v>269</v>
      </c>
      <c r="C75" s="174" t="s">
        <v>270</v>
      </c>
      <c r="D75" s="174" t="s">
        <v>271</v>
      </c>
      <c r="E75" s="181">
        <v>10.83</v>
      </c>
      <c r="F75" s="148"/>
      <c r="G75" s="159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 s="140"/>
      <c r="W75" s="140" t="str">
        <f>V66</f>
        <v>n</v>
      </c>
      <c r="X75" s="140">
        <f>V67</f>
        <v>1</v>
      </c>
      <c r="Y75" s="139" t="str">
        <f>IF(W74&lt;&gt;"P(x)"," "&amp;W75&amp;"="&amp;X75,"")</f>
        <v/>
      </c>
      <c r="Z75" s="139"/>
      <c r="AA75" s="23"/>
      <c r="AB75" s="23">
        <v>0</v>
      </c>
      <c r="AC75" s="23">
        <v>0.04</v>
      </c>
      <c r="AD75" s="23" t="s">
        <v>3</v>
      </c>
      <c r="AE75" s="16"/>
      <c r="AF75" s="171" t="s">
        <v>272</v>
      </c>
      <c r="AG75" s="16"/>
      <c r="AH75" s="139"/>
      <c r="AI75" s="139"/>
      <c r="AJ75" s="139"/>
      <c r="AK75" s="139"/>
      <c r="AL75" s="142">
        <f t="shared" si="6"/>
        <v>-1.9583333333333368</v>
      </c>
      <c r="AM75" s="141">
        <f t="shared" si="5"/>
        <v>5.8632082139484169E-2</v>
      </c>
      <c r="AN75" s="141" t="e" cm="1">
        <f t="array" ref="AN75">_xlfn.IFS(
    FALSE, N("Check if X1 shading is ON"),
    $AN$48&lt;&gt;"x", NA(),
    FALSE, N("Check if case is 'LEFT' and x axis value less than z score"),
    AND($Y$67 = "LEFT", $AL75 &lt; IF($AC$67="", 0, $AC$67)), $AM75,
    FALSE, N("Check if case is 'RIGHT' and x axis value greater than z score"),
    AND($Y$67 = "RIGHT", $AL75 &gt; IF($AC$67="", 0, $AC$67)), $AM75,
    FALSE, N("Check if case is 'TWO' and both directions"),
    AND(
        $Y$67 = "TWO",
        OR($AL75 &lt; -ABS($AC$67), $AL75 &gt; ABS($AC$68))
    ), $AM75,
    FALSE, N("Default case: Return NA()"),
    TRUE, NA()
)</f>
        <v>#N/A</v>
      </c>
      <c r="AO75" s="141" t="e" cm="1">
        <f t="array" ref="AO75">_xlfn.IFS(
    FALSE, N("Check if X1 shading is ON"),
    $AN$48&lt;&gt;"x", NA(),
    FALSE, N("Check if case is 'LEFT' and x axis value less than z score"),
    AND($Y$68 = "LEFT", $AL75 &lt; IF($AC$68="", 0, $AC$68)), $AM75,
    FALSE, N("Check if case is 'RIGHT' and x axis value greater than z score"),
    AND($Y$68 = "RIGHT", $AL75 &gt; IF($AC$68="", 0, $AC$68)), $AM75,
    FALSE, N("Default case: Return NA()"),
    TRUE, NA()
)</f>
        <v>#N/A</v>
      </c>
      <c r="AP75" s="141" t="e" cm="1">
        <f t="array" ref="AP75">_xlfn.IFS(
    FALSE, N("Check if X1 shading is ON"),
    $AP$48&lt;&gt;"x", NA(),
    FALSE, N("Check if case is 'LEFT' and x axis value less than z score"),
    AND($Y$71 = "LEFT", $AL75 &lt; IF($AC$71="", 0, $AC$71)), $AM75,
    FALSE, N("Check if case is 'RIGHT' and x axis value greater than z score"),
    AND($Y$71 = "RIGHT", $AL75 &gt; IF($AC$71="", 0, $AC$71)), $AM75,
    FALSE, N("Check if case is 'TWO' and both directions"),
    AND(
        $Y$71 = "TWO",
        OR($AL75 &lt; -ABS($AC$71), $AL75 &gt; ABS($AC$71))
    ), $AM75,
    FALSE, N("Default case: Return NA()"),
    TRUE, NA()
)</f>
        <v>#N/A</v>
      </c>
      <c r="AQ75" s="139"/>
      <c r="AR75" s="23">
        <v>-0.33333333333333548</v>
      </c>
      <c r="AS75" s="23">
        <v>8.6000000000000007E-2</v>
      </c>
      <c r="AT75" s="23">
        <f t="shared" si="12"/>
        <v>8.6000000000000007E-2</v>
      </c>
      <c r="AU75" s="23" t="str">
        <f t="shared" si="13"/>
        <v>x</v>
      </c>
    </row>
    <row r="76" spans="2:47" s="138" customFormat="1" ht="15" customHeight="1" x14ac:dyDescent="0.2">
      <c r="B76" s="174" t="s">
        <v>273</v>
      </c>
      <c r="C76" s="174" t="s">
        <v>79</v>
      </c>
      <c r="D76" s="174" t="s">
        <v>274</v>
      </c>
      <c r="E76" s="181">
        <v>10.67</v>
      </c>
      <c r="F76" s="148"/>
      <c r="G76" s="159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 s="139"/>
      <c r="W76" s="140" t="s">
        <v>272</v>
      </c>
      <c r="X76" s="187">
        <f>'Normal Dist'!Q158+'Normal Dist'!Q159</f>
        <v>0</v>
      </c>
      <c r="Y76" s="139" t="str">
        <f>IF(W74&lt;&gt;"P(x)"," "&amp;W76&amp;"="&amp;TEXT(X76,"#,##0.0%"),"")</f>
        <v/>
      </c>
      <c r="Z76" s="139"/>
      <c r="AA76" s="16"/>
      <c r="AB76" s="16"/>
      <c r="AC76" s="16"/>
      <c r="AD76" s="23"/>
      <c r="AE76" s="16"/>
      <c r="AF76" s="171" t="s">
        <v>275</v>
      </c>
      <c r="AG76" s="16"/>
      <c r="AH76" s="16"/>
      <c r="AI76" s="139"/>
      <c r="AJ76" s="139"/>
      <c r="AK76" s="139"/>
      <c r="AL76" s="142">
        <f t="shared" si="6"/>
        <v>-1.9166666666666701</v>
      </c>
      <c r="AM76" s="141">
        <f t="shared" si="5"/>
        <v>6.3561706516961941E-2</v>
      </c>
      <c r="AN76" s="141" t="e" cm="1">
        <f t="array" ref="AN76">_xlfn.IFS(
    FALSE, N("Check if X1 shading is ON"),
    $AN$48&lt;&gt;"x", NA(),
    FALSE, N("Check if case is 'LEFT' and x axis value less than z score"),
    AND($Y$67 = "LEFT", $AL76 &lt; IF($AC$67="", 0, $AC$67)), $AM76,
    FALSE, N("Check if case is 'RIGHT' and x axis value greater than z score"),
    AND($Y$67 = "RIGHT", $AL76 &gt; IF($AC$67="", 0, $AC$67)), $AM76,
    FALSE, N("Check if case is 'TWO' and both directions"),
    AND(
        $Y$67 = "TWO",
        OR($AL76 &lt; -ABS($AC$67), $AL76 &gt; ABS($AC$68))
    ), $AM76,
    FALSE, N("Default case: Return NA()"),
    TRUE, NA()
)</f>
        <v>#N/A</v>
      </c>
      <c r="AO76" s="141" t="e" cm="1">
        <f t="array" ref="AO76">_xlfn.IFS(
    FALSE, N("Check if X1 shading is ON"),
    $AN$48&lt;&gt;"x", NA(),
    FALSE, N("Check if case is 'LEFT' and x axis value less than z score"),
    AND($Y$68 = "LEFT", $AL76 &lt; IF($AC$68="", 0, $AC$68)), $AM76,
    FALSE, N("Check if case is 'RIGHT' and x axis value greater than z score"),
    AND($Y$68 = "RIGHT", $AL76 &gt; IF($AC$68="", 0, $AC$68)), $AM76,
    FALSE, N("Default case: Return NA()"),
    TRUE, NA()
)</f>
        <v>#N/A</v>
      </c>
      <c r="AP76" s="141" t="e" cm="1">
        <f t="array" ref="AP76">_xlfn.IFS(
    FALSE, N("Check if X1 shading is ON"),
    $AP$48&lt;&gt;"x", NA(),
    FALSE, N("Check if case is 'LEFT' and x axis value less than z score"),
    AND($Y$71 = "LEFT", $AL76 &lt; IF($AC$71="", 0, $AC$71)), $AM76,
    FALSE, N("Check if case is 'RIGHT' and x axis value greater than z score"),
    AND($Y$71 = "RIGHT", $AL76 &gt; IF($AC$71="", 0, $AC$71)), $AM76,
    FALSE, N("Check if case is 'TWO' and both directions"),
    AND(
        $Y$71 = "TWO",
        OR($AL76 &lt; -ABS($AC$71), $AL76 &gt; ABS($AC$71))
    ), $AM76,
    FALSE, N("Default case: Return NA()"),
    TRUE, NA()
)</f>
        <v>#N/A</v>
      </c>
      <c r="AQ76" s="139"/>
      <c r="AR76" s="23">
        <v>-0.16666666666666879</v>
      </c>
      <c r="AS76" s="23">
        <v>8.6000000000000007E-2</v>
      </c>
      <c r="AT76" s="23">
        <f t="shared" si="12"/>
        <v>8.6000000000000007E-2</v>
      </c>
      <c r="AU76" s="23" t="str">
        <f t="shared" si="13"/>
        <v>x</v>
      </c>
    </row>
    <row r="77" spans="2:47" s="138" customFormat="1" ht="16" x14ac:dyDescent="0.2">
      <c r="B77" s="174" t="s">
        <v>276</v>
      </c>
      <c r="C77" s="174" t="s">
        <v>277</v>
      </c>
      <c r="D77" s="174" t="s">
        <v>278</v>
      </c>
      <c r="E77" s="181">
        <v>10.9</v>
      </c>
      <c r="F77" s="148"/>
      <c r="G77" s="159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71" t="s">
        <v>279</v>
      </c>
      <c r="AG77" s="16"/>
      <c r="AH77" s="16"/>
      <c r="AI77" s="139"/>
      <c r="AJ77" s="139"/>
      <c r="AK77" s="139"/>
      <c r="AL77" s="142">
        <f t="shared" si="6"/>
        <v>-1.8750000000000033</v>
      </c>
      <c r="AM77" s="141">
        <f t="shared" si="5"/>
        <v>6.8786275826691473E-2</v>
      </c>
      <c r="AN77" s="141" t="e" cm="1">
        <f t="array" ref="AN77">_xlfn.IFS(
    FALSE, N("Check if X1 shading is ON"),
    $AN$48&lt;&gt;"x", NA(),
    FALSE, N("Check if case is 'LEFT' and x axis value less than z score"),
    AND($Y$67 = "LEFT", $AL77 &lt; IF($AC$67="", 0, $AC$67)), $AM77,
    FALSE, N("Check if case is 'RIGHT' and x axis value greater than z score"),
    AND($Y$67 = "RIGHT", $AL77 &gt; IF($AC$67="", 0, $AC$67)), $AM77,
    FALSE, N("Check if case is 'TWO' and both directions"),
    AND(
        $Y$67 = "TWO",
        OR($AL77 &lt; -ABS($AC$67), $AL77 &gt; ABS($AC$68))
    ), $AM77,
    FALSE, N("Default case: Return NA()"),
    TRUE, NA()
)</f>
        <v>#N/A</v>
      </c>
      <c r="AO77" s="141" t="e" cm="1">
        <f t="array" ref="AO77">_xlfn.IFS(
    FALSE, N("Check if X1 shading is ON"),
    $AN$48&lt;&gt;"x", NA(),
    FALSE, N("Check if case is 'LEFT' and x axis value less than z score"),
    AND($Y$68 = "LEFT", $AL77 &lt; IF($AC$68="", 0, $AC$68)), $AM77,
    FALSE, N("Check if case is 'RIGHT' and x axis value greater than z score"),
    AND($Y$68 = "RIGHT", $AL77 &gt; IF($AC$68="", 0, $AC$68)), $AM77,
    FALSE, N("Default case: Return NA()"),
    TRUE, NA()
)</f>
        <v>#N/A</v>
      </c>
      <c r="AP77" s="141" t="e" cm="1">
        <f t="array" ref="AP77">_xlfn.IFS(
    FALSE, N("Check if X1 shading is ON"),
    $AP$48&lt;&gt;"x", NA(),
    FALSE, N("Check if case is 'LEFT' and x axis value less than z score"),
    AND($Y$71 = "LEFT", $AL77 &lt; IF($AC$71="", 0, $AC$71)), $AM77,
    FALSE, N("Check if case is 'RIGHT' and x axis value greater than z score"),
    AND($Y$71 = "RIGHT", $AL77 &gt; IF($AC$71="", 0, $AC$71)), $AM77,
    FALSE, N("Check if case is 'TWO' and both directions"),
    AND(
        $Y$71 = "TWO",
        OR($AL77 &lt; -ABS($AC$71), $AL77 &gt; ABS($AC$71))
    ), $AM77,
    FALSE, N("Default case: Return NA()"),
    TRUE, NA()
)</f>
        <v>#N/A</v>
      </c>
      <c r="AQ77" s="139"/>
      <c r="AR77" s="23">
        <v>0.16666666666666449</v>
      </c>
      <c r="AS77" s="23">
        <v>8.6000000000000007E-2</v>
      </c>
      <c r="AT77" s="23">
        <f t="shared" si="12"/>
        <v>8.6000000000000007E-2</v>
      </c>
      <c r="AU77" s="23" t="str">
        <f t="shared" si="13"/>
        <v>x</v>
      </c>
    </row>
    <row r="78" spans="2:47" s="138" customFormat="1" ht="16" x14ac:dyDescent="0.2">
      <c r="B78" s="174" t="s">
        <v>280</v>
      </c>
      <c r="C78" s="174" t="s">
        <v>281</v>
      </c>
      <c r="D78" s="174" t="s">
        <v>249</v>
      </c>
      <c r="E78" s="181">
        <v>10.73</v>
      </c>
      <c r="F78" s="148"/>
      <c r="G78" s="159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92" t="s">
        <v>282</v>
      </c>
      <c r="AG78" s="16"/>
      <c r="AH78" s="16"/>
      <c r="AI78" s="139"/>
      <c r="AJ78" s="139"/>
      <c r="AK78" s="139"/>
      <c r="AL78" s="142">
        <f t="shared" si="6"/>
        <v>-1.8333333333333366</v>
      </c>
      <c r="AM78" s="141">
        <f t="shared" si="5"/>
        <v>7.4311163558992643E-2</v>
      </c>
      <c r="AN78" s="141" t="e" cm="1">
        <f t="array" ref="AN78">_xlfn.IFS(
    FALSE, N("Check if X1 shading is ON"),
    $AN$48&lt;&gt;"x", NA(),
    FALSE, N("Check if case is 'LEFT' and x axis value less than z score"),
    AND($Y$67 = "LEFT", $AL78 &lt; IF($AC$67="", 0, $AC$67)), $AM78,
    FALSE, N("Check if case is 'RIGHT' and x axis value greater than z score"),
    AND($Y$67 = "RIGHT", $AL78 &gt; IF($AC$67="", 0, $AC$67)), $AM78,
    FALSE, N("Check if case is 'TWO' and both directions"),
    AND(
        $Y$67 = "TWO",
        OR($AL78 &lt; -ABS($AC$67), $AL78 &gt; ABS($AC$68))
    ), $AM78,
    FALSE, N("Default case: Return NA()"),
    TRUE, NA()
)</f>
        <v>#N/A</v>
      </c>
      <c r="AO78" s="141" t="e" cm="1">
        <f t="array" ref="AO78">_xlfn.IFS(
    FALSE, N("Check if X1 shading is ON"),
    $AN$48&lt;&gt;"x", NA(),
    FALSE, N("Check if case is 'LEFT' and x axis value less than z score"),
    AND($Y$68 = "LEFT", $AL78 &lt; IF($AC$68="", 0, $AC$68)), $AM78,
    FALSE, N("Check if case is 'RIGHT' and x axis value greater than z score"),
    AND($Y$68 = "RIGHT", $AL78 &gt; IF($AC$68="", 0, $AC$68)), $AM78,
    FALSE, N("Default case: Return NA()"),
    TRUE, NA()
)</f>
        <v>#N/A</v>
      </c>
      <c r="AP78" s="141" t="e" cm="1">
        <f t="array" ref="AP78">_xlfn.IFS(
    FALSE, N("Check if X1 shading is ON"),
    $AP$48&lt;&gt;"x", NA(),
    FALSE, N("Check if case is 'LEFT' and x axis value less than z score"),
    AND($Y$71 = "LEFT", $AL78 &lt; IF($AC$71="", 0, $AC$71)), $AM78,
    FALSE, N("Check if case is 'RIGHT' and x axis value greater than z score"),
    AND($Y$71 = "RIGHT", $AL78 &gt; IF($AC$71="", 0, $AC$71)), $AM78,
    FALSE, N("Check if case is 'TWO' and both directions"),
    AND(
        $Y$71 = "TWO",
        OR($AL78 &lt; -ABS($AC$71), $AL78 &gt; ABS($AC$71))
    ), $AM78,
    FALSE, N("Default case: Return NA()"),
    TRUE, NA()
)</f>
        <v>#N/A</v>
      </c>
      <c r="AQ78" s="139"/>
      <c r="AR78" s="23">
        <v>0.33333333333333115</v>
      </c>
      <c r="AS78" s="23">
        <v>8.6000000000000007E-2</v>
      </c>
      <c r="AT78" s="23">
        <f t="shared" si="12"/>
        <v>8.6000000000000007E-2</v>
      </c>
      <c r="AU78" s="23" t="str">
        <f t="shared" si="13"/>
        <v>x</v>
      </c>
    </row>
    <row r="79" spans="2:47" s="138" customFormat="1" ht="16" x14ac:dyDescent="0.2">
      <c r="B79" s="174" t="s">
        <v>283</v>
      </c>
      <c r="C79" s="174" t="s">
        <v>284</v>
      </c>
      <c r="D79" s="174" t="s">
        <v>285</v>
      </c>
      <c r="E79" s="181">
        <v>10.76</v>
      </c>
      <c r="F79" s="148"/>
      <c r="G79" s="15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 s="172" t="s">
        <v>142</v>
      </c>
      <c r="W79" s="23"/>
      <c r="X79" s="16"/>
      <c r="Y79" s="16"/>
      <c r="Z79" s="16"/>
      <c r="AA79" s="140"/>
      <c r="AB79" s="139"/>
      <c r="AC79" s="139"/>
      <c r="AD79" s="186"/>
      <c r="AE79" s="16"/>
      <c r="AF79" s="92" t="s">
        <v>286</v>
      </c>
      <c r="AG79" s="16"/>
      <c r="AH79" s="16"/>
      <c r="AI79" s="139"/>
      <c r="AJ79" s="139"/>
      <c r="AK79" s="139"/>
      <c r="AL79" s="142">
        <f t="shared" si="6"/>
        <v>-1.7916666666666698</v>
      </c>
      <c r="AM79" s="141">
        <f t="shared" si="5"/>
        <v>8.0140554438265552E-2</v>
      </c>
      <c r="AN79" s="141" t="e" cm="1">
        <f t="array" ref="AN79">_xlfn.IFS(
    FALSE, N("Check if X1 shading is ON"),
    $AN$48&lt;&gt;"x", NA(),
    FALSE, N("Check if case is 'LEFT' and x axis value less than z score"),
    AND($Y$67 = "LEFT", $AL79 &lt; IF($AC$67="", 0, $AC$67)), $AM79,
    FALSE, N("Check if case is 'RIGHT' and x axis value greater than z score"),
    AND($Y$67 = "RIGHT", $AL79 &gt; IF($AC$67="", 0, $AC$67)), $AM79,
    FALSE, N("Check if case is 'TWO' and both directions"),
    AND(
        $Y$67 = "TWO",
        OR($AL79 &lt; -ABS($AC$67), $AL79 &gt; ABS($AC$68))
    ), $AM79,
    FALSE, N("Default case: Return NA()"),
    TRUE, NA()
)</f>
        <v>#N/A</v>
      </c>
      <c r="AO79" s="141" t="e" cm="1">
        <f t="array" ref="AO79">_xlfn.IFS(
    FALSE, N("Check if X1 shading is ON"),
    $AN$48&lt;&gt;"x", NA(),
    FALSE, N("Check if case is 'LEFT' and x axis value less than z score"),
    AND($Y$68 = "LEFT", $AL79 &lt; IF($AC$68="", 0, $AC$68)), $AM79,
    FALSE, N("Check if case is 'RIGHT' and x axis value greater than z score"),
    AND($Y$68 = "RIGHT", $AL79 &gt; IF($AC$68="", 0, $AC$68)), $AM79,
    FALSE, N("Default case: Return NA()"),
    TRUE, NA()
)</f>
        <v>#N/A</v>
      </c>
      <c r="AP79" s="141" t="e" cm="1">
        <f t="array" ref="AP79">_xlfn.IFS(
    FALSE, N("Check if X1 shading is ON"),
    $AP$48&lt;&gt;"x", NA(),
    FALSE, N("Check if case is 'LEFT' and x axis value less than z score"),
    AND($Y$71 = "LEFT", $AL79 &lt; IF($AC$71="", 0, $AC$71)), $AM79,
    FALSE, N("Check if case is 'RIGHT' and x axis value greater than z score"),
    AND($Y$71 = "RIGHT", $AL79 &gt; IF($AC$71="", 0, $AC$71)), $AM79,
    FALSE, N("Check if case is 'TWO' and both directions"),
    AND(
        $Y$71 = "TWO",
        OR($AL79 &lt; -ABS($AC$71), $AL79 &gt; ABS($AC$71))
    ), $AM79,
    FALSE, N("Default case: Return NA()"),
    TRUE, NA()
)</f>
        <v>#N/A</v>
      </c>
      <c r="AQ79" s="139"/>
      <c r="AR79" s="23">
        <v>0.49999999999999789</v>
      </c>
      <c r="AS79" s="23">
        <v>8.6000000000000007E-2</v>
      </c>
      <c r="AT79" s="23">
        <f t="shared" si="12"/>
        <v>8.6000000000000007E-2</v>
      </c>
      <c r="AU79" s="23" t="str">
        <f t="shared" si="13"/>
        <v>x</v>
      </c>
    </row>
    <row r="80" spans="2:47" s="138" customFormat="1" ht="16" x14ac:dyDescent="0.2">
      <c r="B80" s="174" t="s">
        <v>287</v>
      </c>
      <c r="C80" s="174" t="s">
        <v>82</v>
      </c>
      <c r="D80" s="174" t="s">
        <v>288</v>
      </c>
      <c r="E80" s="181">
        <v>10.99</v>
      </c>
      <c r="F80" s="148"/>
      <c r="G80" s="159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 s="145" t="s">
        <v>289</v>
      </c>
      <c r="W80" s="5" t="s">
        <v>290</v>
      </c>
      <c r="X80" s="5" t="s">
        <v>44</v>
      </c>
      <c r="Y80" s="145" t="s">
        <v>267</v>
      </c>
      <c r="Z80" s="145" t="s">
        <v>291</v>
      </c>
      <c r="AA80" s="170" t="s">
        <v>290</v>
      </c>
      <c r="AB80" s="170" t="s">
        <v>44</v>
      </c>
      <c r="AC80" s="170" t="s">
        <v>267</v>
      </c>
      <c r="AD80" s="170" t="s">
        <v>292</v>
      </c>
      <c r="AE80" s="16"/>
      <c r="AF80" s="92" t="s">
        <v>293</v>
      </c>
      <c r="AG80" s="16"/>
      <c r="AH80" s="16"/>
      <c r="AI80" s="139"/>
      <c r="AJ80" s="139"/>
      <c r="AK80" s="139"/>
      <c r="AL80" s="142">
        <f t="shared" si="6"/>
        <v>-1.7500000000000031</v>
      </c>
      <c r="AM80" s="141">
        <f t="shared" si="5"/>
        <v>8.6277318826511032E-2</v>
      </c>
      <c r="AN80" s="141" t="e" cm="1">
        <f t="array" ref="AN80">_xlfn.IFS(
    FALSE, N("Check if X1 shading is ON"),
    $AN$48&lt;&gt;"x", NA(),
    FALSE, N("Check if case is 'LEFT' and x axis value less than z score"),
    AND($Y$67 = "LEFT", $AL80 &lt; IF($AC$67="", 0, $AC$67)), $AM80,
    FALSE, N("Check if case is 'RIGHT' and x axis value greater than z score"),
    AND($Y$67 = "RIGHT", $AL80 &gt; IF($AC$67="", 0, $AC$67)), $AM80,
    FALSE, N("Check if case is 'TWO' and both directions"),
    AND(
        $Y$67 = "TWO",
        OR($AL80 &lt; -ABS($AC$67), $AL80 &gt; ABS($AC$68))
    ), $AM80,
    FALSE, N("Default case: Return NA()"),
    TRUE, NA()
)</f>
        <v>#N/A</v>
      </c>
      <c r="AO80" s="141" t="e" cm="1">
        <f t="array" ref="AO80">_xlfn.IFS(
    FALSE, N("Check if X1 shading is ON"),
    $AN$48&lt;&gt;"x", NA(),
    FALSE, N("Check if case is 'LEFT' and x axis value less than z score"),
    AND($Y$68 = "LEFT", $AL80 &lt; IF($AC$68="", 0, $AC$68)), $AM80,
    FALSE, N("Check if case is 'RIGHT' and x axis value greater than z score"),
    AND($Y$68 = "RIGHT", $AL80 &gt; IF($AC$68="", 0, $AC$68)), $AM80,
    FALSE, N("Default case: Return NA()"),
    TRUE, NA()
)</f>
        <v>#N/A</v>
      </c>
      <c r="AP80" s="141" t="e" cm="1">
        <f t="array" ref="AP80">_xlfn.IFS(
    FALSE, N("Check if X1 shading is ON"),
    $AP$48&lt;&gt;"x", NA(),
    FALSE, N("Check if case is 'LEFT' and x axis value less than z score"),
    AND($Y$71 = "LEFT", $AL80 &lt; IF($AC$71="", 0, $AC$71)), $AM80,
    FALSE, N("Check if case is 'RIGHT' and x axis value greater than z score"),
    AND($Y$71 = "RIGHT", $AL80 &gt; IF($AC$71="", 0, $AC$71)), $AM80,
    FALSE, N("Check if case is 'TWO' and both directions"),
    AND(
        $Y$71 = "TWO",
        OR($AL80 &lt; -ABS($AC$71), $AL80 &gt; ABS($AC$71))
    ), $AM80,
    FALSE, N("Default case: Return NA()"),
    TRUE, NA()
)</f>
        <v>#N/A</v>
      </c>
      <c r="AQ80" s="139"/>
      <c r="AR80" s="23">
        <v>0.66666666666666441</v>
      </c>
      <c r="AS80" s="23">
        <v>8.6000000000000007E-2</v>
      </c>
      <c r="AT80" s="23">
        <f t="shared" si="12"/>
        <v>8.6000000000000007E-2</v>
      </c>
      <c r="AU80" s="23" t="str">
        <f t="shared" si="13"/>
        <v>x</v>
      </c>
    </row>
    <row r="81" spans="2:47" s="138" customFormat="1" ht="14" customHeight="1" x14ac:dyDescent="0.2">
      <c r="B81" s="174" t="s">
        <v>294</v>
      </c>
      <c r="C81" s="174" t="s">
        <v>295</v>
      </c>
      <c r="D81" s="174" t="s">
        <v>296</v>
      </c>
      <c r="E81" s="181">
        <v>10.89</v>
      </c>
      <c r="F81" s="148"/>
      <c r="G81" s="159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 s="185">
        <f>AG58</f>
        <v>0</v>
      </c>
      <c r="W81" s="24">
        <v>0.49</v>
      </c>
      <c r="X81" s="179">
        <v>-3.5</v>
      </c>
      <c r="Y81" s="176" t="e">
        <f>IF(
    $V$81="x",
    W81,
    NA()
)</f>
        <v>#N/A</v>
      </c>
      <c r="Z81" s="184" t="str" cm="1">
        <f t="array" ref="Z81">_xlfn.IFS($W$67="normal pop",Z83,$W$67="normal x̅",Z84,$W$67="T x̅",Z85,TRUE,"")</f>
        <v>x to P(x)
z = (x -μ) / σ
⟵ P(x) = P(z) = norm.s.dist(z, true)
⟶ P(x) = P(z) = 1-norm.s.dist(z, true)</v>
      </c>
      <c r="AA81" s="24">
        <v>0.49</v>
      </c>
      <c r="AB81" s="179">
        <v>3.5</v>
      </c>
      <c r="AC81" s="179" t="e">
        <f>IF(
    $V$81="x",
    AA81,
    NA()
)</f>
        <v>#N/A</v>
      </c>
      <c r="AD81" s="184" t="str" cm="1">
        <f t="array" ref="AD81">_xlfn.IFS($W$67="normal pop",AD83,$W$67="normal x̅",AD84,$W$67="T x̅",AD85,TRUE,"")</f>
        <v>P(x) to x
⟵ z = norm.s.inv(P(x))
⟶ z = norm.s.inv(1-P(x))
x = zσ + μ</v>
      </c>
      <c r="AE81" s="16"/>
      <c r="AF81" s="139"/>
      <c r="AG81" s="16"/>
      <c r="AH81" s="16"/>
      <c r="AI81" s="139"/>
      <c r="AJ81" s="139"/>
      <c r="AK81" s="139"/>
      <c r="AL81" s="142">
        <f t="shared" si="6"/>
        <v>-1.7083333333333364</v>
      </c>
      <c r="AM81" s="141">
        <f t="shared" si="5"/>
        <v>9.2722889001515207E-2</v>
      </c>
      <c r="AN81" s="141" t="e" cm="1">
        <f t="array" ref="AN81">_xlfn.IFS(
    FALSE, N("Check if X1 shading is ON"),
    $AN$48&lt;&gt;"x", NA(),
    FALSE, N("Check if case is 'LEFT' and x axis value less than z score"),
    AND($Y$67 = "LEFT", $AL81 &lt; IF($AC$67="", 0, $AC$67)), $AM81,
    FALSE, N("Check if case is 'RIGHT' and x axis value greater than z score"),
    AND($Y$67 = "RIGHT", $AL81 &gt; IF($AC$67="", 0, $AC$67)), $AM81,
    FALSE, N("Check if case is 'TWO' and both directions"),
    AND(
        $Y$67 = "TWO",
        OR($AL81 &lt; -ABS($AC$67), $AL81 &gt; ABS($AC$68))
    ), $AM81,
    FALSE, N("Default case: Return NA()"),
    TRUE, NA()
)</f>
        <v>#N/A</v>
      </c>
      <c r="AO81" s="141" t="e" cm="1">
        <f t="array" ref="AO81">_xlfn.IFS(
    FALSE, N("Check if X1 shading is ON"),
    $AN$48&lt;&gt;"x", NA(),
    FALSE, N("Check if case is 'LEFT' and x axis value less than z score"),
    AND($Y$68 = "LEFT", $AL81 &lt; IF($AC$68="", 0, $AC$68)), $AM81,
    FALSE, N("Check if case is 'RIGHT' and x axis value greater than z score"),
    AND($Y$68 = "RIGHT", $AL81 &gt; IF($AC$68="", 0, $AC$68)), $AM81,
    FALSE, N("Default case: Return NA()"),
    TRUE, NA()
)</f>
        <v>#N/A</v>
      </c>
      <c r="AP81" s="141" t="e" cm="1">
        <f t="array" ref="AP81">_xlfn.IFS(
    FALSE, N("Check if X1 shading is ON"),
    $AP$48&lt;&gt;"x", NA(),
    FALSE, N("Check if case is 'LEFT' and x axis value less than z score"),
    AND($Y$71 = "LEFT", $AL81 &lt; IF($AC$71="", 0, $AC$71)), $AM81,
    FALSE, N("Check if case is 'RIGHT' and x axis value greater than z score"),
    AND($Y$71 = "RIGHT", $AL81 &gt; IF($AC$71="", 0, $AC$71)), $AM81,
    FALSE, N("Check if case is 'TWO' and both directions"),
    AND(
        $Y$71 = "TWO",
        OR($AL81 &lt; -ABS($AC$71), $AL81 &gt; ABS($AC$71))
    ), $AM81,
    FALSE, N("Default case: Return NA()"),
    TRUE, NA()
)</f>
        <v>#N/A</v>
      </c>
      <c r="AQ81" s="139"/>
      <c r="AR81" s="23">
        <v>0.83333333333333093</v>
      </c>
      <c r="AS81" s="23">
        <v>8.6000000000000007E-2</v>
      </c>
      <c r="AT81" s="23">
        <f t="shared" si="12"/>
        <v>8.6000000000000007E-2</v>
      </c>
      <c r="AU81" s="23" t="str">
        <f t="shared" si="13"/>
        <v>x</v>
      </c>
    </row>
    <row r="82" spans="2:47" s="138" customFormat="1" ht="16" x14ac:dyDescent="0.2">
      <c r="B82" s="174" t="s">
        <v>297</v>
      </c>
      <c r="C82" s="174" t="s">
        <v>277</v>
      </c>
      <c r="D82" s="174" t="s">
        <v>223</v>
      </c>
      <c r="E82" s="181">
        <v>10.92</v>
      </c>
      <c r="F82" s="148"/>
      <c r="G82" s="159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 s="169"/>
      <c r="W82" s="139"/>
      <c r="X82" s="139"/>
      <c r="Y82" s="139"/>
      <c r="Z82" s="139"/>
      <c r="AA82" s="140"/>
      <c r="AB82" s="139"/>
      <c r="AC82" s="139"/>
      <c r="AD82" s="139"/>
      <c r="AE82" s="16"/>
      <c r="AF82" s="139"/>
      <c r="AG82" s="139"/>
      <c r="AH82" s="139"/>
      <c r="AI82" s="139"/>
      <c r="AJ82" s="139"/>
      <c r="AK82" s="139"/>
      <c r="AL82" s="142">
        <f t="shared" si="6"/>
        <v>-1.6666666666666696</v>
      </c>
      <c r="AM82" s="141">
        <f t="shared" ref="AM82:AM113" si="14">IF(
    LEFT($W$67,1) ="T",
    _xlfn.T.DIST(AL82, $V$67-1, FALSE),
    _xlfn.NORM.S.DIST(AL82, FALSE)
)</f>
        <v>9.9477138792748207E-2</v>
      </c>
      <c r="AN82" s="141" t="e" cm="1">
        <f t="array" ref="AN82">_xlfn.IFS(
    FALSE, N("Check if X1 shading is ON"),
    $AN$48&lt;&gt;"x", NA(),
    FALSE, N("Check if case is 'LEFT' and x axis value less than z score"),
    AND($Y$67 = "LEFT", $AL82 &lt; IF($AC$67="", 0, $AC$67)), $AM82,
    FALSE, N("Check if case is 'RIGHT' and x axis value greater than z score"),
    AND($Y$67 = "RIGHT", $AL82 &gt; IF($AC$67="", 0, $AC$67)), $AM82,
    FALSE, N("Check if case is 'TWO' and both directions"),
    AND(
        $Y$67 = "TWO",
        OR($AL82 &lt; -ABS($AC$67), $AL82 &gt; ABS($AC$68))
    ), $AM82,
    FALSE, N("Default case: Return NA()"),
    TRUE, NA()
)</f>
        <v>#N/A</v>
      </c>
      <c r="AO82" s="141" t="e" cm="1">
        <f t="array" ref="AO82">_xlfn.IFS(
    FALSE, N("Check if X1 shading is ON"),
    $AN$48&lt;&gt;"x", NA(),
    FALSE, N("Check if case is 'LEFT' and x axis value less than z score"),
    AND($Y$68 = "LEFT", $AL82 &lt; IF($AC$68="", 0, $AC$68)), $AM82,
    FALSE, N("Check if case is 'RIGHT' and x axis value greater than z score"),
    AND($Y$68 = "RIGHT", $AL82 &gt; IF($AC$68="", 0, $AC$68)), $AM82,
    FALSE, N("Default case: Return NA()"),
    TRUE, NA()
)</f>
        <v>#N/A</v>
      </c>
      <c r="AP82" s="141" t="e" cm="1">
        <f t="array" ref="AP82">_xlfn.IFS(
    FALSE, N("Check if X1 shading is ON"),
    $AP$48&lt;&gt;"x", NA(),
    FALSE, N("Check if case is 'LEFT' and x axis value less than z score"),
    AND($Y$71 = "LEFT", $AL82 &lt; IF($AC$71="", 0, $AC$71)), $AM82,
    FALSE, N("Check if case is 'RIGHT' and x axis value greater than z score"),
    AND($Y$71 = "RIGHT", $AL82 &gt; IF($AC$71="", 0, $AC$71)), $AM82,
    FALSE, N("Check if case is 'TWO' and both directions"),
    AND(
        $Y$71 = "TWO",
        OR($AL82 &lt; -ABS($AC$71), $AL82 &gt; ABS($AC$71))
    ), $AM82,
    FALSE, N("Default case: Return NA()"),
    TRUE, NA()
)</f>
        <v>#N/A</v>
      </c>
      <c r="AQ82" s="139"/>
      <c r="AR82" s="23">
        <v>1.1666666666666643</v>
      </c>
      <c r="AS82" s="23">
        <v>8.6000000000000007E-2</v>
      </c>
      <c r="AT82" s="23">
        <f t="shared" si="12"/>
        <v>8.6000000000000007E-2</v>
      </c>
      <c r="AU82" s="23" t="str">
        <f t="shared" si="13"/>
        <v>x</v>
      </c>
    </row>
    <row r="83" spans="2:47" s="138" customFormat="1" ht="17" customHeight="1" x14ac:dyDescent="0.2">
      <c r="B83" s="174" t="s">
        <v>298</v>
      </c>
      <c r="C83" s="174" t="s">
        <v>88</v>
      </c>
      <c r="D83" s="174" t="s">
        <v>299</v>
      </c>
      <c r="E83" s="181">
        <v>10.95</v>
      </c>
      <c r="F83" s="148"/>
      <c r="G83" s="159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 s="140"/>
      <c r="W83" s="23"/>
      <c r="X83" s="23"/>
      <c r="Y83" s="169" t="s">
        <v>5</v>
      </c>
      <c r="Z83" s="184" t="s">
        <v>300</v>
      </c>
      <c r="AA83" s="140"/>
      <c r="AB83" s="139"/>
      <c r="AC83" s="140"/>
      <c r="AD83" s="184" t="s">
        <v>301</v>
      </c>
      <c r="AE83" s="16"/>
      <c r="AF83" s="139"/>
      <c r="AG83" s="139"/>
      <c r="AH83" s="139"/>
      <c r="AI83" s="139"/>
      <c r="AJ83" s="139"/>
      <c r="AK83" s="139"/>
      <c r="AL83" s="142">
        <f t="shared" ref="AL83:AL114" si="15">AL82+$AK$52</f>
        <v>-1.6250000000000029</v>
      </c>
      <c r="AM83" s="141">
        <f t="shared" si="14"/>
        <v>0.10653826813058456</v>
      </c>
      <c r="AN83" s="141" t="e" cm="1">
        <f t="array" ref="AN83">_xlfn.IFS(
    FALSE, N("Check if X1 shading is ON"),
    $AN$48&lt;&gt;"x", NA(),
    FALSE, N("Check if case is 'LEFT' and x axis value less than z score"),
    AND($Y$67 = "LEFT", $AL83 &lt; IF($AC$67="", 0, $AC$67)), $AM83,
    FALSE, N("Check if case is 'RIGHT' and x axis value greater than z score"),
    AND($Y$67 = "RIGHT", $AL83 &gt; IF($AC$67="", 0, $AC$67)), $AM83,
    FALSE, N("Check if case is 'TWO' and both directions"),
    AND(
        $Y$67 = "TWO",
        OR($AL83 &lt; -ABS($AC$67), $AL83 &gt; ABS($AC$68))
    ), $AM83,
    FALSE, N("Default case: Return NA()"),
    TRUE, NA()
)</f>
        <v>#N/A</v>
      </c>
      <c r="AO83" s="141" t="e" cm="1">
        <f t="array" ref="AO83">_xlfn.IFS(
    FALSE, N("Check if X1 shading is ON"),
    $AN$48&lt;&gt;"x", NA(),
    FALSE, N("Check if case is 'LEFT' and x axis value less than z score"),
    AND($Y$68 = "LEFT", $AL83 &lt; IF($AC$68="", 0, $AC$68)), $AM83,
    FALSE, N("Check if case is 'RIGHT' and x axis value greater than z score"),
    AND($Y$68 = "RIGHT", $AL83 &gt; IF($AC$68="", 0, $AC$68)), $AM83,
    FALSE, N("Default case: Return NA()"),
    TRUE, NA()
)</f>
        <v>#N/A</v>
      </c>
      <c r="AP83" s="141" t="e" cm="1">
        <f t="array" ref="AP83">_xlfn.IFS(
    FALSE, N("Check if X1 shading is ON"),
    $AP$48&lt;&gt;"x", NA(),
    FALSE, N("Check if case is 'LEFT' and x axis value less than z score"),
    AND($Y$71 = "LEFT", $AL83 &lt; IF($AC$71="", 0, $AC$71)), $AM83,
    FALSE, N("Check if case is 'RIGHT' and x axis value greater than z score"),
    AND($Y$71 = "RIGHT", $AL83 &gt; IF($AC$71="", 0, $AC$71)), $AM83,
    FALSE, N("Check if case is 'TWO' and both directions"),
    AND(
        $Y$71 = "TWO",
        OR($AL83 &lt; -ABS($AC$71), $AL83 &gt; ABS($AC$71))
    ), $AM83,
    FALSE, N("Default case: Return NA()"),
    TRUE, NA()
)</f>
        <v>#N/A</v>
      </c>
      <c r="AQ83" s="139"/>
      <c r="AR83" s="23">
        <v>1.3333333333333313</v>
      </c>
      <c r="AS83" s="23">
        <v>8.6000000000000007E-2</v>
      </c>
      <c r="AT83" s="23">
        <f t="shared" si="12"/>
        <v>8.6000000000000007E-2</v>
      </c>
      <c r="AU83" s="23" t="str">
        <f t="shared" si="13"/>
        <v>x</v>
      </c>
    </row>
    <row r="84" spans="2:47" s="138" customFormat="1" ht="17" customHeight="1" x14ac:dyDescent="0.2">
      <c r="B84" s="174" t="s">
        <v>302</v>
      </c>
      <c r="C84" s="174" t="s">
        <v>303</v>
      </c>
      <c r="D84" s="174" t="s">
        <v>260</v>
      </c>
      <c r="E84" s="181">
        <v>11.08</v>
      </c>
      <c r="F84" s="148"/>
      <c r="G84" s="159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 s="140"/>
      <c r="W84" s="23"/>
      <c r="X84" s="23"/>
      <c r="Y84" s="169" t="s">
        <v>304</v>
      </c>
      <c r="Z84" s="184" t="s">
        <v>305</v>
      </c>
      <c r="AA84" s="140"/>
      <c r="AB84" s="139"/>
      <c r="AC84" s="140"/>
      <c r="AD84" s="184" t="s">
        <v>306</v>
      </c>
      <c r="AE84" s="16"/>
      <c r="AF84" s="139"/>
      <c r="AG84" s="139"/>
      <c r="AH84" s="139"/>
      <c r="AI84" s="139"/>
      <c r="AJ84" s="139"/>
      <c r="AK84" s="139"/>
      <c r="AL84" s="142">
        <f t="shared" si="15"/>
        <v>-1.5833333333333361</v>
      </c>
      <c r="AM84" s="141">
        <f t="shared" si="14"/>
        <v>0.11390269412019136</v>
      </c>
      <c r="AN84" s="141" t="e" cm="1">
        <f t="array" ref="AN84">_xlfn.IFS(
    FALSE, N("Check if X1 shading is ON"),
    $AN$48&lt;&gt;"x", NA(),
    FALSE, N("Check if case is 'LEFT' and x axis value less than z score"),
    AND($Y$67 = "LEFT", $AL84 &lt; IF($AC$67="", 0, $AC$67)), $AM84,
    FALSE, N("Check if case is 'RIGHT' and x axis value greater than z score"),
    AND($Y$67 = "RIGHT", $AL84 &gt; IF($AC$67="", 0, $AC$67)), $AM84,
    FALSE, N("Check if case is 'TWO' and both directions"),
    AND(
        $Y$67 = "TWO",
        OR($AL84 &lt; -ABS($AC$67), $AL84 &gt; ABS($AC$68))
    ), $AM84,
    FALSE, N("Default case: Return NA()"),
    TRUE, NA()
)</f>
        <v>#N/A</v>
      </c>
      <c r="AO84" s="141" t="e" cm="1">
        <f t="array" ref="AO84">_xlfn.IFS(
    FALSE, N("Check if X1 shading is ON"),
    $AN$48&lt;&gt;"x", NA(),
    FALSE, N("Check if case is 'LEFT' and x axis value less than z score"),
    AND($Y$68 = "LEFT", $AL84 &lt; IF($AC$68="", 0, $AC$68)), $AM84,
    FALSE, N("Check if case is 'RIGHT' and x axis value greater than z score"),
    AND($Y$68 = "RIGHT", $AL84 &gt; IF($AC$68="", 0, $AC$68)), $AM84,
    FALSE, N("Default case: Return NA()"),
    TRUE, NA()
)</f>
        <v>#N/A</v>
      </c>
      <c r="AP84" s="141" t="e" cm="1">
        <f t="array" ref="AP84">_xlfn.IFS(
    FALSE, N("Check if X1 shading is ON"),
    $AP$48&lt;&gt;"x", NA(),
    FALSE, N("Check if case is 'LEFT' and x axis value less than z score"),
    AND($Y$71 = "LEFT", $AL84 &lt; IF($AC$71="", 0, $AC$71)), $AM84,
    FALSE, N("Check if case is 'RIGHT' and x axis value greater than z score"),
    AND($Y$71 = "RIGHT", $AL84 &gt; IF($AC$71="", 0, $AC$71)), $AM84,
    FALSE, N("Check if case is 'TWO' and both directions"),
    AND(
        $Y$71 = "TWO",
        OR($AL84 &lt; -ABS($AC$71), $AL84 &gt; ABS($AC$71))
    ), $AM84,
    FALSE, N("Default case: Return NA()"),
    TRUE, NA()
)</f>
        <v>#N/A</v>
      </c>
      <c r="AQ84" s="139"/>
      <c r="AR84" s="23">
        <v>1.4999999999999982</v>
      </c>
      <c r="AS84" s="23">
        <v>8.6000000000000007E-2</v>
      </c>
      <c r="AT84" s="23">
        <f t="shared" si="12"/>
        <v>8.6000000000000007E-2</v>
      </c>
      <c r="AU84" s="23" t="str">
        <f t="shared" si="13"/>
        <v>x</v>
      </c>
    </row>
    <row r="85" spans="2:47" s="138" customFormat="1" ht="17" customHeight="1" x14ac:dyDescent="0.2">
      <c r="B85" s="174" t="s">
        <v>307</v>
      </c>
      <c r="C85" s="174" t="s">
        <v>308</v>
      </c>
      <c r="D85" s="174" t="s">
        <v>309</v>
      </c>
      <c r="E85" s="181">
        <v>11.31</v>
      </c>
      <c r="F85" s="148"/>
      <c r="G85" s="15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 s="139"/>
      <c r="W85" s="139"/>
      <c r="X85" s="139"/>
      <c r="Y85" s="169" t="s">
        <v>310</v>
      </c>
      <c r="Z85" s="184" t="s">
        <v>311</v>
      </c>
      <c r="AA85" s="139"/>
      <c r="AB85" s="139"/>
      <c r="AC85" s="139"/>
      <c r="AD85" s="184" t="s">
        <v>312</v>
      </c>
      <c r="AE85" s="16"/>
      <c r="AF85" s="139"/>
      <c r="AG85" s="139"/>
      <c r="AH85" s="139"/>
      <c r="AI85" s="139"/>
      <c r="AJ85" s="139"/>
      <c r="AK85" s="139"/>
      <c r="AL85" s="142">
        <f t="shared" si="15"/>
        <v>-1.5416666666666694</v>
      </c>
      <c r="AM85" s="141">
        <f t="shared" si="14"/>
        <v>0.12156495028818042</v>
      </c>
      <c r="AN85" s="141" t="e" cm="1">
        <f t="array" ref="AN85">_xlfn.IFS(
    FALSE, N("Check if X1 shading is ON"),
    $AN$48&lt;&gt;"x", NA(),
    FALSE, N("Check if case is 'LEFT' and x axis value less than z score"),
    AND($Y$67 = "LEFT", $AL85 &lt; IF($AC$67="", 0, $AC$67)), $AM85,
    FALSE, N("Check if case is 'RIGHT' and x axis value greater than z score"),
    AND($Y$67 = "RIGHT", $AL85 &gt; IF($AC$67="", 0, $AC$67)), $AM85,
    FALSE, N("Check if case is 'TWO' and both directions"),
    AND(
        $Y$67 = "TWO",
        OR($AL85 &lt; -ABS($AC$67), $AL85 &gt; ABS($AC$68))
    ), $AM85,
    FALSE, N("Default case: Return NA()"),
    TRUE, NA()
)</f>
        <v>#N/A</v>
      </c>
      <c r="AO85" s="141" t="e" cm="1">
        <f t="array" ref="AO85">_xlfn.IFS(
    FALSE, N("Check if X1 shading is ON"),
    $AN$48&lt;&gt;"x", NA(),
    FALSE, N("Check if case is 'LEFT' and x axis value less than z score"),
    AND($Y$68 = "LEFT", $AL85 &lt; IF($AC$68="", 0, $AC$68)), $AM85,
    FALSE, N("Check if case is 'RIGHT' and x axis value greater than z score"),
    AND($Y$68 = "RIGHT", $AL85 &gt; IF($AC$68="", 0, $AC$68)), $AM85,
    FALSE, N("Default case: Return NA()"),
    TRUE, NA()
)</f>
        <v>#N/A</v>
      </c>
      <c r="AP85" s="141" t="e" cm="1">
        <f t="array" ref="AP85">_xlfn.IFS(
    FALSE, N("Check if X1 shading is ON"),
    $AP$48&lt;&gt;"x", NA(),
    FALSE, N("Check if case is 'LEFT' and x axis value less than z score"),
    AND($Y$71 = "LEFT", $AL85 &lt; IF($AC$71="", 0, $AC$71)), $AM85,
    FALSE, N("Check if case is 'RIGHT' and x axis value greater than z score"),
    AND($Y$71 = "RIGHT", $AL85 &gt; IF($AC$71="", 0, $AC$71)), $AM85,
    FALSE, N("Check if case is 'TWO' and both directions"),
    AND(
        $Y$71 = "TWO",
        OR($AL85 &lt; -ABS($AC$71), $AL85 &gt; ABS($AC$71))
    ), $AM85,
    FALSE, N("Default case: Return NA()"),
    TRUE, NA()
)</f>
        <v>#N/A</v>
      </c>
      <c r="AQ85" s="139"/>
      <c r="AR85" s="23">
        <v>1.6666666666666652</v>
      </c>
      <c r="AS85" s="23">
        <v>8.6000000000000007E-2</v>
      </c>
      <c r="AT85" s="23">
        <f t="shared" si="12"/>
        <v>8.6000000000000007E-2</v>
      </c>
      <c r="AU85" s="23" t="str">
        <f t="shared" si="13"/>
        <v>x</v>
      </c>
    </row>
    <row r="86" spans="2:47" s="138" customFormat="1" ht="16" x14ac:dyDescent="0.2">
      <c r="B86" s="174" t="s">
        <v>313</v>
      </c>
      <c r="C86" s="174" t="s">
        <v>105</v>
      </c>
      <c r="D86" s="174" t="s">
        <v>62</v>
      </c>
      <c r="E86" s="181">
        <v>11.2</v>
      </c>
      <c r="F86" s="148"/>
      <c r="G86" s="159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39"/>
      <c r="AG86" s="139"/>
      <c r="AH86" s="139"/>
      <c r="AI86" s="139"/>
      <c r="AJ86" s="139"/>
      <c r="AK86" s="139"/>
      <c r="AL86" s="142">
        <f t="shared" si="15"/>
        <v>-1.5000000000000027</v>
      </c>
      <c r="AM86" s="141">
        <f t="shared" si="14"/>
        <v>0.12951759566589122</v>
      </c>
      <c r="AN86" s="141" t="e" cm="1">
        <f t="array" ref="AN86">_xlfn.IFS(
    FALSE, N("Check if X1 shading is ON"),
    $AN$48&lt;&gt;"x", NA(),
    FALSE, N("Check if case is 'LEFT' and x axis value less than z score"),
    AND($Y$67 = "LEFT", $AL86 &lt; IF($AC$67="", 0, $AC$67)), $AM86,
    FALSE, N("Check if case is 'RIGHT' and x axis value greater than z score"),
    AND($Y$67 = "RIGHT", $AL86 &gt; IF($AC$67="", 0, $AC$67)), $AM86,
    FALSE, N("Check if case is 'TWO' and both directions"),
    AND(
        $Y$67 = "TWO",
        OR($AL86 &lt; -ABS($AC$67), $AL86 &gt; ABS($AC$68))
    ), $AM86,
    FALSE, N("Default case: Return NA()"),
    TRUE, NA()
)</f>
        <v>#N/A</v>
      </c>
      <c r="AO86" s="141" t="e" cm="1">
        <f t="array" ref="AO86">_xlfn.IFS(
    FALSE, N("Check if X1 shading is ON"),
    $AN$48&lt;&gt;"x", NA(),
    FALSE, N("Check if case is 'LEFT' and x axis value less than z score"),
    AND($Y$68 = "LEFT", $AL86 &lt; IF($AC$68="", 0, $AC$68)), $AM86,
    FALSE, N("Check if case is 'RIGHT' and x axis value greater than z score"),
    AND($Y$68 = "RIGHT", $AL86 &gt; IF($AC$68="", 0, $AC$68)), $AM86,
    FALSE, N("Default case: Return NA()"),
    TRUE, NA()
)</f>
        <v>#N/A</v>
      </c>
      <c r="AP86" s="141" t="e" cm="1">
        <f t="array" ref="AP86">_xlfn.IFS(
    FALSE, N("Check if X1 shading is ON"),
    $AP$48&lt;&gt;"x", NA(),
    FALSE, N("Check if case is 'LEFT' and x axis value less than z score"),
    AND($Y$71 = "LEFT", $AL86 &lt; IF($AC$71="", 0, $AC$71)), $AM86,
    FALSE, N("Check if case is 'RIGHT' and x axis value greater than z score"),
    AND($Y$71 = "RIGHT", $AL86 &gt; IF($AC$71="", 0, $AC$71)), $AM86,
    FALSE, N("Check if case is 'TWO' and both directions"),
    AND(
        $Y$71 = "TWO",
        OR($AL86 &lt; -ABS($AC$71), $AL86 &gt; ABS($AC$71))
    ), $AM86,
    FALSE, N("Default case: Return NA()"),
    TRUE, NA()
)</f>
        <v>#N/A</v>
      </c>
      <c r="AQ86" s="139"/>
      <c r="AR86" s="23">
        <v>-1.5000000000000027</v>
      </c>
      <c r="AS86" s="23">
        <v>0.11</v>
      </c>
      <c r="AT86" s="23">
        <f t="shared" si="12"/>
        <v>0.11</v>
      </c>
      <c r="AU86" s="23" t="str">
        <f t="shared" si="13"/>
        <v>x</v>
      </c>
    </row>
    <row r="87" spans="2:47" s="138" customFormat="1" ht="16" x14ac:dyDescent="0.2">
      <c r="B87" s="174" t="s">
        <v>314</v>
      </c>
      <c r="C87" s="174" t="s">
        <v>315</v>
      </c>
      <c r="D87" s="174" t="s">
        <v>316</v>
      </c>
      <c r="E87" s="181">
        <v>11.2</v>
      </c>
      <c r="F87" s="148"/>
      <c r="G87" s="159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39"/>
      <c r="AG87" s="139"/>
      <c r="AH87" s="139"/>
      <c r="AI87" s="139"/>
      <c r="AJ87" s="139"/>
      <c r="AK87" s="139"/>
      <c r="AL87" s="142">
        <f t="shared" si="15"/>
        <v>-1.4583333333333359</v>
      </c>
      <c r="AM87" s="141">
        <f t="shared" si="14"/>
        <v>0.13775113536619732</v>
      </c>
      <c r="AN87" s="141" t="e" cm="1">
        <f t="array" ref="AN87">_xlfn.IFS(
    FALSE, N("Check if X1 shading is ON"),
    $AN$48&lt;&gt;"x", NA(),
    FALSE, N("Check if case is 'LEFT' and x axis value less than z score"),
    AND($Y$67 = "LEFT", $AL87 &lt; IF($AC$67="", 0, $AC$67)), $AM87,
    FALSE, N("Check if case is 'RIGHT' and x axis value greater than z score"),
    AND($Y$67 = "RIGHT", $AL87 &gt; IF($AC$67="", 0, $AC$67)), $AM87,
    FALSE, N("Check if case is 'TWO' and both directions"),
    AND(
        $Y$67 = "TWO",
        OR($AL87 &lt; -ABS($AC$67), $AL87 &gt; ABS($AC$68))
    ), $AM87,
    FALSE, N("Default case: Return NA()"),
    TRUE, NA()
)</f>
        <v>#N/A</v>
      </c>
      <c r="AO87" s="141" t="e" cm="1">
        <f t="array" ref="AO87">_xlfn.IFS(
    FALSE, N("Check if X1 shading is ON"),
    $AN$48&lt;&gt;"x", NA(),
    FALSE, N("Check if case is 'LEFT' and x axis value less than z score"),
    AND($Y$68 = "LEFT", $AL87 &lt; IF($AC$68="", 0, $AC$68)), $AM87,
    FALSE, N("Check if case is 'RIGHT' and x axis value greater than z score"),
    AND($Y$68 = "RIGHT", $AL87 &gt; IF($AC$68="", 0, $AC$68)), $AM87,
    FALSE, N("Default case: Return NA()"),
    TRUE, NA()
)</f>
        <v>#N/A</v>
      </c>
      <c r="AP87" s="141" t="e" cm="1">
        <f t="array" ref="AP87">_xlfn.IFS(
    FALSE, N("Check if X1 shading is ON"),
    $AP$48&lt;&gt;"x", NA(),
    FALSE, N("Check if case is 'LEFT' and x axis value less than z score"),
    AND($Y$71 = "LEFT", $AL87 &lt; IF($AC$71="", 0, $AC$71)), $AM87,
    FALSE, N("Check if case is 'RIGHT' and x axis value greater than z score"),
    AND($Y$71 = "RIGHT", $AL87 &gt; IF($AC$71="", 0, $AC$71)), $AM87,
    FALSE, N("Check if case is 'TWO' and both directions"),
    AND(
        $Y$71 = "TWO",
        OR($AL87 &lt; -ABS($AC$71), $AL87 &gt; ABS($AC$71))
    ), $AM87,
    FALSE, N("Default case: Return NA()"),
    TRUE, NA()
)</f>
        <v>#N/A</v>
      </c>
      <c r="AQ87" s="139"/>
      <c r="AR87" s="23">
        <v>-1.3333333333333357</v>
      </c>
      <c r="AS87" s="23">
        <v>0.11</v>
      </c>
      <c r="AT87" s="23">
        <f t="shared" si="12"/>
        <v>0.11</v>
      </c>
      <c r="AU87" s="23" t="str">
        <f t="shared" si="13"/>
        <v>x</v>
      </c>
    </row>
    <row r="88" spans="2:47" s="138" customFormat="1" ht="16" x14ac:dyDescent="0.2">
      <c r="B88" s="174" t="s">
        <v>317</v>
      </c>
      <c r="C88" s="174" t="s">
        <v>318</v>
      </c>
      <c r="D88" s="174" t="s">
        <v>319</v>
      </c>
      <c r="E88" s="181">
        <v>11.23</v>
      </c>
      <c r="F88" s="148"/>
      <c r="G88" s="159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 s="172" t="s">
        <v>320</v>
      </c>
      <c r="W88" s="23"/>
      <c r="X88" s="16"/>
      <c r="Y88" s="16"/>
      <c r="Z88" s="16"/>
      <c r="AA88" s="140"/>
      <c r="AB88" s="139"/>
      <c r="AC88" s="142"/>
      <c r="AD88" s="158"/>
      <c r="AE88" s="139"/>
      <c r="AF88" s="139"/>
      <c r="AG88" s="139"/>
      <c r="AH88" s="139"/>
      <c r="AI88" s="139"/>
      <c r="AJ88" s="139"/>
      <c r="AK88" s="139"/>
      <c r="AL88" s="142">
        <f t="shared" si="15"/>
        <v>-1.4166666666666692</v>
      </c>
      <c r="AM88" s="141">
        <f t="shared" si="14"/>
        <v>0.14625395427953519</v>
      </c>
      <c r="AN88" s="141" t="e" cm="1">
        <f t="array" ref="AN88">_xlfn.IFS(
    FALSE, N("Check if X1 shading is ON"),
    $AN$48&lt;&gt;"x", NA(),
    FALSE, N("Check if case is 'LEFT' and x axis value less than z score"),
    AND($Y$67 = "LEFT", $AL88 &lt; IF($AC$67="", 0, $AC$67)), $AM88,
    FALSE, N("Check if case is 'RIGHT' and x axis value greater than z score"),
    AND($Y$67 = "RIGHT", $AL88 &gt; IF($AC$67="", 0, $AC$67)), $AM88,
    FALSE, N("Check if case is 'TWO' and both directions"),
    AND(
        $Y$67 = "TWO",
        OR($AL88 &lt; -ABS($AC$67), $AL88 &gt; ABS($AC$68))
    ), $AM88,
    FALSE, N("Default case: Return NA()"),
    TRUE, NA()
)</f>
        <v>#N/A</v>
      </c>
      <c r="AO88" s="141" t="e" cm="1">
        <f t="array" ref="AO88">_xlfn.IFS(
    FALSE, N("Check if X1 shading is ON"),
    $AN$48&lt;&gt;"x", NA(),
    FALSE, N("Check if case is 'LEFT' and x axis value less than z score"),
    AND($Y$68 = "LEFT", $AL88 &lt; IF($AC$68="", 0, $AC$68)), $AM88,
    FALSE, N("Check if case is 'RIGHT' and x axis value greater than z score"),
    AND($Y$68 = "RIGHT", $AL88 &gt; IF($AC$68="", 0, $AC$68)), $AM88,
    FALSE, N("Default case: Return NA()"),
    TRUE, NA()
)</f>
        <v>#N/A</v>
      </c>
      <c r="AP88" s="141" t="e" cm="1">
        <f t="array" ref="AP88">_xlfn.IFS(
    FALSE, N("Check if X1 shading is ON"),
    $AP$48&lt;&gt;"x", NA(),
    FALSE, N("Check if case is 'LEFT' and x axis value less than z score"),
    AND($Y$71 = "LEFT", $AL88 &lt; IF($AC$71="", 0, $AC$71)), $AM88,
    FALSE, N("Check if case is 'RIGHT' and x axis value greater than z score"),
    AND($Y$71 = "RIGHT", $AL88 &gt; IF($AC$71="", 0, $AC$71)), $AM88,
    FALSE, N("Check if case is 'TWO' and both directions"),
    AND(
        $Y$71 = "TWO",
        OR($AL88 &lt; -ABS($AC$71), $AL88 &gt; ABS($AC$71))
    ), $AM88,
    FALSE, N("Default case: Return NA()"),
    TRUE, NA()
)</f>
        <v>#N/A</v>
      </c>
      <c r="AQ88" s="139"/>
      <c r="AR88" s="23">
        <v>-1.1666666666666687</v>
      </c>
      <c r="AS88" s="23">
        <v>0.11</v>
      </c>
      <c r="AT88" s="23">
        <f t="shared" si="12"/>
        <v>0.11</v>
      </c>
      <c r="AU88" s="23" t="str">
        <f t="shared" si="13"/>
        <v>x</v>
      </c>
    </row>
    <row r="89" spans="2:47" s="138" customFormat="1" ht="16" x14ac:dyDescent="0.2">
      <c r="B89" s="174" t="s">
        <v>321</v>
      </c>
      <c r="C89" s="174" t="s">
        <v>322</v>
      </c>
      <c r="D89" s="174" t="s">
        <v>323</v>
      </c>
      <c r="E89" s="181">
        <v>11.27</v>
      </c>
      <c r="F89" s="148"/>
      <c r="G89" s="15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 s="145" t="s">
        <v>289</v>
      </c>
      <c r="W89" s="5" t="s">
        <v>290</v>
      </c>
      <c r="X89" s="5" t="s">
        <v>44</v>
      </c>
      <c r="Y89" s="145" t="s">
        <v>267</v>
      </c>
      <c r="Z89" s="170" t="s">
        <v>324</v>
      </c>
      <c r="AA89" s="170" t="s">
        <v>325</v>
      </c>
      <c r="AB89" s="145" t="s">
        <v>268</v>
      </c>
      <c r="AC89" s="142"/>
      <c r="AD89" s="158"/>
      <c r="AE89" s="139"/>
      <c r="AF89" s="139"/>
      <c r="AG89" s="139"/>
      <c r="AH89" s="139"/>
      <c r="AI89" s="139"/>
      <c r="AJ89" s="139"/>
      <c r="AK89" s="139"/>
      <c r="AL89" s="142">
        <f t="shared" si="15"/>
        <v>-1.3750000000000024</v>
      </c>
      <c r="AM89" s="141">
        <f t="shared" si="14"/>
        <v>0.15501226545829269</v>
      </c>
      <c r="AN89" s="141" t="e" cm="1">
        <f t="array" ref="AN89">_xlfn.IFS(
    FALSE, N("Check if X1 shading is ON"),
    $AN$48&lt;&gt;"x", NA(),
    FALSE, N("Check if case is 'LEFT' and x axis value less than z score"),
    AND($Y$67 = "LEFT", $AL89 &lt; IF($AC$67="", 0, $AC$67)), $AM89,
    FALSE, N("Check if case is 'RIGHT' and x axis value greater than z score"),
    AND($Y$67 = "RIGHT", $AL89 &gt; IF($AC$67="", 0, $AC$67)), $AM89,
    FALSE, N("Check if case is 'TWO' and both directions"),
    AND(
        $Y$67 = "TWO",
        OR($AL89 &lt; -ABS($AC$67), $AL89 &gt; ABS($AC$68))
    ), $AM89,
    FALSE, N("Default case: Return NA()"),
    TRUE, NA()
)</f>
        <v>#N/A</v>
      </c>
      <c r="AO89" s="141" t="e" cm="1">
        <f t="array" ref="AO89">_xlfn.IFS(
    FALSE, N("Check if X1 shading is ON"),
    $AN$48&lt;&gt;"x", NA(),
    FALSE, N("Check if case is 'LEFT' and x axis value less than z score"),
    AND($Y$68 = "LEFT", $AL89 &lt; IF($AC$68="", 0, $AC$68)), $AM89,
    FALSE, N("Check if case is 'RIGHT' and x axis value greater than z score"),
    AND($Y$68 = "RIGHT", $AL89 &gt; IF($AC$68="", 0, $AC$68)), $AM89,
    FALSE, N("Default case: Return NA()"),
    TRUE, NA()
)</f>
        <v>#N/A</v>
      </c>
      <c r="AP89" s="141" t="e" cm="1">
        <f t="array" ref="AP89">_xlfn.IFS(
    FALSE, N("Check if X1 shading is ON"),
    $AP$48&lt;&gt;"x", NA(),
    FALSE, N("Check if case is 'LEFT' and x axis value less than z score"),
    AND($Y$71 = "LEFT", $AL89 &lt; IF($AC$71="", 0, $AC$71)), $AM89,
    FALSE, N("Check if case is 'RIGHT' and x axis value greater than z score"),
    AND($Y$71 = "RIGHT", $AL89 &gt; IF($AC$71="", 0, $AC$71)), $AM89,
    FALSE, N("Check if case is 'TWO' and both directions"),
    AND(
        $Y$71 = "TWO",
        OR($AL89 &lt; -ABS($AC$71), $AL89 &gt; ABS($AC$71))
    ), $AM89,
    FALSE, N("Default case: Return NA()"),
    TRUE, NA()
)</f>
        <v>#N/A</v>
      </c>
      <c r="AQ89" s="139"/>
      <c r="AR89" s="23">
        <v>-0.83333333333333526</v>
      </c>
      <c r="AS89" s="23">
        <v>0.11</v>
      </c>
      <c r="AT89" s="23">
        <f t="shared" si="12"/>
        <v>0.11</v>
      </c>
      <c r="AU89" s="23" t="str">
        <f t="shared" si="13"/>
        <v>x</v>
      </c>
    </row>
    <row r="90" spans="2:47" s="138" customFormat="1" ht="17" x14ac:dyDescent="0.2">
      <c r="B90" s="174" t="s">
        <v>326</v>
      </c>
      <c r="C90" s="174" t="s">
        <v>327</v>
      </c>
      <c r="D90" s="174" t="s">
        <v>106</v>
      </c>
      <c r="E90" s="181">
        <v>11.53</v>
      </c>
      <c r="F90" s="148"/>
      <c r="G90" s="159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 s="171" t="str" cm="1">
        <f t="array" aca="1" ref="V90" ca="1">IFERROR(
    IF(
        OR(
            AND(ISNUMBER(INDIRECT("A2")), ISNUMBER(INDIRECT("B2")), INDIRECT("A2") &gt; 0, INDIRECT("B2") &gt; 0, INDIRECT("A2") = INDIRECT("B2")),
            AND(ISNUMBER(INDIRECT("B2")), ISNUMBER(INDIRECT("C2")), INDIRECT("B2") &gt; 0, INDIRECT("C2") &gt; 0, INDIRECT("B2") = INDIRECT("C2")),
            AND(ISNUMBER(INDIRECT("C2")), ISNUMBER(INDIRECT("D2")), INDIRECT("C2") &gt; 0, INDIRECT("D2") &gt; 0, INDIRECT("C2") = INDIRECT("D2")),
            AND(ISNUMBER(INDIRECT("D2")), ISNUMBER(INDIRECT("E2")), INDIRECT("D2") &gt; 0, INDIRECT("E2") &gt; 0, INDIRECT("D2") = INDIRECT("E2"))
        ),
        AG61,
        "0"
    ),
    ""
)</f>
        <v>0</v>
      </c>
      <c r="W90" s="25">
        <v>0.15</v>
      </c>
      <c r="X90" s="171">
        <v>0</v>
      </c>
      <c r="Y90" s="171" t="e">
        <f ca="1">IF(V90="x",W90,NA())</f>
        <v>#N/A</v>
      </c>
      <c r="Z90" s="183">
        <f ca="1">RANDBETWEEN(1,10)</f>
        <v>6</v>
      </c>
      <c r="AA90" s="112" t="s">
        <v>328</v>
      </c>
      <c r="AB90" s="182" t="str" cm="1">
        <f t="array" aca="1" ref="AB90" ca="1">INDEX(AA90:AA99,Z90,1)</f>
        <v>FLEX!</v>
      </c>
      <c r="AC90" s="16"/>
      <c r="AD90" s="16"/>
      <c r="AE90" s="16"/>
      <c r="AF90" s="139"/>
      <c r="AG90" s="139"/>
      <c r="AH90" s="139"/>
      <c r="AI90" s="139"/>
      <c r="AJ90" s="139"/>
      <c r="AK90" s="139"/>
      <c r="AL90" s="142">
        <f t="shared" si="15"/>
        <v>-1.3333333333333357</v>
      </c>
      <c r="AM90" s="141">
        <f t="shared" si="14"/>
        <v>0.1640100746759931</v>
      </c>
      <c r="AN90" s="141" t="e" cm="1">
        <f t="array" ref="AN90">_xlfn.IFS(
    FALSE, N("Check if X1 shading is ON"),
    $AN$48&lt;&gt;"x", NA(),
    FALSE, N("Check if case is 'LEFT' and x axis value less than z score"),
    AND($Y$67 = "LEFT", $AL90 &lt; IF($AC$67="", 0, $AC$67)), $AM90,
    FALSE, N("Check if case is 'RIGHT' and x axis value greater than z score"),
    AND($Y$67 = "RIGHT", $AL90 &gt; IF($AC$67="", 0, $AC$67)), $AM90,
    FALSE, N("Check if case is 'TWO' and both directions"),
    AND(
        $Y$67 = "TWO",
        OR($AL90 &lt; -ABS($AC$67), $AL90 &gt; ABS($AC$68))
    ), $AM90,
    FALSE, N("Default case: Return NA()"),
    TRUE, NA()
)</f>
        <v>#N/A</v>
      </c>
      <c r="AO90" s="141" t="e" cm="1">
        <f t="array" ref="AO90">_xlfn.IFS(
    FALSE, N("Check if X1 shading is ON"),
    $AN$48&lt;&gt;"x", NA(),
    FALSE, N("Check if case is 'LEFT' and x axis value less than z score"),
    AND($Y$68 = "LEFT", $AL90 &lt; IF($AC$68="", 0, $AC$68)), $AM90,
    FALSE, N("Check if case is 'RIGHT' and x axis value greater than z score"),
    AND($Y$68 = "RIGHT", $AL90 &gt; IF($AC$68="", 0, $AC$68)), $AM90,
    FALSE, N("Default case: Return NA()"),
    TRUE, NA()
)</f>
        <v>#N/A</v>
      </c>
      <c r="AP90" s="141" t="e" cm="1">
        <f t="array" ref="AP90">_xlfn.IFS(
    FALSE, N("Check if X1 shading is ON"),
    $AP$48&lt;&gt;"x", NA(),
    FALSE, N("Check if case is 'LEFT' and x axis value less than z score"),
    AND($Y$71 = "LEFT", $AL90 &lt; IF($AC$71="", 0, $AC$71)), $AM90,
    FALSE, N("Check if case is 'RIGHT' and x axis value greater than z score"),
    AND($Y$71 = "RIGHT", $AL90 &gt; IF($AC$71="", 0, $AC$71)), $AM90,
    FALSE, N("Check if case is 'TWO' and both directions"),
    AND(
        $Y$71 = "TWO",
        OR($AL90 &lt; -ABS($AC$71), $AL90 &gt; ABS($AC$71))
    ), $AM90,
    FALSE, N("Default case: Return NA()"),
    TRUE, NA()
)</f>
        <v>#N/A</v>
      </c>
      <c r="AQ90" s="139"/>
      <c r="AR90" s="23">
        <v>-0.66666666666666874</v>
      </c>
      <c r="AS90" s="23">
        <v>0.11</v>
      </c>
      <c r="AT90" s="23">
        <f t="shared" si="12"/>
        <v>0.11</v>
      </c>
      <c r="AU90" s="23" t="str">
        <f t="shared" si="13"/>
        <v>x</v>
      </c>
    </row>
    <row r="91" spans="2:47" s="138" customFormat="1" ht="16" x14ac:dyDescent="0.2">
      <c r="B91" s="174" t="s">
        <v>329</v>
      </c>
      <c r="C91" s="174" t="s">
        <v>330</v>
      </c>
      <c r="D91" s="174" t="s">
        <v>331</v>
      </c>
      <c r="E91" s="181">
        <v>11.53</v>
      </c>
      <c r="F91" s="148"/>
      <c r="G91" s="177" t="s">
        <v>332</v>
      </c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 s="140"/>
      <c r="W91" s="23"/>
      <c r="X91" s="140"/>
      <c r="Y91" s="140"/>
      <c r="Z91" s="139"/>
      <c r="AA91" s="113" t="s">
        <v>333</v>
      </c>
      <c r="AB91" s="139"/>
      <c r="AC91" s="16"/>
      <c r="AD91" s="16"/>
      <c r="AE91" s="16"/>
      <c r="AF91" s="139"/>
      <c r="AG91" s="139"/>
      <c r="AH91" s="139"/>
      <c r="AI91" s="139"/>
      <c r="AJ91" s="139"/>
      <c r="AK91" s="139"/>
      <c r="AL91" s="142">
        <f t="shared" si="15"/>
        <v>-1.291666666666669</v>
      </c>
      <c r="AM91" s="141">
        <f t="shared" si="14"/>
        <v>0.17322916253851786</v>
      </c>
      <c r="AN91" s="141" t="e" cm="1">
        <f t="array" ref="AN91">_xlfn.IFS(
    FALSE, N("Check if X1 shading is ON"),
    $AN$48&lt;&gt;"x", NA(),
    FALSE, N("Check if case is 'LEFT' and x axis value less than z score"),
    AND($Y$67 = "LEFT", $AL91 &lt; IF($AC$67="", 0, $AC$67)), $AM91,
    FALSE, N("Check if case is 'RIGHT' and x axis value greater than z score"),
    AND($Y$67 = "RIGHT", $AL91 &gt; IF($AC$67="", 0, $AC$67)), $AM91,
    FALSE, N("Check if case is 'TWO' and both directions"),
    AND(
        $Y$67 = "TWO",
        OR($AL91 &lt; -ABS($AC$67), $AL91 &gt; ABS($AC$68))
    ), $AM91,
    FALSE, N("Default case: Return NA()"),
    TRUE, NA()
)</f>
        <v>#N/A</v>
      </c>
      <c r="AO91" s="141" t="e" cm="1">
        <f t="array" ref="AO91">_xlfn.IFS(
    FALSE, N("Check if X1 shading is ON"),
    $AN$48&lt;&gt;"x", NA(),
    FALSE, N("Check if case is 'LEFT' and x axis value less than z score"),
    AND($Y$68 = "LEFT", $AL91 &lt; IF($AC$68="", 0, $AC$68)), $AM91,
    FALSE, N("Check if case is 'RIGHT' and x axis value greater than z score"),
    AND($Y$68 = "RIGHT", $AL91 &gt; IF($AC$68="", 0, $AC$68)), $AM91,
    FALSE, N("Default case: Return NA()"),
    TRUE, NA()
)</f>
        <v>#N/A</v>
      </c>
      <c r="AP91" s="141" t="e" cm="1">
        <f t="array" ref="AP91">_xlfn.IFS(
    FALSE, N("Check if X1 shading is ON"),
    $AP$48&lt;&gt;"x", NA(),
    FALSE, N("Check if case is 'LEFT' and x axis value less than z score"),
    AND($Y$71 = "LEFT", $AL91 &lt; IF($AC$71="", 0, $AC$71)), $AM91,
    FALSE, N("Check if case is 'RIGHT' and x axis value greater than z score"),
    AND($Y$71 = "RIGHT", $AL91 &gt; IF($AC$71="", 0, $AC$71)), $AM91,
    FALSE, N("Check if case is 'TWO' and both directions"),
    AND(
        $Y$71 = "TWO",
        OR($AL91 &lt; -ABS($AC$71), $AL91 &gt; ABS($AC$71))
    ), $AM91,
    FALSE, N("Default case: Return NA()"),
    TRUE, NA()
)</f>
        <v>#N/A</v>
      </c>
      <c r="AQ91" s="139"/>
      <c r="AR91" s="23">
        <v>-0.50000000000000222</v>
      </c>
      <c r="AS91" s="23">
        <v>0.11</v>
      </c>
      <c r="AT91" s="23">
        <f t="shared" si="12"/>
        <v>0.11</v>
      </c>
      <c r="AU91" s="23" t="str">
        <f t="shared" si="13"/>
        <v>x</v>
      </c>
    </row>
    <row r="92" spans="2:47" s="138" customFormat="1" ht="16" x14ac:dyDescent="0.2">
      <c r="B92" s="174" t="s">
        <v>334</v>
      </c>
      <c r="C92" s="174" t="s">
        <v>335</v>
      </c>
      <c r="D92" s="174" t="s">
        <v>336</v>
      </c>
      <c r="E92" s="181">
        <v>11.46</v>
      </c>
      <c r="F92" s="148"/>
      <c r="G92" s="175">
        <f>G58+I5</f>
        <v>11.914118051390375</v>
      </c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 s="140"/>
      <c r="W92" s="16"/>
      <c r="X92" s="23"/>
      <c r="Y92" s="140"/>
      <c r="Z92" s="139"/>
      <c r="AA92" s="113" t="s">
        <v>337</v>
      </c>
      <c r="AB92" s="139"/>
      <c r="AC92" s="16"/>
      <c r="AD92" s="16"/>
      <c r="AE92" s="16"/>
      <c r="AF92" s="139"/>
      <c r="AG92" s="139"/>
      <c r="AH92" s="139"/>
      <c r="AI92" s="139"/>
      <c r="AJ92" s="139"/>
      <c r="AK92" s="139"/>
      <c r="AL92" s="142">
        <f t="shared" si="15"/>
        <v>-1.2500000000000022</v>
      </c>
      <c r="AM92" s="141">
        <f t="shared" si="14"/>
        <v>0.18264908538902141</v>
      </c>
      <c r="AN92" s="141" t="e" cm="1">
        <f t="array" ref="AN92">_xlfn.IFS(
    FALSE, N("Check if X1 shading is ON"),
    $AN$48&lt;&gt;"x", NA(),
    FALSE, N("Check if case is 'LEFT' and x axis value less than z score"),
    AND($Y$67 = "LEFT", $AL92 &lt; IF($AC$67="", 0, $AC$67)), $AM92,
    FALSE, N("Check if case is 'RIGHT' and x axis value greater than z score"),
    AND($Y$67 = "RIGHT", $AL92 &gt; IF($AC$67="", 0, $AC$67)), $AM92,
    FALSE, N("Check if case is 'TWO' and both directions"),
    AND(
        $Y$67 = "TWO",
        OR($AL92 &lt; -ABS($AC$67), $AL92 &gt; ABS($AC$68))
    ), $AM92,
    FALSE, N("Default case: Return NA()"),
    TRUE, NA()
)</f>
        <v>#N/A</v>
      </c>
      <c r="AO92" s="141" t="e" cm="1">
        <f t="array" ref="AO92">_xlfn.IFS(
    FALSE, N("Check if X1 shading is ON"),
    $AN$48&lt;&gt;"x", NA(),
    FALSE, N("Check if case is 'LEFT' and x axis value less than z score"),
    AND($Y$68 = "LEFT", $AL92 &lt; IF($AC$68="", 0, $AC$68)), $AM92,
    FALSE, N("Check if case is 'RIGHT' and x axis value greater than z score"),
    AND($Y$68 = "RIGHT", $AL92 &gt; IF($AC$68="", 0, $AC$68)), $AM92,
    FALSE, N("Default case: Return NA()"),
    TRUE, NA()
)</f>
        <v>#N/A</v>
      </c>
      <c r="AP92" s="141" t="e" cm="1">
        <f t="array" ref="AP92">_xlfn.IFS(
    FALSE, N("Check if X1 shading is ON"),
    $AP$48&lt;&gt;"x", NA(),
    FALSE, N("Check if case is 'LEFT' and x axis value less than z score"),
    AND($Y$71 = "LEFT", $AL92 &lt; IF($AC$71="", 0, $AC$71)), $AM92,
    FALSE, N("Check if case is 'RIGHT' and x axis value greater than z score"),
    AND($Y$71 = "RIGHT", $AL92 &gt; IF($AC$71="", 0, $AC$71)), $AM92,
    FALSE, N("Check if case is 'TWO' and both directions"),
    AND(
        $Y$71 = "TWO",
        OR($AL92 &lt; -ABS($AC$71), $AL92 &gt; ABS($AC$71))
    ), $AM92,
    FALSE, N("Default case: Return NA()"),
    TRUE, NA()
)</f>
        <v>#N/A</v>
      </c>
      <c r="AQ92" s="139"/>
      <c r="AR92" s="23">
        <v>-0.33333333333333548</v>
      </c>
      <c r="AS92" s="23">
        <v>0.11</v>
      </c>
      <c r="AT92" s="23">
        <f t="shared" si="12"/>
        <v>0.11</v>
      </c>
      <c r="AU92" s="23" t="str">
        <f t="shared" si="13"/>
        <v>x</v>
      </c>
    </row>
    <row r="93" spans="2:47" s="138" customFormat="1" ht="16" x14ac:dyDescent="0.2">
      <c r="B93" s="174" t="s">
        <v>338</v>
      </c>
      <c r="C93" s="174" t="s">
        <v>339</v>
      </c>
      <c r="D93" s="174" t="s">
        <v>340</v>
      </c>
      <c r="E93" s="178">
        <v>12.07</v>
      </c>
      <c r="F93" s="148"/>
      <c r="G93" s="159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 s="140"/>
      <c r="W93" s="16"/>
      <c r="X93" s="23"/>
      <c r="Y93" s="140"/>
      <c r="Z93" s="139"/>
      <c r="AA93" s="113" t="s">
        <v>341</v>
      </c>
      <c r="AB93" s="139"/>
      <c r="AC93" s="16"/>
      <c r="AD93" s="16"/>
      <c r="AE93" s="16"/>
      <c r="AF93" s="139"/>
      <c r="AG93" s="139"/>
      <c r="AH93" s="139"/>
      <c r="AI93" s="139"/>
      <c r="AJ93" s="139"/>
      <c r="AK93" s="139"/>
      <c r="AL93" s="142">
        <f t="shared" si="15"/>
        <v>-1.2083333333333355</v>
      </c>
      <c r="AM93" s="141">
        <f t="shared" si="14"/>
        <v>0.19224719608678109</v>
      </c>
      <c r="AN93" s="141" t="e" cm="1">
        <f t="array" ref="AN93">_xlfn.IFS(
    FALSE, N("Check if X1 shading is ON"),
    $AN$48&lt;&gt;"x", NA(),
    FALSE, N("Check if case is 'LEFT' and x axis value less than z score"),
    AND($Y$67 = "LEFT", $AL93 &lt; IF($AC$67="", 0, $AC$67)), $AM93,
    FALSE, N("Check if case is 'RIGHT' and x axis value greater than z score"),
    AND($Y$67 = "RIGHT", $AL93 &gt; IF($AC$67="", 0, $AC$67)), $AM93,
    FALSE, N("Check if case is 'TWO' and both directions"),
    AND(
        $Y$67 = "TWO",
        OR($AL93 &lt; -ABS($AC$67), $AL93 &gt; ABS($AC$68))
    ), $AM93,
    FALSE, N("Default case: Return NA()"),
    TRUE, NA()
)</f>
        <v>#N/A</v>
      </c>
      <c r="AO93" s="141" t="e" cm="1">
        <f t="array" ref="AO93">_xlfn.IFS(
    FALSE, N("Check if X1 shading is ON"),
    $AN$48&lt;&gt;"x", NA(),
    FALSE, N("Check if case is 'LEFT' and x axis value less than z score"),
    AND($Y$68 = "LEFT", $AL93 &lt; IF($AC$68="", 0, $AC$68)), $AM93,
    FALSE, N("Check if case is 'RIGHT' and x axis value greater than z score"),
    AND($Y$68 = "RIGHT", $AL93 &gt; IF($AC$68="", 0, $AC$68)), $AM93,
    FALSE, N("Default case: Return NA()"),
    TRUE, NA()
)</f>
        <v>#N/A</v>
      </c>
      <c r="AP93" s="141" t="e" cm="1">
        <f t="array" ref="AP93">_xlfn.IFS(
    FALSE, N("Check if X1 shading is ON"),
    $AP$48&lt;&gt;"x", NA(),
    FALSE, N("Check if case is 'LEFT' and x axis value less than z score"),
    AND($Y$71 = "LEFT", $AL93 &lt; IF($AC$71="", 0, $AC$71)), $AM93,
    FALSE, N("Check if case is 'RIGHT' and x axis value greater than z score"),
    AND($Y$71 = "RIGHT", $AL93 &gt; IF($AC$71="", 0, $AC$71)), $AM93,
    FALSE, N("Check if case is 'TWO' and both directions"),
    AND(
        $Y$71 = "TWO",
        OR($AL93 &lt; -ABS($AC$71), $AL93 &gt; ABS($AC$71))
    ), $AM93,
    FALSE, N("Default case: Return NA()"),
    TRUE, NA()
)</f>
        <v>#N/A</v>
      </c>
      <c r="AQ93" s="139"/>
      <c r="AR93" s="23">
        <v>-0.16666666666666879</v>
      </c>
      <c r="AS93" s="23">
        <v>0.11</v>
      </c>
      <c r="AT93" s="23">
        <f t="shared" si="12"/>
        <v>0.11</v>
      </c>
      <c r="AU93" s="23" t="str">
        <f t="shared" si="13"/>
        <v>x</v>
      </c>
    </row>
    <row r="94" spans="2:47" s="138" customFormat="1" ht="16" x14ac:dyDescent="0.2">
      <c r="B94" s="174" t="s">
        <v>342</v>
      </c>
      <c r="C94" s="174" t="s">
        <v>237</v>
      </c>
      <c r="D94" s="174" t="s">
        <v>50</v>
      </c>
      <c r="E94" s="178">
        <v>11.87</v>
      </c>
      <c r="F94" s="148"/>
      <c r="G94" s="159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 s="140"/>
      <c r="W94" s="16"/>
      <c r="X94" s="23"/>
      <c r="Y94" s="140"/>
      <c r="Z94" s="139"/>
      <c r="AA94" s="113" t="s">
        <v>343</v>
      </c>
      <c r="AB94" s="139"/>
      <c r="AC94" s="16"/>
      <c r="AD94" s="16"/>
      <c r="AE94" s="16"/>
      <c r="AF94" s="139"/>
      <c r="AG94" s="139"/>
      <c r="AH94" s="139"/>
      <c r="AI94" s="139"/>
      <c r="AJ94" s="139"/>
      <c r="AK94" s="139"/>
      <c r="AL94" s="142">
        <f t="shared" si="15"/>
        <v>-1.1666666666666687</v>
      </c>
      <c r="AM94" s="141">
        <f t="shared" si="14"/>
        <v>0.20199868555405839</v>
      </c>
      <c r="AN94" s="141" t="e" cm="1">
        <f t="array" ref="AN94">_xlfn.IFS(
    FALSE, N("Check if X1 shading is ON"),
    $AN$48&lt;&gt;"x", NA(),
    FALSE, N("Check if case is 'LEFT' and x axis value less than z score"),
    AND($Y$67 = "LEFT", $AL94 &lt; IF($AC$67="", 0, $AC$67)), $AM94,
    FALSE, N("Check if case is 'RIGHT' and x axis value greater than z score"),
    AND($Y$67 = "RIGHT", $AL94 &gt; IF($AC$67="", 0, $AC$67)), $AM94,
    FALSE, N("Check if case is 'TWO' and both directions"),
    AND(
        $Y$67 = "TWO",
        OR($AL94 &lt; -ABS($AC$67), $AL94 &gt; ABS($AC$68))
    ), $AM94,
    FALSE, N("Default case: Return NA()"),
    TRUE, NA()
)</f>
        <v>#N/A</v>
      </c>
      <c r="AO94" s="141" t="e" cm="1">
        <f t="array" ref="AO94">_xlfn.IFS(
    FALSE, N("Check if X1 shading is ON"),
    $AN$48&lt;&gt;"x", NA(),
    FALSE, N("Check if case is 'LEFT' and x axis value less than z score"),
    AND($Y$68 = "LEFT", $AL94 &lt; IF($AC$68="", 0, $AC$68)), $AM94,
    FALSE, N("Check if case is 'RIGHT' and x axis value greater than z score"),
    AND($Y$68 = "RIGHT", $AL94 &gt; IF($AC$68="", 0, $AC$68)), $AM94,
    FALSE, N("Default case: Return NA()"),
    TRUE, NA()
)</f>
        <v>#N/A</v>
      </c>
      <c r="AP94" s="141" t="e" cm="1">
        <f t="array" ref="AP94">_xlfn.IFS(
    FALSE, N("Check if X1 shading is ON"),
    $AP$48&lt;&gt;"x", NA(),
    FALSE, N("Check if case is 'LEFT' and x axis value less than z score"),
    AND($Y$71 = "LEFT", $AL94 &lt; IF($AC$71="", 0, $AC$71)), $AM94,
    FALSE, N("Check if case is 'RIGHT' and x axis value greater than z score"),
    AND($Y$71 = "RIGHT", $AL94 &gt; IF($AC$71="", 0, $AC$71)), $AM94,
    FALSE, N("Check if case is 'TWO' and both directions"),
    AND(
        $Y$71 = "TWO",
        OR($AL94 &lt; -ABS($AC$71), $AL94 &gt; ABS($AC$71))
    ), $AM94,
    FALSE, N("Default case: Return NA()"),
    TRUE, NA()
)</f>
        <v>#N/A</v>
      </c>
      <c r="AQ94" s="139"/>
      <c r="AR94" s="23">
        <v>0.16666666666666449</v>
      </c>
      <c r="AS94" s="23">
        <v>0.11</v>
      </c>
      <c r="AT94" s="23">
        <f t="shared" si="12"/>
        <v>0.11</v>
      </c>
      <c r="AU94" s="23" t="str">
        <f t="shared" si="13"/>
        <v>x</v>
      </c>
    </row>
    <row r="95" spans="2:47" s="138" customFormat="1" ht="16" x14ac:dyDescent="0.2">
      <c r="B95" s="174" t="s">
        <v>344</v>
      </c>
      <c r="C95" s="174" t="s">
        <v>345</v>
      </c>
      <c r="D95" s="174" t="s">
        <v>346</v>
      </c>
      <c r="E95" s="178">
        <v>11.93</v>
      </c>
      <c r="F95" s="148"/>
      <c r="G95" s="159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 s="140"/>
      <c r="W95" s="16"/>
      <c r="X95" s="23"/>
      <c r="Y95" s="140"/>
      <c r="Z95" s="139"/>
      <c r="AA95" s="113" t="s">
        <v>347</v>
      </c>
      <c r="AB95" s="139"/>
      <c r="AC95" s="16"/>
      <c r="AD95" s="16"/>
      <c r="AE95" s="16"/>
      <c r="AF95" s="139"/>
      <c r="AG95" s="139"/>
      <c r="AH95" s="139"/>
      <c r="AI95" s="139"/>
      <c r="AJ95" s="139"/>
      <c r="AK95" s="139"/>
      <c r="AL95" s="142">
        <f t="shared" si="15"/>
        <v>-1.125000000000002</v>
      </c>
      <c r="AM95" s="141">
        <f t="shared" si="14"/>
        <v>0.21187664577569898</v>
      </c>
      <c r="AN95" s="141" t="e" cm="1">
        <f t="array" ref="AN95">_xlfn.IFS(
    FALSE, N("Check if X1 shading is ON"),
    $AN$48&lt;&gt;"x", NA(),
    FALSE, N("Check if case is 'LEFT' and x axis value less than z score"),
    AND($Y$67 = "LEFT", $AL95 &lt; IF($AC$67="", 0, $AC$67)), $AM95,
    FALSE, N("Check if case is 'RIGHT' and x axis value greater than z score"),
    AND($Y$67 = "RIGHT", $AL95 &gt; IF($AC$67="", 0, $AC$67)), $AM95,
    FALSE, N("Check if case is 'TWO' and both directions"),
    AND(
        $Y$67 = "TWO",
        OR($AL95 &lt; -ABS($AC$67), $AL95 &gt; ABS($AC$68))
    ), $AM95,
    FALSE, N("Default case: Return NA()"),
    TRUE, NA()
)</f>
        <v>#N/A</v>
      </c>
      <c r="AO95" s="141" t="e" cm="1">
        <f t="array" ref="AO95">_xlfn.IFS(
    FALSE, N("Check if X1 shading is ON"),
    $AN$48&lt;&gt;"x", NA(),
    FALSE, N("Check if case is 'LEFT' and x axis value less than z score"),
    AND($Y$68 = "LEFT", $AL95 &lt; IF($AC$68="", 0, $AC$68)), $AM95,
    FALSE, N("Check if case is 'RIGHT' and x axis value greater than z score"),
    AND($Y$68 = "RIGHT", $AL95 &gt; IF($AC$68="", 0, $AC$68)), $AM95,
    FALSE, N("Default case: Return NA()"),
    TRUE, NA()
)</f>
        <v>#N/A</v>
      </c>
      <c r="AP95" s="141" t="e" cm="1">
        <f t="array" ref="AP95">_xlfn.IFS(
    FALSE, N("Check if X1 shading is ON"),
    $AP$48&lt;&gt;"x", NA(),
    FALSE, N("Check if case is 'LEFT' and x axis value less than z score"),
    AND($Y$71 = "LEFT", $AL95 &lt; IF($AC$71="", 0, $AC$71)), $AM95,
    FALSE, N("Check if case is 'RIGHT' and x axis value greater than z score"),
    AND($Y$71 = "RIGHT", $AL95 &gt; IF($AC$71="", 0, $AC$71)), $AM95,
    FALSE, N("Check if case is 'TWO' and both directions"),
    AND(
        $Y$71 = "TWO",
        OR($AL95 &lt; -ABS($AC$71), $AL95 &gt; ABS($AC$71))
    ), $AM95,
    FALSE, N("Default case: Return NA()"),
    TRUE, NA()
)</f>
        <v>#N/A</v>
      </c>
      <c r="AQ95" s="139"/>
      <c r="AR95" s="23">
        <v>0.33333333333333115</v>
      </c>
      <c r="AS95" s="23">
        <v>0.11</v>
      </c>
      <c r="AT95" s="23">
        <f t="shared" si="12"/>
        <v>0.11</v>
      </c>
      <c r="AU95" s="23" t="str">
        <f t="shared" si="13"/>
        <v>x</v>
      </c>
    </row>
    <row r="96" spans="2:47" s="138" customFormat="1" ht="15" customHeight="1" x14ac:dyDescent="0.2">
      <c r="B96" s="174" t="s">
        <v>348</v>
      </c>
      <c r="C96" s="174" t="s">
        <v>79</v>
      </c>
      <c r="D96" s="174" t="s">
        <v>349</v>
      </c>
      <c r="E96" s="178">
        <v>12.16</v>
      </c>
      <c r="F96" s="148"/>
      <c r="G96" s="159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 s="140"/>
      <c r="W96" s="23"/>
      <c r="X96" s="23"/>
      <c r="Y96" s="140"/>
      <c r="Z96" s="139"/>
      <c r="AA96" s="113" t="s">
        <v>350</v>
      </c>
      <c r="AB96" s="139"/>
      <c r="AC96" s="16"/>
      <c r="AD96" s="16"/>
      <c r="AE96" s="16"/>
      <c r="AF96" s="139"/>
      <c r="AG96" s="139"/>
      <c r="AH96" s="139"/>
      <c r="AI96" s="139"/>
      <c r="AJ96" s="139"/>
      <c r="AK96" s="139"/>
      <c r="AL96" s="142">
        <f t="shared" si="15"/>
        <v>-1.0833333333333353</v>
      </c>
      <c r="AM96" s="141">
        <f t="shared" si="14"/>
        <v>0.22185215470573549</v>
      </c>
      <c r="AN96" s="141" t="e" cm="1">
        <f t="array" ref="AN96">_xlfn.IFS(
    FALSE, N("Check if X1 shading is ON"),
    $AN$48&lt;&gt;"x", NA(),
    FALSE, N("Check if case is 'LEFT' and x axis value less than z score"),
    AND($Y$67 = "LEFT", $AL96 &lt; IF($AC$67="", 0, $AC$67)), $AM96,
    FALSE, N("Check if case is 'RIGHT' and x axis value greater than z score"),
    AND($Y$67 = "RIGHT", $AL96 &gt; IF($AC$67="", 0, $AC$67)), $AM96,
    FALSE, N("Check if case is 'TWO' and both directions"),
    AND(
        $Y$67 = "TWO",
        OR($AL96 &lt; -ABS($AC$67), $AL96 &gt; ABS($AC$68))
    ), $AM96,
    FALSE, N("Default case: Return NA()"),
    TRUE, NA()
)</f>
        <v>#N/A</v>
      </c>
      <c r="AO96" s="141" t="e" cm="1">
        <f t="array" ref="AO96">_xlfn.IFS(
    FALSE, N("Check if X1 shading is ON"),
    $AN$48&lt;&gt;"x", NA(),
    FALSE, N("Check if case is 'LEFT' and x axis value less than z score"),
    AND($Y$68 = "LEFT", $AL96 &lt; IF($AC$68="", 0, $AC$68)), $AM96,
    FALSE, N("Check if case is 'RIGHT' and x axis value greater than z score"),
    AND($Y$68 = "RIGHT", $AL96 &gt; IF($AC$68="", 0, $AC$68)), $AM96,
    FALSE, N("Default case: Return NA()"),
    TRUE, NA()
)</f>
        <v>#N/A</v>
      </c>
      <c r="AP96" s="141" t="e" cm="1">
        <f t="array" ref="AP96">_xlfn.IFS(
    FALSE, N("Check if X1 shading is ON"),
    $AP$48&lt;&gt;"x", NA(),
    FALSE, N("Check if case is 'LEFT' and x axis value less than z score"),
    AND($Y$71 = "LEFT", $AL96 &lt; IF($AC$71="", 0, $AC$71)), $AM96,
    FALSE, N("Check if case is 'RIGHT' and x axis value greater than z score"),
    AND($Y$71 = "RIGHT", $AL96 &gt; IF($AC$71="", 0, $AC$71)), $AM96,
    FALSE, N("Check if case is 'TWO' and both directions"),
    AND(
        $Y$71 = "TWO",
        OR($AL96 &lt; -ABS($AC$71), $AL96 &gt; ABS($AC$71))
    ), $AM96,
    FALSE, N("Default case: Return NA()"),
    TRUE, NA()
)</f>
        <v>#N/A</v>
      </c>
      <c r="AQ96" s="139"/>
      <c r="AR96" s="23">
        <v>0.49999999999999789</v>
      </c>
      <c r="AS96" s="23">
        <v>0.11</v>
      </c>
      <c r="AT96" s="23">
        <f t="shared" si="12"/>
        <v>0.11</v>
      </c>
      <c r="AU96" s="23" t="str">
        <f t="shared" si="13"/>
        <v>x</v>
      </c>
    </row>
    <row r="97" spans="2:47" s="138" customFormat="1" ht="16" x14ac:dyDescent="0.2">
      <c r="B97" s="174" t="s">
        <v>351</v>
      </c>
      <c r="C97" s="174" t="s">
        <v>352</v>
      </c>
      <c r="D97" s="174" t="s">
        <v>278</v>
      </c>
      <c r="E97" s="178">
        <v>12.31</v>
      </c>
      <c r="F97" s="148"/>
      <c r="G97" s="159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 s="140"/>
      <c r="W97" s="23"/>
      <c r="X97" s="23"/>
      <c r="Y97" s="140"/>
      <c r="Z97" s="139"/>
      <c r="AA97" s="113" t="s">
        <v>353</v>
      </c>
      <c r="AB97" s="139"/>
      <c r="AC97" s="16"/>
      <c r="AD97" s="16"/>
      <c r="AE97" s="16"/>
      <c r="AF97" s="139"/>
      <c r="AG97" s="139"/>
      <c r="AH97" s="139"/>
      <c r="AI97" s="139"/>
      <c r="AJ97" s="139"/>
      <c r="AK97" s="139"/>
      <c r="AL97" s="142">
        <f t="shared" si="15"/>
        <v>-1.0416666666666685</v>
      </c>
      <c r="AM97" s="141">
        <f t="shared" si="14"/>
        <v>0.23189438328624226</v>
      </c>
      <c r="AN97" s="141" t="e" cm="1">
        <f t="array" ref="AN97">_xlfn.IFS(
    FALSE, N("Check if X1 shading is ON"),
    $AN$48&lt;&gt;"x", NA(),
    FALSE, N("Check if case is 'LEFT' and x axis value less than z score"),
    AND($Y$67 = "LEFT", $AL97 &lt; IF($AC$67="", 0, $AC$67)), $AM97,
    FALSE, N("Check if case is 'RIGHT' and x axis value greater than z score"),
    AND($Y$67 = "RIGHT", $AL97 &gt; IF($AC$67="", 0, $AC$67)), $AM97,
    FALSE, N("Check if case is 'TWO' and both directions"),
    AND(
        $Y$67 = "TWO",
        OR($AL97 &lt; -ABS($AC$67), $AL97 &gt; ABS($AC$68))
    ), $AM97,
    FALSE, N("Default case: Return NA()"),
    TRUE, NA()
)</f>
        <v>#N/A</v>
      </c>
      <c r="AO97" s="141" t="e" cm="1">
        <f t="array" ref="AO97">_xlfn.IFS(
    FALSE, N("Check if X1 shading is ON"),
    $AN$48&lt;&gt;"x", NA(),
    FALSE, N("Check if case is 'LEFT' and x axis value less than z score"),
    AND($Y$68 = "LEFT", $AL97 &lt; IF($AC$68="", 0, $AC$68)), $AM97,
    FALSE, N("Check if case is 'RIGHT' and x axis value greater than z score"),
    AND($Y$68 = "RIGHT", $AL97 &gt; IF($AC$68="", 0, $AC$68)), $AM97,
    FALSE, N("Default case: Return NA()"),
    TRUE, NA()
)</f>
        <v>#N/A</v>
      </c>
      <c r="AP97" s="141" t="e" cm="1">
        <f t="array" ref="AP97">_xlfn.IFS(
    FALSE, N("Check if X1 shading is ON"),
    $AP$48&lt;&gt;"x", NA(),
    FALSE, N("Check if case is 'LEFT' and x axis value less than z score"),
    AND($Y$71 = "LEFT", $AL97 &lt; IF($AC$71="", 0, $AC$71)), $AM97,
    FALSE, N("Check if case is 'RIGHT' and x axis value greater than z score"),
    AND($Y$71 = "RIGHT", $AL97 &gt; IF($AC$71="", 0, $AC$71)), $AM97,
    FALSE, N("Check if case is 'TWO' and both directions"),
    AND(
        $Y$71 = "TWO",
        OR($AL97 &lt; -ABS($AC$71), $AL97 &gt; ABS($AC$71))
    ), $AM97,
    FALSE, N("Default case: Return NA()"),
    TRUE, NA()
)</f>
        <v>#N/A</v>
      </c>
      <c r="AQ97" s="139"/>
      <c r="AR97" s="23">
        <v>0.66666666666666441</v>
      </c>
      <c r="AS97" s="23">
        <v>0.11</v>
      </c>
      <c r="AT97" s="23">
        <f t="shared" si="12"/>
        <v>0.11</v>
      </c>
      <c r="AU97" s="23" t="str">
        <f t="shared" si="13"/>
        <v>x</v>
      </c>
    </row>
    <row r="98" spans="2:47" s="138" customFormat="1" ht="16" x14ac:dyDescent="0.2">
      <c r="B98" s="174" t="s">
        <v>354</v>
      </c>
      <c r="C98" s="174" t="s">
        <v>49</v>
      </c>
      <c r="D98" s="174" t="s">
        <v>186</v>
      </c>
      <c r="E98" s="178">
        <v>12.73</v>
      </c>
      <c r="F98" s="148"/>
      <c r="G98" s="159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 s="140"/>
      <c r="W98" s="23"/>
      <c r="X98" s="23"/>
      <c r="Y98" s="140"/>
      <c r="Z98" s="139"/>
      <c r="AA98" s="113" t="s">
        <v>355</v>
      </c>
      <c r="AB98" s="139"/>
      <c r="AC98" s="16"/>
      <c r="AD98" s="16"/>
      <c r="AE98" s="16"/>
      <c r="AF98" s="139"/>
      <c r="AG98" s="139"/>
      <c r="AH98" s="139"/>
      <c r="AI98" s="139"/>
      <c r="AJ98" s="139"/>
      <c r="AK98" s="139"/>
      <c r="AL98" s="142">
        <f t="shared" si="15"/>
        <v>-1.0000000000000018</v>
      </c>
      <c r="AM98" s="141">
        <f t="shared" si="14"/>
        <v>0.24197072451914292</v>
      </c>
      <c r="AN98" s="141" t="e" cm="1">
        <f t="array" ref="AN98">_xlfn.IFS(
    FALSE, N("Check if X1 shading is ON"),
    $AN$48&lt;&gt;"x", NA(),
    FALSE, N("Check if case is 'LEFT' and x axis value less than z score"),
    AND($Y$67 = "LEFT", $AL98 &lt; IF($AC$67="", 0, $AC$67)), $AM98,
    FALSE, N("Check if case is 'RIGHT' and x axis value greater than z score"),
    AND($Y$67 = "RIGHT", $AL98 &gt; IF($AC$67="", 0, $AC$67)), $AM98,
    FALSE, N("Check if case is 'TWO' and both directions"),
    AND(
        $Y$67 = "TWO",
        OR($AL98 &lt; -ABS($AC$67), $AL98 &gt; ABS($AC$68))
    ), $AM98,
    FALSE, N("Default case: Return NA()"),
    TRUE, NA()
)</f>
        <v>#N/A</v>
      </c>
      <c r="AO98" s="141" t="e" cm="1">
        <f t="array" ref="AO98">_xlfn.IFS(
    FALSE, N("Check if X1 shading is ON"),
    $AN$48&lt;&gt;"x", NA(),
    FALSE, N("Check if case is 'LEFT' and x axis value less than z score"),
    AND($Y$68 = "LEFT", $AL98 &lt; IF($AC$68="", 0, $AC$68)), $AM98,
    FALSE, N("Check if case is 'RIGHT' and x axis value greater than z score"),
    AND($Y$68 = "RIGHT", $AL98 &gt; IF($AC$68="", 0, $AC$68)), $AM98,
    FALSE, N("Default case: Return NA()"),
    TRUE, NA()
)</f>
        <v>#N/A</v>
      </c>
      <c r="AP98" s="141" t="e" cm="1">
        <f t="array" ref="AP98">_xlfn.IFS(
    FALSE, N("Check if X1 shading is ON"),
    $AP$48&lt;&gt;"x", NA(),
    FALSE, N("Check if case is 'LEFT' and x axis value less than z score"),
    AND($Y$71 = "LEFT", $AL98 &lt; IF($AC$71="", 0, $AC$71)), $AM98,
    FALSE, N("Check if case is 'RIGHT' and x axis value greater than z score"),
    AND($Y$71 = "RIGHT", $AL98 &gt; IF($AC$71="", 0, $AC$71)), $AM98,
    FALSE, N("Check if case is 'TWO' and both directions"),
    AND(
        $Y$71 = "TWO",
        OR($AL98 &lt; -ABS($AC$71), $AL98 &gt; ABS($AC$71))
    ), $AM98,
    FALSE, N("Default case: Return NA()"),
    TRUE, NA()
)</f>
        <v>#N/A</v>
      </c>
      <c r="AQ98" s="139"/>
      <c r="AR98" s="23">
        <v>0.83333333333333093</v>
      </c>
      <c r="AS98" s="23">
        <v>0.11</v>
      </c>
      <c r="AT98" s="23">
        <f t="shared" si="12"/>
        <v>0.11</v>
      </c>
      <c r="AU98" s="23" t="str">
        <f t="shared" si="13"/>
        <v>x</v>
      </c>
    </row>
    <row r="99" spans="2:47" s="138" customFormat="1" ht="16" x14ac:dyDescent="0.2">
      <c r="B99" s="174" t="s">
        <v>356</v>
      </c>
      <c r="C99" s="174" t="s">
        <v>147</v>
      </c>
      <c r="D99" s="174" t="s">
        <v>249</v>
      </c>
      <c r="E99" s="178">
        <v>12.76</v>
      </c>
      <c r="F99" s="148"/>
      <c r="G99" s="15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 s="140"/>
      <c r="W99" s="23"/>
      <c r="X99" s="23"/>
      <c r="Y99" s="140"/>
      <c r="Z99" s="139"/>
      <c r="AA99" s="113" t="s">
        <v>357</v>
      </c>
      <c r="AB99" s="139"/>
      <c r="AC99" s="16"/>
      <c r="AD99" s="16"/>
      <c r="AE99" s="16"/>
      <c r="AF99" s="139"/>
      <c r="AG99" s="139"/>
      <c r="AH99" s="139"/>
      <c r="AI99" s="139"/>
      <c r="AJ99" s="139"/>
      <c r="AK99" s="139"/>
      <c r="AL99" s="142">
        <f t="shared" si="15"/>
        <v>-0.95833333333333515</v>
      </c>
      <c r="AM99" s="141">
        <f t="shared" si="14"/>
        <v>0.25204694425504476</v>
      </c>
      <c r="AN99" s="141" t="e" cm="1">
        <f t="array" ref="AN99">_xlfn.IFS(
    FALSE, N("Check if X1 shading is ON"),
    $AN$48&lt;&gt;"x", NA(),
    FALSE, N("Check if case is 'LEFT' and x axis value less than z score"),
    AND($Y$67 = "LEFT", $AL99 &lt; IF($AC$67="", 0, $AC$67)), $AM99,
    FALSE, N("Check if case is 'RIGHT' and x axis value greater than z score"),
    AND($Y$67 = "RIGHT", $AL99 &gt; IF($AC$67="", 0, $AC$67)), $AM99,
    FALSE, N("Check if case is 'TWO' and both directions"),
    AND(
        $Y$67 = "TWO",
        OR($AL99 &lt; -ABS($AC$67), $AL99 &gt; ABS($AC$68))
    ), $AM99,
    FALSE, N("Default case: Return NA()"),
    TRUE, NA()
)</f>
        <v>#N/A</v>
      </c>
      <c r="AO99" s="141" t="e" cm="1">
        <f t="array" ref="AO99">_xlfn.IFS(
    FALSE, N("Check if X1 shading is ON"),
    $AN$48&lt;&gt;"x", NA(),
    FALSE, N("Check if case is 'LEFT' and x axis value less than z score"),
    AND($Y$68 = "LEFT", $AL99 &lt; IF($AC$68="", 0, $AC$68)), $AM99,
    FALSE, N("Check if case is 'RIGHT' and x axis value greater than z score"),
    AND($Y$68 = "RIGHT", $AL99 &gt; IF($AC$68="", 0, $AC$68)), $AM99,
    FALSE, N("Default case: Return NA()"),
    TRUE, NA()
)</f>
        <v>#N/A</v>
      </c>
      <c r="AP99" s="141" t="e" cm="1">
        <f t="array" ref="AP99">_xlfn.IFS(
    FALSE, N("Check if X1 shading is ON"),
    $AP$48&lt;&gt;"x", NA(),
    FALSE, N("Check if case is 'LEFT' and x axis value less than z score"),
    AND($Y$71 = "LEFT", $AL99 &lt; IF($AC$71="", 0, $AC$71)), $AM99,
    FALSE, N("Check if case is 'RIGHT' and x axis value greater than z score"),
    AND($Y$71 = "RIGHT", $AL99 &gt; IF($AC$71="", 0, $AC$71)), $AM99,
    FALSE, N("Check if case is 'TWO' and both directions"),
    AND(
        $Y$71 = "TWO",
        OR($AL99 &lt; -ABS($AC$71), $AL99 &gt; ABS($AC$71))
    ), $AM99,
    FALSE, N("Default case: Return NA()"),
    TRUE, NA()
)</f>
        <v>#N/A</v>
      </c>
      <c r="AQ99" s="139"/>
      <c r="AR99" s="23">
        <v>1.1666666666666643</v>
      </c>
      <c r="AS99" s="23">
        <v>0.11</v>
      </c>
      <c r="AT99" s="23">
        <f t="shared" si="12"/>
        <v>0.11</v>
      </c>
      <c r="AU99" s="23" t="str">
        <f t="shared" si="13"/>
        <v>x</v>
      </c>
    </row>
    <row r="100" spans="2:47" s="138" customFormat="1" ht="16" x14ac:dyDescent="0.2">
      <c r="B100" s="174" t="s">
        <v>358</v>
      </c>
      <c r="C100" s="174" t="s">
        <v>359</v>
      </c>
      <c r="D100" s="174" t="s">
        <v>278</v>
      </c>
      <c r="E100" s="178">
        <v>12.69</v>
      </c>
      <c r="F100" s="148"/>
      <c r="G100" s="159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 s="16"/>
      <c r="W100" s="16"/>
      <c r="X100" s="16"/>
      <c r="Y100" s="16"/>
      <c r="Z100" s="16"/>
      <c r="AA100" s="16"/>
      <c r="AB100" s="16"/>
      <c r="AC100" s="16"/>
      <c r="AD100" s="16"/>
      <c r="AE100" s="139"/>
      <c r="AF100" s="139"/>
      <c r="AG100" s="139"/>
      <c r="AH100" s="139"/>
      <c r="AI100" s="139"/>
      <c r="AJ100" s="139"/>
      <c r="AK100" s="139"/>
      <c r="AL100" s="142">
        <f t="shared" si="15"/>
        <v>-0.91666666666666852</v>
      </c>
      <c r="AM100" s="141">
        <f t="shared" si="14"/>
        <v>0.262087353078301</v>
      </c>
      <c r="AN100" s="141" t="e" cm="1">
        <f t="array" ref="AN100">_xlfn.IFS(
    FALSE, N("Check if X1 shading is ON"),
    $AN$48&lt;&gt;"x", NA(),
    FALSE, N("Check if case is 'LEFT' and x axis value less than z score"),
    AND($Y$67 = "LEFT", $AL100 &lt; IF($AC$67="", 0, $AC$67)), $AM100,
    FALSE, N("Check if case is 'RIGHT' and x axis value greater than z score"),
    AND($Y$67 = "RIGHT", $AL100 &gt; IF($AC$67="", 0, $AC$67)), $AM100,
    FALSE, N("Check if case is 'TWO' and both directions"),
    AND(
        $Y$67 = "TWO",
        OR($AL100 &lt; -ABS($AC$67), $AL100 &gt; ABS($AC$68))
    ), $AM100,
    FALSE, N("Default case: Return NA()"),
    TRUE, NA()
)</f>
        <v>#N/A</v>
      </c>
      <c r="AO100" s="141" t="e" cm="1">
        <f t="array" ref="AO100">_xlfn.IFS(
    FALSE, N("Check if X1 shading is ON"),
    $AN$48&lt;&gt;"x", NA(),
    FALSE, N("Check if case is 'LEFT' and x axis value less than z score"),
    AND($Y$68 = "LEFT", $AL100 &lt; IF($AC$68="", 0, $AC$68)), $AM100,
    FALSE, N("Check if case is 'RIGHT' and x axis value greater than z score"),
    AND($Y$68 = "RIGHT", $AL100 &gt; IF($AC$68="", 0, $AC$68)), $AM100,
    FALSE, N("Default case: Return NA()"),
    TRUE, NA()
)</f>
        <v>#N/A</v>
      </c>
      <c r="AP100" s="141" t="e" cm="1">
        <f t="array" ref="AP100">_xlfn.IFS(
    FALSE, N("Check if X1 shading is ON"),
    $AP$48&lt;&gt;"x", NA(),
    FALSE, N("Check if case is 'LEFT' and x axis value less than z score"),
    AND($Y$71 = "LEFT", $AL100 &lt; IF($AC$71="", 0, $AC$71)), $AM100,
    FALSE, N("Check if case is 'RIGHT' and x axis value greater than z score"),
    AND($Y$71 = "RIGHT", $AL100 &gt; IF($AC$71="", 0, $AC$71)), $AM100,
    FALSE, N("Check if case is 'TWO' and both directions"),
    AND(
        $Y$71 = "TWO",
        OR($AL100 &lt; -ABS($AC$71), $AL100 &gt; ABS($AC$71))
    ), $AM100,
    FALSE, N("Default case: Return NA()"),
    TRUE, NA()
)</f>
        <v>#N/A</v>
      </c>
      <c r="AQ100" s="139"/>
      <c r="AR100" s="23">
        <v>1.3333333333333313</v>
      </c>
      <c r="AS100" s="23">
        <v>0.11</v>
      </c>
      <c r="AT100" s="23">
        <f t="shared" si="12"/>
        <v>0.11</v>
      </c>
      <c r="AU100" s="23" t="str">
        <f t="shared" si="13"/>
        <v>x</v>
      </c>
    </row>
    <row r="101" spans="2:47" s="138" customFormat="1" ht="16" x14ac:dyDescent="0.2">
      <c r="B101" s="174" t="s">
        <v>360</v>
      </c>
      <c r="C101" s="174" t="s">
        <v>361</v>
      </c>
      <c r="D101" s="174" t="s">
        <v>362</v>
      </c>
      <c r="E101" s="178">
        <v>13.01</v>
      </c>
      <c r="F101" s="148"/>
      <c r="G101" s="159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 s="16"/>
      <c r="W101" s="16"/>
      <c r="X101" s="16"/>
      <c r="Y101" s="16"/>
      <c r="Z101" s="16"/>
      <c r="AA101" s="16"/>
      <c r="AB101" s="16"/>
      <c r="AC101" s="16"/>
      <c r="AD101" s="16"/>
      <c r="AE101" s="139"/>
      <c r="AF101" s="139"/>
      <c r="AG101" s="139"/>
      <c r="AH101" s="139"/>
      <c r="AI101" s="139"/>
      <c r="AJ101" s="139"/>
      <c r="AK101" s="139"/>
      <c r="AL101" s="142">
        <f t="shared" si="15"/>
        <v>-0.87500000000000189</v>
      </c>
      <c r="AM101" s="141">
        <f t="shared" si="14"/>
        <v>0.27205499837854308</v>
      </c>
      <c r="AN101" s="141" t="e" cm="1">
        <f t="array" ref="AN101">_xlfn.IFS(
    FALSE, N("Check if X1 shading is ON"),
    $AN$48&lt;&gt;"x", NA(),
    FALSE, N("Check if case is 'LEFT' and x axis value less than z score"),
    AND($Y$67 = "LEFT", $AL101 &lt; IF($AC$67="", 0, $AC$67)), $AM101,
    FALSE, N("Check if case is 'RIGHT' and x axis value greater than z score"),
    AND($Y$67 = "RIGHT", $AL101 &gt; IF($AC$67="", 0, $AC$67)), $AM101,
    FALSE, N("Check if case is 'TWO' and both directions"),
    AND(
        $Y$67 = "TWO",
        OR($AL101 &lt; -ABS($AC$67), $AL101 &gt; ABS($AC$68))
    ), $AM101,
    FALSE, N("Default case: Return NA()"),
    TRUE, NA()
)</f>
        <v>#N/A</v>
      </c>
      <c r="AO101" s="141" t="e" cm="1">
        <f t="array" ref="AO101">_xlfn.IFS(
    FALSE, N("Check if X1 shading is ON"),
    $AN$48&lt;&gt;"x", NA(),
    FALSE, N("Check if case is 'LEFT' and x axis value less than z score"),
    AND($Y$68 = "LEFT", $AL101 &lt; IF($AC$68="", 0, $AC$68)), $AM101,
    FALSE, N("Check if case is 'RIGHT' and x axis value greater than z score"),
    AND($Y$68 = "RIGHT", $AL101 &gt; IF($AC$68="", 0, $AC$68)), $AM101,
    FALSE, N("Default case: Return NA()"),
    TRUE, NA()
)</f>
        <v>#N/A</v>
      </c>
      <c r="AP101" s="141" t="e" cm="1">
        <f t="array" ref="AP101">_xlfn.IFS(
    FALSE, N("Check if X1 shading is ON"),
    $AP$48&lt;&gt;"x", NA(),
    FALSE, N("Check if case is 'LEFT' and x axis value less than z score"),
    AND($Y$71 = "LEFT", $AL101 &lt; IF($AC$71="", 0, $AC$71)), $AM101,
    FALSE, N("Check if case is 'RIGHT' and x axis value greater than z score"),
    AND($Y$71 = "RIGHT", $AL101 &gt; IF($AC$71="", 0, $AC$71)), $AM101,
    FALSE, N("Check if case is 'TWO' and both directions"),
    AND(
        $Y$71 = "TWO",
        OR($AL101 &lt; -ABS($AC$71), $AL101 &gt; ABS($AC$71))
    ), $AM101,
    FALSE, N("Default case: Return NA()"),
    TRUE, NA()
)</f>
        <v>#N/A</v>
      </c>
      <c r="AQ101" s="139"/>
      <c r="AR101" s="23">
        <v>1.4999999999999982</v>
      </c>
      <c r="AS101" s="23">
        <v>0.11</v>
      </c>
      <c r="AT101" s="23">
        <f t="shared" si="12"/>
        <v>0.11</v>
      </c>
      <c r="AU101" s="23" t="str">
        <f t="shared" si="13"/>
        <v>x</v>
      </c>
    </row>
    <row r="102" spans="2:47" s="138" customFormat="1" ht="16" x14ac:dyDescent="0.2">
      <c r="B102" s="174" t="s">
        <v>363</v>
      </c>
      <c r="C102" s="174" t="s">
        <v>364</v>
      </c>
      <c r="D102" s="174" t="s">
        <v>365</v>
      </c>
      <c r="E102" s="178">
        <v>13.32</v>
      </c>
      <c r="F102" s="148"/>
      <c r="G102" s="159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 s="180" t="s">
        <v>366</v>
      </c>
      <c r="W102" s="169"/>
      <c r="X102" s="169"/>
      <c r="Y102" s="179">
        <f>IF(
    AND(
        $Y$67 &lt;&gt; "TWO",
        AG53 = "x"
    ),
    "x",
    0
)</f>
        <v>0</v>
      </c>
      <c r="Z102" s="124"/>
      <c r="AA102" s="169"/>
      <c r="AB102" s="179" t="str">
        <f>AG55</f>
        <v>x</v>
      </c>
      <c r="AC102" s="179" t="str">
        <f>AG56</f>
        <v>x</v>
      </c>
      <c r="AD102" s="179" t="str">
        <f>AG57</f>
        <v>x</v>
      </c>
      <c r="AE102" s="168"/>
      <c r="AF102" s="139"/>
      <c r="AG102" s="139"/>
      <c r="AH102" s="139"/>
      <c r="AI102" s="139"/>
      <c r="AJ102" s="139"/>
      <c r="AK102" s="139"/>
      <c r="AL102" s="142">
        <f t="shared" si="15"/>
        <v>-0.83333333333333526</v>
      </c>
      <c r="AM102" s="141">
        <f t="shared" si="14"/>
        <v>0.2819118754103021</v>
      </c>
      <c r="AN102" s="141" t="e" cm="1">
        <f t="array" ref="AN102">_xlfn.IFS(
    FALSE, N("Check if X1 shading is ON"),
    $AN$48&lt;&gt;"x", NA(),
    FALSE, N("Check if case is 'LEFT' and x axis value less than z score"),
    AND($Y$67 = "LEFT", $AL102 &lt; IF($AC$67="", 0, $AC$67)), $AM102,
    FALSE, N("Check if case is 'RIGHT' and x axis value greater than z score"),
    AND($Y$67 = "RIGHT", $AL102 &gt; IF($AC$67="", 0, $AC$67)), $AM102,
    FALSE, N("Check if case is 'TWO' and both directions"),
    AND(
        $Y$67 = "TWO",
        OR($AL102 &lt; -ABS($AC$67), $AL102 &gt; ABS($AC$68))
    ), $AM102,
    FALSE, N("Default case: Return NA()"),
    TRUE, NA()
)</f>
        <v>#N/A</v>
      </c>
      <c r="AO102" s="141" t="e" cm="1">
        <f t="array" ref="AO102">_xlfn.IFS(
    FALSE, N("Check if X1 shading is ON"),
    $AN$48&lt;&gt;"x", NA(),
    FALSE, N("Check if case is 'LEFT' and x axis value less than z score"),
    AND($Y$68 = "LEFT", $AL102 &lt; IF($AC$68="", 0, $AC$68)), $AM102,
    FALSE, N("Check if case is 'RIGHT' and x axis value greater than z score"),
    AND($Y$68 = "RIGHT", $AL102 &gt; IF($AC$68="", 0, $AC$68)), $AM102,
    FALSE, N("Default case: Return NA()"),
    TRUE, NA()
)</f>
        <v>#N/A</v>
      </c>
      <c r="AP102" s="141" t="e" cm="1">
        <f t="array" ref="AP102">_xlfn.IFS(
    FALSE, N("Check if X1 shading is ON"),
    $AP$48&lt;&gt;"x", NA(),
    FALSE, N("Check if case is 'LEFT' and x axis value less than z score"),
    AND($Y$71 = "LEFT", $AL102 &lt; IF($AC$71="", 0, $AC$71)), $AM102,
    FALSE, N("Check if case is 'RIGHT' and x axis value greater than z score"),
    AND($Y$71 = "RIGHT", $AL102 &gt; IF($AC$71="", 0, $AC$71)), $AM102,
    FALSE, N("Check if case is 'TWO' and both directions"),
    AND(
        $Y$71 = "TWO",
        OR($AL102 &lt; -ABS($AC$71), $AL102 &gt; ABS($AC$71))
    ), $AM102,
    FALSE, N("Default case: Return NA()"),
    TRUE, NA()
)</f>
        <v>#N/A</v>
      </c>
      <c r="AQ102" s="139"/>
      <c r="AR102" s="23">
        <v>-1.3333333333333357</v>
      </c>
      <c r="AS102" s="23">
        <v>0.13400000000000001</v>
      </c>
      <c r="AT102" s="23">
        <f t="shared" ref="AT102:AT133" si="16">IF($AS$2="x",AS102,NA())</f>
        <v>0.13400000000000001</v>
      </c>
      <c r="AU102" s="23" t="str">
        <f t="shared" ref="AU102:AU133" si="17">IF($AB$66="","",$AB$66)</f>
        <v>x</v>
      </c>
    </row>
    <row r="103" spans="2:47" s="138" customFormat="1" ht="16" x14ac:dyDescent="0.2">
      <c r="B103" s="174" t="s">
        <v>367</v>
      </c>
      <c r="C103" s="174" t="s">
        <v>368</v>
      </c>
      <c r="D103" s="174" t="s">
        <v>369</v>
      </c>
      <c r="E103" s="178">
        <v>13.38</v>
      </c>
      <c r="F103" s="148"/>
      <c r="G103" s="159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 s="169"/>
      <c r="W103" s="21"/>
      <c r="X103" s="12" t="s">
        <v>44</v>
      </c>
      <c r="Y103" s="170" t="s">
        <v>267</v>
      </c>
      <c r="Z103" s="169" t="s">
        <v>370</v>
      </c>
      <c r="AA103" s="168" t="s">
        <v>371</v>
      </c>
      <c r="AB103" s="124" t="s">
        <v>44</v>
      </c>
      <c r="AC103" s="124" t="str">
        <f>AC66</f>
        <v>z</v>
      </c>
      <c r="AD103" s="167" t="s">
        <v>36</v>
      </c>
      <c r="AE103" s="170" t="s">
        <v>268</v>
      </c>
      <c r="AF103" s="139"/>
      <c r="AG103" s="139"/>
      <c r="AH103" s="139"/>
      <c r="AI103" s="139"/>
      <c r="AJ103" s="139"/>
      <c r="AK103" s="139"/>
      <c r="AL103" s="142">
        <f t="shared" si="15"/>
        <v>-0.79166666666666863</v>
      </c>
      <c r="AM103" s="141">
        <f t="shared" si="14"/>
        <v>0.29161915585865517</v>
      </c>
      <c r="AN103" s="141" t="e" cm="1">
        <f t="array" ref="AN103">_xlfn.IFS(
    FALSE, N("Check if X1 shading is ON"),
    $AN$48&lt;&gt;"x", NA(),
    FALSE, N("Check if case is 'LEFT' and x axis value less than z score"),
    AND($Y$67 = "LEFT", $AL103 &lt; IF($AC$67="", 0, $AC$67)), $AM103,
    FALSE, N("Check if case is 'RIGHT' and x axis value greater than z score"),
    AND($Y$67 = "RIGHT", $AL103 &gt; IF($AC$67="", 0, $AC$67)), $AM103,
    FALSE, N("Check if case is 'TWO' and both directions"),
    AND(
        $Y$67 = "TWO",
        OR($AL103 &lt; -ABS($AC$67), $AL103 &gt; ABS($AC$68))
    ), $AM103,
    FALSE, N("Default case: Return NA()"),
    TRUE, NA()
)</f>
        <v>#N/A</v>
      </c>
      <c r="AO103" s="141" t="e" cm="1">
        <f t="array" ref="AO103">_xlfn.IFS(
    FALSE, N("Check if X1 shading is ON"),
    $AN$48&lt;&gt;"x", NA(),
    FALSE, N("Check if case is 'LEFT' and x axis value less than z score"),
    AND($Y$68 = "LEFT", $AL103 &lt; IF($AC$68="", 0, $AC$68)), $AM103,
    FALSE, N("Check if case is 'RIGHT' and x axis value greater than z score"),
    AND($Y$68 = "RIGHT", $AL103 &gt; IF($AC$68="", 0, $AC$68)), $AM103,
    FALSE, N("Default case: Return NA()"),
    TRUE, NA()
)</f>
        <v>#N/A</v>
      </c>
      <c r="AP103" s="141" t="e" cm="1">
        <f t="array" ref="AP103">_xlfn.IFS(
    FALSE, N("Check if X1 shading is ON"),
    $AP$48&lt;&gt;"x", NA(),
    FALSE, N("Check if case is 'LEFT' and x axis value less than z score"),
    AND($Y$71 = "LEFT", $AL103 &lt; IF($AC$71="", 0, $AC$71)), $AM103,
    FALSE, N("Check if case is 'RIGHT' and x axis value greater than z score"),
    AND($Y$71 = "RIGHT", $AL103 &gt; IF($AC$71="", 0, $AC$71)), $AM103,
    FALSE, N("Check if case is 'TWO' and both directions"),
    AND(
        $Y$71 = "TWO",
        OR($AL103 &lt; -ABS($AC$71), $AL103 &gt; ABS($AC$71))
    ), $AM103,
    FALSE, N("Default case: Return NA()"),
    TRUE, NA()
)</f>
        <v>#N/A</v>
      </c>
      <c r="AQ103" s="139"/>
      <c r="AR103" s="23">
        <v>-1.1666666666666687</v>
      </c>
      <c r="AS103" s="23">
        <v>0.13400000000000001</v>
      </c>
      <c r="AT103" s="23">
        <f t="shared" si="16"/>
        <v>0.13400000000000001</v>
      </c>
      <c r="AU103" s="23" t="str">
        <f t="shared" si="17"/>
        <v>x</v>
      </c>
    </row>
    <row r="104" spans="2:47" s="138" customFormat="1" ht="19" customHeight="1" x14ac:dyDescent="0.2">
      <c r="B104" s="174" t="s">
        <v>372</v>
      </c>
      <c r="C104" s="174" t="s">
        <v>373</v>
      </c>
      <c r="D104" s="174" t="s">
        <v>374</v>
      </c>
      <c r="E104" s="178">
        <v>13.38</v>
      </c>
      <c r="F104" s="148"/>
      <c r="G104" s="159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 s="164" t="s">
        <v>375</v>
      </c>
      <c r="W104" s="176" t="str">
        <f>$X67</f>
        <v/>
      </c>
      <c r="X104" s="162" cm="1">
        <f t="array" ref="X104">IFERROR(
   _xlfn.IFS(
       FALSE, N("Use the value of z if it is not empty"),
       $AC67&lt;&gt;"", $AC67,
       FALSE, N("Calculate (x - μ) / σ if μ, σ, and x are numbers"),
       AND(ISNUMBER($Z67), ISNUMBER($AA67), ISNUMBER($AB67)), ($AB67 - $Z67) / $AA67,
       FALSE, N("Fallback to 0 if no conditions are met"),
       TRUE, 0
   ),
   NA()
)</f>
        <v>0</v>
      </c>
      <c r="Y104" s="162" t="e" cm="1">
        <f t="array" ref="Y104">IFERROR(
   _xlfn.IFS(
       $Y$102&lt;&gt;"x", NA(),
       $AC67&lt;&gt;"", MAX(1.1*_xlfn.NORM.S.DIST($AC67, FALSE), 0.2)
   ),
   NA()
)</f>
        <v>#N/A</v>
      </c>
      <c r="Z104" s="22" t="str" cm="1">
        <f t="array" ref="Z104">_xlfn.IFS(
            $Y67="RIGHT", " &gt; ",
            $Y67="LEFT", " &lt; "
        )</f>
        <v xml:space="preserve"> &lt; </v>
      </c>
      <c r="AA104" s="22" t="str" cm="1">
        <f t="array" ref="AA104">_xlfn.IFS(
            $Y67="RIGHT", "⟶",
            $Y67="LEFT", "⟵",
             $Y67="TWO", "⟵  ⟶",
            TRUE, "⟵ ? ⟶"
        )</f>
        <v>⟵</v>
      </c>
      <c r="AB104" s="13" t="str">
        <f>IF(
    AND($AB$102="x", $AB67&lt;&gt;""),
    $AB$57 &amp; Z104 &amp;
    TEXT(
        $AB67,
        IF(
            AG62 = 0,
            "#,##0",
            "#,##0." &amp; REPT("0", AG62)
        )
    ),
   ""
)</f>
        <v/>
      </c>
      <c r="AC104" s="22" t="str">
        <f>IF(
    AND($AC$102="x", $AC67&lt;&gt;""),
    "  "&amp;$AC$103 &amp; Z104 &amp; TEXT($AC67, "0.00"),
   ""
)</f>
        <v/>
      </c>
      <c r="AD104" s="22" t="str">
        <f>IF(
       AND($AD$102="x",$AD67&lt;&gt;""),
        " = "&amp;TEXT($AD67,"#0.0%"),
        ""
)</f>
        <v/>
      </c>
      <c r="AE104" s="161" t="str">
        <f>IF($Y67="LEFT",AA104&amp;" "&amp;W104,W104&amp;" "&amp;AA104) &amp; CHAR(10) &amp;
"P( " &amp; AB104 &amp; AC104 &amp; " )" &amp; AD104</f>
        <v>⟵ 
P(  )</v>
      </c>
      <c r="AF104" s="139"/>
      <c r="AG104" s="139"/>
      <c r="AH104" s="139"/>
      <c r="AI104" s="139"/>
      <c r="AJ104" s="139"/>
      <c r="AK104" s="139"/>
      <c r="AL104" s="142">
        <f t="shared" si="15"/>
        <v>-0.750000000000002</v>
      </c>
      <c r="AM104" s="141">
        <f t="shared" si="14"/>
        <v>0.30113743215480399</v>
      </c>
      <c r="AN104" s="141" t="e" cm="1">
        <f t="array" ref="AN104">_xlfn.IFS(
    FALSE, N("Check if X1 shading is ON"),
    $AN$48&lt;&gt;"x", NA(),
    FALSE, N("Check if case is 'LEFT' and x axis value less than z score"),
    AND($Y$67 = "LEFT", $AL104 &lt; IF($AC$67="", 0, $AC$67)), $AM104,
    FALSE, N("Check if case is 'RIGHT' and x axis value greater than z score"),
    AND($Y$67 = "RIGHT", $AL104 &gt; IF($AC$67="", 0, $AC$67)), $AM104,
    FALSE, N("Check if case is 'TWO' and both directions"),
    AND(
        $Y$67 = "TWO",
        OR($AL104 &lt; -ABS($AC$67), $AL104 &gt; ABS($AC$68))
    ), $AM104,
    FALSE, N("Default case: Return NA()"),
    TRUE, NA()
)</f>
        <v>#N/A</v>
      </c>
      <c r="AO104" s="141" t="e" cm="1">
        <f t="array" ref="AO104">_xlfn.IFS(
    FALSE, N("Check if X1 shading is ON"),
    $AN$48&lt;&gt;"x", NA(),
    FALSE, N("Check if case is 'LEFT' and x axis value less than z score"),
    AND($Y$68 = "LEFT", $AL104 &lt; IF($AC$68="", 0, $AC$68)), $AM104,
    FALSE, N("Check if case is 'RIGHT' and x axis value greater than z score"),
    AND($Y$68 = "RIGHT", $AL104 &gt; IF($AC$68="", 0, $AC$68)), $AM104,
    FALSE, N("Default case: Return NA()"),
    TRUE, NA()
)</f>
        <v>#N/A</v>
      </c>
      <c r="AP104" s="141" t="e" cm="1">
        <f t="array" ref="AP104">_xlfn.IFS(
    FALSE, N("Check if X1 shading is ON"),
    $AP$48&lt;&gt;"x", NA(),
    FALSE, N("Check if case is 'LEFT' and x axis value less than z score"),
    AND($Y$71 = "LEFT", $AL104 &lt; IF($AC$71="", 0, $AC$71)), $AM104,
    FALSE, N("Check if case is 'RIGHT' and x axis value greater than z score"),
    AND($Y$71 = "RIGHT", $AL104 &gt; IF($AC$71="", 0, $AC$71)), $AM104,
    FALSE, N("Check if case is 'TWO' and both directions"),
    AND(
        $Y$71 = "TWO",
        OR($AL104 &lt; -ABS($AC$71), $AL104 &gt; ABS($AC$71))
    ), $AM104,
    FALSE, N("Default case: Return NA()"),
    TRUE, NA()
)</f>
        <v>#N/A</v>
      </c>
      <c r="AQ104" s="139"/>
      <c r="AR104" s="23">
        <v>-0.83333333333333526</v>
      </c>
      <c r="AS104" s="23">
        <v>0.13400000000000001</v>
      </c>
      <c r="AT104" s="23">
        <f t="shared" si="16"/>
        <v>0.13400000000000001</v>
      </c>
      <c r="AU104" s="23" t="str">
        <f t="shared" si="17"/>
        <v>x</v>
      </c>
    </row>
    <row r="105" spans="2:47" s="138" customFormat="1" ht="19" customHeight="1" x14ac:dyDescent="0.2">
      <c r="B105" s="174" t="s">
        <v>376</v>
      </c>
      <c r="C105" s="174" t="s">
        <v>377</v>
      </c>
      <c r="D105" s="174" t="s">
        <v>378</v>
      </c>
      <c r="E105" s="173">
        <v>14.5</v>
      </c>
      <c r="F105" s="148"/>
      <c r="G105" s="177" t="s">
        <v>379</v>
      </c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 s="164" t="s">
        <v>380</v>
      </c>
      <c r="W105" s="176" t="str">
        <f>$X68</f>
        <v/>
      </c>
      <c r="X105" s="162" cm="1">
        <f t="array" ref="X105">IFERROR(
   _xlfn.IFS(
       FALSE, N("Use the value of z if it is not empty"),
       $AC68&lt;&gt;"", $AC68,
       FALSE, N("Calculate (x - μ) / σ if μ, σ, and x are numbers"),
       AND(ISNUMBER($Z68), ISNUMBER($AA68), ISNUMBER($AB68)), ($AB68 - $Z68) / $AA68,
       FALSE, N("Fallback to 0 if no conditions are met"),
       TRUE, 0
   ),
   NA()
)</f>
        <v>0</v>
      </c>
      <c r="Y105" s="162" t="e" cm="1">
        <f t="array" ref="Y105">IFERROR(
   _xlfn.IFS(
       $Y$102&lt;&gt;"x", NA(),
       $AC68&lt;&gt;"", MAX(1.1*_xlfn.NORM.S.DIST($AC68, FALSE), 0.2)
   ),
   NA()
)</f>
        <v>#N/A</v>
      </c>
      <c r="Z105" s="22" t="e" cm="1">
        <f t="array" ref="Z105">_xlfn.IFS(
            $Y68="RIGHT", " &gt; ",
            $Y68="LEFT", " &lt; "
        )</f>
        <v>#N/A</v>
      </c>
      <c r="AA105" s="22" t="str" cm="1">
        <f t="array" ref="AA105">_xlfn.IFS(
            $Y68="RIGHT", "⟶",
            $Y68="LEFT", "⟵",
             $Y68="TWO", "⟵  ⟶",
            TRUE, "⟵ ? ⟶"
        )</f>
        <v>⟵ ? ⟶</v>
      </c>
      <c r="AB105" s="13" t="str">
        <f>IF(
    AND($AB$102="x", $AB68&lt;&gt;""),
    $AB$57 &amp; Z105 &amp;
    TEXT(
        $AB68,
        IF(
            AG62 = 0,
            "#,##0",
            "#,##0." &amp; REPT("0", AG62)
        )
    ),
   ""
)</f>
        <v/>
      </c>
      <c r="AC105" s="22" t="str">
        <f>IF(
    AND($AC$102="x", $AC68&lt;&gt;""),
    "  "&amp;$AC$103 &amp; Z105 &amp; TEXT($AC68, "0.00"),
   ""
)</f>
        <v/>
      </c>
      <c r="AD105" s="22" t="str">
        <f>IF(
       AND($AD$102="x",$AD68&lt;&gt;""),
        " = "&amp;TEXT($AD68,"#0.0%"),
        ""
)</f>
        <v/>
      </c>
      <c r="AE105" s="161" t="str">
        <f>IF($Y68="LEFT",AA105&amp;" "&amp;W105,W105&amp;" "&amp;AA105) &amp; CHAR(10) &amp;
"P( " &amp; AB105 &amp; AC105 &amp; " )" &amp; AD105</f>
        <v xml:space="preserve"> ⟵ ? ⟶
P(  )</v>
      </c>
      <c r="AF105" s="139"/>
      <c r="AG105" s="139"/>
      <c r="AH105" s="139"/>
      <c r="AI105" s="139"/>
      <c r="AJ105" s="139"/>
      <c r="AK105" s="139"/>
      <c r="AL105" s="142">
        <f t="shared" si="15"/>
        <v>-0.70833333333333537</v>
      </c>
      <c r="AM105" s="141">
        <f t="shared" si="14"/>
        <v>0.31042697552584209</v>
      </c>
      <c r="AN105" s="141" t="e" cm="1">
        <f t="array" ref="AN105">_xlfn.IFS(
    FALSE, N("Check if X1 shading is ON"),
    $AN$48&lt;&gt;"x", NA(),
    FALSE, N("Check if case is 'LEFT' and x axis value less than z score"),
    AND($Y$67 = "LEFT", $AL105 &lt; IF($AC$67="", 0, $AC$67)), $AM105,
    FALSE, N("Check if case is 'RIGHT' and x axis value greater than z score"),
    AND($Y$67 = "RIGHT", $AL105 &gt; IF($AC$67="", 0, $AC$67)), $AM105,
    FALSE, N("Check if case is 'TWO' and both directions"),
    AND(
        $Y$67 = "TWO",
        OR($AL105 &lt; -ABS($AC$67), $AL105 &gt; ABS($AC$68))
    ), $AM105,
    FALSE, N("Default case: Return NA()"),
    TRUE, NA()
)</f>
        <v>#N/A</v>
      </c>
      <c r="AO105" s="141" t="e" cm="1">
        <f t="array" ref="AO105">_xlfn.IFS(
    FALSE, N("Check if X1 shading is ON"),
    $AN$48&lt;&gt;"x", NA(),
    FALSE, N("Check if case is 'LEFT' and x axis value less than z score"),
    AND($Y$68 = "LEFT", $AL105 &lt; IF($AC$68="", 0, $AC$68)), $AM105,
    FALSE, N("Check if case is 'RIGHT' and x axis value greater than z score"),
    AND($Y$68 = "RIGHT", $AL105 &gt; IF($AC$68="", 0, $AC$68)), $AM105,
    FALSE, N("Default case: Return NA()"),
    TRUE, NA()
)</f>
        <v>#N/A</v>
      </c>
      <c r="AP105" s="141" t="e" cm="1">
        <f t="array" ref="AP105">_xlfn.IFS(
    FALSE, N("Check if X1 shading is ON"),
    $AP$48&lt;&gt;"x", NA(),
    FALSE, N("Check if case is 'LEFT' and x axis value less than z score"),
    AND($Y$71 = "LEFT", $AL105 &lt; IF($AC$71="", 0, $AC$71)), $AM105,
    FALSE, N("Check if case is 'RIGHT' and x axis value greater than z score"),
    AND($Y$71 = "RIGHT", $AL105 &gt; IF($AC$71="", 0, $AC$71)), $AM105,
    FALSE, N("Check if case is 'TWO' and both directions"),
    AND(
        $Y$71 = "TWO",
        OR($AL105 &lt; -ABS($AC$71), $AL105 &gt; ABS($AC$71))
    ), $AM105,
    FALSE, N("Default case: Return NA()"),
    TRUE, NA()
)</f>
        <v>#N/A</v>
      </c>
      <c r="AQ105" s="139"/>
      <c r="AR105" s="23">
        <v>-0.66666666666666874</v>
      </c>
      <c r="AS105" s="23">
        <v>0.13400000000000001</v>
      </c>
      <c r="AT105" s="23">
        <f t="shared" si="16"/>
        <v>0.13400000000000001</v>
      </c>
      <c r="AU105" s="23" t="str">
        <f t="shared" si="17"/>
        <v>x</v>
      </c>
    </row>
    <row r="106" spans="2:47" s="138" customFormat="1" ht="16" x14ac:dyDescent="0.2">
      <c r="B106" s="174" t="s">
        <v>381</v>
      </c>
      <c r="C106" s="174" t="s">
        <v>382</v>
      </c>
      <c r="D106" s="174" t="s">
        <v>349</v>
      </c>
      <c r="E106" s="173">
        <v>14.75</v>
      </c>
      <c r="F106" s="148"/>
      <c r="G106" s="175">
        <f>G58+2*I5</f>
        <v>13.487136102780751</v>
      </c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 s="140"/>
      <c r="W106" s="140"/>
      <c r="X106" s="140"/>
      <c r="Y106" s="140"/>
      <c r="Z106" s="121"/>
      <c r="AA106" s="121"/>
      <c r="AB106" s="121"/>
      <c r="AC106" s="142"/>
      <c r="AD106" s="158"/>
      <c r="AE106" s="139"/>
      <c r="AF106" s="139"/>
      <c r="AG106" s="139"/>
      <c r="AH106" s="139"/>
      <c r="AI106" s="139"/>
      <c r="AJ106" s="139"/>
      <c r="AK106" s="139"/>
      <c r="AL106" s="142">
        <f t="shared" si="15"/>
        <v>-0.66666666666666874</v>
      </c>
      <c r="AM106" s="141">
        <f t="shared" si="14"/>
        <v>0.31944800552235181</v>
      </c>
      <c r="AN106" s="141" t="e" cm="1">
        <f t="array" ref="AN106">_xlfn.IFS(
    FALSE, N("Check if X1 shading is ON"),
    $AN$48&lt;&gt;"x", NA(),
    FALSE, N("Check if case is 'LEFT' and x axis value less than z score"),
    AND($Y$67 = "LEFT", $AL106 &lt; IF($AC$67="", 0, $AC$67)), $AM106,
    FALSE, N("Check if case is 'RIGHT' and x axis value greater than z score"),
    AND($Y$67 = "RIGHT", $AL106 &gt; IF($AC$67="", 0, $AC$67)), $AM106,
    FALSE, N("Check if case is 'TWO' and both directions"),
    AND(
        $Y$67 = "TWO",
        OR($AL106 &lt; -ABS($AC$67), $AL106 &gt; ABS($AC$68))
    ), $AM106,
    FALSE, N("Default case: Return NA()"),
    TRUE, NA()
)</f>
        <v>#N/A</v>
      </c>
      <c r="AO106" s="141" t="e" cm="1">
        <f t="array" ref="AO106">_xlfn.IFS(
    FALSE, N("Check if X1 shading is ON"),
    $AN$48&lt;&gt;"x", NA(),
    FALSE, N("Check if case is 'LEFT' and x axis value less than z score"),
    AND($Y$68 = "LEFT", $AL106 &lt; IF($AC$68="", 0, $AC$68)), $AM106,
    FALSE, N("Check if case is 'RIGHT' and x axis value greater than z score"),
    AND($Y$68 = "RIGHT", $AL106 &gt; IF($AC$68="", 0, $AC$68)), $AM106,
    FALSE, N("Default case: Return NA()"),
    TRUE, NA()
)</f>
        <v>#N/A</v>
      </c>
      <c r="AP106" s="141" t="e" cm="1">
        <f t="array" ref="AP106">_xlfn.IFS(
    FALSE, N("Check if X1 shading is ON"),
    $AP$48&lt;&gt;"x", NA(),
    FALSE, N("Check if case is 'LEFT' and x axis value less than z score"),
    AND($Y$71 = "LEFT", $AL106 &lt; IF($AC$71="", 0, $AC$71)), $AM106,
    FALSE, N("Check if case is 'RIGHT' and x axis value greater than z score"),
    AND($Y$71 = "RIGHT", $AL106 &gt; IF($AC$71="", 0, $AC$71)), $AM106,
    FALSE, N("Check if case is 'TWO' and both directions"),
    AND(
        $Y$71 = "TWO",
        OR($AL106 &lt; -ABS($AC$71), $AL106 &gt; ABS($AC$71))
    ), $AM106,
    FALSE, N("Default case: Return NA()"),
    TRUE, NA()
)</f>
        <v>#N/A</v>
      </c>
      <c r="AQ106" s="139"/>
      <c r="AR106" s="23">
        <v>-0.50000000000000222</v>
      </c>
      <c r="AS106" s="23">
        <v>0.13400000000000001</v>
      </c>
      <c r="AT106" s="23">
        <f t="shared" si="16"/>
        <v>0.13400000000000001</v>
      </c>
      <c r="AU106" s="23" t="str">
        <f t="shared" si="17"/>
        <v>x</v>
      </c>
    </row>
    <row r="107" spans="2:47" s="138" customFormat="1" ht="16" x14ac:dyDescent="0.2">
      <c r="B107" s="174" t="s">
        <v>383</v>
      </c>
      <c r="C107" s="174" t="s">
        <v>384</v>
      </c>
      <c r="D107" s="174" t="s">
        <v>83</v>
      </c>
      <c r="E107" s="173">
        <v>15.1</v>
      </c>
      <c r="F107" s="148"/>
      <c r="G107" s="159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 s="172" t="s">
        <v>385</v>
      </c>
      <c r="W107" s="140"/>
      <c r="X107" s="140"/>
      <c r="Y107" s="171">
        <f>AG53</f>
        <v>0</v>
      </c>
      <c r="Z107" s="121"/>
      <c r="AA107" s="121"/>
      <c r="AB107" s="171" t="str">
        <f>AG55</f>
        <v>x</v>
      </c>
      <c r="AC107" s="171" t="str">
        <f>AG56</f>
        <v>x</v>
      </c>
      <c r="AD107" s="171" t="str">
        <f>AG57</f>
        <v>x</v>
      </c>
      <c r="AE107" s="139"/>
      <c r="AF107" s="139"/>
      <c r="AG107" s="139"/>
      <c r="AH107" s="139"/>
      <c r="AI107" s="139"/>
      <c r="AJ107" s="139"/>
      <c r="AK107" s="139"/>
      <c r="AL107" s="142">
        <f t="shared" si="15"/>
        <v>-0.62500000000000211</v>
      </c>
      <c r="AM107" s="141">
        <f t="shared" si="14"/>
        <v>0.32816096855037463</v>
      </c>
      <c r="AN107" s="141" t="e" cm="1">
        <f t="array" ref="AN107">_xlfn.IFS(
    FALSE, N("Check if X1 shading is ON"),
    $AN$48&lt;&gt;"x", NA(),
    FALSE, N("Check if case is 'LEFT' and x axis value less than z score"),
    AND($Y$67 = "LEFT", $AL107 &lt; IF($AC$67="", 0, $AC$67)), $AM107,
    FALSE, N("Check if case is 'RIGHT' and x axis value greater than z score"),
    AND($Y$67 = "RIGHT", $AL107 &gt; IF($AC$67="", 0, $AC$67)), $AM107,
    FALSE, N("Check if case is 'TWO' and both directions"),
    AND(
        $Y$67 = "TWO",
        OR($AL107 &lt; -ABS($AC$67), $AL107 &gt; ABS($AC$68))
    ), $AM107,
    FALSE, N("Default case: Return NA()"),
    TRUE, NA()
)</f>
        <v>#N/A</v>
      </c>
      <c r="AO107" s="141" t="e" cm="1">
        <f t="array" ref="AO107">_xlfn.IFS(
    FALSE, N("Check if X1 shading is ON"),
    $AN$48&lt;&gt;"x", NA(),
    FALSE, N("Check if case is 'LEFT' and x axis value less than z score"),
    AND($Y$68 = "LEFT", $AL107 &lt; IF($AC$68="", 0, $AC$68)), $AM107,
    FALSE, N("Check if case is 'RIGHT' and x axis value greater than z score"),
    AND($Y$68 = "RIGHT", $AL107 &gt; IF($AC$68="", 0, $AC$68)), $AM107,
    FALSE, N("Default case: Return NA()"),
    TRUE, NA()
)</f>
        <v>#N/A</v>
      </c>
      <c r="AP107" s="141" t="e" cm="1">
        <f t="array" ref="AP107">_xlfn.IFS(
    FALSE, N("Check if X1 shading is ON"),
    $AP$48&lt;&gt;"x", NA(),
    FALSE, N("Check if case is 'LEFT' and x axis value less than z score"),
    AND($Y$71 = "LEFT", $AL107 &lt; IF($AC$71="", 0, $AC$71)), $AM107,
    FALSE, N("Check if case is 'RIGHT' and x axis value greater than z score"),
    AND($Y$71 = "RIGHT", $AL107 &gt; IF($AC$71="", 0, $AC$71)), $AM107,
    FALSE, N("Check if case is 'TWO' and both directions"),
    AND(
        $Y$71 = "TWO",
        OR($AL107 &lt; -ABS($AC$71), $AL107 &gt; ABS($AC$71))
    ), $AM107,
    FALSE, N("Default case: Return NA()"),
    TRUE, NA()
)</f>
        <v>#N/A</v>
      </c>
      <c r="AQ107" s="139"/>
      <c r="AR107" s="23">
        <v>-0.33333333333333548</v>
      </c>
      <c r="AS107" s="23">
        <v>0.13400000000000001</v>
      </c>
      <c r="AT107" s="23">
        <f t="shared" si="16"/>
        <v>0.13400000000000001</v>
      </c>
      <c r="AU107" s="23" t="str">
        <f t="shared" si="17"/>
        <v>x</v>
      </c>
    </row>
    <row r="108" spans="2:47" s="138" customFormat="1" ht="16" x14ac:dyDescent="0.2">
      <c r="B108" s="148"/>
      <c r="C108" s="148"/>
      <c r="D108" s="148"/>
      <c r="E108" s="166"/>
      <c r="F108" s="148"/>
      <c r="G108" s="165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 s="140"/>
      <c r="W108" s="140"/>
      <c r="X108" s="12" t="s">
        <v>44</v>
      </c>
      <c r="Y108" s="170" t="s">
        <v>267</v>
      </c>
      <c r="Z108" s="169" t="s">
        <v>370</v>
      </c>
      <c r="AA108" s="168" t="s">
        <v>371</v>
      </c>
      <c r="AB108" s="124" t="s">
        <v>44</v>
      </c>
      <c r="AC108" s="124" t="str">
        <f>AC103</f>
        <v>z</v>
      </c>
      <c r="AD108" s="167" t="s">
        <v>36</v>
      </c>
      <c r="AE108" s="145" t="s">
        <v>268</v>
      </c>
      <c r="AF108" s="139"/>
      <c r="AG108" s="139"/>
      <c r="AH108" s="139"/>
      <c r="AI108" s="139"/>
      <c r="AJ108" s="139"/>
      <c r="AK108" s="139"/>
      <c r="AL108" s="142">
        <f t="shared" si="15"/>
        <v>-0.58333333333333548</v>
      </c>
      <c r="AM108" s="141">
        <f t="shared" si="14"/>
        <v>0.33652682274495277</v>
      </c>
      <c r="AN108" s="141" t="e" cm="1">
        <f t="array" ref="AN108">_xlfn.IFS(
    FALSE, N("Check if X1 shading is ON"),
    $AN$48&lt;&gt;"x", NA(),
    FALSE, N("Check if case is 'LEFT' and x axis value less than z score"),
    AND($Y$67 = "LEFT", $AL108 &lt; IF($AC$67="", 0, $AC$67)), $AM108,
    FALSE, N("Check if case is 'RIGHT' and x axis value greater than z score"),
    AND($Y$67 = "RIGHT", $AL108 &gt; IF($AC$67="", 0, $AC$67)), $AM108,
    FALSE, N("Check if case is 'TWO' and both directions"),
    AND(
        $Y$67 = "TWO",
        OR($AL108 &lt; -ABS($AC$67), $AL108 &gt; ABS($AC$68))
    ), $AM108,
    FALSE, N("Default case: Return NA()"),
    TRUE, NA()
)</f>
        <v>#N/A</v>
      </c>
      <c r="AO108" s="141" t="e" cm="1">
        <f t="array" ref="AO108">_xlfn.IFS(
    FALSE, N("Check if X1 shading is ON"),
    $AN$48&lt;&gt;"x", NA(),
    FALSE, N("Check if case is 'LEFT' and x axis value less than z score"),
    AND($Y$68 = "LEFT", $AL108 &lt; IF($AC$68="", 0, $AC$68)), $AM108,
    FALSE, N("Check if case is 'RIGHT' and x axis value greater than z score"),
    AND($Y$68 = "RIGHT", $AL108 &gt; IF($AC$68="", 0, $AC$68)), $AM108,
    FALSE, N("Default case: Return NA()"),
    TRUE, NA()
)</f>
        <v>#N/A</v>
      </c>
      <c r="AP108" s="141" t="e" cm="1">
        <f t="array" ref="AP108">_xlfn.IFS(
    FALSE, N("Check if X1 shading is ON"),
    $AP$48&lt;&gt;"x", NA(),
    FALSE, N("Check if case is 'LEFT' and x axis value less than z score"),
    AND($Y$71 = "LEFT", $AL108 &lt; IF($AC$71="", 0, $AC$71)), $AM108,
    FALSE, N("Check if case is 'RIGHT' and x axis value greater than z score"),
    AND($Y$71 = "RIGHT", $AL108 &gt; IF($AC$71="", 0, $AC$71)), $AM108,
    FALSE, N("Check if case is 'TWO' and both directions"),
    AND(
        $Y$71 = "TWO",
        OR($AL108 &lt; -ABS($AC$71), $AL108 &gt; ABS($AC$71))
    ), $AM108,
    FALSE, N("Default case: Return NA()"),
    TRUE, NA()
)</f>
        <v>#N/A</v>
      </c>
      <c r="AQ108" s="139"/>
      <c r="AR108" s="23">
        <v>-0.16666666666666879</v>
      </c>
      <c r="AS108" s="23">
        <v>0.13400000000000001</v>
      </c>
      <c r="AT108" s="23">
        <f t="shared" si="16"/>
        <v>0.13400000000000001</v>
      </c>
      <c r="AU108" s="23" t="str">
        <f t="shared" si="17"/>
        <v>x</v>
      </c>
    </row>
    <row r="109" spans="2:47" s="138" customFormat="1" ht="51" x14ac:dyDescent="0.2">
      <c r="B109" s="148"/>
      <c r="C109" s="148"/>
      <c r="D109" s="148"/>
      <c r="E109" s="166"/>
      <c r="F109" s="148"/>
      <c r="G109" s="165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 s="164" t="s">
        <v>386</v>
      </c>
      <c r="W109" s="163" t="str">
        <f>X71</f>
        <v/>
      </c>
      <c r="X109" s="162">
        <f>IFERROR(
   MAX(-3.9, MIN(3.9,
       _xlfn.IFS(
           FALSE, N("Check if the Case display is ON"),
           Y70&lt;&gt;"x", NA(),
           FALSE, N("Use the value of z if it is not empty"),
           AC71&lt;&gt;"", AC71,
           FALSE, N("Calculate (x - μ) / σ if μ, σ, and x are numbers"),
           AND(ISNUMBER(Z71), ISNUMBER(AA71), ISNUMBER(AB71)), (AB71 - Z71) / AA71,
           FALSE, N("Fallback to 0 if no conditions are met"),
           TRUE, 0
       )
   )),
   NA()
)</f>
        <v>0</v>
      </c>
      <c r="Y109" s="162" t="e" cm="1">
        <f t="array" ref="Y109">IFERROR(
   _xlfn.IFS(
       Y107&lt;&gt;"x", NA(),
       AC71&lt;&gt;"", MAX(1.1*_xlfn.NORM.S.DIST(AC71, FALSE), 0.1)
   ),
   NA()
)</f>
        <v>#N/A</v>
      </c>
      <c r="Z109" s="22" t="e" cm="1">
        <f t="array" ref="Z109">_xlfn.IFS(
            $Y71="RIGHT", " &gt; ",
            $Y71="LEFT", " &lt; "
        )</f>
        <v>#N/A</v>
      </c>
      <c r="AA109" s="22" t="str" cm="1">
        <f t="array" ref="AA109">_xlfn.IFS(
            Y71="RIGHT", "⟶",
            Y71="LEFT", "⟵",
            TRUE, "⟵ ? ⟶"
        )</f>
        <v>⟵ ? ⟶</v>
      </c>
      <c r="AB109" s="13" t="str">
        <f>IF(
    AND(AB107="x", AB71&lt;&gt;""),
    $AB$66 &amp; Z109 &amp;
    TEXT(
        AB71,
        IF(
            AG62 = 0,
            "#,##0",
            "#,##0." &amp; REPT("0", AG62)
        )
    ),
 ""
)</f>
        <v/>
      </c>
      <c r="AC109" s="22" t="str">
        <f>IF(
    AND(AC107="x", AC71&lt;&gt;""),
    " "&amp; AC108 &amp; Z109 &amp; TEXT(AC71, "0.00"),
   ""
)</f>
        <v/>
      </c>
      <c r="AD109" s="22" t="str">
        <f>IF(
       AND($AD107="x",AD71&lt;&gt;""),
        " = "&amp;TEXT(AD71,"#0.0%"),
       ""
)</f>
        <v/>
      </c>
      <c r="AE109" s="161" t="str">
        <f>IF(Y71="LEFT",AA109&amp;" "&amp;W109,W109&amp;" "&amp;AA109) &amp; CHAR(10) &amp;
"P( " &amp; AB109 &amp; AC109 &amp; " )" &amp; AD109</f>
        <v xml:space="preserve"> ⟵ ? ⟶
P(  )</v>
      </c>
      <c r="AF109" s="139"/>
      <c r="AG109" s="139"/>
      <c r="AH109" s="139"/>
      <c r="AI109" s="139"/>
      <c r="AJ109" s="139"/>
      <c r="AK109" s="139"/>
      <c r="AL109" s="142">
        <f t="shared" si="15"/>
        <v>-0.54166666666666885</v>
      </c>
      <c r="AM109" s="141">
        <f t="shared" si="14"/>
        <v>0.34450732636471215</v>
      </c>
      <c r="AN109" s="141" t="e" cm="1">
        <f t="array" ref="AN109">_xlfn.IFS(
    FALSE, N("Check if X1 shading is ON"),
    $AN$48&lt;&gt;"x", NA(),
    FALSE, N("Check if case is 'LEFT' and x axis value less than z score"),
    AND($Y$67 = "LEFT", $AL109 &lt; IF($AC$67="", 0, $AC$67)), $AM109,
    FALSE, N("Check if case is 'RIGHT' and x axis value greater than z score"),
    AND($Y$67 = "RIGHT", $AL109 &gt; IF($AC$67="", 0, $AC$67)), $AM109,
    FALSE, N("Check if case is 'TWO' and both directions"),
    AND(
        $Y$67 = "TWO",
        OR($AL109 &lt; -ABS($AC$67), $AL109 &gt; ABS($AC$68))
    ), $AM109,
    FALSE, N("Default case: Return NA()"),
    TRUE, NA()
)</f>
        <v>#N/A</v>
      </c>
      <c r="AO109" s="141" t="e" cm="1">
        <f t="array" ref="AO109">_xlfn.IFS(
    FALSE, N("Check if X1 shading is ON"),
    $AN$48&lt;&gt;"x", NA(),
    FALSE, N("Check if case is 'LEFT' and x axis value less than z score"),
    AND($Y$68 = "LEFT", $AL109 &lt; IF($AC$68="", 0, $AC$68)), $AM109,
    FALSE, N("Check if case is 'RIGHT' and x axis value greater than z score"),
    AND($Y$68 = "RIGHT", $AL109 &gt; IF($AC$68="", 0, $AC$68)), $AM109,
    FALSE, N("Default case: Return NA()"),
    TRUE, NA()
)</f>
        <v>#N/A</v>
      </c>
      <c r="AP109" s="141" t="e" cm="1">
        <f t="array" ref="AP109">_xlfn.IFS(
    FALSE, N("Check if X1 shading is ON"),
    $AP$48&lt;&gt;"x", NA(),
    FALSE, N("Check if case is 'LEFT' and x axis value less than z score"),
    AND($Y$71 = "LEFT", $AL109 &lt; IF($AC$71="", 0, $AC$71)), $AM109,
    FALSE, N("Check if case is 'RIGHT' and x axis value greater than z score"),
    AND($Y$71 = "RIGHT", $AL109 &gt; IF($AC$71="", 0, $AC$71)), $AM109,
    FALSE, N("Check if case is 'TWO' and both directions"),
    AND(
        $Y$71 = "TWO",
        OR($AL109 &lt; -ABS($AC$71), $AL109 &gt; ABS($AC$71))
    ), $AM109,
    FALSE, N("Default case: Return NA()"),
    TRUE, NA()
)</f>
        <v>#N/A</v>
      </c>
      <c r="AQ109" s="139"/>
      <c r="AR109" s="23">
        <v>0.16666666666666449</v>
      </c>
      <c r="AS109" s="23">
        <v>0.13400000000000001</v>
      </c>
      <c r="AT109" s="23">
        <f t="shared" si="16"/>
        <v>0.13400000000000001</v>
      </c>
      <c r="AU109" s="23" t="str">
        <f t="shared" si="17"/>
        <v>x</v>
      </c>
    </row>
    <row r="110" spans="2:47" s="138" customFormat="1" ht="16" x14ac:dyDescent="0.2">
      <c r="B110"/>
      <c r="C110"/>
      <c r="D110"/>
      <c r="E110" s="160"/>
      <c r="F110"/>
      <c r="G110" s="159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 s="140"/>
      <c r="W110" s="23"/>
      <c r="X110" s="23"/>
      <c r="Y110" s="140"/>
      <c r="Z110" s="140"/>
      <c r="AA110" s="140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42">
        <f t="shared" si="15"/>
        <v>-0.50000000000000222</v>
      </c>
      <c r="AM110" s="141">
        <f t="shared" si="14"/>
        <v>0.35206532676429914</v>
      </c>
      <c r="AN110" s="141" t="e" cm="1">
        <f t="array" ref="AN110">_xlfn.IFS(
    FALSE, N("Check if X1 shading is ON"),
    $AN$48&lt;&gt;"x", NA(),
    FALSE, N("Check if case is 'LEFT' and x axis value less than z score"),
    AND($Y$67 = "LEFT", $AL110 &lt; IF($AC$67="", 0, $AC$67)), $AM110,
    FALSE, N("Check if case is 'RIGHT' and x axis value greater than z score"),
    AND($Y$67 = "RIGHT", $AL110 &gt; IF($AC$67="", 0, $AC$67)), $AM110,
    FALSE, N("Check if case is 'TWO' and both directions"),
    AND(
        $Y$67 = "TWO",
        OR($AL110 &lt; -ABS($AC$67), $AL110 &gt; ABS($AC$68))
    ), $AM110,
    FALSE, N("Default case: Return NA()"),
    TRUE, NA()
)</f>
        <v>#N/A</v>
      </c>
      <c r="AO110" s="141" t="e" cm="1">
        <f t="array" ref="AO110">_xlfn.IFS(
    FALSE, N("Check if X1 shading is ON"),
    $AN$48&lt;&gt;"x", NA(),
    FALSE, N("Check if case is 'LEFT' and x axis value less than z score"),
    AND($Y$68 = "LEFT", $AL110 &lt; IF($AC$68="", 0, $AC$68)), $AM110,
    FALSE, N("Check if case is 'RIGHT' and x axis value greater than z score"),
    AND($Y$68 = "RIGHT", $AL110 &gt; IF($AC$68="", 0, $AC$68)), $AM110,
    FALSE, N("Default case: Return NA()"),
    TRUE, NA()
)</f>
        <v>#N/A</v>
      </c>
      <c r="AP110" s="141" t="e" cm="1">
        <f t="array" ref="AP110">_xlfn.IFS(
    FALSE, N("Check if X1 shading is ON"),
    $AP$48&lt;&gt;"x", NA(),
    FALSE, N("Check if case is 'LEFT' and x axis value less than z score"),
    AND($Y$71 = "LEFT", $AL110 &lt; IF($AC$71="", 0, $AC$71)), $AM110,
    FALSE, N("Check if case is 'RIGHT' and x axis value greater than z score"),
    AND($Y$71 = "RIGHT", $AL110 &gt; IF($AC$71="", 0, $AC$71)), $AM110,
    FALSE, N("Check if case is 'TWO' and both directions"),
    AND(
        $Y$71 = "TWO",
        OR($AL110 &lt; -ABS($AC$71), $AL110 &gt; ABS($AC$71))
    ), $AM110,
    FALSE, N("Default case: Return NA()"),
    TRUE, NA()
)</f>
        <v>#N/A</v>
      </c>
      <c r="AQ110" s="139"/>
      <c r="AR110" s="23">
        <v>0.33333333333333115</v>
      </c>
      <c r="AS110" s="23">
        <v>0.13400000000000001</v>
      </c>
      <c r="AT110" s="23">
        <f t="shared" si="16"/>
        <v>0.13400000000000001</v>
      </c>
      <c r="AU110" s="23" t="str">
        <f t="shared" si="17"/>
        <v>x</v>
      </c>
    </row>
    <row r="111" spans="2:47" s="138" customFormat="1" ht="16" x14ac:dyDescent="0.2">
      <c r="B111"/>
      <c r="C111"/>
      <c r="D111"/>
      <c r="E111" s="160"/>
      <c r="F111"/>
      <c r="G111" s="159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 s="140"/>
      <c r="W111" s="23"/>
      <c r="X111" s="23"/>
      <c r="Y111" s="140"/>
      <c r="Z111" s="140"/>
      <c r="AA111" s="140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42">
        <f t="shared" si="15"/>
        <v>-0.45833333333333554</v>
      </c>
      <c r="AM111" s="141">
        <f t="shared" si="14"/>
        <v>0.35916504691680912</v>
      </c>
      <c r="AN111" s="141" t="e" cm="1">
        <f t="array" ref="AN111">_xlfn.IFS(
    FALSE, N("Check if X1 shading is ON"),
    $AN$48&lt;&gt;"x", NA(),
    FALSE, N("Check if case is 'LEFT' and x axis value less than z score"),
    AND($Y$67 = "LEFT", $AL111 &lt; IF($AC$67="", 0, $AC$67)), $AM111,
    FALSE, N("Check if case is 'RIGHT' and x axis value greater than z score"),
    AND($Y$67 = "RIGHT", $AL111 &gt; IF($AC$67="", 0, $AC$67)), $AM111,
    FALSE, N("Check if case is 'TWO' and both directions"),
    AND(
        $Y$67 = "TWO",
        OR($AL111 &lt; -ABS($AC$67), $AL111 &gt; ABS($AC$68))
    ), $AM111,
    FALSE, N("Default case: Return NA()"),
    TRUE, NA()
)</f>
        <v>#N/A</v>
      </c>
      <c r="AO111" s="141" t="e" cm="1">
        <f t="array" ref="AO111">_xlfn.IFS(
    FALSE, N("Check if X1 shading is ON"),
    $AN$48&lt;&gt;"x", NA(),
    FALSE, N("Check if case is 'LEFT' and x axis value less than z score"),
    AND($Y$68 = "LEFT", $AL111 &lt; IF($AC$68="", 0, $AC$68)), $AM111,
    FALSE, N("Check if case is 'RIGHT' and x axis value greater than z score"),
    AND($Y$68 = "RIGHT", $AL111 &gt; IF($AC$68="", 0, $AC$68)), $AM111,
    FALSE, N("Default case: Return NA()"),
    TRUE, NA()
)</f>
        <v>#N/A</v>
      </c>
      <c r="AP111" s="141" t="e" cm="1">
        <f t="array" ref="AP111">_xlfn.IFS(
    FALSE, N("Check if X1 shading is ON"),
    $AP$48&lt;&gt;"x", NA(),
    FALSE, N("Check if case is 'LEFT' and x axis value less than z score"),
    AND($Y$71 = "LEFT", $AL111 &lt; IF($AC$71="", 0, $AC$71)), $AM111,
    FALSE, N("Check if case is 'RIGHT' and x axis value greater than z score"),
    AND($Y$71 = "RIGHT", $AL111 &gt; IF($AC$71="", 0, $AC$71)), $AM111,
    FALSE, N("Check if case is 'TWO' and both directions"),
    AND(
        $Y$71 = "TWO",
        OR($AL111 &lt; -ABS($AC$71), $AL111 &gt; ABS($AC$71))
    ), $AM111,
    FALSE, N("Default case: Return NA()"),
    TRUE, NA()
)</f>
        <v>#N/A</v>
      </c>
      <c r="AQ111" s="139"/>
      <c r="AR111" s="23">
        <v>0.49999999999999789</v>
      </c>
      <c r="AS111" s="23">
        <v>0.13400000000000001</v>
      </c>
      <c r="AT111" s="23">
        <f t="shared" si="16"/>
        <v>0.13400000000000001</v>
      </c>
      <c r="AU111" s="23" t="str">
        <f t="shared" si="17"/>
        <v>x</v>
      </c>
    </row>
    <row r="112" spans="2:47" s="138" customFormat="1" ht="19" x14ac:dyDescent="0.25">
      <c r="B112"/>
      <c r="C112"/>
      <c r="D112"/>
      <c r="E112" s="160"/>
      <c r="F112"/>
      <c r="G112" s="159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 s="147" t="s">
        <v>387</v>
      </c>
      <c r="W112" s="23"/>
      <c r="X112" s="23"/>
      <c r="Y112" s="140"/>
      <c r="Z112" s="140"/>
      <c r="AA112" s="140"/>
      <c r="AB112" s="139"/>
      <c r="AC112" s="16"/>
      <c r="AD112" s="16"/>
      <c r="AE112" s="16"/>
      <c r="AF112" s="16"/>
      <c r="AG112" s="16"/>
      <c r="AH112" s="16"/>
      <c r="AI112" s="139"/>
      <c r="AJ112" s="139"/>
      <c r="AK112" s="139"/>
      <c r="AL112" s="142">
        <f t="shared" si="15"/>
        <v>-0.41666666666666885</v>
      </c>
      <c r="AM112" s="141">
        <f t="shared" si="14"/>
        <v>0.36577236641400213</v>
      </c>
      <c r="AN112" s="141" t="e" cm="1">
        <f t="array" ref="AN112">_xlfn.IFS(
    FALSE, N("Check if X1 shading is ON"),
    $AN$48&lt;&gt;"x", NA(),
    FALSE, N("Check if case is 'LEFT' and x axis value less than z score"),
    AND($Y$67 = "LEFT", $AL112 &lt; IF($AC$67="", 0, $AC$67)), $AM112,
    FALSE, N("Check if case is 'RIGHT' and x axis value greater than z score"),
    AND($Y$67 = "RIGHT", $AL112 &gt; IF($AC$67="", 0, $AC$67)), $AM112,
    FALSE, N("Check if case is 'TWO' and both directions"),
    AND(
        $Y$67 = "TWO",
        OR($AL112 &lt; -ABS($AC$67), $AL112 &gt; ABS($AC$68))
    ), $AM112,
    FALSE, N("Default case: Return NA()"),
    TRUE, NA()
)</f>
        <v>#N/A</v>
      </c>
      <c r="AO112" s="141" t="e" cm="1">
        <f t="array" ref="AO112">_xlfn.IFS(
    FALSE, N("Check if X1 shading is ON"),
    $AN$48&lt;&gt;"x", NA(),
    FALSE, N("Check if case is 'LEFT' and x axis value less than z score"),
    AND($Y$68 = "LEFT", $AL112 &lt; IF($AC$68="", 0, $AC$68)), $AM112,
    FALSE, N("Check if case is 'RIGHT' and x axis value greater than z score"),
    AND($Y$68 = "RIGHT", $AL112 &gt; IF($AC$68="", 0, $AC$68)), $AM112,
    FALSE, N("Default case: Return NA()"),
    TRUE, NA()
)</f>
        <v>#N/A</v>
      </c>
      <c r="AP112" s="141" t="e" cm="1">
        <f t="array" ref="AP112">_xlfn.IFS(
    FALSE, N("Check if X1 shading is ON"),
    $AP$48&lt;&gt;"x", NA(),
    FALSE, N("Check if case is 'LEFT' and x axis value less than z score"),
    AND($Y$71 = "LEFT", $AL112 &lt; IF($AC$71="", 0, $AC$71)), $AM112,
    FALSE, N("Check if case is 'RIGHT' and x axis value greater than z score"),
    AND($Y$71 = "RIGHT", $AL112 &gt; IF($AC$71="", 0, $AC$71)), $AM112,
    FALSE, N("Check if case is 'TWO' and both directions"),
    AND(
        $Y$71 = "TWO",
        OR($AL112 &lt; -ABS($AC$71), $AL112 &gt; ABS($AC$71))
    ), $AM112,
    FALSE, N("Default case: Return NA()"),
    TRUE, NA()
)</f>
        <v>#N/A</v>
      </c>
      <c r="AQ112" s="139"/>
      <c r="AR112" s="23">
        <v>0.66666666666666441</v>
      </c>
      <c r="AS112" s="23">
        <v>0.13400000000000001</v>
      </c>
      <c r="AT112" s="23">
        <f t="shared" si="16"/>
        <v>0.13400000000000001</v>
      </c>
      <c r="AU112" s="23" t="str">
        <f t="shared" si="17"/>
        <v>x</v>
      </c>
    </row>
    <row r="113" spans="22:47" s="138" customFormat="1" ht="16" x14ac:dyDescent="0.2">
      <c r="V113" s="145" t="s">
        <v>289</v>
      </c>
      <c r="W113" s="5" t="s">
        <v>290</v>
      </c>
      <c r="X113" s="145" t="s">
        <v>388</v>
      </c>
      <c r="Y113" s="145" t="s">
        <v>389</v>
      </c>
      <c r="Z113" s="145" t="s">
        <v>390</v>
      </c>
      <c r="AA113" s="145" t="s">
        <v>391</v>
      </c>
      <c r="AB113" s="139"/>
      <c r="AC113" s="16"/>
      <c r="AD113" s="16"/>
      <c r="AE113" s="16"/>
      <c r="AF113" s="16"/>
      <c r="AG113" s="16"/>
      <c r="AH113" s="16"/>
      <c r="AI113" s="139"/>
      <c r="AJ113" s="139"/>
      <c r="AK113" s="139"/>
      <c r="AL113" s="142">
        <f t="shared" si="15"/>
        <v>-0.37500000000000216</v>
      </c>
      <c r="AM113" s="141">
        <f t="shared" si="14"/>
        <v>0.37185509386976862</v>
      </c>
      <c r="AN113" s="141" t="e" cm="1">
        <f t="array" ref="AN113">_xlfn.IFS(
    FALSE, N("Check if X1 shading is ON"),
    $AN$48&lt;&gt;"x", NA(),
    FALSE, N("Check if case is 'LEFT' and x axis value less than z score"),
    AND($Y$67 = "LEFT", $AL113 &lt; IF($AC$67="", 0, $AC$67)), $AM113,
    FALSE, N("Check if case is 'RIGHT' and x axis value greater than z score"),
    AND($Y$67 = "RIGHT", $AL113 &gt; IF($AC$67="", 0, $AC$67)), $AM113,
    FALSE, N("Check if case is 'TWO' and both directions"),
    AND(
        $Y$67 = "TWO",
        OR($AL113 &lt; -ABS($AC$67), $AL113 &gt; ABS($AC$68))
    ), $AM113,
    FALSE, N("Default case: Return NA()"),
    TRUE, NA()
)</f>
        <v>#N/A</v>
      </c>
      <c r="AO113" s="141" t="e" cm="1">
        <f t="array" ref="AO113">_xlfn.IFS(
    FALSE, N("Check if X1 shading is ON"),
    $AN$48&lt;&gt;"x", NA(),
    FALSE, N("Check if case is 'LEFT' and x axis value less than z score"),
    AND($Y$68 = "LEFT", $AL113 &lt; IF($AC$68="", 0, $AC$68)), $AM113,
    FALSE, N("Check if case is 'RIGHT' and x axis value greater than z score"),
    AND($Y$68 = "RIGHT", $AL113 &gt; IF($AC$68="", 0, $AC$68)), $AM113,
    FALSE, N("Default case: Return NA()"),
    TRUE, NA()
)</f>
        <v>#N/A</v>
      </c>
      <c r="AP113" s="141" t="e" cm="1">
        <f t="array" ref="AP113">_xlfn.IFS(
    FALSE, N("Check if X1 shading is ON"),
    $AP$48&lt;&gt;"x", NA(),
    FALSE, N("Check if case is 'LEFT' and x axis value less than z score"),
    AND($Y$71 = "LEFT", $AL113 &lt; IF($AC$71="", 0, $AC$71)), $AM113,
    FALSE, N("Check if case is 'RIGHT' and x axis value greater than z score"),
    AND($Y$71 = "RIGHT", $AL113 &gt; IF($AC$71="", 0, $AC$71)), $AM113,
    FALSE, N("Check if case is 'TWO' and both directions"),
    AND(
        $Y$71 = "TWO",
        OR($AL113 &lt; -ABS($AC$71), $AL113 &gt; ABS($AC$71))
    ), $AM113,
    FALSE, N("Default case: Return NA()"),
    TRUE, NA()
)</f>
        <v>#N/A</v>
      </c>
      <c r="AQ113" s="139"/>
      <c r="AR113" s="23">
        <v>0.83333333333333093</v>
      </c>
      <c r="AS113" s="23">
        <v>0.13400000000000001</v>
      </c>
      <c r="AT113" s="23">
        <f t="shared" si="16"/>
        <v>0.13400000000000001</v>
      </c>
      <c r="AU113" s="23" t="str">
        <f t="shared" si="17"/>
        <v>x</v>
      </c>
    </row>
    <row r="114" spans="22:47" s="138" customFormat="1" ht="17" x14ac:dyDescent="0.2">
      <c r="V114" s="149" t="str">
        <f>AG47</f>
        <v>x</v>
      </c>
      <c r="W114" s="23">
        <f>IF(V114="x",-0.02,NA())</f>
        <v>-0.02</v>
      </c>
      <c r="X114" s="140">
        <v>-4</v>
      </c>
      <c r="Y114" s="140">
        <f>IF(
    ISNA(V114),
    NA(),
    W114
)</f>
        <v>-0.02</v>
      </c>
      <c r="Z114" s="23"/>
      <c r="AA114" s="145"/>
      <c r="AB114" s="139"/>
      <c r="AC114" s="16"/>
      <c r="AD114" s="16"/>
      <c r="AE114" s="16"/>
      <c r="AF114" s="16"/>
      <c r="AG114" s="16"/>
      <c r="AH114" s="16"/>
      <c r="AI114" s="139"/>
      <c r="AJ114" s="139"/>
      <c r="AK114" s="139"/>
      <c r="AL114" s="142">
        <f t="shared" si="15"/>
        <v>-0.33333333333333548</v>
      </c>
      <c r="AM114" s="141">
        <f t="shared" ref="AM114:AM145" si="18">IF(
    LEFT($W$67,1) ="T",
    _xlfn.T.DIST(AL114, $V$67-1, FALSE),
    _xlfn.NORM.S.DIST(AL114, FALSE)
)</f>
        <v>0.37738322769299293</v>
      </c>
      <c r="AN114" s="141" t="e" cm="1">
        <f t="array" ref="AN114">_xlfn.IFS(
    FALSE, N("Check if X1 shading is ON"),
    $AN$48&lt;&gt;"x", NA(),
    FALSE, N("Check if case is 'LEFT' and x axis value less than z score"),
    AND($Y$67 = "LEFT", $AL114 &lt; IF($AC$67="", 0, $AC$67)), $AM114,
    FALSE, N("Check if case is 'RIGHT' and x axis value greater than z score"),
    AND($Y$67 = "RIGHT", $AL114 &gt; IF($AC$67="", 0, $AC$67)), $AM114,
    FALSE, N("Check if case is 'TWO' and both directions"),
    AND(
        $Y$67 = "TWO",
        OR($AL114 &lt; -ABS($AC$67), $AL114 &gt; ABS($AC$68))
    ), $AM114,
    FALSE, N("Default case: Return NA()"),
    TRUE, NA()
)</f>
        <v>#N/A</v>
      </c>
      <c r="AO114" s="141" t="e" cm="1">
        <f t="array" ref="AO114">_xlfn.IFS(
    FALSE, N("Check if X1 shading is ON"),
    $AN$48&lt;&gt;"x", NA(),
    FALSE, N("Check if case is 'LEFT' and x axis value less than z score"),
    AND($Y$68 = "LEFT", $AL114 &lt; IF($AC$68="", 0, $AC$68)), $AM114,
    FALSE, N("Check if case is 'RIGHT' and x axis value greater than z score"),
    AND($Y$68 = "RIGHT", $AL114 &gt; IF($AC$68="", 0, $AC$68)), $AM114,
    FALSE, N("Default case: Return NA()"),
    TRUE, NA()
)</f>
        <v>#N/A</v>
      </c>
      <c r="AP114" s="141" t="e" cm="1">
        <f t="array" ref="AP114">_xlfn.IFS(
    FALSE, N("Check if X1 shading is ON"),
    $AP$48&lt;&gt;"x", NA(),
    FALSE, N("Check if case is 'LEFT' and x axis value less than z score"),
    AND($Y$71 = "LEFT", $AL114 &lt; IF($AC$71="", 0, $AC$71)), $AM114,
    FALSE, N("Check if case is 'RIGHT' and x axis value greater than z score"),
    AND($Y$71 = "RIGHT", $AL114 &gt; IF($AC$71="", 0, $AC$71)), $AM114,
    FALSE, N("Check if case is 'TWO' and both directions"),
    AND(
        $Y$71 = "TWO",
        OR($AL114 &lt; -ABS($AC$71), $AL114 &gt; ABS($AC$71))
    ), $AM114,
    FALSE, N("Default case: Return NA()"),
    TRUE, NA()
)</f>
        <v>#N/A</v>
      </c>
      <c r="AQ114" s="139"/>
      <c r="AR114" s="23">
        <v>1.1666666666666643</v>
      </c>
      <c r="AS114" s="23">
        <v>0.13400000000000001</v>
      </c>
      <c r="AT114" s="23">
        <f t="shared" si="16"/>
        <v>0.13400000000000001</v>
      </c>
      <c r="AU114" s="23" t="str">
        <f t="shared" si="17"/>
        <v>x</v>
      </c>
    </row>
    <row r="115" spans="22:47" s="138" customFormat="1" ht="16" x14ac:dyDescent="0.2">
      <c r="V115" s="140"/>
      <c r="W115" s="23"/>
      <c r="X115" s="140">
        <f t="shared" ref="X115:X121" si="19">X114+1</f>
        <v>-3</v>
      </c>
      <c r="Y115" s="140">
        <f t="shared" ref="Y115:Y121" si="20">Y114</f>
        <v>-0.02</v>
      </c>
      <c r="Z115" s="23" t="str">
        <f>X115&amp;$AC$66</f>
        <v>-3z</v>
      </c>
      <c r="AA115" s="141">
        <f t="shared" ref="AA115:AA121" si="21">IF($V$114="x",_xlfn.NORM.S.DIST(X115,FALSE),NA())</f>
        <v>4.4318484119380075E-3</v>
      </c>
      <c r="AB115" s="139"/>
      <c r="AC115" s="16"/>
      <c r="AD115" s="16"/>
      <c r="AE115" s="16"/>
      <c r="AF115" s="16"/>
      <c r="AG115" s="16"/>
      <c r="AH115" s="16"/>
      <c r="AI115" s="139"/>
      <c r="AJ115" s="139"/>
      <c r="AK115" s="139"/>
      <c r="AL115" s="142">
        <f t="shared" ref="AL115:AL146" si="22">AL114+$AK$52</f>
        <v>-0.29166666666666879</v>
      </c>
      <c r="AM115" s="141">
        <f t="shared" si="18"/>
        <v>0.3823292022799164</v>
      </c>
      <c r="AN115" s="141" t="e" cm="1">
        <f t="array" ref="AN115">_xlfn.IFS(
    FALSE, N("Check if X1 shading is ON"),
    $AN$48&lt;&gt;"x", NA(),
    FALSE, N("Check if case is 'LEFT' and x axis value less than z score"),
    AND($Y$67 = "LEFT", $AL115 &lt; IF($AC$67="", 0, $AC$67)), $AM115,
    FALSE, N("Check if case is 'RIGHT' and x axis value greater than z score"),
    AND($Y$67 = "RIGHT", $AL115 &gt; IF($AC$67="", 0, $AC$67)), $AM115,
    FALSE, N("Check if case is 'TWO' and both directions"),
    AND(
        $Y$67 = "TWO",
        OR($AL115 &lt; -ABS($AC$67), $AL115 &gt; ABS($AC$68))
    ), $AM115,
    FALSE, N("Default case: Return NA()"),
    TRUE, NA()
)</f>
        <v>#N/A</v>
      </c>
      <c r="AO115" s="141" t="e" cm="1">
        <f t="array" ref="AO115">_xlfn.IFS(
    FALSE, N("Check if X1 shading is ON"),
    $AN$48&lt;&gt;"x", NA(),
    FALSE, N("Check if case is 'LEFT' and x axis value less than z score"),
    AND($Y$68 = "LEFT", $AL115 &lt; IF($AC$68="", 0, $AC$68)), $AM115,
    FALSE, N("Check if case is 'RIGHT' and x axis value greater than z score"),
    AND($Y$68 = "RIGHT", $AL115 &gt; IF($AC$68="", 0, $AC$68)), $AM115,
    FALSE, N("Default case: Return NA()"),
    TRUE, NA()
)</f>
        <v>#N/A</v>
      </c>
      <c r="AP115" s="141" t="e" cm="1">
        <f t="array" ref="AP115">_xlfn.IFS(
    FALSE, N("Check if X1 shading is ON"),
    $AP$48&lt;&gt;"x", NA(),
    FALSE, N("Check if case is 'LEFT' and x axis value less than z score"),
    AND($Y$71 = "LEFT", $AL115 &lt; IF($AC$71="", 0, $AC$71)), $AM115,
    FALSE, N("Check if case is 'RIGHT' and x axis value greater than z score"),
    AND($Y$71 = "RIGHT", $AL115 &gt; IF($AC$71="", 0, $AC$71)), $AM115,
    FALSE, N("Check if case is 'TWO' and both directions"),
    AND(
        $Y$71 = "TWO",
        OR($AL115 &lt; -ABS($AC$71), $AL115 &gt; ABS($AC$71))
    ), $AM115,
    FALSE, N("Default case: Return NA()"),
    TRUE, NA()
)</f>
        <v>#N/A</v>
      </c>
      <c r="AQ115" s="139"/>
      <c r="AR115" s="23">
        <v>1.3333333333333313</v>
      </c>
      <c r="AS115" s="23">
        <v>0.13400000000000001</v>
      </c>
      <c r="AT115" s="23">
        <f t="shared" si="16"/>
        <v>0.13400000000000001</v>
      </c>
      <c r="AU115" s="23" t="str">
        <f t="shared" si="17"/>
        <v>x</v>
      </c>
    </row>
    <row r="116" spans="22:47" s="138" customFormat="1" ht="16" x14ac:dyDescent="0.2">
      <c r="V116" s="140"/>
      <c r="W116" s="23"/>
      <c r="X116" s="140">
        <f t="shared" si="19"/>
        <v>-2</v>
      </c>
      <c r="Y116" s="140">
        <f t="shared" si="20"/>
        <v>-0.02</v>
      </c>
      <c r="Z116" s="23" t="str">
        <f>X116&amp;$AC$66</f>
        <v>-2z</v>
      </c>
      <c r="AA116" s="141">
        <f t="shared" si="21"/>
        <v>5.3990966513188063E-2</v>
      </c>
      <c r="AB116" s="139"/>
      <c r="AC116" s="16"/>
      <c r="AD116" s="16"/>
      <c r="AE116" s="16"/>
      <c r="AF116" s="16"/>
      <c r="AG116" s="16"/>
      <c r="AH116" s="16"/>
      <c r="AI116" s="139"/>
      <c r="AJ116" s="139"/>
      <c r="AK116" s="139"/>
      <c r="AL116" s="142">
        <f t="shared" si="22"/>
        <v>-0.25000000000000211</v>
      </c>
      <c r="AM116" s="141">
        <f t="shared" si="18"/>
        <v>0.38666811680284902</v>
      </c>
      <c r="AN116" s="141" t="e" cm="1">
        <f t="array" ref="AN116">_xlfn.IFS(
    FALSE, N("Check if X1 shading is ON"),
    $AN$48&lt;&gt;"x", NA(),
    FALSE, N("Check if case is 'LEFT' and x axis value less than z score"),
    AND($Y$67 = "LEFT", $AL116 &lt; IF($AC$67="", 0, $AC$67)), $AM116,
    FALSE, N("Check if case is 'RIGHT' and x axis value greater than z score"),
    AND($Y$67 = "RIGHT", $AL116 &gt; IF($AC$67="", 0, $AC$67)), $AM116,
    FALSE, N("Check if case is 'TWO' and both directions"),
    AND(
        $Y$67 = "TWO",
        OR($AL116 &lt; -ABS($AC$67), $AL116 &gt; ABS($AC$68))
    ), $AM116,
    FALSE, N("Default case: Return NA()"),
    TRUE, NA()
)</f>
        <v>#N/A</v>
      </c>
      <c r="AO116" s="141" t="e" cm="1">
        <f t="array" ref="AO116">_xlfn.IFS(
    FALSE, N("Check if X1 shading is ON"),
    $AN$48&lt;&gt;"x", NA(),
    FALSE, N("Check if case is 'LEFT' and x axis value less than z score"),
    AND($Y$68 = "LEFT", $AL116 &lt; IF($AC$68="", 0, $AC$68)), $AM116,
    FALSE, N("Check if case is 'RIGHT' and x axis value greater than z score"),
    AND($Y$68 = "RIGHT", $AL116 &gt; IF($AC$68="", 0, $AC$68)), $AM116,
    FALSE, N("Default case: Return NA()"),
    TRUE, NA()
)</f>
        <v>#N/A</v>
      </c>
      <c r="AP116" s="141" t="e" cm="1">
        <f t="array" ref="AP116">_xlfn.IFS(
    FALSE, N("Check if X1 shading is ON"),
    $AP$48&lt;&gt;"x", NA(),
    FALSE, N("Check if case is 'LEFT' and x axis value less than z score"),
    AND($Y$71 = "LEFT", $AL116 &lt; IF($AC$71="", 0, $AC$71)), $AM116,
    FALSE, N("Check if case is 'RIGHT' and x axis value greater than z score"),
    AND($Y$71 = "RIGHT", $AL116 &gt; IF($AC$71="", 0, $AC$71)), $AM116,
    FALSE, N("Check if case is 'TWO' and both directions"),
    AND(
        $Y$71 = "TWO",
        OR($AL116 &lt; -ABS($AC$71), $AL116 &gt; ABS($AC$71))
    ), $AM116,
    FALSE, N("Default case: Return NA()"),
    TRUE, NA()
)</f>
        <v>#N/A</v>
      </c>
      <c r="AQ116" s="139"/>
      <c r="AR116" s="23">
        <v>-1.1666666666666687</v>
      </c>
      <c r="AS116" s="23">
        <v>0.158</v>
      </c>
      <c r="AT116" s="23">
        <f t="shared" si="16"/>
        <v>0.158</v>
      </c>
      <c r="AU116" s="23" t="str">
        <f t="shared" si="17"/>
        <v>x</v>
      </c>
    </row>
    <row r="117" spans="22:47" s="138" customFormat="1" ht="16" x14ac:dyDescent="0.2">
      <c r="V117" s="140"/>
      <c r="W117" s="23"/>
      <c r="X117" s="140">
        <f t="shared" si="19"/>
        <v>-1</v>
      </c>
      <c r="Y117" s="140">
        <f t="shared" si="20"/>
        <v>-0.02</v>
      </c>
      <c r="Z117" s="23" t="str">
        <f>X117&amp;$AC$66</f>
        <v>-1z</v>
      </c>
      <c r="AA117" s="141">
        <f t="shared" si="21"/>
        <v>0.24197072451914337</v>
      </c>
      <c r="AB117" s="139"/>
      <c r="AC117" s="16"/>
      <c r="AD117" s="16"/>
      <c r="AE117" s="16"/>
      <c r="AF117" s="16"/>
      <c r="AG117" s="16"/>
      <c r="AH117" s="16"/>
      <c r="AI117" s="139"/>
      <c r="AJ117" s="139"/>
      <c r="AK117" s="139"/>
      <c r="AL117" s="142">
        <f t="shared" si="22"/>
        <v>-0.20833333333333545</v>
      </c>
      <c r="AM117" s="141">
        <f t="shared" si="18"/>
        <v>0.39037794394036218</v>
      </c>
      <c r="AN117" s="141" t="e" cm="1">
        <f t="array" ref="AN117">_xlfn.IFS(
    FALSE, N("Check if X1 shading is ON"),
    $AN$48&lt;&gt;"x", NA(),
    FALSE, N("Check if case is 'LEFT' and x axis value less than z score"),
    AND($Y$67 = "LEFT", $AL117 &lt; IF($AC$67="", 0, $AC$67)), $AM117,
    FALSE, N("Check if case is 'RIGHT' and x axis value greater than z score"),
    AND($Y$67 = "RIGHT", $AL117 &gt; IF($AC$67="", 0, $AC$67)), $AM117,
    FALSE, N("Check if case is 'TWO' and both directions"),
    AND(
        $Y$67 = "TWO",
        OR($AL117 &lt; -ABS($AC$67), $AL117 &gt; ABS($AC$68))
    ), $AM117,
    FALSE, N("Default case: Return NA()"),
    TRUE, NA()
)</f>
        <v>#N/A</v>
      </c>
      <c r="AO117" s="141" t="e" cm="1">
        <f t="array" ref="AO117">_xlfn.IFS(
    FALSE, N("Check if X1 shading is ON"),
    $AN$48&lt;&gt;"x", NA(),
    FALSE, N("Check if case is 'LEFT' and x axis value less than z score"),
    AND($Y$68 = "LEFT", $AL117 &lt; IF($AC$68="", 0, $AC$68)), $AM117,
    FALSE, N("Check if case is 'RIGHT' and x axis value greater than z score"),
    AND($Y$68 = "RIGHT", $AL117 &gt; IF($AC$68="", 0, $AC$68)), $AM117,
    FALSE, N("Default case: Return NA()"),
    TRUE, NA()
)</f>
        <v>#N/A</v>
      </c>
      <c r="AP117" s="141" t="e" cm="1">
        <f t="array" ref="AP117">_xlfn.IFS(
    FALSE, N("Check if X1 shading is ON"),
    $AP$48&lt;&gt;"x", NA(),
    FALSE, N("Check if case is 'LEFT' and x axis value less than z score"),
    AND($Y$71 = "LEFT", $AL117 &lt; IF($AC$71="", 0, $AC$71)), $AM117,
    FALSE, N("Check if case is 'RIGHT' and x axis value greater than z score"),
    AND($Y$71 = "RIGHT", $AL117 &gt; IF($AC$71="", 0, $AC$71)), $AM117,
    FALSE, N("Check if case is 'TWO' and both directions"),
    AND(
        $Y$71 = "TWO",
        OR($AL117 &lt; -ABS($AC$71), $AL117 &gt; ABS($AC$71))
    ), $AM117,
    FALSE, N("Default case: Return NA()"),
    TRUE, NA()
)</f>
        <v>#N/A</v>
      </c>
      <c r="AQ117" s="139"/>
      <c r="AR117" s="23">
        <v>-0.83333333333333526</v>
      </c>
      <c r="AS117" s="23">
        <v>0.158</v>
      </c>
      <c r="AT117" s="23">
        <f t="shared" si="16"/>
        <v>0.158</v>
      </c>
      <c r="AU117" s="23" t="str">
        <f t="shared" si="17"/>
        <v>x</v>
      </c>
    </row>
    <row r="118" spans="22:47" s="138" customFormat="1" ht="16" x14ac:dyDescent="0.2">
      <c r="V118" s="140"/>
      <c r="W118" s="23"/>
      <c r="X118" s="140">
        <f t="shared" si="19"/>
        <v>0</v>
      </c>
      <c r="Y118" s="140">
        <f t="shared" si="20"/>
        <v>-0.02</v>
      </c>
      <c r="Z118" s="23">
        <f>X118</f>
        <v>0</v>
      </c>
      <c r="AA118" s="141">
        <f t="shared" si="21"/>
        <v>0.3989422804014327</v>
      </c>
      <c r="AB118" s="139"/>
      <c r="AC118" s="16"/>
      <c r="AD118" s="16"/>
      <c r="AE118" s="16"/>
      <c r="AF118" s="16"/>
      <c r="AG118" s="16"/>
      <c r="AH118" s="16"/>
      <c r="AI118" s="139"/>
      <c r="AJ118" s="139"/>
      <c r="AK118" s="139"/>
      <c r="AL118" s="142">
        <f t="shared" si="22"/>
        <v>-0.16666666666666879</v>
      </c>
      <c r="AM118" s="141">
        <f t="shared" si="18"/>
        <v>0.39343971610193973</v>
      </c>
      <c r="AN118" s="141" t="e" cm="1">
        <f t="array" ref="AN118">_xlfn.IFS(
    FALSE, N("Check if X1 shading is ON"),
    $AN$48&lt;&gt;"x", NA(),
    FALSE, N("Check if case is 'LEFT' and x axis value less than z score"),
    AND($Y$67 = "LEFT", $AL118 &lt; IF($AC$67="", 0, $AC$67)), $AM118,
    FALSE, N("Check if case is 'RIGHT' and x axis value greater than z score"),
    AND($Y$67 = "RIGHT", $AL118 &gt; IF($AC$67="", 0, $AC$67)), $AM118,
    FALSE, N("Check if case is 'TWO' and both directions"),
    AND(
        $Y$67 = "TWO",
        OR($AL118 &lt; -ABS($AC$67), $AL118 &gt; ABS($AC$68))
    ), $AM118,
    FALSE, N("Default case: Return NA()"),
    TRUE, NA()
)</f>
        <v>#N/A</v>
      </c>
      <c r="AO118" s="141" t="e" cm="1">
        <f t="array" ref="AO118">_xlfn.IFS(
    FALSE, N("Check if X1 shading is ON"),
    $AN$48&lt;&gt;"x", NA(),
    FALSE, N("Check if case is 'LEFT' and x axis value less than z score"),
    AND($Y$68 = "LEFT", $AL118 &lt; IF($AC$68="", 0, $AC$68)), $AM118,
    FALSE, N("Check if case is 'RIGHT' and x axis value greater than z score"),
    AND($Y$68 = "RIGHT", $AL118 &gt; IF($AC$68="", 0, $AC$68)), $AM118,
    FALSE, N("Default case: Return NA()"),
    TRUE, NA()
)</f>
        <v>#N/A</v>
      </c>
      <c r="AP118" s="141" t="e" cm="1">
        <f t="array" ref="AP118">_xlfn.IFS(
    FALSE, N("Check if X1 shading is ON"),
    $AP$48&lt;&gt;"x", NA(),
    FALSE, N("Check if case is 'LEFT' and x axis value less than z score"),
    AND($Y$71 = "LEFT", $AL118 &lt; IF($AC$71="", 0, $AC$71)), $AM118,
    FALSE, N("Check if case is 'RIGHT' and x axis value greater than z score"),
    AND($Y$71 = "RIGHT", $AL118 &gt; IF($AC$71="", 0, $AC$71)), $AM118,
    FALSE, N("Check if case is 'TWO' and both directions"),
    AND(
        $Y$71 = "TWO",
        OR($AL118 &lt; -ABS($AC$71), $AL118 &gt; ABS($AC$71))
    ), $AM118,
    FALSE, N("Default case: Return NA()"),
    TRUE, NA()
)</f>
        <v>#N/A</v>
      </c>
      <c r="AQ118" s="139"/>
      <c r="AR118" s="23">
        <v>-0.66666666666666874</v>
      </c>
      <c r="AS118" s="23">
        <v>0.158</v>
      </c>
      <c r="AT118" s="23">
        <f t="shared" si="16"/>
        <v>0.158</v>
      </c>
      <c r="AU118" s="23" t="str">
        <f t="shared" si="17"/>
        <v>x</v>
      </c>
    </row>
    <row r="119" spans="22:47" s="138" customFormat="1" ht="16" x14ac:dyDescent="0.2">
      <c r="V119" s="140"/>
      <c r="W119" s="23"/>
      <c r="X119" s="140">
        <f t="shared" si="19"/>
        <v>1</v>
      </c>
      <c r="Y119" s="140">
        <f t="shared" si="20"/>
        <v>-0.02</v>
      </c>
      <c r="Z119" s="23" t="str">
        <f>X119&amp;$AC$66</f>
        <v>1z</v>
      </c>
      <c r="AA119" s="141">
        <f t="shared" si="21"/>
        <v>0.24197072451914337</v>
      </c>
      <c r="AB119" s="139"/>
      <c r="AC119" s="16"/>
      <c r="AD119" s="16"/>
      <c r="AE119" s="16"/>
      <c r="AF119" s="16"/>
      <c r="AG119" s="16"/>
      <c r="AH119" s="16"/>
      <c r="AI119" s="139"/>
      <c r="AJ119" s="139"/>
      <c r="AK119" s="139"/>
      <c r="AL119" s="142">
        <f t="shared" si="22"/>
        <v>-0.12500000000000214</v>
      </c>
      <c r="AM119" s="141">
        <f t="shared" si="18"/>
        <v>0.39583768694474941</v>
      </c>
      <c r="AN119" s="141" t="e" cm="1">
        <f t="array" ref="AN119">_xlfn.IFS(
    FALSE, N("Check if X1 shading is ON"),
    $AN$48&lt;&gt;"x", NA(),
    FALSE, N("Check if case is 'LEFT' and x axis value less than z score"),
    AND($Y$67 = "LEFT", $AL119 &lt; IF($AC$67="", 0, $AC$67)), $AM119,
    FALSE, N("Check if case is 'RIGHT' and x axis value greater than z score"),
    AND($Y$67 = "RIGHT", $AL119 &gt; IF($AC$67="", 0, $AC$67)), $AM119,
    FALSE, N("Check if case is 'TWO' and both directions"),
    AND(
        $Y$67 = "TWO",
        OR($AL119 &lt; -ABS($AC$67), $AL119 &gt; ABS($AC$68))
    ), $AM119,
    FALSE, N("Default case: Return NA()"),
    TRUE, NA()
)</f>
        <v>#N/A</v>
      </c>
      <c r="AO119" s="141" t="e" cm="1">
        <f t="array" ref="AO119">_xlfn.IFS(
    FALSE, N("Check if X1 shading is ON"),
    $AN$48&lt;&gt;"x", NA(),
    FALSE, N("Check if case is 'LEFT' and x axis value less than z score"),
    AND($Y$68 = "LEFT", $AL119 &lt; IF($AC$68="", 0, $AC$68)), $AM119,
    FALSE, N("Check if case is 'RIGHT' and x axis value greater than z score"),
    AND($Y$68 = "RIGHT", $AL119 &gt; IF($AC$68="", 0, $AC$68)), $AM119,
    FALSE, N("Default case: Return NA()"),
    TRUE, NA()
)</f>
        <v>#N/A</v>
      </c>
      <c r="AP119" s="141" t="e" cm="1">
        <f t="array" ref="AP119">_xlfn.IFS(
    FALSE, N("Check if X1 shading is ON"),
    $AP$48&lt;&gt;"x", NA(),
    FALSE, N("Check if case is 'LEFT' and x axis value less than z score"),
    AND($Y$71 = "LEFT", $AL119 &lt; IF($AC$71="", 0, $AC$71)), $AM119,
    FALSE, N("Check if case is 'RIGHT' and x axis value greater than z score"),
    AND($Y$71 = "RIGHT", $AL119 &gt; IF($AC$71="", 0, $AC$71)), $AM119,
    FALSE, N("Check if case is 'TWO' and both directions"),
    AND(
        $Y$71 = "TWO",
        OR($AL119 &lt; -ABS($AC$71), $AL119 &gt; ABS($AC$71))
    ), $AM119,
    FALSE, N("Default case: Return NA()"),
    TRUE, NA()
)</f>
        <v>#N/A</v>
      </c>
      <c r="AQ119" s="139"/>
      <c r="AR119" s="23">
        <v>-0.50000000000000222</v>
      </c>
      <c r="AS119" s="23">
        <v>0.158</v>
      </c>
      <c r="AT119" s="23">
        <f t="shared" si="16"/>
        <v>0.158</v>
      </c>
      <c r="AU119" s="23" t="str">
        <f t="shared" si="17"/>
        <v>x</v>
      </c>
    </row>
    <row r="120" spans="22:47" s="138" customFormat="1" ht="16" x14ac:dyDescent="0.2">
      <c r="V120" s="140"/>
      <c r="W120" s="23"/>
      <c r="X120" s="140">
        <f t="shared" si="19"/>
        <v>2</v>
      </c>
      <c r="Y120" s="140">
        <f t="shared" si="20"/>
        <v>-0.02</v>
      </c>
      <c r="Z120" s="23" t="str">
        <f>X120&amp;$AC$66</f>
        <v>2z</v>
      </c>
      <c r="AA120" s="141">
        <f t="shared" si="21"/>
        <v>5.3990966513188063E-2</v>
      </c>
      <c r="AB120" s="139"/>
      <c r="AC120" s="16"/>
      <c r="AD120" s="16"/>
      <c r="AE120" s="16"/>
      <c r="AF120" s="16"/>
      <c r="AG120" s="16"/>
      <c r="AH120" s="16"/>
      <c r="AI120" s="139"/>
      <c r="AJ120" s="139"/>
      <c r="AK120" s="139"/>
      <c r="AL120" s="142">
        <f t="shared" si="22"/>
        <v>-8.333333333333548E-2</v>
      </c>
      <c r="AM120" s="141">
        <f t="shared" si="18"/>
        <v>0.39755946625834188</v>
      </c>
      <c r="AN120" s="141" t="e" cm="1">
        <f t="array" ref="AN120">_xlfn.IFS(
    FALSE, N("Check if X1 shading is ON"),
    $AN$48&lt;&gt;"x", NA(),
    FALSE, N("Check if case is 'LEFT' and x axis value less than z score"),
    AND($Y$67 = "LEFT", $AL120 &lt; IF($AC$67="", 0, $AC$67)), $AM120,
    FALSE, N("Check if case is 'RIGHT' and x axis value greater than z score"),
    AND($Y$67 = "RIGHT", $AL120 &gt; IF($AC$67="", 0, $AC$67)), $AM120,
    FALSE, N("Check if case is 'TWO' and both directions"),
    AND(
        $Y$67 = "TWO",
        OR($AL120 &lt; -ABS($AC$67), $AL120 &gt; ABS($AC$68))
    ), $AM120,
    FALSE, N("Default case: Return NA()"),
    TRUE, NA()
)</f>
        <v>#N/A</v>
      </c>
      <c r="AO120" s="141" t="e" cm="1">
        <f t="array" ref="AO120">_xlfn.IFS(
    FALSE, N("Check if X1 shading is ON"),
    $AN$48&lt;&gt;"x", NA(),
    FALSE, N("Check if case is 'LEFT' and x axis value less than z score"),
    AND($Y$68 = "LEFT", $AL120 &lt; IF($AC$68="", 0, $AC$68)), $AM120,
    FALSE, N("Check if case is 'RIGHT' and x axis value greater than z score"),
    AND($Y$68 = "RIGHT", $AL120 &gt; IF($AC$68="", 0, $AC$68)), $AM120,
    FALSE, N("Default case: Return NA()"),
    TRUE, NA()
)</f>
        <v>#N/A</v>
      </c>
      <c r="AP120" s="141" t="e" cm="1">
        <f t="array" ref="AP120">_xlfn.IFS(
    FALSE, N("Check if X1 shading is ON"),
    $AP$48&lt;&gt;"x", NA(),
    FALSE, N("Check if case is 'LEFT' and x axis value less than z score"),
    AND($Y$71 = "LEFT", $AL120 &lt; IF($AC$71="", 0, $AC$71)), $AM120,
    FALSE, N("Check if case is 'RIGHT' and x axis value greater than z score"),
    AND($Y$71 = "RIGHT", $AL120 &gt; IF($AC$71="", 0, $AC$71)), $AM120,
    FALSE, N("Check if case is 'TWO' and both directions"),
    AND(
        $Y$71 = "TWO",
        OR($AL120 &lt; -ABS($AC$71), $AL120 &gt; ABS($AC$71))
    ), $AM120,
    FALSE, N("Default case: Return NA()"),
    TRUE, NA()
)</f>
        <v>#N/A</v>
      </c>
      <c r="AQ120" s="139"/>
      <c r="AR120" s="23">
        <v>-0.33333333333333548</v>
      </c>
      <c r="AS120" s="23">
        <v>0.158</v>
      </c>
      <c r="AT120" s="23">
        <f t="shared" si="16"/>
        <v>0.158</v>
      </c>
      <c r="AU120" s="23" t="str">
        <f t="shared" si="17"/>
        <v>x</v>
      </c>
    </row>
    <row r="121" spans="22:47" s="138" customFormat="1" ht="16" x14ac:dyDescent="0.2">
      <c r="V121" s="140"/>
      <c r="W121" s="23"/>
      <c r="X121" s="140">
        <f t="shared" si="19"/>
        <v>3</v>
      </c>
      <c r="Y121" s="140">
        <f t="shared" si="20"/>
        <v>-0.02</v>
      </c>
      <c r="Z121" s="23" t="str">
        <f>X121&amp;$AC$66</f>
        <v>3z</v>
      </c>
      <c r="AA121" s="141">
        <f t="shared" si="21"/>
        <v>4.4318484119380075E-3</v>
      </c>
      <c r="AB121" s="139"/>
      <c r="AC121" s="16"/>
      <c r="AD121" s="16"/>
      <c r="AE121" s="16"/>
      <c r="AF121" s="16"/>
      <c r="AG121" s="16"/>
      <c r="AH121" s="16"/>
      <c r="AI121" s="139"/>
      <c r="AJ121" s="139"/>
      <c r="AK121" s="139"/>
      <c r="AL121" s="142">
        <f t="shared" si="22"/>
        <v>-4.1666666666668815E-2</v>
      </c>
      <c r="AM121" s="141">
        <f t="shared" si="18"/>
        <v>0.39859612660068527</v>
      </c>
      <c r="AN121" s="141" t="e" cm="1">
        <f t="array" ref="AN121">_xlfn.IFS(
    FALSE, N("Check if X1 shading is ON"),
    $AN$48&lt;&gt;"x", NA(),
    FALSE, N("Check if case is 'LEFT' and x axis value less than z score"),
    AND($Y$67 = "LEFT", $AL121 &lt; IF($AC$67="", 0, $AC$67)), $AM121,
    FALSE, N("Check if case is 'RIGHT' and x axis value greater than z score"),
    AND($Y$67 = "RIGHT", $AL121 &gt; IF($AC$67="", 0, $AC$67)), $AM121,
    FALSE, N("Check if case is 'TWO' and both directions"),
    AND(
        $Y$67 = "TWO",
        OR($AL121 &lt; -ABS($AC$67), $AL121 &gt; ABS($AC$68))
    ), $AM121,
    FALSE, N("Default case: Return NA()"),
    TRUE, NA()
)</f>
        <v>#N/A</v>
      </c>
      <c r="AO121" s="141" t="e" cm="1">
        <f t="array" ref="AO121">_xlfn.IFS(
    FALSE, N("Check if X1 shading is ON"),
    $AN$48&lt;&gt;"x", NA(),
    FALSE, N("Check if case is 'LEFT' and x axis value less than z score"),
    AND($Y$68 = "LEFT", $AL121 &lt; IF($AC$68="", 0, $AC$68)), $AM121,
    FALSE, N("Check if case is 'RIGHT' and x axis value greater than z score"),
    AND($Y$68 = "RIGHT", $AL121 &gt; IF($AC$68="", 0, $AC$68)), $AM121,
    FALSE, N("Default case: Return NA()"),
    TRUE, NA()
)</f>
        <v>#N/A</v>
      </c>
      <c r="AP121" s="141" t="e" cm="1">
        <f t="array" ref="AP121">_xlfn.IFS(
    FALSE, N("Check if X1 shading is ON"),
    $AP$48&lt;&gt;"x", NA(),
    FALSE, N("Check if case is 'LEFT' and x axis value less than z score"),
    AND($Y$71 = "LEFT", $AL121 &lt; IF($AC$71="", 0, $AC$71)), $AM121,
    FALSE, N("Check if case is 'RIGHT' and x axis value greater than z score"),
    AND($Y$71 = "RIGHT", $AL121 &gt; IF($AC$71="", 0, $AC$71)), $AM121,
    FALSE, N("Check if case is 'TWO' and both directions"),
    AND(
        $Y$71 = "TWO",
        OR($AL121 &lt; -ABS($AC$71), $AL121 &gt; ABS($AC$71))
    ), $AM121,
    FALSE, N("Default case: Return NA()"),
    TRUE, NA()
)</f>
        <v>#N/A</v>
      </c>
      <c r="AQ121" s="139"/>
      <c r="AR121" s="23">
        <v>-0.16666666666666879</v>
      </c>
      <c r="AS121" s="23">
        <v>0.158</v>
      </c>
      <c r="AT121" s="23">
        <f t="shared" si="16"/>
        <v>0.158</v>
      </c>
      <c r="AU121" s="23" t="str">
        <f t="shared" si="17"/>
        <v>x</v>
      </c>
    </row>
    <row r="122" spans="22:47" s="138" customFormat="1" ht="16" x14ac:dyDescent="0.2">
      <c r="V122" s="140"/>
      <c r="W122" s="23"/>
      <c r="X122" s="23"/>
      <c r="Y122" s="140"/>
      <c r="Z122" s="140"/>
      <c r="AA122" s="140"/>
      <c r="AB122" s="139"/>
      <c r="AC122" s="16"/>
      <c r="AD122" s="16"/>
      <c r="AE122" s="16"/>
      <c r="AF122" s="16"/>
      <c r="AG122" s="16"/>
      <c r="AH122" s="16"/>
      <c r="AI122" s="16"/>
      <c r="AJ122" s="139"/>
      <c r="AK122" s="139"/>
      <c r="AL122" s="142">
        <f t="shared" si="22"/>
        <v>-2.1510571102112408E-15</v>
      </c>
      <c r="AM122" s="141">
        <f t="shared" si="18"/>
        <v>0.3989422804014327</v>
      </c>
      <c r="AN122" s="141" t="e" cm="1">
        <f t="array" ref="AN122">_xlfn.IFS(
    FALSE, N("Check if X1 shading is ON"),
    $AN$48&lt;&gt;"x", NA(),
    FALSE, N("Check if case is 'LEFT' and x axis value less than z score"),
    AND($Y$67 = "LEFT", $AL122 &lt; IF($AC$67="", 0, $AC$67)), $AM122,
    FALSE, N("Check if case is 'RIGHT' and x axis value greater than z score"),
    AND($Y$67 = "RIGHT", $AL122 &gt; IF($AC$67="", 0, $AC$67)), $AM122,
    FALSE, N("Check if case is 'TWO' and both directions"),
    AND(
        $Y$67 = "TWO",
        OR($AL122 &lt; -ABS($AC$67), $AL122 &gt; ABS($AC$68))
    ), $AM122,
    FALSE, N("Default case: Return NA()"),
    TRUE, NA()
)</f>
        <v>#N/A</v>
      </c>
      <c r="AO122" s="141" t="e" cm="1">
        <f t="array" ref="AO122">_xlfn.IFS(
    FALSE, N("Check if X1 shading is ON"),
    $AN$48&lt;&gt;"x", NA(),
    FALSE, N("Check if case is 'LEFT' and x axis value less than z score"),
    AND($Y$68 = "LEFT", $AL122 &lt; IF($AC$68="", 0, $AC$68)), $AM122,
    FALSE, N("Check if case is 'RIGHT' and x axis value greater than z score"),
    AND($Y$68 = "RIGHT", $AL122 &gt; IF($AC$68="", 0, $AC$68)), $AM122,
    FALSE, N("Default case: Return NA()"),
    TRUE, NA()
)</f>
        <v>#N/A</v>
      </c>
      <c r="AP122" s="141" t="e" cm="1">
        <f t="array" ref="AP122">_xlfn.IFS(
    FALSE, N("Check if X1 shading is ON"),
    $AP$48&lt;&gt;"x", NA(),
    FALSE, N("Check if case is 'LEFT' and x axis value less than z score"),
    AND($Y$71 = "LEFT", $AL122 &lt; IF($AC$71="", 0, $AC$71)), $AM122,
    FALSE, N("Check if case is 'RIGHT' and x axis value greater than z score"),
    AND($Y$71 = "RIGHT", $AL122 &gt; IF($AC$71="", 0, $AC$71)), $AM122,
    FALSE, N("Check if case is 'TWO' and both directions"),
    AND(
        $Y$71 = "TWO",
        OR($AL122 &lt; -ABS($AC$71), $AL122 &gt; ABS($AC$71))
    ), $AM122,
    FALSE, N("Default case: Return NA()"),
    TRUE, NA()
)</f>
        <v>#N/A</v>
      </c>
      <c r="AQ122" s="139"/>
      <c r="AR122" s="23">
        <v>0.16666666666666449</v>
      </c>
      <c r="AS122" s="23">
        <v>0.158</v>
      </c>
      <c r="AT122" s="23">
        <f t="shared" si="16"/>
        <v>0.158</v>
      </c>
      <c r="AU122" s="23" t="str">
        <f t="shared" si="17"/>
        <v>x</v>
      </c>
    </row>
    <row r="123" spans="22:47" s="138" customFormat="1" ht="19" x14ac:dyDescent="0.25">
      <c r="V123" s="147" t="s">
        <v>107</v>
      </c>
      <c r="W123" s="23"/>
      <c r="X123" s="23"/>
      <c r="Y123" s="140"/>
      <c r="Z123" s="140"/>
      <c r="AA123" s="140"/>
      <c r="AB123" s="139"/>
      <c r="AC123" s="16"/>
      <c r="AD123" s="16"/>
      <c r="AE123" s="16"/>
      <c r="AF123" s="16"/>
      <c r="AG123" s="16"/>
      <c r="AH123" s="16"/>
      <c r="AI123" s="16"/>
      <c r="AJ123" s="139"/>
      <c r="AK123" s="139"/>
      <c r="AL123" s="142">
        <f t="shared" si="22"/>
        <v>4.1666666666664513E-2</v>
      </c>
      <c r="AM123" s="141">
        <f t="shared" si="18"/>
        <v>0.39859612660068539</v>
      </c>
      <c r="AN123" s="141" t="e" cm="1">
        <f t="array" ref="AN123">_xlfn.IFS(
    FALSE, N("Check if X1 shading is ON"),
    $AN$48&lt;&gt;"x", NA(),
    FALSE, N("Check if case is 'LEFT' and x axis value less than z score"),
    AND($Y$67 = "LEFT", $AL123 &lt; IF($AC$67="", 0, $AC$67)), $AM123,
    FALSE, N("Check if case is 'RIGHT' and x axis value greater than z score"),
    AND($Y$67 = "RIGHT", $AL123 &gt; IF($AC$67="", 0, $AC$67)), $AM123,
    FALSE, N("Check if case is 'TWO' and both directions"),
    AND(
        $Y$67 = "TWO",
        OR($AL123 &lt; -ABS($AC$67), $AL123 &gt; ABS($AC$68))
    ), $AM123,
    FALSE, N("Default case: Return NA()"),
    TRUE, NA()
)</f>
        <v>#N/A</v>
      </c>
      <c r="AO123" s="141" t="e" cm="1">
        <f t="array" ref="AO123">_xlfn.IFS(
    FALSE, N("Check if X1 shading is ON"),
    $AN$48&lt;&gt;"x", NA(),
    FALSE, N("Check if case is 'LEFT' and x axis value less than z score"),
    AND($Y$68 = "LEFT", $AL123 &lt; IF($AC$68="", 0, $AC$68)), $AM123,
    FALSE, N("Check if case is 'RIGHT' and x axis value greater than z score"),
    AND($Y$68 = "RIGHT", $AL123 &gt; IF($AC$68="", 0, $AC$68)), $AM123,
    FALSE, N("Default case: Return NA()"),
    TRUE, NA()
)</f>
        <v>#N/A</v>
      </c>
      <c r="AP123" s="141" t="e" cm="1">
        <f t="array" ref="AP123">_xlfn.IFS(
    FALSE, N("Check if X1 shading is ON"),
    $AP$48&lt;&gt;"x", NA(),
    FALSE, N("Check if case is 'LEFT' and x axis value less than z score"),
    AND($Y$71 = "LEFT", $AL123 &lt; IF($AC$71="", 0, $AC$71)), $AM123,
    FALSE, N("Check if case is 'RIGHT' and x axis value greater than z score"),
    AND($Y$71 = "RIGHT", $AL123 &gt; IF($AC$71="", 0, $AC$71)), $AM123,
    FALSE, N("Check if case is 'TWO' and both directions"),
    AND(
        $Y$71 = "TWO",
        OR($AL123 &lt; -ABS($AC$71), $AL123 &gt; ABS($AC$71))
    ), $AM123,
    FALSE, N("Default case: Return NA()"),
    TRUE, NA()
)</f>
        <v>#N/A</v>
      </c>
      <c r="AQ123" s="139"/>
      <c r="AR123" s="23">
        <v>0.33333333333333115</v>
      </c>
      <c r="AS123" s="23">
        <v>0.158</v>
      </c>
      <c r="AT123" s="23">
        <f t="shared" si="16"/>
        <v>0.158</v>
      </c>
      <c r="AU123" s="23" t="str">
        <f t="shared" si="17"/>
        <v>x</v>
      </c>
    </row>
    <row r="124" spans="22:47" s="138" customFormat="1" ht="17" x14ac:dyDescent="0.2">
      <c r="V124" s="145" t="s">
        <v>289</v>
      </c>
      <c r="W124" s="5" t="s">
        <v>290</v>
      </c>
      <c r="X124" s="144" t="s">
        <v>392</v>
      </c>
      <c r="Y124" s="145" t="s">
        <v>393</v>
      </c>
      <c r="Z124" s="144" t="s">
        <v>394</v>
      </c>
      <c r="AA124" s="140"/>
      <c r="AB124" s="139"/>
      <c r="AC124" s="139"/>
      <c r="AD124" s="139"/>
      <c r="AE124" s="139"/>
      <c r="AF124" s="139"/>
      <c r="AG124" s="139"/>
      <c r="AH124" s="139"/>
      <c r="AI124" s="16"/>
      <c r="AJ124" s="139"/>
      <c r="AK124" s="139"/>
      <c r="AL124" s="142">
        <f t="shared" si="22"/>
        <v>8.3333333333331178E-2</v>
      </c>
      <c r="AM124" s="141">
        <f t="shared" si="18"/>
        <v>0.39755946625834204</v>
      </c>
      <c r="AN124" s="141" t="e" cm="1">
        <f t="array" ref="AN124">_xlfn.IFS(
    FALSE, N("Check if X1 shading is ON"),
    $AN$48&lt;&gt;"x", NA(),
    FALSE, N("Check if case is 'LEFT' and x axis value less than z score"),
    AND($Y$67 = "LEFT", $AL124 &lt; IF($AC$67="", 0, $AC$67)), $AM124,
    FALSE, N("Check if case is 'RIGHT' and x axis value greater than z score"),
    AND($Y$67 = "RIGHT", $AL124 &gt; IF($AC$67="", 0, $AC$67)), $AM124,
    FALSE, N("Check if case is 'TWO' and both directions"),
    AND(
        $Y$67 = "TWO",
        OR($AL124 &lt; -ABS($AC$67), $AL124 &gt; ABS($AC$68))
    ), $AM124,
    FALSE, N("Default case: Return NA()"),
    TRUE, NA()
)</f>
        <v>#N/A</v>
      </c>
      <c r="AO124" s="141" t="e" cm="1">
        <f t="array" ref="AO124">_xlfn.IFS(
    FALSE, N("Check if X1 shading is ON"),
    $AN$48&lt;&gt;"x", NA(),
    FALSE, N("Check if case is 'LEFT' and x axis value less than z score"),
    AND($Y$68 = "LEFT", $AL124 &lt; IF($AC$68="", 0, $AC$68)), $AM124,
    FALSE, N("Check if case is 'RIGHT' and x axis value greater than z score"),
    AND($Y$68 = "RIGHT", $AL124 &gt; IF($AC$68="", 0, $AC$68)), $AM124,
    FALSE, N("Default case: Return NA()"),
    TRUE, NA()
)</f>
        <v>#N/A</v>
      </c>
      <c r="AP124" s="141" t="e" cm="1">
        <f t="array" ref="AP124">_xlfn.IFS(
    FALSE, N("Check if X1 shading is ON"),
    $AP$48&lt;&gt;"x", NA(),
    FALSE, N("Check if case is 'LEFT' and x axis value less than z score"),
    AND($Y$71 = "LEFT", $AL124 &lt; IF($AC$71="", 0, $AC$71)), $AM124,
    FALSE, N("Check if case is 'RIGHT' and x axis value greater than z score"),
    AND($Y$71 = "RIGHT", $AL124 &gt; IF($AC$71="", 0, $AC$71)), $AM124,
    FALSE, N("Check if case is 'TWO' and both directions"),
    AND(
        $Y$71 = "TWO",
        OR($AL124 &lt; -ABS($AC$71), $AL124 &gt; ABS($AC$71))
    ), $AM124,
    FALSE, N("Default case: Return NA()"),
    TRUE, NA()
)</f>
        <v>#N/A</v>
      </c>
      <c r="AQ124" s="139"/>
      <c r="AR124" s="23">
        <v>0.49999999999999789</v>
      </c>
      <c r="AS124" s="23">
        <v>0.158</v>
      </c>
      <c r="AT124" s="23">
        <f t="shared" si="16"/>
        <v>0.158</v>
      </c>
      <c r="AU124" s="23" t="str">
        <f t="shared" si="17"/>
        <v>x</v>
      </c>
    </row>
    <row r="125" spans="22:47" s="138" customFormat="1" ht="16" x14ac:dyDescent="0.2">
      <c r="V125" s="140">
        <f>AG49</f>
        <v>0</v>
      </c>
      <c r="W125" s="23">
        <v>-0.02</v>
      </c>
      <c r="X125" s="140">
        <v>-3.5</v>
      </c>
      <c r="Y125" s="140" t="e">
        <f>IF(
    V125="x",
    W125,
    NA()
)</f>
        <v>#N/A</v>
      </c>
      <c r="Z125" s="158">
        <v>5.0000000000000001E-3</v>
      </c>
      <c r="AA125" s="140"/>
      <c r="AB125" s="139"/>
      <c r="AC125" s="139"/>
      <c r="AD125" s="139"/>
      <c r="AE125" s="139"/>
      <c r="AF125" s="139"/>
      <c r="AG125" s="139"/>
      <c r="AH125" s="139"/>
      <c r="AI125" s="16"/>
      <c r="AJ125" s="139"/>
      <c r="AK125" s="139"/>
      <c r="AL125" s="142">
        <f t="shared" si="22"/>
        <v>0.12499999999999784</v>
      </c>
      <c r="AM125" s="141">
        <f t="shared" si="18"/>
        <v>0.39583768694474958</v>
      </c>
      <c r="AN125" s="141" t="e" cm="1">
        <f t="array" ref="AN125">_xlfn.IFS(
    FALSE, N("Check if X1 shading is ON"),
    $AN$48&lt;&gt;"x", NA(),
    FALSE, N("Check if case is 'LEFT' and x axis value less than z score"),
    AND($Y$67 = "LEFT", $AL125 &lt; IF($AC$67="", 0, $AC$67)), $AM125,
    FALSE, N("Check if case is 'RIGHT' and x axis value greater than z score"),
    AND($Y$67 = "RIGHT", $AL125 &gt; IF($AC$67="", 0, $AC$67)), $AM125,
    FALSE, N("Check if case is 'TWO' and both directions"),
    AND(
        $Y$67 = "TWO",
        OR($AL125 &lt; -ABS($AC$67), $AL125 &gt; ABS($AC$68))
    ), $AM125,
    FALSE, N("Default case: Return NA()"),
    TRUE, NA()
)</f>
        <v>#N/A</v>
      </c>
      <c r="AO125" s="141" t="e" cm="1">
        <f t="array" ref="AO125">_xlfn.IFS(
    FALSE, N("Check if X1 shading is ON"),
    $AN$48&lt;&gt;"x", NA(),
    FALSE, N("Check if case is 'LEFT' and x axis value less than z score"),
    AND($Y$68 = "LEFT", $AL125 &lt; IF($AC$68="", 0, $AC$68)), $AM125,
    FALSE, N("Check if case is 'RIGHT' and x axis value greater than z score"),
    AND($Y$68 = "RIGHT", $AL125 &gt; IF($AC$68="", 0, $AC$68)), $AM125,
    FALSE, N("Default case: Return NA()"),
    TRUE, NA()
)</f>
        <v>#N/A</v>
      </c>
      <c r="AP125" s="141" t="e" cm="1">
        <f t="array" ref="AP125">_xlfn.IFS(
    FALSE, N("Check if X1 shading is ON"),
    $AP$48&lt;&gt;"x", NA(),
    FALSE, N("Check if case is 'LEFT' and x axis value less than z score"),
    AND($Y$71 = "LEFT", $AL125 &lt; IF($AC$71="", 0, $AC$71)), $AM125,
    FALSE, N("Check if case is 'RIGHT' and x axis value greater than z score"),
    AND($Y$71 = "RIGHT", $AL125 &gt; IF($AC$71="", 0, $AC$71)), $AM125,
    FALSE, N("Check if case is 'TWO' and both directions"),
    AND(
        $Y$71 = "TWO",
        OR($AL125 &lt; -ABS($AC$71), $AL125 &gt; ABS($AC$71))
    ), $AM125,
    FALSE, N("Default case: Return NA()"),
    TRUE, NA()
)</f>
        <v>#N/A</v>
      </c>
      <c r="AQ125" s="139"/>
      <c r="AR125" s="23">
        <v>0.66666666666666441</v>
      </c>
      <c r="AS125" s="23">
        <v>0.158</v>
      </c>
      <c r="AT125" s="23">
        <f t="shared" si="16"/>
        <v>0.158</v>
      </c>
      <c r="AU125" s="23" t="str">
        <f t="shared" si="17"/>
        <v>x</v>
      </c>
    </row>
    <row r="126" spans="22:47" s="138" customFormat="1" ht="16" x14ac:dyDescent="0.2">
      <c r="V126" s="140"/>
      <c r="W126" s="23"/>
      <c r="X126" s="140">
        <f t="shared" ref="X126:X132" si="23">X125+1</f>
        <v>-2.5</v>
      </c>
      <c r="Y126" s="140" t="e">
        <f t="shared" ref="Y126:Y132" si="24">Y125</f>
        <v>#N/A</v>
      </c>
      <c r="Z126" s="158">
        <v>0.02</v>
      </c>
      <c r="AA126" s="140"/>
      <c r="AB126" s="139"/>
      <c r="AC126" s="139"/>
      <c r="AD126" s="139"/>
      <c r="AE126" s="139"/>
      <c r="AF126" s="139"/>
      <c r="AG126" s="139"/>
      <c r="AH126" s="139"/>
      <c r="AI126" s="16"/>
      <c r="AJ126" s="139"/>
      <c r="AK126" s="139"/>
      <c r="AL126" s="142">
        <f t="shared" si="22"/>
        <v>0.16666666666666449</v>
      </c>
      <c r="AM126" s="141">
        <f t="shared" si="18"/>
        <v>0.39343971610194006</v>
      </c>
      <c r="AN126" s="141" t="e" cm="1">
        <f t="array" ref="AN126">_xlfn.IFS(
    FALSE, N("Check if X1 shading is ON"),
    $AN$48&lt;&gt;"x", NA(),
    FALSE, N("Check if case is 'LEFT' and x axis value less than z score"),
    AND($Y$67 = "LEFT", $AL126 &lt; IF($AC$67="", 0, $AC$67)), $AM126,
    FALSE, N("Check if case is 'RIGHT' and x axis value greater than z score"),
    AND($Y$67 = "RIGHT", $AL126 &gt; IF($AC$67="", 0, $AC$67)), $AM126,
    FALSE, N("Check if case is 'TWO' and both directions"),
    AND(
        $Y$67 = "TWO",
        OR($AL126 &lt; -ABS($AC$67), $AL126 &gt; ABS($AC$68))
    ), $AM126,
    FALSE, N("Default case: Return NA()"),
    TRUE, NA()
)</f>
        <v>#N/A</v>
      </c>
      <c r="AO126" s="141" t="e" cm="1">
        <f t="array" ref="AO126">_xlfn.IFS(
    FALSE, N("Check if X1 shading is ON"),
    $AN$48&lt;&gt;"x", NA(),
    FALSE, N("Check if case is 'LEFT' and x axis value less than z score"),
    AND($Y$68 = "LEFT", $AL126 &lt; IF($AC$68="", 0, $AC$68)), $AM126,
    FALSE, N("Check if case is 'RIGHT' and x axis value greater than z score"),
    AND($Y$68 = "RIGHT", $AL126 &gt; IF($AC$68="", 0, $AC$68)), $AM126,
    FALSE, N("Default case: Return NA()"),
    TRUE, NA()
)</f>
        <v>#N/A</v>
      </c>
      <c r="AP126" s="141" t="e" cm="1">
        <f t="array" ref="AP126">_xlfn.IFS(
    FALSE, N("Check if X1 shading is ON"),
    $AP$48&lt;&gt;"x", NA(),
    FALSE, N("Check if case is 'LEFT' and x axis value less than z score"),
    AND($Y$71 = "LEFT", $AL126 &lt; IF($AC$71="", 0, $AC$71)), $AM126,
    FALSE, N("Check if case is 'RIGHT' and x axis value greater than z score"),
    AND($Y$71 = "RIGHT", $AL126 &gt; IF($AC$71="", 0, $AC$71)), $AM126,
    FALSE, N("Check if case is 'TWO' and both directions"),
    AND(
        $Y$71 = "TWO",
        OR($AL126 &lt; -ABS($AC$71), $AL126 &gt; ABS($AC$71))
    ), $AM126,
    FALSE, N("Default case: Return NA()"),
    TRUE, NA()
)</f>
        <v>#N/A</v>
      </c>
      <c r="AQ126" s="139"/>
      <c r="AR126" s="23">
        <v>0.83333333333333093</v>
      </c>
      <c r="AS126" s="23">
        <v>0.158</v>
      </c>
      <c r="AT126" s="23">
        <f t="shared" si="16"/>
        <v>0.158</v>
      </c>
      <c r="AU126" s="23" t="str">
        <f t="shared" si="17"/>
        <v>x</v>
      </c>
    </row>
    <row r="127" spans="22:47" s="138" customFormat="1" ht="16" x14ac:dyDescent="0.2">
      <c r="V127" s="140"/>
      <c r="W127" s="23"/>
      <c r="X127" s="140">
        <f t="shared" si="23"/>
        <v>-1.5</v>
      </c>
      <c r="Y127" s="140" t="e">
        <f t="shared" si="24"/>
        <v>#N/A</v>
      </c>
      <c r="Z127" s="158">
        <v>0.13500000000000001</v>
      </c>
      <c r="AA127" s="140"/>
      <c r="AB127" s="139"/>
      <c r="AC127" s="139"/>
      <c r="AD127" s="139"/>
      <c r="AE127" s="139"/>
      <c r="AF127" s="139"/>
      <c r="AG127" s="139"/>
      <c r="AH127" s="139"/>
      <c r="AI127" s="16"/>
      <c r="AJ127" s="139"/>
      <c r="AK127" s="139"/>
      <c r="AL127" s="142">
        <f t="shared" si="22"/>
        <v>0.20833333333333115</v>
      </c>
      <c r="AM127" s="141">
        <f t="shared" si="18"/>
        <v>0.39037794394036252</v>
      </c>
      <c r="AN127" s="141" t="e" cm="1">
        <f t="array" ref="AN127">_xlfn.IFS(
    FALSE, N("Check if X1 shading is ON"),
    $AN$48&lt;&gt;"x", NA(),
    FALSE, N("Check if case is 'LEFT' and x axis value less than z score"),
    AND($Y$67 = "LEFT", $AL127 &lt; IF($AC$67="", 0, $AC$67)), $AM127,
    FALSE, N("Check if case is 'RIGHT' and x axis value greater than z score"),
    AND($Y$67 = "RIGHT", $AL127 &gt; IF($AC$67="", 0, $AC$67)), $AM127,
    FALSE, N("Check if case is 'TWO' and both directions"),
    AND(
        $Y$67 = "TWO",
        OR($AL127 &lt; -ABS($AC$67), $AL127 &gt; ABS($AC$68))
    ), $AM127,
    FALSE, N("Default case: Return NA()"),
    TRUE, NA()
)</f>
        <v>#N/A</v>
      </c>
      <c r="AO127" s="141" t="e" cm="1">
        <f t="array" ref="AO127">_xlfn.IFS(
    FALSE, N("Check if X1 shading is ON"),
    $AN$48&lt;&gt;"x", NA(),
    FALSE, N("Check if case is 'LEFT' and x axis value less than z score"),
    AND($Y$68 = "LEFT", $AL127 &lt; IF($AC$68="", 0, $AC$68)), $AM127,
    FALSE, N("Check if case is 'RIGHT' and x axis value greater than z score"),
    AND($Y$68 = "RIGHT", $AL127 &gt; IF($AC$68="", 0, $AC$68)), $AM127,
    FALSE, N("Default case: Return NA()"),
    TRUE, NA()
)</f>
        <v>#N/A</v>
      </c>
      <c r="AP127" s="141" t="e" cm="1">
        <f t="array" ref="AP127">_xlfn.IFS(
    FALSE, N("Check if X1 shading is ON"),
    $AP$48&lt;&gt;"x", NA(),
    FALSE, N("Check if case is 'LEFT' and x axis value less than z score"),
    AND($Y$71 = "LEFT", $AL127 &lt; IF($AC$71="", 0, $AC$71)), $AM127,
    FALSE, N("Check if case is 'RIGHT' and x axis value greater than z score"),
    AND($Y$71 = "RIGHT", $AL127 &gt; IF($AC$71="", 0, $AC$71)), $AM127,
    FALSE, N("Check if case is 'TWO' and both directions"),
    AND(
        $Y$71 = "TWO",
        OR($AL127 &lt; -ABS($AC$71), $AL127 &gt; ABS($AC$71))
    ), $AM127,
    FALSE, N("Default case: Return NA()"),
    TRUE, NA()
)</f>
        <v>#N/A</v>
      </c>
      <c r="AQ127" s="139"/>
      <c r="AR127" s="23">
        <v>1.1666666666666643</v>
      </c>
      <c r="AS127" s="23">
        <v>0.158</v>
      </c>
      <c r="AT127" s="23">
        <f t="shared" si="16"/>
        <v>0.158</v>
      </c>
      <c r="AU127" s="23" t="str">
        <f t="shared" si="17"/>
        <v>x</v>
      </c>
    </row>
    <row r="128" spans="22:47" s="138" customFormat="1" ht="16" x14ac:dyDescent="0.2">
      <c r="V128" s="140"/>
      <c r="W128" s="23"/>
      <c r="X128" s="140">
        <f t="shared" si="23"/>
        <v>-0.5</v>
      </c>
      <c r="Y128" s="140" t="e">
        <f t="shared" si="24"/>
        <v>#N/A</v>
      </c>
      <c r="Z128" s="158">
        <v>0.34</v>
      </c>
      <c r="AA128" s="140"/>
      <c r="AB128" s="139"/>
      <c r="AC128" s="139"/>
      <c r="AD128" s="139"/>
      <c r="AE128" s="139"/>
      <c r="AF128" s="139"/>
      <c r="AG128" s="139"/>
      <c r="AH128" s="139"/>
      <c r="AI128" s="16"/>
      <c r="AJ128" s="139"/>
      <c r="AK128" s="139"/>
      <c r="AL128" s="142">
        <f t="shared" si="22"/>
        <v>0.24999999999999781</v>
      </c>
      <c r="AM128" s="141">
        <f t="shared" si="18"/>
        <v>0.3866681168028494</v>
      </c>
      <c r="AN128" s="141" t="e" cm="1">
        <f t="array" ref="AN128">_xlfn.IFS(
    FALSE, N("Check if X1 shading is ON"),
    $AN$48&lt;&gt;"x", NA(),
    FALSE, N("Check if case is 'LEFT' and x axis value less than z score"),
    AND($Y$67 = "LEFT", $AL128 &lt; IF($AC$67="", 0, $AC$67)), $AM128,
    FALSE, N("Check if case is 'RIGHT' and x axis value greater than z score"),
    AND($Y$67 = "RIGHT", $AL128 &gt; IF($AC$67="", 0, $AC$67)), $AM128,
    FALSE, N("Check if case is 'TWO' and both directions"),
    AND(
        $Y$67 = "TWO",
        OR($AL128 &lt; -ABS($AC$67), $AL128 &gt; ABS($AC$68))
    ), $AM128,
    FALSE, N("Default case: Return NA()"),
    TRUE, NA()
)</f>
        <v>#N/A</v>
      </c>
      <c r="AO128" s="141" t="e" cm="1">
        <f t="array" ref="AO128">_xlfn.IFS(
    FALSE, N("Check if X1 shading is ON"),
    $AN$48&lt;&gt;"x", NA(),
    FALSE, N("Check if case is 'LEFT' and x axis value less than z score"),
    AND($Y$68 = "LEFT", $AL128 &lt; IF($AC$68="", 0, $AC$68)), $AM128,
    FALSE, N("Check if case is 'RIGHT' and x axis value greater than z score"),
    AND($Y$68 = "RIGHT", $AL128 &gt; IF($AC$68="", 0, $AC$68)), $AM128,
    FALSE, N("Default case: Return NA()"),
    TRUE, NA()
)</f>
        <v>#N/A</v>
      </c>
      <c r="AP128" s="141" t="e" cm="1">
        <f t="array" ref="AP128">_xlfn.IFS(
    FALSE, N("Check if X1 shading is ON"),
    $AP$48&lt;&gt;"x", NA(),
    FALSE, N("Check if case is 'LEFT' and x axis value less than z score"),
    AND($Y$71 = "LEFT", $AL128 &lt; IF($AC$71="", 0, $AC$71)), $AM128,
    FALSE, N("Check if case is 'RIGHT' and x axis value greater than z score"),
    AND($Y$71 = "RIGHT", $AL128 &gt; IF($AC$71="", 0, $AC$71)), $AM128,
    FALSE, N("Check if case is 'TWO' and both directions"),
    AND(
        $Y$71 = "TWO",
        OR($AL128 &lt; -ABS($AC$71), $AL128 &gt; ABS($AC$71))
    ), $AM128,
    FALSE, N("Default case: Return NA()"),
    TRUE, NA()
)</f>
        <v>#N/A</v>
      </c>
      <c r="AQ128" s="139"/>
      <c r="AR128" s="23">
        <v>-1.1666666666666687</v>
      </c>
      <c r="AS128" s="23">
        <v>0.182</v>
      </c>
      <c r="AT128" s="23">
        <f t="shared" si="16"/>
        <v>0.182</v>
      </c>
      <c r="AU128" s="23" t="str">
        <f t="shared" si="17"/>
        <v>x</v>
      </c>
    </row>
    <row r="129" spans="22:47" s="138" customFormat="1" ht="16" x14ac:dyDescent="0.2">
      <c r="V129" s="140"/>
      <c r="W129" s="23"/>
      <c r="X129" s="140">
        <f t="shared" si="23"/>
        <v>0.5</v>
      </c>
      <c r="Y129" s="140" t="e">
        <f t="shared" si="24"/>
        <v>#N/A</v>
      </c>
      <c r="Z129" s="158">
        <v>0.34</v>
      </c>
      <c r="AA129" s="140"/>
      <c r="AB129" s="139"/>
      <c r="AC129" s="139"/>
      <c r="AD129" s="139"/>
      <c r="AE129" s="139"/>
      <c r="AF129" s="139"/>
      <c r="AG129" s="139"/>
      <c r="AH129" s="139"/>
      <c r="AI129" s="16"/>
      <c r="AJ129" s="139"/>
      <c r="AK129" s="139"/>
      <c r="AL129" s="142">
        <f t="shared" si="22"/>
        <v>0.29166666666666446</v>
      </c>
      <c r="AM129" s="141">
        <f t="shared" si="18"/>
        <v>0.3823292022799169</v>
      </c>
      <c r="AN129" s="141" t="e" cm="1">
        <f t="array" ref="AN129">_xlfn.IFS(
    FALSE, N("Check if X1 shading is ON"),
    $AN$48&lt;&gt;"x", NA(),
    FALSE, N("Check if case is 'LEFT' and x axis value less than z score"),
    AND($Y$67 = "LEFT", $AL129 &lt; IF($AC$67="", 0, $AC$67)), $AM129,
    FALSE, N("Check if case is 'RIGHT' and x axis value greater than z score"),
    AND($Y$67 = "RIGHT", $AL129 &gt; IF($AC$67="", 0, $AC$67)), $AM129,
    FALSE, N("Check if case is 'TWO' and both directions"),
    AND(
        $Y$67 = "TWO",
        OR($AL129 &lt; -ABS($AC$67), $AL129 &gt; ABS($AC$68))
    ), $AM129,
    FALSE, N("Default case: Return NA()"),
    TRUE, NA()
)</f>
        <v>#N/A</v>
      </c>
      <c r="AO129" s="141" t="e" cm="1">
        <f t="array" ref="AO129">_xlfn.IFS(
    FALSE, N("Check if X1 shading is ON"),
    $AN$48&lt;&gt;"x", NA(),
    FALSE, N("Check if case is 'LEFT' and x axis value less than z score"),
    AND($Y$68 = "LEFT", $AL129 &lt; IF($AC$68="", 0, $AC$68)), $AM129,
    FALSE, N("Check if case is 'RIGHT' and x axis value greater than z score"),
    AND($Y$68 = "RIGHT", $AL129 &gt; IF($AC$68="", 0, $AC$68)), $AM129,
    FALSE, N("Default case: Return NA()"),
    TRUE, NA()
)</f>
        <v>#N/A</v>
      </c>
      <c r="AP129" s="141" t="e" cm="1">
        <f t="array" ref="AP129">_xlfn.IFS(
    FALSE, N("Check if X1 shading is ON"),
    $AP$48&lt;&gt;"x", NA(),
    FALSE, N("Check if case is 'LEFT' and x axis value less than z score"),
    AND($Y$71 = "LEFT", $AL129 &lt; IF($AC$71="", 0, $AC$71)), $AM129,
    FALSE, N("Check if case is 'RIGHT' and x axis value greater than z score"),
    AND($Y$71 = "RIGHT", $AL129 &gt; IF($AC$71="", 0, $AC$71)), $AM129,
    FALSE, N("Check if case is 'TWO' and both directions"),
    AND(
        $Y$71 = "TWO",
        OR($AL129 &lt; -ABS($AC$71), $AL129 &gt; ABS($AC$71))
    ), $AM129,
    FALSE, N("Default case: Return NA()"),
    TRUE, NA()
)</f>
        <v>#N/A</v>
      </c>
      <c r="AQ129" s="139"/>
      <c r="AR129" s="23">
        <v>-0.83333333333333526</v>
      </c>
      <c r="AS129" s="23">
        <v>0.182</v>
      </c>
      <c r="AT129" s="23">
        <f t="shared" si="16"/>
        <v>0.182</v>
      </c>
      <c r="AU129" s="23" t="str">
        <f t="shared" si="17"/>
        <v>x</v>
      </c>
    </row>
    <row r="130" spans="22:47" s="138" customFormat="1" ht="16" x14ac:dyDescent="0.2">
      <c r="V130" s="140"/>
      <c r="W130" s="23"/>
      <c r="X130" s="140">
        <f t="shared" si="23"/>
        <v>1.5</v>
      </c>
      <c r="Y130" s="140" t="e">
        <f t="shared" si="24"/>
        <v>#N/A</v>
      </c>
      <c r="Z130" s="158">
        <v>0.13500000000000001</v>
      </c>
      <c r="AA130" s="140"/>
      <c r="AB130" s="139"/>
      <c r="AC130" s="139"/>
      <c r="AD130" s="139"/>
      <c r="AE130" s="139"/>
      <c r="AF130" s="139"/>
      <c r="AG130" s="139"/>
      <c r="AH130" s="139"/>
      <c r="AI130" s="16"/>
      <c r="AJ130" s="139"/>
      <c r="AK130" s="139"/>
      <c r="AL130" s="142">
        <f t="shared" si="22"/>
        <v>0.33333333333333115</v>
      </c>
      <c r="AM130" s="141">
        <f t="shared" si="18"/>
        <v>0.37738322769299348</v>
      </c>
      <c r="AN130" s="141" t="e" cm="1">
        <f t="array" ref="AN130">_xlfn.IFS(
    FALSE, N("Check if X1 shading is ON"),
    $AN$48&lt;&gt;"x", NA(),
    FALSE, N("Check if case is 'LEFT' and x axis value less than z score"),
    AND($Y$67 = "LEFT", $AL130 &lt; IF($AC$67="", 0, $AC$67)), $AM130,
    FALSE, N("Check if case is 'RIGHT' and x axis value greater than z score"),
    AND($Y$67 = "RIGHT", $AL130 &gt; IF($AC$67="", 0, $AC$67)), $AM130,
    FALSE, N("Check if case is 'TWO' and both directions"),
    AND(
        $Y$67 = "TWO",
        OR($AL130 &lt; -ABS($AC$67), $AL130 &gt; ABS($AC$68))
    ), $AM130,
    FALSE, N("Default case: Return NA()"),
    TRUE, NA()
)</f>
        <v>#N/A</v>
      </c>
      <c r="AO130" s="141" t="e" cm="1">
        <f t="array" ref="AO130">_xlfn.IFS(
    FALSE, N("Check if X1 shading is ON"),
    $AN$48&lt;&gt;"x", NA(),
    FALSE, N("Check if case is 'LEFT' and x axis value less than z score"),
    AND($Y$68 = "LEFT", $AL130 &lt; IF($AC$68="", 0, $AC$68)), $AM130,
    FALSE, N("Check if case is 'RIGHT' and x axis value greater than z score"),
    AND($Y$68 = "RIGHT", $AL130 &gt; IF($AC$68="", 0, $AC$68)), $AM130,
    FALSE, N("Default case: Return NA()"),
    TRUE, NA()
)</f>
        <v>#N/A</v>
      </c>
      <c r="AP130" s="141" t="e" cm="1">
        <f t="array" ref="AP130">_xlfn.IFS(
    FALSE, N("Check if X1 shading is ON"),
    $AP$48&lt;&gt;"x", NA(),
    FALSE, N("Check if case is 'LEFT' and x axis value less than z score"),
    AND($Y$71 = "LEFT", $AL130 &lt; IF($AC$71="", 0, $AC$71)), $AM130,
    FALSE, N("Check if case is 'RIGHT' and x axis value greater than z score"),
    AND($Y$71 = "RIGHT", $AL130 &gt; IF($AC$71="", 0, $AC$71)), $AM130,
    FALSE, N("Check if case is 'TWO' and both directions"),
    AND(
        $Y$71 = "TWO",
        OR($AL130 &lt; -ABS($AC$71), $AL130 &gt; ABS($AC$71))
    ), $AM130,
    FALSE, N("Default case: Return NA()"),
    TRUE, NA()
)</f>
        <v>#N/A</v>
      </c>
      <c r="AQ130" s="139"/>
      <c r="AR130" s="23">
        <v>-0.66666666666666874</v>
      </c>
      <c r="AS130" s="23">
        <v>0.182</v>
      </c>
      <c r="AT130" s="23">
        <f t="shared" si="16"/>
        <v>0.182</v>
      </c>
      <c r="AU130" s="23" t="str">
        <f t="shared" si="17"/>
        <v>x</v>
      </c>
    </row>
    <row r="131" spans="22:47" s="138" customFormat="1" ht="16" x14ac:dyDescent="0.2">
      <c r="V131" s="140"/>
      <c r="W131" s="23"/>
      <c r="X131" s="140">
        <f t="shared" si="23"/>
        <v>2.5</v>
      </c>
      <c r="Y131" s="140" t="e">
        <f t="shared" si="24"/>
        <v>#N/A</v>
      </c>
      <c r="Z131" s="158">
        <v>0.02</v>
      </c>
      <c r="AA131" s="140"/>
      <c r="AB131" s="139"/>
      <c r="AC131" s="139"/>
      <c r="AD131" s="139"/>
      <c r="AE131" s="139"/>
      <c r="AF131" s="139"/>
      <c r="AG131" s="139"/>
      <c r="AH131" s="139"/>
      <c r="AI131" s="16"/>
      <c r="AJ131" s="139"/>
      <c r="AK131" s="139"/>
      <c r="AL131" s="142">
        <f t="shared" si="22"/>
        <v>0.37499999999999784</v>
      </c>
      <c r="AM131" s="141">
        <f t="shared" si="18"/>
        <v>0.37185509386976923</v>
      </c>
      <c r="AN131" s="141" t="e" cm="1">
        <f t="array" ref="AN131">_xlfn.IFS(
    FALSE, N("Check if X1 shading is ON"),
    $AN$48&lt;&gt;"x", NA(),
    FALSE, N("Check if case is 'LEFT' and x axis value less than z score"),
    AND($Y$67 = "LEFT", $AL131 &lt; IF($AC$67="", 0, $AC$67)), $AM131,
    FALSE, N("Check if case is 'RIGHT' and x axis value greater than z score"),
    AND($Y$67 = "RIGHT", $AL131 &gt; IF($AC$67="", 0, $AC$67)), $AM131,
    FALSE, N("Check if case is 'TWO' and both directions"),
    AND(
        $Y$67 = "TWO",
        OR($AL131 &lt; -ABS($AC$67), $AL131 &gt; ABS($AC$68))
    ), $AM131,
    FALSE, N("Default case: Return NA()"),
    TRUE, NA()
)</f>
        <v>#N/A</v>
      </c>
      <c r="AO131" s="141" t="e" cm="1">
        <f t="array" ref="AO131">_xlfn.IFS(
    FALSE, N("Check if X1 shading is ON"),
    $AN$48&lt;&gt;"x", NA(),
    FALSE, N("Check if case is 'LEFT' and x axis value less than z score"),
    AND($Y$68 = "LEFT", $AL131 &lt; IF($AC$68="", 0, $AC$68)), $AM131,
    FALSE, N("Check if case is 'RIGHT' and x axis value greater than z score"),
    AND($Y$68 = "RIGHT", $AL131 &gt; IF($AC$68="", 0, $AC$68)), $AM131,
    FALSE, N("Default case: Return NA()"),
    TRUE, NA()
)</f>
        <v>#N/A</v>
      </c>
      <c r="AP131" s="141" t="e" cm="1">
        <f t="array" ref="AP131">_xlfn.IFS(
    FALSE, N("Check if X1 shading is ON"),
    $AP$48&lt;&gt;"x", NA(),
    FALSE, N("Check if case is 'LEFT' and x axis value less than z score"),
    AND($Y$71 = "LEFT", $AL131 &lt; IF($AC$71="", 0, $AC$71)), $AM131,
    FALSE, N("Check if case is 'RIGHT' and x axis value greater than z score"),
    AND($Y$71 = "RIGHT", $AL131 &gt; IF($AC$71="", 0, $AC$71)), $AM131,
    FALSE, N("Check if case is 'TWO' and both directions"),
    AND(
        $Y$71 = "TWO",
        OR($AL131 &lt; -ABS($AC$71), $AL131 &gt; ABS($AC$71))
    ), $AM131,
    FALSE, N("Default case: Return NA()"),
    TRUE, NA()
)</f>
        <v>#N/A</v>
      </c>
      <c r="AQ131" s="139"/>
      <c r="AR131" s="23">
        <v>-0.50000000000000222</v>
      </c>
      <c r="AS131" s="23">
        <v>0.182</v>
      </c>
      <c r="AT131" s="23">
        <f t="shared" si="16"/>
        <v>0.182</v>
      </c>
      <c r="AU131" s="23" t="str">
        <f t="shared" si="17"/>
        <v>x</v>
      </c>
    </row>
    <row r="132" spans="22:47" s="138" customFormat="1" ht="16" x14ac:dyDescent="0.2">
      <c r="V132" s="140"/>
      <c r="W132" s="23"/>
      <c r="X132" s="140">
        <f t="shared" si="23"/>
        <v>3.5</v>
      </c>
      <c r="Y132" s="140" t="e">
        <f t="shared" si="24"/>
        <v>#N/A</v>
      </c>
      <c r="Z132" s="158">
        <v>5.0000000000000001E-3</v>
      </c>
      <c r="AA132" s="140"/>
      <c r="AB132" s="139"/>
      <c r="AC132" s="139"/>
      <c r="AD132" s="139"/>
      <c r="AE132" s="139"/>
      <c r="AF132" s="139"/>
      <c r="AG132" s="139"/>
      <c r="AH132" s="139"/>
      <c r="AI132" s="16"/>
      <c r="AJ132" s="139"/>
      <c r="AK132" s="139"/>
      <c r="AL132" s="142">
        <f t="shared" si="22"/>
        <v>0.41666666666666452</v>
      </c>
      <c r="AM132" s="141">
        <f t="shared" si="18"/>
        <v>0.36577236641400274</v>
      </c>
      <c r="AN132" s="141" t="e" cm="1">
        <f t="array" ref="AN132">_xlfn.IFS(
    FALSE, N("Check if X1 shading is ON"),
    $AN$48&lt;&gt;"x", NA(),
    FALSE, N("Check if case is 'LEFT' and x axis value less than z score"),
    AND($Y$67 = "LEFT", $AL132 &lt; IF($AC$67="", 0, $AC$67)), $AM132,
    FALSE, N("Check if case is 'RIGHT' and x axis value greater than z score"),
    AND($Y$67 = "RIGHT", $AL132 &gt; IF($AC$67="", 0, $AC$67)), $AM132,
    FALSE, N("Check if case is 'TWO' and both directions"),
    AND(
        $Y$67 = "TWO",
        OR($AL132 &lt; -ABS($AC$67), $AL132 &gt; ABS($AC$68))
    ), $AM132,
    FALSE, N("Default case: Return NA()"),
    TRUE, NA()
)</f>
        <v>#N/A</v>
      </c>
      <c r="AO132" s="141" t="e" cm="1">
        <f t="array" ref="AO132">_xlfn.IFS(
    FALSE, N("Check if X1 shading is ON"),
    $AN$48&lt;&gt;"x", NA(),
    FALSE, N("Check if case is 'LEFT' and x axis value less than z score"),
    AND($Y$68 = "LEFT", $AL132 &lt; IF($AC$68="", 0, $AC$68)), $AM132,
    FALSE, N("Check if case is 'RIGHT' and x axis value greater than z score"),
    AND($Y$68 = "RIGHT", $AL132 &gt; IF($AC$68="", 0, $AC$68)), $AM132,
    FALSE, N("Default case: Return NA()"),
    TRUE, NA()
)</f>
        <v>#N/A</v>
      </c>
      <c r="AP132" s="141" t="e" cm="1">
        <f t="array" ref="AP132">_xlfn.IFS(
    FALSE, N("Check if X1 shading is ON"),
    $AP$48&lt;&gt;"x", NA(),
    FALSE, N("Check if case is 'LEFT' and x axis value less than z score"),
    AND($Y$71 = "LEFT", $AL132 &lt; IF($AC$71="", 0, $AC$71)), $AM132,
    FALSE, N("Check if case is 'RIGHT' and x axis value greater than z score"),
    AND($Y$71 = "RIGHT", $AL132 &gt; IF($AC$71="", 0, $AC$71)), $AM132,
    FALSE, N("Check if case is 'TWO' and both directions"),
    AND(
        $Y$71 = "TWO",
        OR($AL132 &lt; -ABS($AC$71), $AL132 &gt; ABS($AC$71))
    ), $AM132,
    FALSE, N("Default case: Return NA()"),
    TRUE, NA()
)</f>
        <v>#N/A</v>
      </c>
      <c r="AQ132" s="139"/>
      <c r="AR132" s="23">
        <v>-0.33333333333333548</v>
      </c>
      <c r="AS132" s="23">
        <v>0.182</v>
      </c>
      <c r="AT132" s="23">
        <f t="shared" si="16"/>
        <v>0.182</v>
      </c>
      <c r="AU132" s="23" t="str">
        <f t="shared" si="17"/>
        <v>x</v>
      </c>
    </row>
    <row r="133" spans="22:47" s="138" customFormat="1" ht="16" x14ac:dyDescent="0.2">
      <c r="V133" s="140"/>
      <c r="W133" s="23"/>
      <c r="X133" s="23"/>
      <c r="Y133" s="140"/>
      <c r="Z133" s="140"/>
      <c r="AA133" s="140"/>
      <c r="AB133" s="139"/>
      <c r="AC133" s="139"/>
      <c r="AD133" s="139"/>
      <c r="AE133" s="139"/>
      <c r="AF133" s="139"/>
      <c r="AG133" s="139"/>
      <c r="AH133" s="139"/>
      <c r="AI133" s="16"/>
      <c r="AJ133" s="139"/>
      <c r="AK133" s="139"/>
      <c r="AL133" s="142">
        <f t="shared" si="22"/>
        <v>0.45833333333333121</v>
      </c>
      <c r="AM133" s="141">
        <f t="shared" si="18"/>
        <v>0.35916504691680978</v>
      </c>
      <c r="AN133" s="141" t="e" cm="1">
        <f t="array" ref="AN133">_xlfn.IFS(
    FALSE, N("Check if X1 shading is ON"),
    $AN$48&lt;&gt;"x", NA(),
    FALSE, N("Check if case is 'LEFT' and x axis value less than z score"),
    AND($Y$67 = "LEFT", $AL133 &lt; IF($AC$67="", 0, $AC$67)), $AM133,
    FALSE, N("Check if case is 'RIGHT' and x axis value greater than z score"),
    AND($Y$67 = "RIGHT", $AL133 &gt; IF($AC$67="", 0, $AC$67)), $AM133,
    FALSE, N("Check if case is 'TWO' and both directions"),
    AND(
        $Y$67 = "TWO",
        OR($AL133 &lt; -ABS($AC$67), $AL133 &gt; ABS($AC$68))
    ), $AM133,
    FALSE, N("Default case: Return NA()"),
    TRUE, NA()
)</f>
        <v>#N/A</v>
      </c>
      <c r="AO133" s="141" t="e" cm="1">
        <f t="array" ref="AO133">_xlfn.IFS(
    FALSE, N("Check if X1 shading is ON"),
    $AN$48&lt;&gt;"x", NA(),
    FALSE, N("Check if case is 'LEFT' and x axis value less than z score"),
    AND($Y$68 = "LEFT", $AL133 &lt; IF($AC$68="", 0, $AC$68)), $AM133,
    FALSE, N("Check if case is 'RIGHT' and x axis value greater than z score"),
    AND($Y$68 = "RIGHT", $AL133 &gt; IF($AC$68="", 0, $AC$68)), $AM133,
    FALSE, N("Default case: Return NA()"),
    TRUE, NA()
)</f>
        <v>#N/A</v>
      </c>
      <c r="AP133" s="141" t="e" cm="1">
        <f t="array" ref="AP133">_xlfn.IFS(
    FALSE, N("Check if X1 shading is ON"),
    $AP$48&lt;&gt;"x", NA(),
    FALSE, N("Check if case is 'LEFT' and x axis value less than z score"),
    AND($Y$71 = "LEFT", $AL133 &lt; IF($AC$71="", 0, $AC$71)), $AM133,
    FALSE, N("Check if case is 'RIGHT' and x axis value greater than z score"),
    AND($Y$71 = "RIGHT", $AL133 &gt; IF($AC$71="", 0, $AC$71)), $AM133,
    FALSE, N("Check if case is 'TWO' and both directions"),
    AND(
        $Y$71 = "TWO",
        OR($AL133 &lt; -ABS($AC$71), $AL133 &gt; ABS($AC$71))
    ), $AM133,
    FALSE, N("Default case: Return NA()"),
    TRUE, NA()
)</f>
        <v>#N/A</v>
      </c>
      <c r="AQ133" s="139"/>
      <c r="AR133" s="23">
        <v>-0.16666666666666879</v>
      </c>
      <c r="AS133" s="23">
        <v>0.182</v>
      </c>
      <c r="AT133" s="23">
        <f t="shared" si="16"/>
        <v>0.182</v>
      </c>
      <c r="AU133" s="23" t="str">
        <f t="shared" si="17"/>
        <v>x</v>
      </c>
    </row>
    <row r="134" spans="22:47" s="138" customFormat="1" ht="19" x14ac:dyDescent="0.25">
      <c r="V134" s="147" t="s">
        <v>395</v>
      </c>
      <c r="W134" s="23"/>
      <c r="X134" s="23"/>
      <c r="Y134" s="140"/>
      <c r="Z134" s="140"/>
      <c r="AA134" s="140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42">
        <f t="shared" si="22"/>
        <v>0.49999999999999789</v>
      </c>
      <c r="AM134" s="141">
        <f t="shared" si="18"/>
        <v>0.35206532676429986</v>
      </c>
      <c r="AN134" s="141" t="e" cm="1">
        <f t="array" ref="AN134">_xlfn.IFS(
    FALSE, N("Check if X1 shading is ON"),
    $AN$48&lt;&gt;"x", NA(),
    FALSE, N("Check if case is 'LEFT' and x axis value less than z score"),
    AND($Y$67 = "LEFT", $AL134 &lt; IF($AC$67="", 0, $AC$67)), $AM134,
    FALSE, N("Check if case is 'RIGHT' and x axis value greater than z score"),
    AND($Y$67 = "RIGHT", $AL134 &gt; IF($AC$67="", 0, $AC$67)), $AM134,
    FALSE, N("Check if case is 'TWO' and both directions"),
    AND(
        $Y$67 = "TWO",
        OR($AL134 &lt; -ABS($AC$67), $AL134 &gt; ABS($AC$68))
    ), $AM134,
    FALSE, N("Default case: Return NA()"),
    TRUE, NA()
)</f>
        <v>#N/A</v>
      </c>
      <c r="AO134" s="141" t="e" cm="1">
        <f t="array" ref="AO134">_xlfn.IFS(
    FALSE, N("Check if X1 shading is ON"),
    $AN$48&lt;&gt;"x", NA(),
    FALSE, N("Check if case is 'LEFT' and x axis value less than z score"),
    AND($Y$68 = "LEFT", $AL134 &lt; IF($AC$68="", 0, $AC$68)), $AM134,
    FALSE, N("Check if case is 'RIGHT' and x axis value greater than z score"),
    AND($Y$68 = "RIGHT", $AL134 &gt; IF($AC$68="", 0, $AC$68)), $AM134,
    FALSE, N("Default case: Return NA()"),
    TRUE, NA()
)</f>
        <v>#N/A</v>
      </c>
      <c r="AP134" s="141" t="e" cm="1">
        <f t="array" ref="AP134">_xlfn.IFS(
    FALSE, N("Check if X1 shading is ON"),
    $AP$48&lt;&gt;"x", NA(),
    FALSE, N("Check if case is 'LEFT' and x axis value less than z score"),
    AND($Y$71 = "LEFT", $AL134 &lt; IF($AC$71="", 0, $AC$71)), $AM134,
    FALSE, N("Check if case is 'RIGHT' and x axis value greater than z score"),
    AND($Y$71 = "RIGHT", $AL134 &gt; IF($AC$71="", 0, $AC$71)), $AM134,
    FALSE, N("Check if case is 'TWO' and both directions"),
    AND(
        $Y$71 = "TWO",
        OR($AL134 &lt; -ABS($AC$71), $AL134 &gt; ABS($AC$71))
    ), $AM134,
    FALSE, N("Default case: Return NA()"),
    TRUE, NA()
)</f>
        <v>#N/A</v>
      </c>
      <c r="AQ134" s="139"/>
      <c r="AR134" s="23">
        <v>0.16666666666666449</v>
      </c>
      <c r="AS134" s="23">
        <v>0.182</v>
      </c>
      <c r="AT134" s="23">
        <f t="shared" ref="AT134:AT165" si="25">IF($AS$2="x",AS134,NA())</f>
        <v>0.182</v>
      </c>
      <c r="AU134" s="23" t="str">
        <f t="shared" ref="AU134:AU165" si="26">IF($AB$66="","",$AB$66)</f>
        <v>x</v>
      </c>
    </row>
    <row r="135" spans="22:47" s="138" customFormat="1" ht="17" x14ac:dyDescent="0.2">
      <c r="V135" s="145" t="s">
        <v>289</v>
      </c>
      <c r="W135" s="5" t="s">
        <v>290</v>
      </c>
      <c r="X135" s="145" t="s">
        <v>396</v>
      </c>
      <c r="Y135" s="144" t="s">
        <v>397</v>
      </c>
      <c r="Z135" s="145" t="s">
        <v>398</v>
      </c>
      <c r="AA135" s="145" t="s">
        <v>399</v>
      </c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42">
        <f t="shared" si="22"/>
        <v>0.54166666666666452</v>
      </c>
      <c r="AM135" s="141">
        <f t="shared" si="18"/>
        <v>0.34450732636471298</v>
      </c>
      <c r="AN135" s="141" t="e" cm="1">
        <f t="array" ref="AN135">_xlfn.IFS(
    FALSE, N("Check if X1 shading is ON"),
    $AN$48&lt;&gt;"x", NA(),
    FALSE, N("Check if case is 'LEFT' and x axis value less than z score"),
    AND($Y$67 = "LEFT", $AL135 &lt; IF($AC$67="", 0, $AC$67)), $AM135,
    FALSE, N("Check if case is 'RIGHT' and x axis value greater than z score"),
    AND($Y$67 = "RIGHT", $AL135 &gt; IF($AC$67="", 0, $AC$67)), $AM135,
    FALSE, N("Check if case is 'TWO' and both directions"),
    AND(
        $Y$67 = "TWO",
        OR($AL135 &lt; -ABS($AC$67), $AL135 &gt; ABS($AC$68))
    ), $AM135,
    FALSE, N("Default case: Return NA()"),
    TRUE, NA()
)</f>
        <v>#N/A</v>
      </c>
      <c r="AO135" s="141" t="e" cm="1">
        <f t="array" ref="AO135">_xlfn.IFS(
    FALSE, N("Check if X1 shading is ON"),
    $AN$48&lt;&gt;"x", NA(),
    FALSE, N("Check if case is 'LEFT' and x axis value less than z score"),
    AND($Y$68 = "LEFT", $AL135 &lt; IF($AC$68="", 0, $AC$68)), $AM135,
    FALSE, N("Check if case is 'RIGHT' and x axis value greater than z score"),
    AND($Y$68 = "RIGHT", $AL135 &gt; IF($AC$68="", 0, $AC$68)), $AM135,
    FALSE, N("Default case: Return NA()"),
    TRUE, NA()
)</f>
        <v>#N/A</v>
      </c>
      <c r="AP135" s="141" t="e" cm="1">
        <f t="array" ref="AP135">_xlfn.IFS(
    FALSE, N("Check if X1 shading is ON"),
    $AP$48&lt;&gt;"x", NA(),
    FALSE, N("Check if case is 'LEFT' and x axis value less than z score"),
    AND($Y$71 = "LEFT", $AL135 &lt; IF($AC$71="", 0, $AC$71)), $AM135,
    FALSE, N("Check if case is 'RIGHT' and x axis value greater than z score"),
    AND($Y$71 = "RIGHT", $AL135 &gt; IF($AC$71="", 0, $AC$71)), $AM135,
    FALSE, N("Check if case is 'TWO' and both directions"),
    AND(
        $Y$71 = "TWO",
        OR($AL135 &lt; -ABS($AC$71), $AL135 &gt; ABS($AC$71))
    ), $AM135,
    FALSE, N("Default case: Return NA()"),
    TRUE, NA()
)</f>
        <v>#N/A</v>
      </c>
      <c r="AQ135" s="139"/>
      <c r="AR135" s="23">
        <v>0.33333333333333115</v>
      </c>
      <c r="AS135" s="23">
        <v>0.182</v>
      </c>
      <c r="AT135" s="23">
        <f t="shared" si="25"/>
        <v>0.182</v>
      </c>
      <c r="AU135" s="23" t="str">
        <f t="shared" si="26"/>
        <v>x</v>
      </c>
    </row>
    <row r="136" spans="22:47" s="138" customFormat="1" ht="16" x14ac:dyDescent="0.2">
      <c r="V136" s="157">
        <f>AG50</f>
        <v>0</v>
      </c>
      <c r="W136" s="23">
        <f>-0.05</f>
        <v>-0.05</v>
      </c>
      <c r="X136" s="140">
        <f t="shared" ref="X136:X142" si="27">X115</f>
        <v>-3</v>
      </c>
      <c r="Y136" s="140" t="e">
        <f>IF(
    V136="x",
    W136,
    NA()
)</f>
        <v>#N/A</v>
      </c>
      <c r="Z136" s="125" cm="1">
        <f t="array" ref="Z136">_xlfn.IFS(
    $Y$69 = "TWO", IF(SUM($Z$125:Z125) &lt;= 0.5, SUM($Z$125:Z125), 1 - SUM($Z$125:Z125)),
    $Y$67 = "LEFT", SUM($Z$125:Z125),
    $Y$67 = "RIGHT", 1 - SUM($Z$125:Z125)
)</f>
        <v>5.0000000000000001E-3</v>
      </c>
      <c r="AA136" s="126" t="str" cm="1">
        <f t="array" ref="AA136">_xlfn.IFS(
    $Y$67 = "", "",
    AND($Y$69 = "TWO", ROWS($Z$136:Z136) = 1), "⟵ " &amp; TEXT(Z136, "#0.0%"),
    AND($Y$69 = "TWO", Z136 = 50%), TEXT(Z136, "#0.0%"),
    AND($Y$69 = "TWO", Z137 &gt; Z136), "⟵ " &amp; TEXT(Z136, "#0.0%"),
    AND($Y$69 = "TWO", Z137 &lt; Z136), TEXT(Z136, "#0.0%") &amp; " ⟶",
    $Y$67 = "LEFT", "⟵ " &amp; TEXT(Z136, "#0.0%"),
    $Y$67 = "RIGHT", TEXT(Z136, "#0.0%") &amp; " ⟶"
)</f>
        <v>⟵ 0.5%</v>
      </c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42">
        <f t="shared" si="22"/>
        <v>0.58333333333333115</v>
      </c>
      <c r="AM136" s="141">
        <f t="shared" si="18"/>
        <v>0.3365268227449536</v>
      </c>
      <c r="AN136" s="141" t="e" cm="1">
        <f t="array" ref="AN136">_xlfn.IFS(
    FALSE, N("Check if X1 shading is ON"),
    $AN$48&lt;&gt;"x", NA(),
    FALSE, N("Check if case is 'LEFT' and x axis value less than z score"),
    AND($Y$67 = "LEFT", $AL136 &lt; IF($AC$67="", 0, $AC$67)), $AM136,
    FALSE, N("Check if case is 'RIGHT' and x axis value greater than z score"),
    AND($Y$67 = "RIGHT", $AL136 &gt; IF($AC$67="", 0, $AC$67)), $AM136,
    FALSE, N("Check if case is 'TWO' and both directions"),
    AND(
        $Y$67 = "TWO",
        OR($AL136 &lt; -ABS($AC$67), $AL136 &gt; ABS($AC$68))
    ), $AM136,
    FALSE, N("Default case: Return NA()"),
    TRUE, NA()
)</f>
        <v>#N/A</v>
      </c>
      <c r="AO136" s="141" t="e" cm="1">
        <f t="array" ref="AO136">_xlfn.IFS(
    FALSE, N("Check if X1 shading is ON"),
    $AN$48&lt;&gt;"x", NA(),
    FALSE, N("Check if case is 'LEFT' and x axis value less than z score"),
    AND($Y$68 = "LEFT", $AL136 &lt; IF($AC$68="", 0, $AC$68)), $AM136,
    FALSE, N("Check if case is 'RIGHT' and x axis value greater than z score"),
    AND($Y$68 = "RIGHT", $AL136 &gt; IF($AC$68="", 0, $AC$68)), $AM136,
    FALSE, N("Default case: Return NA()"),
    TRUE, NA()
)</f>
        <v>#N/A</v>
      </c>
      <c r="AP136" s="141" t="e" cm="1">
        <f t="array" ref="AP136">_xlfn.IFS(
    FALSE, N("Check if X1 shading is ON"),
    $AP$48&lt;&gt;"x", NA(),
    FALSE, N("Check if case is 'LEFT' and x axis value less than z score"),
    AND($Y$71 = "LEFT", $AL136 &lt; IF($AC$71="", 0, $AC$71)), $AM136,
    FALSE, N("Check if case is 'RIGHT' and x axis value greater than z score"),
    AND($Y$71 = "RIGHT", $AL136 &gt; IF($AC$71="", 0, $AC$71)), $AM136,
    FALSE, N("Check if case is 'TWO' and both directions"),
    AND(
        $Y$71 = "TWO",
        OR($AL136 &lt; -ABS($AC$71), $AL136 &gt; ABS($AC$71))
    ), $AM136,
    FALSE, N("Default case: Return NA()"),
    TRUE, NA()
)</f>
        <v>#N/A</v>
      </c>
      <c r="AQ136" s="139"/>
      <c r="AR136" s="23">
        <v>0.49999999999999789</v>
      </c>
      <c r="AS136" s="23">
        <v>0.182</v>
      </c>
      <c r="AT136" s="23">
        <f t="shared" si="25"/>
        <v>0.182</v>
      </c>
      <c r="AU136" s="23" t="str">
        <f t="shared" si="26"/>
        <v>x</v>
      </c>
    </row>
    <row r="137" spans="22:47" s="138" customFormat="1" ht="16" x14ac:dyDescent="0.2">
      <c r="V137" s="140"/>
      <c r="W137" s="23"/>
      <c r="X137" s="140">
        <f t="shared" si="27"/>
        <v>-2</v>
      </c>
      <c r="Y137" s="140" t="e">
        <f t="shared" ref="Y137:Y142" si="28">Y136</f>
        <v>#N/A</v>
      </c>
      <c r="Z137" s="125" cm="1">
        <f t="array" ref="Z137">_xlfn.IFS(
    $Y$69 = "TWO", IF(SUM($Z$125:Z126) &lt;= 0.5, SUM($Z$125:Z126), 1 - SUM($Z$125:Z126)),
    $Y$67 = "LEFT", SUM($Z$125:Z126),
    $Y$67 = "RIGHT", 1 - SUM($Z$125:Z126)
)</f>
        <v>2.5000000000000001E-2</v>
      </c>
      <c r="AA137" s="126" t="str" cm="1">
        <f t="array" ref="AA137">_xlfn.IFS(
    $Y$67 = "", "",
    AND($Y$69 = "TWO", ROWS($Z$136:Z137) = 1), "⟵ " &amp; TEXT(Z137, "#0.0%"),
    AND($Y$69 = "TWO", Z137 = 50%), TEXT(Z137, "#0.0%"),
    AND($Y$69 = "TWO", Z138 &gt; Z137), "⟵ " &amp; TEXT(Z137, "#0.0%"),
    AND($Y$69 = "TWO", Z138 &lt; Z137), TEXT(Z137, "#0.0%") &amp; " ⟶",
    $Y$67 = "LEFT", "⟵ " &amp; TEXT(Z137, "#0.0%"),
    $Y$67 = "RIGHT", TEXT(Z137, "#0.0%") &amp; " ⟶"
)</f>
        <v>⟵ 2.5%</v>
      </c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42">
        <f t="shared" si="22"/>
        <v>0.62499999999999778</v>
      </c>
      <c r="AM137" s="141">
        <f t="shared" si="18"/>
        <v>0.32816096855037552</v>
      </c>
      <c r="AN137" s="141" t="e" cm="1">
        <f t="array" ref="AN137">_xlfn.IFS(
    FALSE, N("Check if X1 shading is ON"),
    $AN$48&lt;&gt;"x", NA(),
    FALSE, N("Check if case is 'LEFT' and x axis value less than z score"),
    AND($Y$67 = "LEFT", $AL137 &lt; IF($AC$67="", 0, $AC$67)), $AM137,
    FALSE, N("Check if case is 'RIGHT' and x axis value greater than z score"),
    AND($Y$67 = "RIGHT", $AL137 &gt; IF($AC$67="", 0, $AC$67)), $AM137,
    FALSE, N("Check if case is 'TWO' and both directions"),
    AND(
        $Y$67 = "TWO",
        OR($AL137 &lt; -ABS($AC$67), $AL137 &gt; ABS($AC$68))
    ), $AM137,
    FALSE, N("Default case: Return NA()"),
    TRUE, NA()
)</f>
        <v>#N/A</v>
      </c>
      <c r="AO137" s="141" t="e" cm="1">
        <f t="array" ref="AO137">_xlfn.IFS(
    FALSE, N("Check if X1 shading is ON"),
    $AN$48&lt;&gt;"x", NA(),
    FALSE, N("Check if case is 'LEFT' and x axis value less than z score"),
    AND($Y$68 = "LEFT", $AL137 &lt; IF($AC$68="", 0, $AC$68)), $AM137,
    FALSE, N("Check if case is 'RIGHT' and x axis value greater than z score"),
    AND($Y$68 = "RIGHT", $AL137 &gt; IF($AC$68="", 0, $AC$68)), $AM137,
    FALSE, N("Default case: Return NA()"),
    TRUE, NA()
)</f>
        <v>#N/A</v>
      </c>
      <c r="AP137" s="141" t="e" cm="1">
        <f t="array" ref="AP137">_xlfn.IFS(
    FALSE, N("Check if X1 shading is ON"),
    $AP$48&lt;&gt;"x", NA(),
    FALSE, N("Check if case is 'LEFT' and x axis value less than z score"),
    AND($Y$71 = "LEFT", $AL137 &lt; IF($AC$71="", 0, $AC$71)), $AM137,
    FALSE, N("Check if case is 'RIGHT' and x axis value greater than z score"),
    AND($Y$71 = "RIGHT", $AL137 &gt; IF($AC$71="", 0, $AC$71)), $AM137,
    FALSE, N("Check if case is 'TWO' and both directions"),
    AND(
        $Y$71 = "TWO",
        OR($AL137 &lt; -ABS($AC$71), $AL137 &gt; ABS($AC$71))
    ), $AM137,
    FALSE, N("Default case: Return NA()"),
    TRUE, NA()
)</f>
        <v>#N/A</v>
      </c>
      <c r="AQ137" s="139"/>
      <c r="AR137" s="23">
        <v>0.66666666666666441</v>
      </c>
      <c r="AS137" s="23">
        <v>0.182</v>
      </c>
      <c r="AT137" s="23">
        <f t="shared" si="25"/>
        <v>0.182</v>
      </c>
      <c r="AU137" s="23" t="str">
        <f t="shared" si="26"/>
        <v>x</v>
      </c>
    </row>
    <row r="138" spans="22:47" s="138" customFormat="1" ht="16" x14ac:dyDescent="0.2">
      <c r="V138" s="140"/>
      <c r="W138" s="23"/>
      <c r="X138" s="140">
        <f t="shared" si="27"/>
        <v>-1</v>
      </c>
      <c r="Y138" s="140" t="e">
        <f t="shared" si="28"/>
        <v>#N/A</v>
      </c>
      <c r="Z138" s="125" cm="1">
        <f t="array" ref="Z138">_xlfn.IFS(
    $Y$69 = "TWO", IF(SUM($Z$125:Z127) &lt;= 0.5, SUM($Z$125:Z127), 1 - SUM($Z$125:Z127)),
    $Y$67 = "LEFT", SUM($Z$125:Z127),
    $Y$67 = "RIGHT", 1 - SUM($Z$125:Z127)
)</f>
        <v>0.16</v>
      </c>
      <c r="AA138" s="126" t="str" cm="1">
        <f t="array" ref="AA138">_xlfn.IFS(
    $Y$67 = "", "",
    AND($Y$69 = "TWO", ROWS($Z$136:Z138) = 1), "⟵ " &amp; TEXT(Z138, "#0.0%"),
    AND($Y$69 = "TWO", Z138 = 50%), TEXT(Z138, "#0.0%"),
    AND($Y$69 = "TWO", Z139 &gt; Z138), "⟵ " &amp; TEXT(Z138, "#0.0%"),
    AND($Y$69 = "TWO", Z139 &lt; Z138), TEXT(Z138, "#0.0%") &amp; " ⟶",
    $Y$67 = "LEFT", "⟵ " &amp; TEXT(Z138, "#0.0%"),
    $Y$67 = "RIGHT", TEXT(Z138, "#0.0%") &amp; " ⟶"
)</f>
        <v>⟵ 16.0%</v>
      </c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42">
        <f t="shared" si="22"/>
        <v>0.66666666666666441</v>
      </c>
      <c r="AM138" s="141">
        <f t="shared" si="18"/>
        <v>0.31944800552235275</v>
      </c>
      <c r="AN138" s="141" t="e" cm="1">
        <f t="array" ref="AN138">_xlfn.IFS(
    FALSE, N("Check if X1 shading is ON"),
    $AN$48&lt;&gt;"x", NA(),
    FALSE, N("Check if case is 'LEFT' and x axis value less than z score"),
    AND($Y$67 = "LEFT", $AL138 &lt; IF($AC$67="", 0, $AC$67)), $AM138,
    FALSE, N("Check if case is 'RIGHT' and x axis value greater than z score"),
    AND($Y$67 = "RIGHT", $AL138 &gt; IF($AC$67="", 0, $AC$67)), $AM138,
    FALSE, N("Check if case is 'TWO' and both directions"),
    AND(
        $Y$67 = "TWO",
        OR($AL138 &lt; -ABS($AC$67), $AL138 &gt; ABS($AC$68))
    ), $AM138,
    FALSE, N("Default case: Return NA()"),
    TRUE, NA()
)</f>
        <v>#N/A</v>
      </c>
      <c r="AO138" s="141" t="e" cm="1">
        <f t="array" ref="AO138">_xlfn.IFS(
    FALSE, N("Check if X1 shading is ON"),
    $AN$48&lt;&gt;"x", NA(),
    FALSE, N("Check if case is 'LEFT' and x axis value less than z score"),
    AND($Y$68 = "LEFT", $AL138 &lt; IF($AC$68="", 0, $AC$68)), $AM138,
    FALSE, N("Check if case is 'RIGHT' and x axis value greater than z score"),
    AND($Y$68 = "RIGHT", $AL138 &gt; IF($AC$68="", 0, $AC$68)), $AM138,
    FALSE, N("Default case: Return NA()"),
    TRUE, NA()
)</f>
        <v>#N/A</v>
      </c>
      <c r="AP138" s="141" t="e" cm="1">
        <f t="array" ref="AP138">_xlfn.IFS(
    FALSE, N("Check if X1 shading is ON"),
    $AP$48&lt;&gt;"x", NA(),
    FALSE, N("Check if case is 'LEFT' and x axis value less than z score"),
    AND($Y$71 = "LEFT", $AL138 &lt; IF($AC$71="", 0, $AC$71)), $AM138,
    FALSE, N("Check if case is 'RIGHT' and x axis value greater than z score"),
    AND($Y$71 = "RIGHT", $AL138 &gt; IF($AC$71="", 0, $AC$71)), $AM138,
    FALSE, N("Check if case is 'TWO' and both directions"),
    AND(
        $Y$71 = "TWO",
        OR($AL138 &lt; -ABS($AC$71), $AL138 &gt; ABS($AC$71))
    ), $AM138,
    FALSE, N("Default case: Return NA()"),
    TRUE, NA()
)</f>
        <v>#N/A</v>
      </c>
      <c r="AQ138" s="139"/>
      <c r="AR138" s="23">
        <v>0.83333333333333093</v>
      </c>
      <c r="AS138" s="23">
        <v>0.182</v>
      </c>
      <c r="AT138" s="23">
        <f t="shared" si="25"/>
        <v>0.182</v>
      </c>
      <c r="AU138" s="23" t="str">
        <f t="shared" si="26"/>
        <v>x</v>
      </c>
    </row>
    <row r="139" spans="22:47" s="138" customFormat="1" ht="16" x14ac:dyDescent="0.2">
      <c r="V139" s="140"/>
      <c r="W139" s="23"/>
      <c r="X139" s="140">
        <f t="shared" si="27"/>
        <v>0</v>
      </c>
      <c r="Y139" s="140" t="e">
        <f t="shared" si="28"/>
        <v>#N/A</v>
      </c>
      <c r="Z139" s="125" cm="1">
        <f t="array" ref="Z139">_xlfn.IFS(
    $Y$69 = "TWO", IF(SUM($Z$125:Z128) &lt;= 0.5, SUM($Z$125:Z128), 1 - SUM($Z$125:Z128)),
    $Y$67 = "LEFT", SUM($Z$125:Z128),
    $Y$67 = "RIGHT", 1 - SUM($Z$125:Z128)
)</f>
        <v>0.5</v>
      </c>
      <c r="AA139" s="126" t="str" cm="1">
        <f t="array" ref="AA139">_xlfn.IFS(
    $Y$67 = "", "",
    AND($Y$69 = "TWO", ROWS($Z$136:Z139) = 1), "⟵ " &amp; TEXT(Z139, "#0.0%"),
    AND($Y$69 = "TWO", Z139 = 50%), TEXT(Z139, "#0.0%"),
    AND($Y$69 = "TWO", Z140 &gt; Z139), "⟵ " &amp; TEXT(Z139, "#0.0%"),
    AND($Y$69 = "TWO", Z140 &lt; Z139), TEXT(Z139, "#0.0%") &amp; " ⟶",
    $Y$67 = "LEFT", "⟵ " &amp; TEXT(Z139, "#0.0%"),
    $Y$67 = "RIGHT", TEXT(Z139, "#0.0%") &amp; " ⟶"
)</f>
        <v>⟵ 50.0%</v>
      </c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42">
        <f t="shared" si="22"/>
        <v>0.70833333333333104</v>
      </c>
      <c r="AM139" s="141">
        <f t="shared" si="18"/>
        <v>0.31042697552584309</v>
      </c>
      <c r="AN139" s="141" t="e" cm="1">
        <f t="array" ref="AN139">_xlfn.IFS(
    FALSE, N("Check if X1 shading is ON"),
    $AN$48&lt;&gt;"x", NA(),
    FALSE, N("Check if case is 'LEFT' and x axis value less than z score"),
    AND($Y$67 = "LEFT", $AL139 &lt; IF($AC$67="", 0, $AC$67)), $AM139,
    FALSE, N("Check if case is 'RIGHT' and x axis value greater than z score"),
    AND($Y$67 = "RIGHT", $AL139 &gt; IF($AC$67="", 0, $AC$67)), $AM139,
    FALSE, N("Check if case is 'TWO' and both directions"),
    AND(
        $Y$67 = "TWO",
        OR($AL139 &lt; -ABS($AC$67), $AL139 &gt; ABS($AC$68))
    ), $AM139,
    FALSE, N("Default case: Return NA()"),
    TRUE, NA()
)</f>
        <v>#N/A</v>
      </c>
      <c r="AO139" s="141" t="e" cm="1">
        <f t="array" ref="AO139">_xlfn.IFS(
    FALSE, N("Check if X1 shading is ON"),
    $AN$48&lt;&gt;"x", NA(),
    FALSE, N("Check if case is 'LEFT' and x axis value less than z score"),
    AND($Y$68 = "LEFT", $AL139 &lt; IF($AC$68="", 0, $AC$68)), $AM139,
    FALSE, N("Check if case is 'RIGHT' and x axis value greater than z score"),
    AND($Y$68 = "RIGHT", $AL139 &gt; IF($AC$68="", 0, $AC$68)), $AM139,
    FALSE, N("Default case: Return NA()"),
    TRUE, NA()
)</f>
        <v>#N/A</v>
      </c>
      <c r="AP139" s="141" t="e" cm="1">
        <f t="array" ref="AP139">_xlfn.IFS(
    FALSE, N("Check if X1 shading is ON"),
    $AP$48&lt;&gt;"x", NA(),
    FALSE, N("Check if case is 'LEFT' and x axis value less than z score"),
    AND($Y$71 = "LEFT", $AL139 &lt; IF($AC$71="", 0, $AC$71)), $AM139,
    FALSE, N("Check if case is 'RIGHT' and x axis value greater than z score"),
    AND($Y$71 = "RIGHT", $AL139 &gt; IF($AC$71="", 0, $AC$71)), $AM139,
    FALSE, N("Check if case is 'TWO' and both directions"),
    AND(
        $Y$71 = "TWO",
        OR($AL139 &lt; -ABS($AC$71), $AL139 &gt; ABS($AC$71))
    ), $AM139,
    FALSE, N("Default case: Return NA()"),
    TRUE, NA()
)</f>
        <v>#N/A</v>
      </c>
      <c r="AQ139" s="139"/>
      <c r="AR139" s="23">
        <v>1.1666666666666643</v>
      </c>
      <c r="AS139" s="23">
        <v>0.182</v>
      </c>
      <c r="AT139" s="23">
        <f t="shared" si="25"/>
        <v>0.182</v>
      </c>
      <c r="AU139" s="23" t="str">
        <f t="shared" si="26"/>
        <v>x</v>
      </c>
    </row>
    <row r="140" spans="22:47" s="138" customFormat="1" ht="16" x14ac:dyDescent="0.2">
      <c r="V140" s="140"/>
      <c r="W140" s="23"/>
      <c r="X140" s="140">
        <f t="shared" si="27"/>
        <v>1</v>
      </c>
      <c r="Y140" s="140" t="e">
        <f t="shared" si="28"/>
        <v>#N/A</v>
      </c>
      <c r="Z140" s="125" cm="1">
        <f t="array" ref="Z140">_xlfn.IFS(
    $Y$69 = "TWO", IF(SUM($Z$125:Z129) &lt;= 0.5, SUM($Z$125:Z129), 1 - SUM($Z$125:Z129)),
    $Y$67 = "LEFT", SUM($Z$125:Z129),
    $Y$67 = "RIGHT", 1 - SUM($Z$125:Z129)
)</f>
        <v>0.84000000000000008</v>
      </c>
      <c r="AA140" s="126" t="str" cm="1">
        <f t="array" ref="AA140">_xlfn.IFS(
    $Y$67 = "", "",
    AND($Y$69 = "TWO", ROWS($Z$136:Z140) = 1), "⟵ " &amp; TEXT(Z140, "#0.0%"),
    AND($Y$69 = "TWO", Z140 = 50%), TEXT(Z140, "#0.0%"),
    AND($Y$69 = "TWO", Z141 &gt; Z140), "⟵ " &amp; TEXT(Z140, "#0.0%"),
    AND($Y$69 = "TWO", Z141 &lt; Z140), TEXT(Z140, "#0.0%") &amp; " ⟶",
    $Y$67 = "LEFT", "⟵ " &amp; TEXT(Z140, "#0.0%"),
    $Y$67 = "RIGHT", TEXT(Z140, "#0.0%") &amp; " ⟶"
)</f>
        <v>⟵ 84.0%</v>
      </c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42">
        <f t="shared" si="22"/>
        <v>0.74999999999999767</v>
      </c>
      <c r="AM140" s="141">
        <f t="shared" si="18"/>
        <v>0.30113743215480498</v>
      </c>
      <c r="AN140" s="141" t="e" cm="1">
        <f t="array" ref="AN140">_xlfn.IFS(
    FALSE, N("Check if X1 shading is ON"),
    $AN$48&lt;&gt;"x", NA(),
    FALSE, N("Check if case is 'LEFT' and x axis value less than z score"),
    AND($Y$67 = "LEFT", $AL140 &lt; IF($AC$67="", 0, $AC$67)), $AM140,
    FALSE, N("Check if case is 'RIGHT' and x axis value greater than z score"),
    AND($Y$67 = "RIGHT", $AL140 &gt; IF($AC$67="", 0, $AC$67)), $AM140,
    FALSE, N("Check if case is 'TWO' and both directions"),
    AND(
        $Y$67 = "TWO",
        OR($AL140 &lt; -ABS($AC$67), $AL140 &gt; ABS($AC$68))
    ), $AM140,
    FALSE, N("Default case: Return NA()"),
    TRUE, NA()
)</f>
        <v>#N/A</v>
      </c>
      <c r="AO140" s="141" t="e" cm="1">
        <f t="array" ref="AO140">_xlfn.IFS(
    FALSE, N("Check if X1 shading is ON"),
    $AN$48&lt;&gt;"x", NA(),
    FALSE, N("Check if case is 'LEFT' and x axis value less than z score"),
    AND($Y$68 = "LEFT", $AL140 &lt; IF($AC$68="", 0, $AC$68)), $AM140,
    FALSE, N("Check if case is 'RIGHT' and x axis value greater than z score"),
    AND($Y$68 = "RIGHT", $AL140 &gt; IF($AC$68="", 0, $AC$68)), $AM140,
    FALSE, N("Default case: Return NA()"),
    TRUE, NA()
)</f>
        <v>#N/A</v>
      </c>
      <c r="AP140" s="141" t="e" cm="1">
        <f t="array" ref="AP140">_xlfn.IFS(
    FALSE, N("Check if X1 shading is ON"),
    $AP$48&lt;&gt;"x", NA(),
    FALSE, N("Check if case is 'LEFT' and x axis value less than z score"),
    AND($Y$71 = "LEFT", $AL140 &lt; IF($AC$71="", 0, $AC$71)), $AM140,
    FALSE, N("Check if case is 'RIGHT' and x axis value greater than z score"),
    AND($Y$71 = "RIGHT", $AL140 &gt; IF($AC$71="", 0, $AC$71)), $AM140,
    FALSE, N("Check if case is 'TWO' and both directions"),
    AND(
        $Y$71 = "TWO",
        OR($AL140 &lt; -ABS($AC$71), $AL140 &gt; ABS($AC$71))
    ), $AM140,
    FALSE, N("Default case: Return NA()"),
    TRUE, NA()
)</f>
        <v>#N/A</v>
      </c>
      <c r="AQ140" s="139"/>
      <c r="AR140" s="23">
        <v>-0.83333333333333526</v>
      </c>
      <c r="AS140" s="23">
        <v>0.20599999999999999</v>
      </c>
      <c r="AT140" s="23">
        <f t="shared" si="25"/>
        <v>0.20599999999999999</v>
      </c>
      <c r="AU140" s="23" t="str">
        <f t="shared" si="26"/>
        <v>x</v>
      </c>
    </row>
    <row r="141" spans="22:47" s="138" customFormat="1" ht="16" x14ac:dyDescent="0.2">
      <c r="V141" s="140"/>
      <c r="W141" s="23"/>
      <c r="X141" s="140">
        <f t="shared" si="27"/>
        <v>2</v>
      </c>
      <c r="Y141" s="140" t="e">
        <f t="shared" si="28"/>
        <v>#N/A</v>
      </c>
      <c r="Z141" s="125" cm="1">
        <f t="array" ref="Z141">_xlfn.IFS(
    $Y$69 = "TWO", IF(SUM($Z$125:Z130) &lt;= 0.5, SUM($Z$125:Z130), 1 - SUM($Z$125:Z130)),
    $Y$67 = "LEFT", SUM($Z$125:Z130),
    $Y$67 = "RIGHT", 1 - SUM($Z$125:Z130)
)</f>
        <v>0.97500000000000009</v>
      </c>
      <c r="AA141" s="126" t="str" cm="1">
        <f t="array" ref="AA141">_xlfn.IFS(
    $Y$67 = "", "",
    AND($Y$69 = "TWO", ROWS($Z$136:Z141) = 1), "⟵ " &amp; TEXT(Z141, "#0.0%"),
    AND($Y$69 = "TWO", Z141 = 50%), TEXT(Z141, "#0.0%"),
    AND($Y$69 = "TWO", Z142 &gt; Z141), "⟵ " &amp; TEXT(Z141, "#0.0%"),
    AND($Y$69 = "TWO", Z142 &lt; Z141), TEXT(Z141, "#0.0%") &amp; " ⟶",
    $Y$67 = "LEFT", "⟵ " &amp; TEXT(Z141, "#0.0%"),
    $Y$67 = "RIGHT", TEXT(Z141, "#0.0%") &amp; " ⟶"
)</f>
        <v>⟵ 97.5%</v>
      </c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42">
        <f t="shared" si="22"/>
        <v>0.7916666666666643</v>
      </c>
      <c r="AM141" s="141">
        <f t="shared" si="18"/>
        <v>0.29161915585865616</v>
      </c>
      <c r="AN141" s="141" t="e" cm="1">
        <f t="array" ref="AN141">_xlfn.IFS(
    FALSE, N("Check if X1 shading is ON"),
    $AN$48&lt;&gt;"x", NA(),
    FALSE, N("Check if case is 'LEFT' and x axis value less than z score"),
    AND($Y$67 = "LEFT", $AL141 &lt; IF($AC$67="", 0, $AC$67)), $AM141,
    FALSE, N("Check if case is 'RIGHT' and x axis value greater than z score"),
    AND($Y$67 = "RIGHT", $AL141 &gt; IF($AC$67="", 0, $AC$67)), $AM141,
    FALSE, N("Check if case is 'TWO' and both directions"),
    AND(
        $Y$67 = "TWO",
        OR($AL141 &lt; -ABS($AC$67), $AL141 &gt; ABS($AC$68))
    ), $AM141,
    FALSE, N("Default case: Return NA()"),
    TRUE, NA()
)</f>
        <v>#N/A</v>
      </c>
      <c r="AO141" s="141" t="e" cm="1">
        <f t="array" ref="AO141">_xlfn.IFS(
    FALSE, N("Check if X1 shading is ON"),
    $AN$48&lt;&gt;"x", NA(),
    FALSE, N("Check if case is 'LEFT' and x axis value less than z score"),
    AND($Y$68 = "LEFT", $AL141 &lt; IF($AC$68="", 0, $AC$68)), $AM141,
    FALSE, N("Check if case is 'RIGHT' and x axis value greater than z score"),
    AND($Y$68 = "RIGHT", $AL141 &gt; IF($AC$68="", 0, $AC$68)), $AM141,
    FALSE, N("Default case: Return NA()"),
    TRUE, NA()
)</f>
        <v>#N/A</v>
      </c>
      <c r="AP141" s="141" t="e" cm="1">
        <f t="array" ref="AP141">_xlfn.IFS(
    FALSE, N("Check if X1 shading is ON"),
    $AP$48&lt;&gt;"x", NA(),
    FALSE, N("Check if case is 'LEFT' and x axis value less than z score"),
    AND($Y$71 = "LEFT", $AL141 &lt; IF($AC$71="", 0, $AC$71)), $AM141,
    FALSE, N("Check if case is 'RIGHT' and x axis value greater than z score"),
    AND($Y$71 = "RIGHT", $AL141 &gt; IF($AC$71="", 0, $AC$71)), $AM141,
    FALSE, N("Check if case is 'TWO' and both directions"),
    AND(
        $Y$71 = "TWO",
        OR($AL141 &lt; -ABS($AC$71), $AL141 &gt; ABS($AC$71))
    ), $AM141,
    FALSE, N("Default case: Return NA()"),
    TRUE, NA()
)</f>
        <v>#N/A</v>
      </c>
      <c r="AQ141" s="139"/>
      <c r="AR141" s="23">
        <v>-0.66666666666666874</v>
      </c>
      <c r="AS141" s="23">
        <v>0.20599999999999999</v>
      </c>
      <c r="AT141" s="23">
        <f t="shared" si="25"/>
        <v>0.20599999999999999</v>
      </c>
      <c r="AU141" s="23" t="str">
        <f t="shared" si="26"/>
        <v>x</v>
      </c>
    </row>
    <row r="142" spans="22:47" s="138" customFormat="1" ht="16" x14ac:dyDescent="0.2">
      <c r="V142" s="140"/>
      <c r="W142" s="23"/>
      <c r="X142" s="140">
        <f t="shared" si="27"/>
        <v>3</v>
      </c>
      <c r="Y142" s="140" t="e">
        <f t="shared" si="28"/>
        <v>#N/A</v>
      </c>
      <c r="Z142" s="125" cm="1">
        <f t="array" ref="Z142">_xlfn.IFS(
    $Y$69 = "TWO", IF(SUM($Z$125:Z131) &lt;= 0.5, SUM($Z$125:Z131), 1 - SUM($Z$125:Z131)),
    $Y$67 = "LEFT", SUM($Z$125:Z131),
    $Y$67 = "RIGHT", 1 - SUM($Z$125:Z131)
)</f>
        <v>0.99500000000000011</v>
      </c>
      <c r="AA142" s="126" t="str" cm="1">
        <f t="array" ref="AA142">_xlfn.IFS(
    $Y$67 = "", "",
    AND($Y$69 = "TWO", ROWS($Z$136:Z142) = 1), "⟵ " &amp; TEXT(Z142, "#0.0%"),
    AND($Y$69 = "TWO", Z142 = 50%), TEXT(Z142, "#0.0%"),
    AND($Y$69 = "TWO", Z143 &gt; Z142), "⟵ " &amp; TEXT(Z142, "#0.0%"),
    AND($Y$69 = "TWO", Z143 &lt; Z142), TEXT(Z142, "#0.0%") &amp; " ⟶",
    $Y$67 = "LEFT", "⟵ " &amp; TEXT(Z142, "#0.0%"),
    $Y$67 = "RIGHT", TEXT(Z142, "#0.0%") &amp; " ⟶"
)</f>
        <v>⟵ 99.5%</v>
      </c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42">
        <f t="shared" si="22"/>
        <v>0.83333333333333093</v>
      </c>
      <c r="AM142" s="141">
        <f t="shared" si="18"/>
        <v>0.2819118754103031</v>
      </c>
      <c r="AN142" s="141" t="e" cm="1">
        <f t="array" ref="AN142">_xlfn.IFS(
    FALSE, N("Check if X1 shading is ON"),
    $AN$48&lt;&gt;"x", NA(),
    FALSE, N("Check if case is 'LEFT' and x axis value less than z score"),
    AND($Y$67 = "LEFT", $AL142 &lt; IF($AC$67="", 0, $AC$67)), $AM142,
    FALSE, N("Check if case is 'RIGHT' and x axis value greater than z score"),
    AND($Y$67 = "RIGHT", $AL142 &gt; IF($AC$67="", 0, $AC$67)), $AM142,
    FALSE, N("Check if case is 'TWO' and both directions"),
    AND(
        $Y$67 = "TWO",
        OR($AL142 &lt; -ABS($AC$67), $AL142 &gt; ABS($AC$68))
    ), $AM142,
    FALSE, N("Default case: Return NA()"),
    TRUE, NA()
)</f>
        <v>#N/A</v>
      </c>
      <c r="AO142" s="141" t="e" cm="1">
        <f t="array" ref="AO142">_xlfn.IFS(
    FALSE, N("Check if X1 shading is ON"),
    $AN$48&lt;&gt;"x", NA(),
    FALSE, N("Check if case is 'LEFT' and x axis value less than z score"),
    AND($Y$68 = "LEFT", $AL142 &lt; IF($AC$68="", 0, $AC$68)), $AM142,
    FALSE, N("Check if case is 'RIGHT' and x axis value greater than z score"),
    AND($Y$68 = "RIGHT", $AL142 &gt; IF($AC$68="", 0, $AC$68)), $AM142,
    FALSE, N("Default case: Return NA()"),
    TRUE, NA()
)</f>
        <v>#N/A</v>
      </c>
      <c r="AP142" s="141" t="e" cm="1">
        <f t="array" ref="AP142">_xlfn.IFS(
    FALSE, N("Check if X1 shading is ON"),
    $AP$48&lt;&gt;"x", NA(),
    FALSE, N("Check if case is 'LEFT' and x axis value less than z score"),
    AND($Y$71 = "LEFT", $AL142 &lt; IF($AC$71="", 0, $AC$71)), $AM142,
    FALSE, N("Check if case is 'RIGHT' and x axis value greater than z score"),
    AND($Y$71 = "RIGHT", $AL142 &gt; IF($AC$71="", 0, $AC$71)), $AM142,
    FALSE, N("Check if case is 'TWO' and both directions"),
    AND(
        $Y$71 = "TWO",
        OR($AL142 &lt; -ABS($AC$71), $AL142 &gt; ABS($AC$71))
    ), $AM142,
    FALSE, N("Default case: Return NA()"),
    TRUE, NA()
)</f>
        <v>#N/A</v>
      </c>
      <c r="AQ142" s="139"/>
      <c r="AR142" s="23">
        <v>-0.50000000000000222</v>
      </c>
      <c r="AS142" s="23">
        <v>0.20599999999999999</v>
      </c>
      <c r="AT142" s="23">
        <f t="shared" si="25"/>
        <v>0.20599999999999999</v>
      </c>
      <c r="AU142" s="23" t="str">
        <f t="shared" si="26"/>
        <v>x</v>
      </c>
    </row>
    <row r="143" spans="22:47" s="138" customFormat="1" ht="16" x14ac:dyDescent="0.2">
      <c r="V143" s="140"/>
      <c r="W143" s="23"/>
      <c r="X143" s="23"/>
      <c r="Y143" s="140"/>
      <c r="Z143" s="140"/>
      <c r="AA143" s="140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42">
        <f t="shared" si="22"/>
        <v>0.87499999999999756</v>
      </c>
      <c r="AM143" s="141">
        <f t="shared" si="18"/>
        <v>0.27205499837854408</v>
      </c>
      <c r="AN143" s="141" t="e" cm="1">
        <f t="array" ref="AN143">_xlfn.IFS(
    FALSE, N("Check if X1 shading is ON"),
    $AN$48&lt;&gt;"x", NA(),
    FALSE, N("Check if case is 'LEFT' and x axis value less than z score"),
    AND($Y$67 = "LEFT", $AL143 &lt; IF($AC$67="", 0, $AC$67)), $AM143,
    FALSE, N("Check if case is 'RIGHT' and x axis value greater than z score"),
    AND($Y$67 = "RIGHT", $AL143 &gt; IF($AC$67="", 0, $AC$67)), $AM143,
    FALSE, N("Check if case is 'TWO' and both directions"),
    AND(
        $Y$67 = "TWO",
        OR($AL143 &lt; -ABS($AC$67), $AL143 &gt; ABS($AC$68))
    ), $AM143,
    FALSE, N("Default case: Return NA()"),
    TRUE, NA()
)</f>
        <v>#N/A</v>
      </c>
      <c r="AO143" s="141" t="e" cm="1">
        <f t="array" ref="AO143">_xlfn.IFS(
    FALSE, N("Check if X1 shading is ON"),
    $AN$48&lt;&gt;"x", NA(),
    FALSE, N("Check if case is 'LEFT' and x axis value less than z score"),
    AND($Y$68 = "LEFT", $AL143 &lt; IF($AC$68="", 0, $AC$68)), $AM143,
    FALSE, N("Check if case is 'RIGHT' and x axis value greater than z score"),
    AND($Y$68 = "RIGHT", $AL143 &gt; IF($AC$68="", 0, $AC$68)), $AM143,
    FALSE, N("Default case: Return NA()"),
    TRUE, NA()
)</f>
        <v>#N/A</v>
      </c>
      <c r="AP143" s="141" t="e" cm="1">
        <f t="array" ref="AP143">_xlfn.IFS(
    FALSE, N("Check if X1 shading is ON"),
    $AP$48&lt;&gt;"x", NA(),
    FALSE, N("Check if case is 'LEFT' and x axis value less than z score"),
    AND($Y$71 = "LEFT", $AL143 &lt; IF($AC$71="", 0, $AC$71)), $AM143,
    FALSE, N("Check if case is 'RIGHT' and x axis value greater than z score"),
    AND($Y$71 = "RIGHT", $AL143 &gt; IF($AC$71="", 0, $AC$71)), $AM143,
    FALSE, N("Check if case is 'TWO' and both directions"),
    AND(
        $Y$71 = "TWO",
        OR($AL143 &lt; -ABS($AC$71), $AL143 &gt; ABS($AC$71))
    ), $AM143,
    FALSE, N("Default case: Return NA()"),
    TRUE, NA()
)</f>
        <v>#N/A</v>
      </c>
      <c r="AQ143" s="139"/>
      <c r="AR143" s="23">
        <v>-0.33333333333333548</v>
      </c>
      <c r="AS143" s="23">
        <v>0.20599999999999999</v>
      </c>
      <c r="AT143" s="23">
        <f t="shared" si="25"/>
        <v>0.20599999999999999</v>
      </c>
      <c r="AU143" s="23" t="str">
        <f t="shared" si="26"/>
        <v>x</v>
      </c>
    </row>
    <row r="144" spans="22:47" s="138" customFormat="1" ht="19" x14ac:dyDescent="0.25">
      <c r="V144" s="147" t="s">
        <v>400</v>
      </c>
      <c r="W144" s="23"/>
      <c r="X144" s="23"/>
      <c r="Y144" s="140"/>
      <c r="Z144" s="140"/>
      <c r="AA144" s="140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42">
        <f t="shared" si="22"/>
        <v>0.91666666666666419</v>
      </c>
      <c r="AM144" s="141">
        <f t="shared" si="18"/>
        <v>0.262087353078302</v>
      </c>
      <c r="AN144" s="141" t="e" cm="1">
        <f t="array" ref="AN144">_xlfn.IFS(
    FALSE, N("Check if X1 shading is ON"),
    $AN$48&lt;&gt;"x", NA(),
    FALSE, N("Check if case is 'LEFT' and x axis value less than z score"),
    AND($Y$67 = "LEFT", $AL144 &lt; IF($AC$67="", 0, $AC$67)), $AM144,
    FALSE, N("Check if case is 'RIGHT' and x axis value greater than z score"),
    AND($Y$67 = "RIGHT", $AL144 &gt; IF($AC$67="", 0, $AC$67)), $AM144,
    FALSE, N("Check if case is 'TWO' and both directions"),
    AND(
        $Y$67 = "TWO",
        OR($AL144 &lt; -ABS($AC$67), $AL144 &gt; ABS($AC$68))
    ), $AM144,
    FALSE, N("Default case: Return NA()"),
    TRUE, NA()
)</f>
        <v>#N/A</v>
      </c>
      <c r="AO144" s="141" t="e" cm="1">
        <f t="array" ref="AO144">_xlfn.IFS(
    FALSE, N("Check if X1 shading is ON"),
    $AN$48&lt;&gt;"x", NA(),
    FALSE, N("Check if case is 'LEFT' and x axis value less than z score"),
    AND($Y$68 = "LEFT", $AL144 &lt; IF($AC$68="", 0, $AC$68)), $AM144,
    FALSE, N("Check if case is 'RIGHT' and x axis value greater than z score"),
    AND($Y$68 = "RIGHT", $AL144 &gt; IF($AC$68="", 0, $AC$68)), $AM144,
    FALSE, N("Default case: Return NA()"),
    TRUE, NA()
)</f>
        <v>#N/A</v>
      </c>
      <c r="AP144" s="141" t="e" cm="1">
        <f t="array" ref="AP144">_xlfn.IFS(
    FALSE, N("Check if X1 shading is ON"),
    $AP$48&lt;&gt;"x", NA(),
    FALSE, N("Check if case is 'LEFT' and x axis value less than z score"),
    AND($Y$71 = "LEFT", $AL144 &lt; IF($AC$71="", 0, $AC$71)), $AM144,
    FALSE, N("Check if case is 'RIGHT' and x axis value greater than z score"),
    AND($Y$71 = "RIGHT", $AL144 &gt; IF($AC$71="", 0, $AC$71)), $AM144,
    FALSE, N("Check if case is 'TWO' and both directions"),
    AND(
        $Y$71 = "TWO",
        OR($AL144 &lt; -ABS($AC$71), $AL144 &gt; ABS($AC$71))
    ), $AM144,
    FALSE, N("Default case: Return NA()"),
    TRUE, NA()
)</f>
        <v>#N/A</v>
      </c>
      <c r="AQ144" s="139"/>
      <c r="AR144" s="23">
        <v>-0.16666666666666879</v>
      </c>
      <c r="AS144" s="23">
        <v>0.20599999999999999</v>
      </c>
      <c r="AT144" s="23">
        <f t="shared" si="25"/>
        <v>0.20599999999999999</v>
      </c>
      <c r="AU144" s="23" t="str">
        <f t="shared" si="26"/>
        <v>x</v>
      </c>
    </row>
    <row r="145" spans="8:47" s="138" customFormat="1" ht="34" x14ac:dyDescent="0.2"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 s="145" t="s">
        <v>289</v>
      </c>
      <c r="W145" s="5" t="s">
        <v>290</v>
      </c>
      <c r="X145" s="144" t="str">
        <f>LEFT(V144,6)&amp;" "&amp;$W$67&amp;" axis"</f>
        <v>X1 raw normal pop axis</v>
      </c>
      <c r="Y145" s="144" t="str">
        <f>$W$67&amp;" y"</f>
        <v>normal pop y</v>
      </c>
      <c r="Z145" s="144" t="str">
        <f>W67&amp;" raw labels"</f>
        <v>normal pop raw labels</v>
      </c>
      <c r="AA145" s="140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42">
        <f t="shared" si="22"/>
        <v>0.95833333333333082</v>
      </c>
      <c r="AM145" s="141">
        <f t="shared" si="18"/>
        <v>0.25204694425504581</v>
      </c>
      <c r="AN145" s="141" t="e" cm="1">
        <f t="array" ref="AN145">_xlfn.IFS(
    FALSE, N("Check if X1 shading is ON"),
    $AN$48&lt;&gt;"x", NA(),
    FALSE, N("Check if case is 'LEFT' and x axis value less than z score"),
    AND($Y$67 = "LEFT", $AL145 &lt; IF($AC$67="", 0, $AC$67)), $AM145,
    FALSE, N("Check if case is 'RIGHT' and x axis value greater than z score"),
    AND($Y$67 = "RIGHT", $AL145 &gt; IF($AC$67="", 0, $AC$67)), $AM145,
    FALSE, N("Check if case is 'TWO' and both directions"),
    AND(
        $Y$67 = "TWO",
        OR($AL145 &lt; -ABS($AC$67), $AL145 &gt; ABS($AC$68))
    ), $AM145,
    FALSE, N("Default case: Return NA()"),
    TRUE, NA()
)</f>
        <v>#N/A</v>
      </c>
      <c r="AO145" s="141" t="e" cm="1">
        <f t="array" ref="AO145">_xlfn.IFS(
    FALSE, N("Check if X1 shading is ON"),
    $AN$48&lt;&gt;"x", NA(),
    FALSE, N("Check if case is 'LEFT' and x axis value less than z score"),
    AND($Y$68 = "LEFT", $AL145 &lt; IF($AC$68="", 0, $AC$68)), $AM145,
    FALSE, N("Check if case is 'RIGHT' and x axis value greater than z score"),
    AND($Y$68 = "RIGHT", $AL145 &gt; IF($AC$68="", 0, $AC$68)), $AM145,
    FALSE, N("Default case: Return NA()"),
    TRUE, NA()
)</f>
        <v>#N/A</v>
      </c>
      <c r="AP145" s="141" t="e" cm="1">
        <f t="array" ref="AP145">_xlfn.IFS(
    FALSE, N("Check if X1 shading is ON"),
    $AP$48&lt;&gt;"x", NA(),
    FALSE, N("Check if case is 'LEFT' and x axis value less than z score"),
    AND($Y$71 = "LEFT", $AL145 &lt; IF($AC$71="", 0, $AC$71)), $AM145,
    FALSE, N("Check if case is 'RIGHT' and x axis value greater than z score"),
    AND($Y$71 = "RIGHT", $AL145 &gt; IF($AC$71="", 0, $AC$71)), $AM145,
    FALSE, N("Check if case is 'TWO' and both directions"),
    AND(
        $Y$71 = "TWO",
        OR($AL145 &lt; -ABS($AC$71), $AL145 &gt; ABS($AC$71))
    ), $AM145,
    FALSE, N("Default case: Return NA()"),
    TRUE, NA()
)</f>
        <v>#N/A</v>
      </c>
      <c r="AQ145" s="139"/>
      <c r="AR145" s="23">
        <v>0.16666666666666449</v>
      </c>
      <c r="AS145" s="23">
        <v>0.20599999999999999</v>
      </c>
      <c r="AT145" s="23">
        <f t="shared" si="25"/>
        <v>0.20599999999999999</v>
      </c>
      <c r="AU145" s="23" t="str">
        <f t="shared" si="26"/>
        <v>x</v>
      </c>
    </row>
    <row r="146" spans="8:47" s="138" customFormat="1" ht="17" x14ac:dyDescent="0.2"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 s="140" t="str">
        <f>AG51</f>
        <v>x</v>
      </c>
      <c r="W146" s="23">
        <v>-0.12</v>
      </c>
      <c r="X146" s="140">
        <f t="shared" ref="X146:X153" si="29">X114</f>
        <v>-4</v>
      </c>
      <c r="Y146" s="140">
        <f t="shared" ref="Y146:Y153" si="30">IF(
    $V$146="x",
    $W$146,
    NA()
)</f>
        <v>-0.12</v>
      </c>
      <c r="Z146" s="149" t="str">
        <f>IF(Z147="","","raw scale")</f>
        <v>raw scale</v>
      </c>
      <c r="AA146" s="140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42">
        <f t="shared" si="22"/>
        <v>0.99999999999999745</v>
      </c>
      <c r="AM146" s="141">
        <f t="shared" ref="AM146:AM177" si="31">IF(
    LEFT($W$67,1) ="T",
    _xlfn.T.DIST(AL146, $V$67-1, FALSE),
    _xlfn.NORM.S.DIST(AL146, FALSE)
)</f>
        <v>0.24197072451914398</v>
      </c>
      <c r="AN146" s="141" t="e" cm="1">
        <f t="array" ref="AN146">_xlfn.IFS(
    FALSE, N("Check if X1 shading is ON"),
    $AN$48&lt;&gt;"x", NA(),
    FALSE, N("Check if case is 'LEFT' and x axis value less than z score"),
    AND($Y$67 = "LEFT", $AL146 &lt; IF($AC$67="", 0, $AC$67)), $AM146,
    FALSE, N("Check if case is 'RIGHT' and x axis value greater than z score"),
    AND($Y$67 = "RIGHT", $AL146 &gt; IF($AC$67="", 0, $AC$67)), $AM146,
    FALSE, N("Check if case is 'TWO' and both directions"),
    AND(
        $Y$67 = "TWO",
        OR($AL146 &lt; -ABS($AC$67), $AL146 &gt; ABS($AC$68))
    ), $AM146,
    FALSE, N("Default case: Return NA()"),
    TRUE, NA()
)</f>
        <v>#N/A</v>
      </c>
      <c r="AO146" s="141" t="e" cm="1">
        <f t="array" ref="AO146">_xlfn.IFS(
    FALSE, N("Check if X1 shading is ON"),
    $AN$48&lt;&gt;"x", NA(),
    FALSE, N("Check if case is 'LEFT' and x axis value less than z score"),
    AND($Y$68 = "LEFT", $AL146 &lt; IF($AC$68="", 0, $AC$68)), $AM146,
    FALSE, N("Check if case is 'RIGHT' and x axis value greater than z score"),
    AND($Y$68 = "RIGHT", $AL146 &gt; IF($AC$68="", 0, $AC$68)), $AM146,
    FALSE, N("Default case: Return NA()"),
    TRUE, NA()
)</f>
        <v>#N/A</v>
      </c>
      <c r="AP146" s="141" t="e" cm="1">
        <f t="array" ref="AP146">_xlfn.IFS(
    FALSE, N("Check if X1 shading is ON"),
    $AP$48&lt;&gt;"x", NA(),
    FALSE, N("Check if case is 'LEFT' and x axis value less than z score"),
    AND($Y$71 = "LEFT", $AL146 &lt; IF($AC$71="", 0, $AC$71)), $AM146,
    FALSE, N("Check if case is 'RIGHT' and x axis value greater than z score"),
    AND($Y$71 = "RIGHT", $AL146 &gt; IF($AC$71="", 0, $AC$71)), $AM146,
    FALSE, N("Check if case is 'TWO' and both directions"),
    AND(
        $Y$71 = "TWO",
        OR($AL146 &lt; -ABS($AC$71), $AL146 &gt; ABS($AC$71))
    ), $AM146,
    FALSE, N("Default case: Return NA()"),
    TRUE, NA()
)</f>
        <v>#N/A</v>
      </c>
      <c r="AQ146" s="139"/>
      <c r="AR146" s="23">
        <v>0.33333333333333115</v>
      </c>
      <c r="AS146" s="23">
        <v>0.20599999999999999</v>
      </c>
      <c r="AT146" s="23">
        <f t="shared" si="25"/>
        <v>0.20599999999999999</v>
      </c>
      <c r="AU146" s="23" t="str">
        <f t="shared" si="26"/>
        <v>x</v>
      </c>
    </row>
    <row r="147" spans="8:47" s="138" customFormat="1" ht="16" x14ac:dyDescent="0.2"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 s="140"/>
      <c r="W147" s="23"/>
      <c r="X147" s="140">
        <f t="shared" si="29"/>
        <v>-3</v>
      </c>
      <c r="Y147" s="140">
        <f t="shared" si="30"/>
        <v>-0.12</v>
      </c>
      <c r="Z147" s="143" t="str">
        <f t="shared" ref="Z147:Z153" si="32">IFERROR(
    TEXT(
        Z$67 + $X147 * AA$67,
        IF(
            AG$62 = 0,
            "#,##0",
            "#,##0." &amp; REPT("0", AG$62)
        )
    ),
    ""
)</f>
        <v>6</v>
      </c>
      <c r="AA147" s="140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42">
        <f t="shared" ref="AL147:AL178" si="33">AL146+$AK$52</f>
        <v>1.0416666666666641</v>
      </c>
      <c r="AM147" s="141">
        <f t="shared" si="31"/>
        <v>0.23189438328624334</v>
      </c>
      <c r="AN147" s="141" t="e" cm="1">
        <f t="array" ref="AN147">_xlfn.IFS(
    FALSE, N("Check if X1 shading is ON"),
    $AN$48&lt;&gt;"x", NA(),
    FALSE, N("Check if case is 'LEFT' and x axis value less than z score"),
    AND($Y$67 = "LEFT", $AL147 &lt; IF($AC$67="", 0, $AC$67)), $AM147,
    FALSE, N("Check if case is 'RIGHT' and x axis value greater than z score"),
    AND($Y$67 = "RIGHT", $AL147 &gt; IF($AC$67="", 0, $AC$67)), $AM147,
    FALSE, N("Check if case is 'TWO' and both directions"),
    AND(
        $Y$67 = "TWO",
        OR($AL147 &lt; -ABS($AC$67), $AL147 &gt; ABS($AC$68))
    ), $AM147,
    FALSE, N("Default case: Return NA()"),
    TRUE, NA()
)</f>
        <v>#N/A</v>
      </c>
      <c r="AO147" s="141" t="e" cm="1">
        <f t="array" ref="AO147">_xlfn.IFS(
    FALSE, N("Check if X1 shading is ON"),
    $AN$48&lt;&gt;"x", NA(),
    FALSE, N("Check if case is 'LEFT' and x axis value less than z score"),
    AND($Y$68 = "LEFT", $AL147 &lt; IF($AC$68="", 0, $AC$68)), $AM147,
    FALSE, N("Check if case is 'RIGHT' and x axis value greater than z score"),
    AND($Y$68 = "RIGHT", $AL147 &gt; IF($AC$68="", 0, $AC$68)), $AM147,
    FALSE, N("Default case: Return NA()"),
    TRUE, NA()
)</f>
        <v>#N/A</v>
      </c>
      <c r="AP147" s="141" t="e" cm="1">
        <f t="array" ref="AP147">_xlfn.IFS(
    FALSE, N("Check if X1 shading is ON"),
    $AP$48&lt;&gt;"x", NA(),
    FALSE, N("Check if case is 'LEFT' and x axis value less than z score"),
    AND($Y$71 = "LEFT", $AL147 &lt; IF($AC$71="", 0, $AC$71)), $AM147,
    FALSE, N("Check if case is 'RIGHT' and x axis value greater than z score"),
    AND($Y$71 = "RIGHT", $AL147 &gt; IF($AC$71="", 0, $AC$71)), $AM147,
    FALSE, N("Check if case is 'TWO' and both directions"),
    AND(
        $Y$71 = "TWO",
        OR($AL147 &lt; -ABS($AC$71), $AL147 &gt; ABS($AC$71))
    ), $AM147,
    FALSE, N("Default case: Return NA()"),
    TRUE, NA()
)</f>
        <v>#N/A</v>
      </c>
      <c r="AQ147" s="139"/>
      <c r="AR147" s="23">
        <v>0.49999999999999789</v>
      </c>
      <c r="AS147" s="23">
        <v>0.20599999999999999</v>
      </c>
      <c r="AT147" s="23">
        <f t="shared" si="25"/>
        <v>0.20599999999999999</v>
      </c>
      <c r="AU147" s="23" t="str">
        <f t="shared" si="26"/>
        <v>x</v>
      </c>
    </row>
    <row r="148" spans="8:47" s="138" customFormat="1" ht="16" x14ac:dyDescent="0.2">
      <c r="H148" s="155"/>
      <c r="I148" s="155"/>
      <c r="J148" s="155"/>
      <c r="K148" s="155"/>
      <c r="L148" s="155"/>
      <c r="M148" s="155"/>
      <c r="N148" s="155"/>
      <c r="O148" s="155"/>
      <c r="P148" s="10"/>
      <c r="Q148" s="155"/>
      <c r="R148"/>
      <c r="S148"/>
      <c r="T148"/>
      <c r="U148"/>
      <c r="V148" s="140"/>
      <c r="W148" s="23"/>
      <c r="X148" s="140">
        <f t="shared" si="29"/>
        <v>-2</v>
      </c>
      <c r="Y148" s="140">
        <f t="shared" si="30"/>
        <v>-0.12</v>
      </c>
      <c r="Z148" s="143" t="str">
        <f t="shared" si="32"/>
        <v>7</v>
      </c>
      <c r="AA148" s="140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42">
        <f t="shared" si="33"/>
        <v>1.0833333333333308</v>
      </c>
      <c r="AM148" s="141">
        <f t="shared" si="31"/>
        <v>0.22185215470573658</v>
      </c>
      <c r="AN148" s="141" t="e" cm="1">
        <f t="array" ref="AN148">_xlfn.IFS(
    FALSE, N("Check if X1 shading is ON"),
    $AN$48&lt;&gt;"x", NA(),
    FALSE, N("Check if case is 'LEFT' and x axis value less than z score"),
    AND($Y$67 = "LEFT", $AL148 &lt; IF($AC$67="", 0, $AC$67)), $AM148,
    FALSE, N("Check if case is 'RIGHT' and x axis value greater than z score"),
    AND($Y$67 = "RIGHT", $AL148 &gt; IF($AC$67="", 0, $AC$67)), $AM148,
    FALSE, N("Check if case is 'TWO' and both directions"),
    AND(
        $Y$67 = "TWO",
        OR($AL148 &lt; -ABS($AC$67), $AL148 &gt; ABS($AC$68))
    ), $AM148,
    FALSE, N("Default case: Return NA()"),
    TRUE, NA()
)</f>
        <v>#N/A</v>
      </c>
      <c r="AO148" s="141" t="e" cm="1">
        <f t="array" ref="AO148">_xlfn.IFS(
    FALSE, N("Check if X1 shading is ON"),
    $AN$48&lt;&gt;"x", NA(),
    FALSE, N("Check if case is 'LEFT' and x axis value less than z score"),
    AND($Y$68 = "LEFT", $AL148 &lt; IF($AC$68="", 0, $AC$68)), $AM148,
    FALSE, N("Check if case is 'RIGHT' and x axis value greater than z score"),
    AND($Y$68 = "RIGHT", $AL148 &gt; IF($AC$68="", 0, $AC$68)), $AM148,
    FALSE, N("Default case: Return NA()"),
    TRUE, NA()
)</f>
        <v>#N/A</v>
      </c>
      <c r="AP148" s="141" t="e" cm="1">
        <f t="array" ref="AP148">_xlfn.IFS(
    FALSE, N("Check if X1 shading is ON"),
    $AP$48&lt;&gt;"x", NA(),
    FALSE, N("Check if case is 'LEFT' and x axis value less than z score"),
    AND($Y$71 = "LEFT", $AL148 &lt; IF($AC$71="", 0, $AC$71)), $AM148,
    FALSE, N("Check if case is 'RIGHT' and x axis value greater than z score"),
    AND($Y$71 = "RIGHT", $AL148 &gt; IF($AC$71="", 0, $AC$71)), $AM148,
    FALSE, N("Check if case is 'TWO' and both directions"),
    AND(
        $Y$71 = "TWO",
        OR($AL148 &lt; -ABS($AC$71), $AL148 &gt; ABS($AC$71))
    ), $AM148,
    FALSE, N("Default case: Return NA()"),
    TRUE, NA()
)</f>
        <v>#N/A</v>
      </c>
      <c r="AQ148" s="139"/>
      <c r="AR148" s="23">
        <v>0.66666666666666441</v>
      </c>
      <c r="AS148" s="23">
        <v>0.20599999999999999</v>
      </c>
      <c r="AT148" s="23">
        <f t="shared" si="25"/>
        <v>0.20599999999999999</v>
      </c>
      <c r="AU148" s="23" t="str">
        <f t="shared" si="26"/>
        <v>x</v>
      </c>
    </row>
    <row r="149" spans="8:47" s="138" customFormat="1" ht="16" x14ac:dyDescent="0.2"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/>
      <c r="S149"/>
      <c r="T149"/>
      <c r="U149"/>
      <c r="V149" s="140"/>
      <c r="W149" s="23"/>
      <c r="X149" s="140">
        <f t="shared" si="29"/>
        <v>-1</v>
      </c>
      <c r="Y149" s="140">
        <f t="shared" si="30"/>
        <v>-0.12</v>
      </c>
      <c r="Z149" s="143" t="str">
        <f t="shared" si="32"/>
        <v>9</v>
      </c>
      <c r="AA149" s="140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42">
        <f t="shared" si="33"/>
        <v>1.1249999999999976</v>
      </c>
      <c r="AM149" s="141">
        <f t="shared" si="31"/>
        <v>0.21187664577570006</v>
      </c>
      <c r="AN149" s="141" t="e" cm="1">
        <f t="array" ref="AN149">_xlfn.IFS(
    FALSE, N("Check if X1 shading is ON"),
    $AN$48&lt;&gt;"x", NA(),
    FALSE, N("Check if case is 'LEFT' and x axis value less than z score"),
    AND($Y$67 = "LEFT", $AL149 &lt; IF($AC$67="", 0, $AC$67)), $AM149,
    FALSE, N("Check if case is 'RIGHT' and x axis value greater than z score"),
    AND($Y$67 = "RIGHT", $AL149 &gt; IF($AC$67="", 0, $AC$67)), $AM149,
    FALSE, N("Check if case is 'TWO' and both directions"),
    AND(
        $Y$67 = "TWO",
        OR($AL149 &lt; -ABS($AC$67), $AL149 &gt; ABS($AC$68))
    ), $AM149,
    FALSE, N("Default case: Return NA()"),
    TRUE, NA()
)</f>
        <v>#N/A</v>
      </c>
      <c r="AO149" s="141" t="e" cm="1">
        <f t="array" ref="AO149">_xlfn.IFS(
    FALSE, N("Check if X1 shading is ON"),
    $AN$48&lt;&gt;"x", NA(),
    FALSE, N("Check if case is 'LEFT' and x axis value less than z score"),
    AND($Y$68 = "LEFT", $AL149 &lt; IF($AC$68="", 0, $AC$68)), $AM149,
    FALSE, N("Check if case is 'RIGHT' and x axis value greater than z score"),
    AND($Y$68 = "RIGHT", $AL149 &gt; IF($AC$68="", 0, $AC$68)), $AM149,
    FALSE, N("Default case: Return NA()"),
    TRUE, NA()
)</f>
        <v>#N/A</v>
      </c>
      <c r="AP149" s="141" t="e" cm="1">
        <f t="array" ref="AP149">_xlfn.IFS(
    FALSE, N("Check if X1 shading is ON"),
    $AP$48&lt;&gt;"x", NA(),
    FALSE, N("Check if case is 'LEFT' and x axis value less than z score"),
    AND($Y$71 = "LEFT", $AL149 &lt; IF($AC$71="", 0, $AC$71)), $AM149,
    FALSE, N("Check if case is 'RIGHT' and x axis value greater than z score"),
    AND($Y$71 = "RIGHT", $AL149 &gt; IF($AC$71="", 0, $AC$71)), $AM149,
    FALSE, N("Check if case is 'TWO' and both directions"),
    AND(
        $Y$71 = "TWO",
        OR($AL149 &lt; -ABS($AC$71), $AL149 &gt; ABS($AC$71))
    ), $AM149,
    FALSE, N("Default case: Return NA()"),
    TRUE, NA()
)</f>
        <v>#N/A</v>
      </c>
      <c r="AQ149" s="139"/>
      <c r="AR149" s="23">
        <v>0.83333333333333093</v>
      </c>
      <c r="AS149" s="23">
        <v>0.20599999999999999</v>
      </c>
      <c r="AT149" s="23">
        <f t="shared" si="25"/>
        <v>0.20599999999999999</v>
      </c>
      <c r="AU149" s="23" t="str">
        <f t="shared" si="26"/>
        <v>x</v>
      </c>
    </row>
    <row r="150" spans="8:47" s="138" customFormat="1" ht="16" x14ac:dyDescent="0.2"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/>
      <c r="S150"/>
      <c r="T150"/>
      <c r="U150"/>
      <c r="V150" s="140"/>
      <c r="W150" s="23"/>
      <c r="X150" s="140">
        <f t="shared" si="29"/>
        <v>0</v>
      </c>
      <c r="Y150" s="140">
        <f t="shared" si="30"/>
        <v>-0.12</v>
      </c>
      <c r="Z150" s="143" t="str">
        <f t="shared" si="32"/>
        <v>10</v>
      </c>
      <c r="AA150" s="140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42">
        <f t="shared" si="33"/>
        <v>1.1666666666666643</v>
      </c>
      <c r="AM150" s="141">
        <f t="shared" si="31"/>
        <v>0.20199868555405945</v>
      </c>
      <c r="AN150" s="141" t="e" cm="1">
        <f t="array" ref="AN150">_xlfn.IFS(
    FALSE, N("Check if X1 shading is ON"),
    $AN$48&lt;&gt;"x", NA(),
    FALSE, N("Check if case is 'LEFT' and x axis value less than z score"),
    AND($Y$67 = "LEFT", $AL150 &lt; IF($AC$67="", 0, $AC$67)), $AM150,
    FALSE, N("Check if case is 'RIGHT' and x axis value greater than z score"),
    AND($Y$67 = "RIGHT", $AL150 &gt; IF($AC$67="", 0, $AC$67)), $AM150,
    FALSE, N("Check if case is 'TWO' and both directions"),
    AND(
        $Y$67 = "TWO",
        OR($AL150 &lt; -ABS($AC$67), $AL150 &gt; ABS($AC$68))
    ), $AM150,
    FALSE, N("Default case: Return NA()"),
    TRUE, NA()
)</f>
        <v>#N/A</v>
      </c>
      <c r="AO150" s="141" t="e" cm="1">
        <f t="array" ref="AO150">_xlfn.IFS(
    FALSE, N("Check if X1 shading is ON"),
    $AN$48&lt;&gt;"x", NA(),
    FALSE, N("Check if case is 'LEFT' and x axis value less than z score"),
    AND($Y$68 = "LEFT", $AL150 &lt; IF($AC$68="", 0, $AC$68)), $AM150,
    FALSE, N("Check if case is 'RIGHT' and x axis value greater than z score"),
    AND($Y$68 = "RIGHT", $AL150 &gt; IF($AC$68="", 0, $AC$68)), $AM150,
    FALSE, N("Default case: Return NA()"),
    TRUE, NA()
)</f>
        <v>#N/A</v>
      </c>
      <c r="AP150" s="141" t="e" cm="1">
        <f t="array" ref="AP150">_xlfn.IFS(
    FALSE, N("Check if X1 shading is ON"),
    $AP$48&lt;&gt;"x", NA(),
    FALSE, N("Check if case is 'LEFT' and x axis value less than z score"),
    AND($Y$71 = "LEFT", $AL150 &lt; IF($AC$71="", 0, $AC$71)), $AM150,
    FALSE, N("Check if case is 'RIGHT' and x axis value greater than z score"),
    AND($Y$71 = "RIGHT", $AL150 &gt; IF($AC$71="", 0, $AC$71)), $AM150,
    FALSE, N("Check if case is 'TWO' and both directions"),
    AND(
        $Y$71 = "TWO",
        OR($AL150 &lt; -ABS($AC$71), $AL150 &gt; ABS($AC$71))
    ), $AM150,
    FALSE, N("Default case: Return NA()"),
    TRUE, NA()
)</f>
        <v>#N/A</v>
      </c>
      <c r="AQ150" s="139"/>
      <c r="AR150" s="23">
        <v>-0.83333333333333526</v>
      </c>
      <c r="AS150" s="23">
        <v>0.22999999999999998</v>
      </c>
      <c r="AT150" s="23">
        <f t="shared" si="25"/>
        <v>0.22999999999999998</v>
      </c>
      <c r="AU150" s="23" t="str">
        <f t="shared" si="26"/>
        <v>x</v>
      </c>
    </row>
    <row r="151" spans="8:47" s="138" customFormat="1" ht="16" x14ac:dyDescent="0.2"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/>
      <c r="S151"/>
      <c r="T151"/>
      <c r="U151"/>
      <c r="V151" s="140"/>
      <c r="W151" s="23"/>
      <c r="X151" s="140">
        <f t="shared" si="29"/>
        <v>1</v>
      </c>
      <c r="Y151" s="140">
        <f t="shared" si="30"/>
        <v>-0.12</v>
      </c>
      <c r="Z151" s="143" t="str">
        <f t="shared" si="32"/>
        <v>12</v>
      </c>
      <c r="AA151" s="140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42">
        <f t="shared" si="33"/>
        <v>1.208333333333331</v>
      </c>
      <c r="AM151" s="141">
        <f t="shared" si="31"/>
        <v>0.19224719608678212</v>
      </c>
      <c r="AN151" s="141" t="e" cm="1">
        <f t="array" ref="AN151">_xlfn.IFS(
    FALSE, N("Check if X1 shading is ON"),
    $AN$48&lt;&gt;"x", NA(),
    FALSE, N("Check if case is 'LEFT' and x axis value less than z score"),
    AND($Y$67 = "LEFT", $AL151 &lt; IF($AC$67="", 0, $AC$67)), $AM151,
    FALSE, N("Check if case is 'RIGHT' and x axis value greater than z score"),
    AND($Y$67 = "RIGHT", $AL151 &gt; IF($AC$67="", 0, $AC$67)), $AM151,
    FALSE, N("Check if case is 'TWO' and both directions"),
    AND(
        $Y$67 = "TWO",
        OR($AL151 &lt; -ABS($AC$67), $AL151 &gt; ABS($AC$68))
    ), $AM151,
    FALSE, N("Default case: Return NA()"),
    TRUE, NA()
)</f>
        <v>#N/A</v>
      </c>
      <c r="AO151" s="141" t="e" cm="1">
        <f t="array" ref="AO151">_xlfn.IFS(
    FALSE, N("Check if X1 shading is ON"),
    $AN$48&lt;&gt;"x", NA(),
    FALSE, N("Check if case is 'LEFT' and x axis value less than z score"),
    AND($Y$68 = "LEFT", $AL151 &lt; IF($AC$68="", 0, $AC$68)), $AM151,
    FALSE, N("Check if case is 'RIGHT' and x axis value greater than z score"),
    AND($Y$68 = "RIGHT", $AL151 &gt; IF($AC$68="", 0, $AC$68)), $AM151,
    FALSE, N("Default case: Return NA()"),
    TRUE, NA()
)</f>
        <v>#N/A</v>
      </c>
      <c r="AP151" s="141" t="e" cm="1">
        <f t="array" ref="AP151">_xlfn.IFS(
    FALSE, N("Check if X1 shading is ON"),
    $AP$48&lt;&gt;"x", NA(),
    FALSE, N("Check if case is 'LEFT' and x axis value less than z score"),
    AND($Y$71 = "LEFT", $AL151 &lt; IF($AC$71="", 0, $AC$71)), $AM151,
    FALSE, N("Check if case is 'RIGHT' and x axis value greater than z score"),
    AND($Y$71 = "RIGHT", $AL151 &gt; IF($AC$71="", 0, $AC$71)), $AM151,
    FALSE, N("Check if case is 'TWO' and both directions"),
    AND(
        $Y$71 = "TWO",
        OR($AL151 &lt; -ABS($AC$71), $AL151 &gt; ABS($AC$71))
    ), $AM151,
    FALSE, N("Default case: Return NA()"),
    TRUE, NA()
)</f>
        <v>#N/A</v>
      </c>
      <c r="AQ151" s="139"/>
      <c r="AR151" s="23">
        <v>-0.66666666666666874</v>
      </c>
      <c r="AS151" s="23">
        <v>0.22999999999999998</v>
      </c>
      <c r="AT151" s="23">
        <f t="shared" si="25"/>
        <v>0.22999999999999998</v>
      </c>
      <c r="AU151" s="23" t="str">
        <f t="shared" si="26"/>
        <v>x</v>
      </c>
    </row>
    <row r="152" spans="8:47" s="138" customFormat="1" ht="16" x14ac:dyDescent="0.2"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/>
      <c r="S152"/>
      <c r="T152"/>
      <c r="U152"/>
      <c r="V152" s="140"/>
      <c r="W152" s="23"/>
      <c r="X152" s="140">
        <f t="shared" si="29"/>
        <v>2</v>
      </c>
      <c r="Y152" s="140">
        <f t="shared" si="30"/>
        <v>-0.12</v>
      </c>
      <c r="Z152" s="143" t="str">
        <f t="shared" si="32"/>
        <v>13</v>
      </c>
      <c r="AA152" s="140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42">
        <f t="shared" si="33"/>
        <v>1.2499999999999978</v>
      </c>
      <c r="AM152" s="141">
        <f t="shared" si="31"/>
        <v>0.18264908538902244</v>
      </c>
      <c r="AN152" s="141" t="e" cm="1">
        <f t="array" ref="AN152">_xlfn.IFS(
    FALSE, N("Check if X1 shading is ON"),
    $AN$48&lt;&gt;"x", NA(),
    FALSE, N("Check if case is 'LEFT' and x axis value less than z score"),
    AND($Y$67 = "LEFT", $AL152 &lt; IF($AC$67="", 0, $AC$67)), $AM152,
    FALSE, N("Check if case is 'RIGHT' and x axis value greater than z score"),
    AND($Y$67 = "RIGHT", $AL152 &gt; IF($AC$67="", 0, $AC$67)), $AM152,
    FALSE, N("Check if case is 'TWO' and both directions"),
    AND(
        $Y$67 = "TWO",
        OR($AL152 &lt; -ABS($AC$67), $AL152 &gt; ABS($AC$68))
    ), $AM152,
    FALSE, N("Default case: Return NA()"),
    TRUE, NA()
)</f>
        <v>#N/A</v>
      </c>
      <c r="AO152" s="141" t="e" cm="1">
        <f t="array" ref="AO152">_xlfn.IFS(
    FALSE, N("Check if X1 shading is ON"),
    $AN$48&lt;&gt;"x", NA(),
    FALSE, N("Check if case is 'LEFT' and x axis value less than z score"),
    AND($Y$68 = "LEFT", $AL152 &lt; IF($AC$68="", 0, $AC$68)), $AM152,
    FALSE, N("Check if case is 'RIGHT' and x axis value greater than z score"),
    AND($Y$68 = "RIGHT", $AL152 &gt; IF($AC$68="", 0, $AC$68)), $AM152,
    FALSE, N("Default case: Return NA()"),
    TRUE, NA()
)</f>
        <v>#N/A</v>
      </c>
      <c r="AP152" s="141" t="e" cm="1">
        <f t="array" ref="AP152">_xlfn.IFS(
    FALSE, N("Check if X1 shading is ON"),
    $AP$48&lt;&gt;"x", NA(),
    FALSE, N("Check if case is 'LEFT' and x axis value less than z score"),
    AND($Y$71 = "LEFT", $AL152 &lt; IF($AC$71="", 0, $AC$71)), $AM152,
    FALSE, N("Check if case is 'RIGHT' and x axis value greater than z score"),
    AND($Y$71 = "RIGHT", $AL152 &gt; IF($AC$71="", 0, $AC$71)), $AM152,
    FALSE, N("Check if case is 'TWO' and both directions"),
    AND(
        $Y$71 = "TWO",
        OR($AL152 &lt; -ABS($AC$71), $AL152 &gt; ABS($AC$71))
    ), $AM152,
    FALSE, N("Default case: Return NA()"),
    TRUE, NA()
)</f>
        <v>#N/A</v>
      </c>
      <c r="AQ152" s="139"/>
      <c r="AR152" s="23">
        <v>-0.50000000000000222</v>
      </c>
      <c r="AS152" s="23">
        <v>0.22999999999999998</v>
      </c>
      <c r="AT152" s="23">
        <f t="shared" si="25"/>
        <v>0.22999999999999998</v>
      </c>
      <c r="AU152" s="23" t="str">
        <f t="shared" si="26"/>
        <v>x</v>
      </c>
    </row>
    <row r="153" spans="8:47" s="138" customFormat="1" ht="16" x14ac:dyDescent="0.2"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/>
      <c r="S153"/>
      <c r="T153"/>
      <c r="U153"/>
      <c r="V153" s="140"/>
      <c r="W153" s="23"/>
      <c r="X153" s="140">
        <f t="shared" si="29"/>
        <v>3</v>
      </c>
      <c r="Y153" s="140">
        <f t="shared" si="30"/>
        <v>-0.12</v>
      </c>
      <c r="Z153" s="143" t="str">
        <f t="shared" si="32"/>
        <v>15</v>
      </c>
      <c r="AA153" s="140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42">
        <f t="shared" si="33"/>
        <v>1.2916666666666645</v>
      </c>
      <c r="AM153" s="141">
        <f t="shared" si="31"/>
        <v>0.17322916253851886</v>
      </c>
      <c r="AN153" s="141" t="e" cm="1">
        <f t="array" ref="AN153">_xlfn.IFS(
    FALSE, N("Check if X1 shading is ON"),
    $AN$48&lt;&gt;"x", NA(),
    FALSE, N("Check if case is 'LEFT' and x axis value less than z score"),
    AND($Y$67 = "LEFT", $AL153 &lt; IF($AC$67="", 0, $AC$67)), $AM153,
    FALSE, N("Check if case is 'RIGHT' and x axis value greater than z score"),
    AND($Y$67 = "RIGHT", $AL153 &gt; IF($AC$67="", 0, $AC$67)), $AM153,
    FALSE, N("Check if case is 'TWO' and both directions"),
    AND(
        $Y$67 = "TWO",
        OR($AL153 &lt; -ABS($AC$67), $AL153 &gt; ABS($AC$68))
    ), $AM153,
    FALSE, N("Default case: Return NA()"),
    TRUE, NA()
)</f>
        <v>#N/A</v>
      </c>
      <c r="AO153" s="141" t="e" cm="1">
        <f t="array" ref="AO153">_xlfn.IFS(
    FALSE, N("Check if X1 shading is ON"),
    $AN$48&lt;&gt;"x", NA(),
    FALSE, N("Check if case is 'LEFT' and x axis value less than z score"),
    AND($Y$68 = "LEFT", $AL153 &lt; IF($AC$68="", 0, $AC$68)), $AM153,
    FALSE, N("Check if case is 'RIGHT' and x axis value greater than z score"),
    AND($Y$68 = "RIGHT", $AL153 &gt; IF($AC$68="", 0, $AC$68)), $AM153,
    FALSE, N("Default case: Return NA()"),
    TRUE, NA()
)</f>
        <v>#N/A</v>
      </c>
      <c r="AP153" s="141" t="e" cm="1">
        <f t="array" ref="AP153">_xlfn.IFS(
    FALSE, N("Check if X1 shading is ON"),
    $AP$48&lt;&gt;"x", NA(),
    FALSE, N("Check if case is 'LEFT' and x axis value less than z score"),
    AND($Y$71 = "LEFT", $AL153 &lt; IF($AC$71="", 0, $AC$71)), $AM153,
    FALSE, N("Check if case is 'RIGHT' and x axis value greater than z score"),
    AND($Y$71 = "RIGHT", $AL153 &gt; IF($AC$71="", 0, $AC$71)), $AM153,
    FALSE, N("Check if case is 'TWO' and both directions"),
    AND(
        $Y$71 = "TWO",
        OR($AL153 &lt; -ABS($AC$71), $AL153 &gt; ABS($AC$71))
    ), $AM153,
    FALSE, N("Default case: Return NA()"),
    TRUE, NA()
)</f>
        <v>#N/A</v>
      </c>
      <c r="AQ153" s="139"/>
      <c r="AR153" s="23">
        <v>-0.33333333333333548</v>
      </c>
      <c r="AS153" s="23">
        <v>0.22999999999999998</v>
      </c>
      <c r="AT153" s="23">
        <f t="shared" si="25"/>
        <v>0.22999999999999998</v>
      </c>
      <c r="AU153" s="23" t="str">
        <f t="shared" si="26"/>
        <v>x</v>
      </c>
    </row>
    <row r="154" spans="8:47" s="138" customFormat="1" ht="16" x14ac:dyDescent="0.2"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/>
      <c r="S154"/>
      <c r="T154"/>
      <c r="U154"/>
      <c r="V154" s="140"/>
      <c r="W154" s="23"/>
      <c r="X154" s="23"/>
      <c r="Y154" s="140"/>
      <c r="Z154" s="140"/>
      <c r="AA154" s="140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42">
        <f t="shared" si="33"/>
        <v>1.3333333333333313</v>
      </c>
      <c r="AM154" s="141">
        <f t="shared" si="31"/>
        <v>0.16401007467599407</v>
      </c>
      <c r="AN154" s="141" t="e" cm="1">
        <f t="array" ref="AN154">_xlfn.IFS(
    FALSE, N("Check if X1 shading is ON"),
    $AN$48&lt;&gt;"x", NA(),
    FALSE, N("Check if case is 'LEFT' and x axis value less than z score"),
    AND($Y$67 = "LEFT", $AL154 &lt; IF($AC$67="", 0, $AC$67)), $AM154,
    FALSE, N("Check if case is 'RIGHT' and x axis value greater than z score"),
    AND($Y$67 = "RIGHT", $AL154 &gt; IF($AC$67="", 0, $AC$67)), $AM154,
    FALSE, N("Check if case is 'TWO' and both directions"),
    AND(
        $Y$67 = "TWO",
        OR($AL154 &lt; -ABS($AC$67), $AL154 &gt; ABS($AC$68))
    ), $AM154,
    FALSE, N("Default case: Return NA()"),
    TRUE, NA()
)</f>
        <v>#N/A</v>
      </c>
      <c r="AO154" s="141" t="e" cm="1">
        <f t="array" ref="AO154">_xlfn.IFS(
    FALSE, N("Check if X1 shading is ON"),
    $AN$48&lt;&gt;"x", NA(),
    FALSE, N("Check if case is 'LEFT' and x axis value less than z score"),
    AND($Y$68 = "LEFT", $AL154 &lt; IF($AC$68="", 0, $AC$68)), $AM154,
    FALSE, N("Check if case is 'RIGHT' and x axis value greater than z score"),
    AND($Y$68 = "RIGHT", $AL154 &gt; IF($AC$68="", 0, $AC$68)), $AM154,
    FALSE, N("Default case: Return NA()"),
    TRUE, NA()
)</f>
        <v>#N/A</v>
      </c>
      <c r="AP154" s="141" t="e" cm="1">
        <f t="array" ref="AP154">_xlfn.IFS(
    FALSE, N("Check if X1 shading is ON"),
    $AP$48&lt;&gt;"x", NA(),
    FALSE, N("Check if case is 'LEFT' and x axis value less than z score"),
    AND($Y$71 = "LEFT", $AL154 &lt; IF($AC$71="", 0, $AC$71)), $AM154,
    FALSE, N("Check if case is 'RIGHT' and x axis value greater than z score"),
    AND($Y$71 = "RIGHT", $AL154 &gt; IF($AC$71="", 0, $AC$71)), $AM154,
    FALSE, N("Check if case is 'TWO' and both directions"),
    AND(
        $Y$71 = "TWO",
        OR($AL154 &lt; -ABS($AC$71), $AL154 &gt; ABS($AC$71))
    ), $AM154,
    FALSE, N("Default case: Return NA()"),
    TRUE, NA()
)</f>
        <v>#N/A</v>
      </c>
      <c r="AQ154" s="139"/>
      <c r="AR154" s="23">
        <v>-0.16666666666666879</v>
      </c>
      <c r="AS154" s="23">
        <v>0.22999999999999998</v>
      </c>
      <c r="AT154" s="23">
        <f t="shared" si="25"/>
        <v>0.22999999999999998</v>
      </c>
      <c r="AU154" s="23" t="str">
        <f t="shared" si="26"/>
        <v>x</v>
      </c>
    </row>
    <row r="155" spans="8:47" s="138" customFormat="1" ht="19" x14ac:dyDescent="0.25"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/>
      <c r="S155"/>
      <c r="T155"/>
      <c r="U155"/>
      <c r="V155" s="147" t="s">
        <v>401</v>
      </c>
      <c r="W155" s="23"/>
      <c r="X155" s="5" t="str">
        <f>$AA$66</f>
        <v>σ</v>
      </c>
      <c r="Y155" s="142">
        <f>AA67</f>
        <v>1.5730180513903746</v>
      </c>
      <c r="Z155" s="140"/>
      <c r="AA155" s="140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42">
        <f t="shared" si="33"/>
        <v>1.374999999999998</v>
      </c>
      <c r="AM155" s="141">
        <f t="shared" si="31"/>
        <v>0.15501226545829364</v>
      </c>
      <c r="AN155" s="141" t="e" cm="1">
        <f t="array" ref="AN155">_xlfn.IFS(
    FALSE, N("Check if X1 shading is ON"),
    $AN$48&lt;&gt;"x", NA(),
    FALSE, N("Check if case is 'LEFT' and x axis value less than z score"),
    AND($Y$67 = "LEFT", $AL155 &lt; IF($AC$67="", 0, $AC$67)), $AM155,
    FALSE, N("Check if case is 'RIGHT' and x axis value greater than z score"),
    AND($Y$67 = "RIGHT", $AL155 &gt; IF($AC$67="", 0, $AC$67)), $AM155,
    FALSE, N("Check if case is 'TWO' and both directions"),
    AND(
        $Y$67 = "TWO",
        OR($AL155 &lt; -ABS($AC$67), $AL155 &gt; ABS($AC$68))
    ), $AM155,
    FALSE, N("Default case: Return NA()"),
    TRUE, NA()
)</f>
        <v>#N/A</v>
      </c>
      <c r="AO155" s="141" t="e" cm="1">
        <f t="array" ref="AO155">_xlfn.IFS(
    FALSE, N("Check if X1 shading is ON"),
    $AN$48&lt;&gt;"x", NA(),
    FALSE, N("Check if case is 'LEFT' and x axis value less than z score"),
    AND($Y$68 = "LEFT", $AL155 &lt; IF($AC$68="", 0, $AC$68)), $AM155,
    FALSE, N("Check if case is 'RIGHT' and x axis value greater than z score"),
    AND($Y$68 = "RIGHT", $AL155 &gt; IF($AC$68="", 0, $AC$68)), $AM155,
    FALSE, N("Default case: Return NA()"),
    TRUE, NA()
)</f>
        <v>#N/A</v>
      </c>
      <c r="AP155" s="141" t="e" cm="1">
        <f t="array" ref="AP155">_xlfn.IFS(
    FALSE, N("Check if X1 shading is ON"),
    $AP$48&lt;&gt;"x", NA(),
    FALSE, N("Check if case is 'LEFT' and x axis value less than z score"),
    AND($Y$71 = "LEFT", $AL155 &lt; IF($AC$71="", 0, $AC$71)), $AM155,
    FALSE, N("Check if case is 'RIGHT' and x axis value greater than z score"),
    AND($Y$71 = "RIGHT", $AL155 &gt; IF($AC$71="", 0, $AC$71)), $AM155,
    FALSE, N("Check if case is 'TWO' and both directions"),
    AND(
        $Y$71 = "TWO",
        OR($AL155 &lt; -ABS($AC$71), $AL155 &gt; ABS($AC$71))
    ), $AM155,
    FALSE, N("Default case: Return NA()"),
    TRUE, NA()
)</f>
        <v>#N/A</v>
      </c>
      <c r="AQ155" s="139"/>
      <c r="AR155" s="23">
        <v>0.16666666666666449</v>
      </c>
      <c r="AS155" s="23">
        <v>0.22999999999999998</v>
      </c>
      <c r="AT155" s="23">
        <f t="shared" si="25"/>
        <v>0.22999999999999998</v>
      </c>
      <c r="AU155" s="23" t="str">
        <f t="shared" si="26"/>
        <v>x</v>
      </c>
    </row>
    <row r="156" spans="8:47" s="138" customFormat="1" ht="34" x14ac:dyDescent="0.2">
      <c r="H156" s="155"/>
      <c r="I156" s="155"/>
      <c r="J156" s="155"/>
      <c r="K156" s="155"/>
      <c r="L156" s="14" t="s">
        <v>169</v>
      </c>
      <c r="M156" s="14" t="s">
        <v>3</v>
      </c>
      <c r="N156" s="154" t="s">
        <v>13</v>
      </c>
      <c r="O156" s="154" t="s">
        <v>44</v>
      </c>
      <c r="P156" s="14" t="s">
        <v>402</v>
      </c>
      <c r="Q156" s="14" t="s">
        <v>403</v>
      </c>
      <c r="R156"/>
      <c r="S156"/>
      <c r="T156"/>
      <c r="U156"/>
      <c r="V156" s="145" t="s">
        <v>289</v>
      </c>
      <c r="W156" s="5" t="s">
        <v>290</v>
      </c>
      <c r="X156" s="144" t="str">
        <f>LEFT(V155,6)&amp;" "&amp;$W$67&amp;" axis"</f>
        <v>X1 std normal pop axis</v>
      </c>
      <c r="Y156" s="144" t="str">
        <f>$W$67&amp;" stdev y"</f>
        <v>normal pop stdev y</v>
      </c>
      <c r="Z156" s="23"/>
      <c r="AA156" s="23"/>
      <c r="AB156" s="144" t="str">
        <f>$W$67&amp;" stdev labels"</f>
        <v>normal pop stdev labels</v>
      </c>
      <c r="AC156" s="16"/>
      <c r="AD156" s="139"/>
      <c r="AE156" s="139"/>
      <c r="AF156" s="139"/>
      <c r="AG156" s="139"/>
      <c r="AH156" s="139"/>
      <c r="AI156" s="139"/>
      <c r="AJ156" s="139"/>
      <c r="AK156" s="139"/>
      <c r="AL156" s="142">
        <f t="shared" si="33"/>
        <v>1.4166666666666647</v>
      </c>
      <c r="AM156" s="141">
        <f t="shared" si="31"/>
        <v>0.14625395427953614</v>
      </c>
      <c r="AN156" s="141" t="e" cm="1">
        <f t="array" ref="AN156">_xlfn.IFS(
    FALSE, N("Check if X1 shading is ON"),
    $AN$48&lt;&gt;"x", NA(),
    FALSE, N("Check if case is 'LEFT' and x axis value less than z score"),
    AND($Y$67 = "LEFT", $AL156 &lt; IF($AC$67="", 0, $AC$67)), $AM156,
    FALSE, N("Check if case is 'RIGHT' and x axis value greater than z score"),
    AND($Y$67 = "RIGHT", $AL156 &gt; IF($AC$67="", 0, $AC$67)), $AM156,
    FALSE, N("Check if case is 'TWO' and both directions"),
    AND(
        $Y$67 = "TWO",
        OR($AL156 &lt; -ABS($AC$67), $AL156 &gt; ABS($AC$68))
    ), $AM156,
    FALSE, N("Default case: Return NA()"),
    TRUE, NA()
)</f>
        <v>#N/A</v>
      </c>
      <c r="AO156" s="141" t="e" cm="1">
        <f t="array" ref="AO156">_xlfn.IFS(
    FALSE, N("Check if X1 shading is ON"),
    $AN$48&lt;&gt;"x", NA(),
    FALSE, N("Check if case is 'LEFT' and x axis value less than z score"),
    AND($Y$68 = "LEFT", $AL156 &lt; IF($AC$68="", 0, $AC$68)), $AM156,
    FALSE, N("Check if case is 'RIGHT' and x axis value greater than z score"),
    AND($Y$68 = "RIGHT", $AL156 &gt; IF($AC$68="", 0, $AC$68)), $AM156,
    FALSE, N("Default case: Return NA()"),
    TRUE, NA()
)</f>
        <v>#N/A</v>
      </c>
      <c r="AP156" s="141" t="e" cm="1">
        <f t="array" ref="AP156">_xlfn.IFS(
    FALSE, N("Check if X1 shading is ON"),
    $AP$48&lt;&gt;"x", NA(),
    FALSE, N("Check if case is 'LEFT' and x axis value less than z score"),
    AND($Y$71 = "LEFT", $AL156 &lt; IF($AC$71="", 0, $AC$71)), $AM156,
    FALSE, N("Check if case is 'RIGHT' and x axis value greater than z score"),
    AND($Y$71 = "RIGHT", $AL156 &gt; IF($AC$71="", 0, $AC$71)), $AM156,
    FALSE, N("Check if case is 'TWO' and both directions"),
    AND(
        $Y$71 = "TWO",
        OR($AL156 &lt; -ABS($AC$71), $AL156 &gt; ABS($AC$71))
    ), $AM156,
    FALSE, N("Default case: Return NA()"),
    TRUE, NA()
)</f>
        <v>#N/A</v>
      </c>
      <c r="AQ156" s="139"/>
      <c r="AR156" s="23">
        <v>0.33333333333333115</v>
      </c>
      <c r="AS156" s="23">
        <v>0.22999999999999998</v>
      </c>
      <c r="AT156" s="23">
        <f t="shared" si="25"/>
        <v>0.22999999999999998</v>
      </c>
      <c r="AU156" s="23" t="str">
        <f t="shared" si="26"/>
        <v>x</v>
      </c>
    </row>
    <row r="157" spans="8:47" s="138" customFormat="1" ht="16" x14ac:dyDescent="0.2">
      <c r="H157" s="155"/>
      <c r="I157" s="154" t="s">
        <v>166</v>
      </c>
      <c r="J157" s="14" t="s">
        <v>404</v>
      </c>
      <c r="K157" s="8" t="s">
        <v>405</v>
      </c>
      <c r="L157" s="152" t="s">
        <v>127</v>
      </c>
      <c r="M157" s="152" t="s">
        <v>406</v>
      </c>
      <c r="N157" s="152" t="s">
        <v>407</v>
      </c>
      <c r="O157" s="152" t="str">
        <f>IF(ISNUMBER(SEARCH("pop",$J$158)),"raw value","raw CV &lt;&lt;")</f>
        <v>raw value</v>
      </c>
      <c r="P157" s="152" t="str">
        <f>IF(ISNUMBER(SEARCH("pop",$J$158)),"z score","&lt;&lt; standardized CV")</f>
        <v>z score</v>
      </c>
      <c r="Q157" s="152" t="str">
        <f>IF(ISNUMBER(SEARCH("pop",$J$158)),"probability of x","&lt;&lt; probability")</f>
        <v>probability of x</v>
      </c>
      <c r="R157"/>
      <c r="S157"/>
      <c r="T157"/>
      <c r="U157"/>
      <c r="V157" s="140">
        <f>AG52</f>
        <v>0</v>
      </c>
      <c r="W157" s="23">
        <v>-0.09</v>
      </c>
      <c r="X157" s="140">
        <f t="shared" ref="X157:X164" si="34">X114</f>
        <v>-4</v>
      </c>
      <c r="Y157" s="140" t="e">
        <f>IF(
    V157="x",
    W157,
    NA()
)</f>
        <v>#N/A</v>
      </c>
      <c r="Z157" s="16"/>
      <c r="AA157" s="108">
        <f>Y155</f>
        <v>1.5730180513903746</v>
      </c>
      <c r="AB157" s="143" t="str">
        <f>IF($AA$67 = "", "",
    X155&amp;" = "&amp;TEXT(AA157,
        IF($AG$62 = 0,
            "#,##0;-#,##0;0",
            "#,##0." &amp; REPT("0", $AG$62) &amp; ";-#,##0." &amp; REPT("0", $AG$62) &amp; ";0"
        )
    )
)</f>
        <v>σ = 2</v>
      </c>
      <c r="AC157" s="16"/>
      <c r="AD157" s="139"/>
      <c r="AE157" s="139"/>
      <c r="AF157" s="139"/>
      <c r="AG157" s="139"/>
      <c r="AH157" s="139"/>
      <c r="AI157" s="139"/>
      <c r="AJ157" s="139"/>
      <c r="AK157" s="139"/>
      <c r="AL157" s="142">
        <f t="shared" si="33"/>
        <v>1.4583333333333315</v>
      </c>
      <c r="AM157" s="141">
        <f t="shared" si="31"/>
        <v>0.13775113536619821</v>
      </c>
      <c r="AN157" s="141" t="e" cm="1">
        <f t="array" ref="AN157">_xlfn.IFS(
    FALSE, N("Check if X1 shading is ON"),
    $AN$48&lt;&gt;"x", NA(),
    FALSE, N("Check if case is 'LEFT' and x axis value less than z score"),
    AND($Y$67 = "LEFT", $AL157 &lt; IF($AC$67="", 0, $AC$67)), $AM157,
    FALSE, N("Check if case is 'RIGHT' and x axis value greater than z score"),
    AND($Y$67 = "RIGHT", $AL157 &gt; IF($AC$67="", 0, $AC$67)), $AM157,
    FALSE, N("Check if case is 'TWO' and both directions"),
    AND(
        $Y$67 = "TWO",
        OR($AL157 &lt; -ABS($AC$67), $AL157 &gt; ABS($AC$68))
    ), $AM157,
    FALSE, N("Default case: Return NA()"),
    TRUE, NA()
)</f>
        <v>#N/A</v>
      </c>
      <c r="AO157" s="141" t="e" cm="1">
        <f t="array" ref="AO157">_xlfn.IFS(
    FALSE, N("Check if X1 shading is ON"),
    $AN$48&lt;&gt;"x", NA(),
    FALSE, N("Check if case is 'LEFT' and x axis value less than z score"),
    AND($Y$68 = "LEFT", $AL157 &lt; IF($AC$68="", 0, $AC$68)), $AM157,
    FALSE, N("Check if case is 'RIGHT' and x axis value greater than z score"),
    AND($Y$68 = "RIGHT", $AL157 &gt; IF($AC$68="", 0, $AC$68)), $AM157,
    FALSE, N("Default case: Return NA()"),
    TRUE, NA()
)</f>
        <v>#N/A</v>
      </c>
      <c r="AP157" s="141" t="e" cm="1">
        <f t="array" ref="AP157">_xlfn.IFS(
    FALSE, N("Check if X1 shading is ON"),
    $AP$48&lt;&gt;"x", NA(),
    FALSE, N("Check if case is 'LEFT' and x axis value less than z score"),
    AND($Y$71 = "LEFT", $AL157 &lt; IF($AC$71="", 0, $AC$71)), $AM157,
    FALSE, N("Check if case is 'RIGHT' and x axis value greater than z score"),
    AND($Y$71 = "RIGHT", $AL157 &gt; IF($AC$71="", 0, $AC$71)), $AM157,
    FALSE, N("Check if case is 'TWO' and both directions"),
    AND(
        $Y$71 = "TWO",
        OR($AL157 &lt; -ABS($AC$71), $AL157 &gt; ABS($AC$71))
    ), $AM157,
    FALSE, N("Default case: Return NA()"),
    TRUE, NA()
)</f>
        <v>#N/A</v>
      </c>
      <c r="AQ157" s="139"/>
      <c r="AR157" s="23">
        <v>0.49999999999999789</v>
      </c>
      <c r="AS157" s="23">
        <v>0.22999999999999998</v>
      </c>
      <c r="AT157" s="23">
        <f t="shared" si="25"/>
        <v>0.22999999999999998</v>
      </c>
      <c r="AU157" s="23" t="str">
        <f t="shared" si="26"/>
        <v>x</v>
      </c>
    </row>
    <row r="158" spans="8:47" s="138" customFormat="1" ht="16" x14ac:dyDescent="0.2">
      <c r="H158" s="153" t="s">
        <v>408</v>
      </c>
      <c r="I158" s="150">
        <v>1</v>
      </c>
      <c r="J158" s="11" t="s">
        <v>409</v>
      </c>
      <c r="K158" s="9"/>
      <c r="L158" s="9" t="s">
        <v>410</v>
      </c>
      <c r="M158" s="95">
        <v>80</v>
      </c>
      <c r="N158" s="95">
        <v>5</v>
      </c>
      <c r="O158" s="95"/>
      <c r="P158" s="93"/>
      <c r="Q158" s="96"/>
      <c r="R158"/>
      <c r="S158"/>
      <c r="T158"/>
      <c r="U158"/>
      <c r="V158" s="140"/>
      <c r="W158" s="23"/>
      <c r="X158" s="140">
        <f t="shared" si="34"/>
        <v>-3</v>
      </c>
      <c r="Y158" s="140" t="e">
        <f t="shared" ref="Y158:Y164" si="35">Y157</f>
        <v>#N/A</v>
      </c>
      <c r="Z158" s="23">
        <v>-3</v>
      </c>
      <c r="AA158" s="109">
        <f>Z158*$Y$155</f>
        <v>-4.7190541541711237</v>
      </c>
      <c r="AB158" s="143" t="str">
        <f t="shared" ref="AB158:AB164" si="36">IF($AA$67 = "", "",
    TEXT(AA158,
        IF($AG$62 = 0,
            "+#,##0;-#,##0;0",
            "+#,##0." &amp; REPT("0", $AG$62) &amp; ";-#,##0." &amp; REPT("0", $AG$62) &amp; ";0"
        )
    )
)</f>
        <v>-5</v>
      </c>
      <c r="AC158" s="16"/>
      <c r="AD158" s="139"/>
      <c r="AE158" s="139"/>
      <c r="AF158" s="139"/>
      <c r="AG158" s="139"/>
      <c r="AH158" s="139"/>
      <c r="AI158" s="139"/>
      <c r="AJ158" s="139"/>
      <c r="AK158" s="139"/>
      <c r="AL158" s="142">
        <f t="shared" si="33"/>
        <v>1.4999999999999982</v>
      </c>
      <c r="AM158" s="141">
        <f t="shared" si="31"/>
        <v>0.12951759566589208</v>
      </c>
      <c r="AN158" s="141" t="e" cm="1">
        <f t="array" ref="AN158">_xlfn.IFS(
    FALSE, N("Check if X1 shading is ON"),
    $AN$48&lt;&gt;"x", NA(),
    FALSE, N("Check if case is 'LEFT' and x axis value less than z score"),
    AND($Y$67 = "LEFT", $AL158 &lt; IF($AC$67="", 0, $AC$67)), $AM158,
    FALSE, N("Check if case is 'RIGHT' and x axis value greater than z score"),
    AND($Y$67 = "RIGHT", $AL158 &gt; IF($AC$67="", 0, $AC$67)), $AM158,
    FALSE, N("Check if case is 'TWO' and both directions"),
    AND(
        $Y$67 = "TWO",
        OR($AL158 &lt; -ABS($AC$67), $AL158 &gt; ABS($AC$68))
    ), $AM158,
    FALSE, N("Default case: Return NA()"),
    TRUE, NA()
)</f>
        <v>#N/A</v>
      </c>
      <c r="AO158" s="141" t="e" cm="1">
        <f t="array" ref="AO158">_xlfn.IFS(
    FALSE, N("Check if X1 shading is ON"),
    $AN$48&lt;&gt;"x", NA(),
    FALSE, N("Check if case is 'LEFT' and x axis value less than z score"),
    AND($Y$68 = "LEFT", $AL158 &lt; IF($AC$68="", 0, $AC$68)), $AM158,
    FALSE, N("Check if case is 'RIGHT' and x axis value greater than z score"),
    AND($Y$68 = "RIGHT", $AL158 &gt; IF($AC$68="", 0, $AC$68)), $AM158,
    FALSE, N("Default case: Return NA()"),
    TRUE, NA()
)</f>
        <v>#N/A</v>
      </c>
      <c r="AP158" s="141" t="e" cm="1">
        <f t="array" ref="AP158">_xlfn.IFS(
    FALSE, N("Check if X1 shading is ON"),
    $AP$48&lt;&gt;"x", NA(),
    FALSE, N("Check if case is 'LEFT' and x axis value less than z score"),
    AND($Y$71 = "LEFT", $AL158 &lt; IF($AC$71="", 0, $AC$71)), $AM158,
    FALSE, N("Check if case is 'RIGHT' and x axis value greater than z score"),
    AND($Y$71 = "RIGHT", $AL158 &gt; IF($AC$71="", 0, $AC$71)), $AM158,
    FALSE, N("Check if case is 'TWO' and both directions"),
    AND(
        $Y$71 = "TWO",
        OR($AL158 &lt; -ABS($AC$71), $AL158 &gt; ABS($AC$71))
    ), $AM158,
    FALSE, N("Default case: Return NA()"),
    TRUE, NA()
)</f>
        <v>#N/A</v>
      </c>
      <c r="AQ158" s="139"/>
      <c r="AR158" s="23">
        <v>0.66666666666666441</v>
      </c>
      <c r="AS158" s="23">
        <v>0.22999999999999998</v>
      </c>
      <c r="AT158" s="23">
        <f t="shared" si="25"/>
        <v>0.22999999999999998</v>
      </c>
      <c r="AU158" s="23" t="str">
        <f t="shared" si="26"/>
        <v>x</v>
      </c>
    </row>
    <row r="159" spans="8:47" s="138" customFormat="1" ht="16" x14ac:dyDescent="0.2">
      <c r="H159" s="153" t="s">
        <v>411</v>
      </c>
      <c r="I159" s="150"/>
      <c r="J159" s="11"/>
      <c r="K159" s="9"/>
      <c r="L159" s="9"/>
      <c r="M159" s="95"/>
      <c r="N159" s="95"/>
      <c r="O159" s="95"/>
      <c r="P159" s="93"/>
      <c r="Q159" s="94"/>
      <c r="R159"/>
      <c r="S159"/>
      <c r="T159"/>
      <c r="U159"/>
      <c r="V159" s="140"/>
      <c r="W159" s="23"/>
      <c r="X159" s="140">
        <f t="shared" si="34"/>
        <v>-2</v>
      </c>
      <c r="Y159" s="140" t="e">
        <f t="shared" si="35"/>
        <v>#N/A</v>
      </c>
      <c r="Z159" s="23">
        <v>-2</v>
      </c>
      <c r="AA159" s="109">
        <f t="shared" ref="AA159:AA164" si="37">Z159*$AA$67</f>
        <v>-3.1460361027807493</v>
      </c>
      <c r="AB159" s="143" t="str">
        <f t="shared" si="36"/>
        <v>-3</v>
      </c>
      <c r="AC159" s="16"/>
      <c r="AD159" s="139"/>
      <c r="AE159" s="139"/>
      <c r="AF159" s="139"/>
      <c r="AG159" s="139"/>
      <c r="AH159" s="139"/>
      <c r="AI159" s="139"/>
      <c r="AJ159" s="139"/>
      <c r="AK159" s="139"/>
      <c r="AL159" s="142">
        <f t="shared" si="33"/>
        <v>1.541666666666665</v>
      </c>
      <c r="AM159" s="141">
        <f t="shared" si="31"/>
        <v>0.12156495028818123</v>
      </c>
      <c r="AN159" s="141" t="e" cm="1">
        <f t="array" ref="AN159">_xlfn.IFS(
    FALSE, N("Check if X1 shading is ON"),
    $AN$48&lt;&gt;"x", NA(),
    FALSE, N("Check if case is 'LEFT' and x axis value less than z score"),
    AND($Y$67 = "LEFT", $AL159 &lt; IF($AC$67="", 0, $AC$67)), $AM159,
    FALSE, N("Check if case is 'RIGHT' and x axis value greater than z score"),
    AND($Y$67 = "RIGHT", $AL159 &gt; IF($AC$67="", 0, $AC$67)), $AM159,
    FALSE, N("Check if case is 'TWO' and both directions"),
    AND(
        $Y$67 = "TWO",
        OR($AL159 &lt; -ABS($AC$67), $AL159 &gt; ABS($AC$68))
    ), $AM159,
    FALSE, N("Default case: Return NA()"),
    TRUE, NA()
)</f>
        <v>#N/A</v>
      </c>
      <c r="AO159" s="141" t="e" cm="1">
        <f t="array" ref="AO159">_xlfn.IFS(
    FALSE, N("Check if X1 shading is ON"),
    $AN$48&lt;&gt;"x", NA(),
    FALSE, N("Check if case is 'LEFT' and x axis value less than z score"),
    AND($Y$68 = "LEFT", $AL159 &lt; IF($AC$68="", 0, $AC$68)), $AM159,
    FALSE, N("Check if case is 'RIGHT' and x axis value greater than z score"),
    AND($Y$68 = "RIGHT", $AL159 &gt; IF($AC$68="", 0, $AC$68)), $AM159,
    FALSE, N("Default case: Return NA()"),
    TRUE, NA()
)</f>
        <v>#N/A</v>
      </c>
      <c r="AP159" s="141" t="e" cm="1">
        <f t="array" ref="AP159">_xlfn.IFS(
    FALSE, N("Check if X1 shading is ON"),
    $AP$48&lt;&gt;"x", NA(),
    FALSE, N("Check if case is 'LEFT' and x axis value less than z score"),
    AND($Y$71 = "LEFT", $AL159 &lt; IF($AC$71="", 0, $AC$71)), $AM159,
    FALSE, N("Check if case is 'RIGHT' and x axis value greater than z score"),
    AND($Y$71 = "RIGHT", $AL159 &gt; IF($AC$71="", 0, $AC$71)), $AM159,
    FALSE, N("Check if case is 'TWO' and both directions"),
    AND(
        $Y$71 = "TWO",
        OR($AL159 &lt; -ABS($AC$71), $AL159 &gt; ABS($AC$71))
    ), $AM159,
    FALSE, N("Default case: Return NA()"),
    TRUE, NA()
)</f>
        <v>#N/A</v>
      </c>
      <c r="AQ159" s="139"/>
      <c r="AR159" s="23">
        <v>0.83333333333333093</v>
      </c>
      <c r="AS159" s="23">
        <v>0.22999999999999998</v>
      </c>
      <c r="AT159" s="23">
        <f t="shared" si="25"/>
        <v>0.22999999999999998</v>
      </c>
      <c r="AU159" s="23" t="str">
        <f t="shared" si="26"/>
        <v>x</v>
      </c>
    </row>
    <row r="160" spans="8:47" s="138" customFormat="1" ht="16" x14ac:dyDescent="0.2">
      <c r="H160" s="98"/>
      <c r="I160" s="10"/>
      <c r="J160" s="10"/>
      <c r="K160" s="10"/>
      <c r="L160" s="10"/>
      <c r="M160" s="10"/>
      <c r="N160" s="10"/>
      <c r="O160" s="10"/>
      <c r="P160" s="10"/>
      <c r="Q160" s="10"/>
      <c r="R160"/>
      <c r="S160"/>
      <c r="T160"/>
      <c r="U160"/>
      <c r="V160" s="140"/>
      <c r="W160" s="23"/>
      <c r="X160" s="140">
        <f t="shared" si="34"/>
        <v>-1</v>
      </c>
      <c r="Y160" s="140" t="e">
        <f t="shared" si="35"/>
        <v>#N/A</v>
      </c>
      <c r="Z160" s="23">
        <v>-1</v>
      </c>
      <c r="AA160" s="109">
        <f t="shared" si="37"/>
        <v>-1.5730180513903746</v>
      </c>
      <c r="AB160" s="143" t="str">
        <f t="shared" si="36"/>
        <v>-2</v>
      </c>
      <c r="AC160" s="16"/>
      <c r="AD160" s="139"/>
      <c r="AE160" s="139"/>
      <c r="AF160" s="139"/>
      <c r="AG160" s="139"/>
      <c r="AH160" s="139"/>
      <c r="AI160" s="139"/>
      <c r="AJ160" s="139"/>
      <c r="AK160" s="139"/>
      <c r="AL160" s="142">
        <f t="shared" si="33"/>
        <v>1.5833333333333317</v>
      </c>
      <c r="AM160" s="141">
        <f t="shared" si="31"/>
        <v>0.11390269412019215</v>
      </c>
      <c r="AN160" s="141" t="e" cm="1">
        <f t="array" ref="AN160">_xlfn.IFS(
    FALSE, N("Check if X1 shading is ON"),
    $AN$48&lt;&gt;"x", NA(),
    FALSE, N("Check if case is 'LEFT' and x axis value less than z score"),
    AND($Y$67 = "LEFT", $AL160 &lt; IF($AC$67="", 0, $AC$67)), $AM160,
    FALSE, N("Check if case is 'RIGHT' and x axis value greater than z score"),
    AND($Y$67 = "RIGHT", $AL160 &gt; IF($AC$67="", 0, $AC$67)), $AM160,
    FALSE, N("Check if case is 'TWO' and both directions"),
    AND(
        $Y$67 = "TWO",
        OR($AL160 &lt; -ABS($AC$67), $AL160 &gt; ABS($AC$68))
    ), $AM160,
    FALSE, N("Default case: Return NA()"),
    TRUE, NA()
)</f>
        <v>#N/A</v>
      </c>
      <c r="AO160" s="141" t="e" cm="1">
        <f t="array" ref="AO160">_xlfn.IFS(
    FALSE, N("Check if X1 shading is ON"),
    $AN$48&lt;&gt;"x", NA(),
    FALSE, N("Check if case is 'LEFT' and x axis value less than z score"),
    AND($Y$68 = "LEFT", $AL160 &lt; IF($AC$68="", 0, $AC$68)), $AM160,
    FALSE, N("Check if case is 'RIGHT' and x axis value greater than z score"),
    AND($Y$68 = "RIGHT", $AL160 &gt; IF($AC$68="", 0, $AC$68)), $AM160,
    FALSE, N("Default case: Return NA()"),
    TRUE, NA()
)</f>
        <v>#N/A</v>
      </c>
      <c r="AP160" s="141" t="e" cm="1">
        <f t="array" ref="AP160">_xlfn.IFS(
    FALSE, N("Check if X1 shading is ON"),
    $AP$48&lt;&gt;"x", NA(),
    FALSE, N("Check if case is 'LEFT' and x axis value less than z score"),
    AND($Y$71 = "LEFT", $AL160 &lt; IF($AC$71="", 0, $AC$71)), $AM160,
    FALSE, N("Check if case is 'RIGHT' and x axis value greater than z score"),
    AND($Y$71 = "RIGHT", $AL160 &gt; IF($AC$71="", 0, $AC$71)), $AM160,
    FALSE, N("Check if case is 'TWO' and both directions"),
    AND(
        $Y$71 = "TWO",
        OR($AL160 &lt; -ABS($AC$71), $AL160 &gt; ABS($AC$71))
    ), $AM160,
    FALSE, N("Default case: Return NA()"),
    TRUE, NA()
)</f>
        <v>#N/A</v>
      </c>
      <c r="AQ160" s="139"/>
      <c r="AR160" s="23">
        <v>-0.83333333333333526</v>
      </c>
      <c r="AS160" s="23">
        <v>0.254</v>
      </c>
      <c r="AT160" s="23">
        <f t="shared" si="25"/>
        <v>0.254</v>
      </c>
      <c r="AU160" s="23" t="str">
        <f t="shared" si="26"/>
        <v>x</v>
      </c>
    </row>
    <row r="161" spans="8:47" s="138" customFormat="1" ht="16" x14ac:dyDescent="0.2">
      <c r="H161" s="151"/>
      <c r="I161"/>
      <c r="J161" s="10"/>
      <c r="K161" s="10"/>
      <c r="L161" s="152" t="s">
        <v>127</v>
      </c>
      <c r="M161" s="152" t="s">
        <v>406</v>
      </c>
      <c r="N161" s="152" t="s">
        <v>407</v>
      </c>
      <c r="O161" s="152" t="str">
        <f>IF(ISNUMBER(SEARCH("pop",$J$158)),"value","raw sample mean &gt;&gt;")</f>
        <v>value</v>
      </c>
      <c r="P161" s="152" t="str">
        <f>IF(ISNUMBER(SEARCH("pop",$J$158)),"z score","standardized test stat &gt;&gt;")</f>
        <v>z score</v>
      </c>
      <c r="Q161" s="152" t="str">
        <f>IF(ISNUMBER(SEARCH("pop",$J$158)),"probability of x","&gt;&gt; probability")</f>
        <v>probability of x</v>
      </c>
      <c r="R161"/>
      <c r="S161"/>
      <c r="T161"/>
      <c r="U161"/>
      <c r="V161" s="140"/>
      <c r="W161" s="23"/>
      <c r="X161" s="140">
        <f t="shared" si="34"/>
        <v>0</v>
      </c>
      <c r="Y161" s="140" t="e">
        <f t="shared" si="35"/>
        <v>#N/A</v>
      </c>
      <c r="Z161" s="48">
        <v>0</v>
      </c>
      <c r="AA161" s="109">
        <f t="shared" si="37"/>
        <v>0</v>
      </c>
      <c r="AB161" s="143" t="str">
        <f t="shared" si="36"/>
        <v>0</v>
      </c>
      <c r="AC161" s="16"/>
      <c r="AD161" s="139"/>
      <c r="AE161" s="139"/>
      <c r="AF161" s="139"/>
      <c r="AG161" s="139"/>
      <c r="AH161" s="139"/>
      <c r="AI161" s="139"/>
      <c r="AJ161" s="139"/>
      <c r="AK161" s="139"/>
      <c r="AL161" s="142">
        <f t="shared" si="33"/>
        <v>1.6249999999999984</v>
      </c>
      <c r="AM161" s="141">
        <f t="shared" si="31"/>
        <v>0.10653826813058534</v>
      </c>
      <c r="AN161" s="141" t="e" cm="1">
        <f t="array" ref="AN161">_xlfn.IFS(
    FALSE, N("Check if X1 shading is ON"),
    $AN$48&lt;&gt;"x", NA(),
    FALSE, N("Check if case is 'LEFT' and x axis value less than z score"),
    AND($Y$67 = "LEFT", $AL161 &lt; IF($AC$67="", 0, $AC$67)), $AM161,
    FALSE, N("Check if case is 'RIGHT' and x axis value greater than z score"),
    AND($Y$67 = "RIGHT", $AL161 &gt; IF($AC$67="", 0, $AC$67)), $AM161,
    FALSE, N("Check if case is 'TWO' and both directions"),
    AND(
        $Y$67 = "TWO",
        OR($AL161 &lt; -ABS($AC$67), $AL161 &gt; ABS($AC$68))
    ), $AM161,
    FALSE, N("Default case: Return NA()"),
    TRUE, NA()
)</f>
        <v>#N/A</v>
      </c>
      <c r="AO161" s="141" t="e" cm="1">
        <f t="array" ref="AO161">_xlfn.IFS(
    FALSE, N("Check if X1 shading is ON"),
    $AN$48&lt;&gt;"x", NA(),
    FALSE, N("Check if case is 'LEFT' and x axis value less than z score"),
    AND($Y$68 = "LEFT", $AL161 &lt; IF($AC$68="", 0, $AC$68)), $AM161,
    FALSE, N("Check if case is 'RIGHT' and x axis value greater than z score"),
    AND($Y$68 = "RIGHT", $AL161 &gt; IF($AC$68="", 0, $AC$68)), $AM161,
    FALSE, N("Default case: Return NA()"),
    TRUE, NA()
)</f>
        <v>#N/A</v>
      </c>
      <c r="AP161" s="141" t="e" cm="1">
        <f t="array" ref="AP161">_xlfn.IFS(
    FALSE, N("Check if X1 shading is ON"),
    $AP$48&lt;&gt;"x", NA(),
    FALSE, N("Check if case is 'LEFT' and x axis value less than z score"),
    AND($Y$71 = "LEFT", $AL161 &lt; IF($AC$71="", 0, $AC$71)), $AM161,
    FALSE, N("Check if case is 'RIGHT' and x axis value greater than z score"),
    AND($Y$71 = "RIGHT", $AL161 &gt; IF($AC$71="", 0, $AC$71)), $AM161,
    FALSE, N("Check if case is 'TWO' and both directions"),
    AND(
        $Y$71 = "TWO",
        OR($AL161 &lt; -ABS($AC$71), $AL161 &gt; ABS($AC$71))
    ), $AM161,
    FALSE, N("Default case: Return NA()"),
    TRUE, NA()
)</f>
        <v>#N/A</v>
      </c>
      <c r="AQ161" s="139"/>
      <c r="AR161" s="23">
        <v>-0.66666666666666874</v>
      </c>
      <c r="AS161" s="23">
        <v>0.254</v>
      </c>
      <c r="AT161" s="23">
        <f t="shared" si="25"/>
        <v>0.254</v>
      </c>
      <c r="AU161" s="23" t="str">
        <f t="shared" si="26"/>
        <v>x</v>
      </c>
    </row>
    <row r="162" spans="8:47" s="138" customFormat="1" ht="16" x14ac:dyDescent="0.2">
      <c r="H162" s="151" t="s">
        <v>412</v>
      </c>
      <c r="I162" s="150"/>
      <c r="J162" s="11"/>
      <c r="K162" s="9"/>
      <c r="L162" s="9"/>
      <c r="M162" s="95"/>
      <c r="N162" s="95"/>
      <c r="O162" s="95"/>
      <c r="P162" s="93"/>
      <c r="Q162" s="96"/>
      <c r="R162"/>
      <c r="S162"/>
      <c r="T162"/>
      <c r="U162"/>
      <c r="V162" s="140"/>
      <c r="W162" s="23"/>
      <c r="X162" s="140">
        <f t="shared" si="34"/>
        <v>1</v>
      </c>
      <c r="Y162" s="140" t="e">
        <f t="shared" si="35"/>
        <v>#N/A</v>
      </c>
      <c r="Z162" s="48">
        <v>1</v>
      </c>
      <c r="AA162" s="109">
        <f t="shared" si="37"/>
        <v>1.5730180513903746</v>
      </c>
      <c r="AB162" s="143" t="str">
        <f t="shared" si="36"/>
        <v>+2</v>
      </c>
      <c r="AC162" s="16"/>
      <c r="AD162" s="139"/>
      <c r="AE162" s="139"/>
      <c r="AF162" s="139"/>
      <c r="AG162" s="139"/>
      <c r="AH162" s="139"/>
      <c r="AI162" s="139"/>
      <c r="AJ162" s="139"/>
      <c r="AK162" s="139"/>
      <c r="AL162" s="142">
        <f t="shared" si="33"/>
        <v>1.6666666666666652</v>
      </c>
      <c r="AM162" s="141">
        <f t="shared" si="31"/>
        <v>9.9477138792748943E-2</v>
      </c>
      <c r="AN162" s="141" t="e" cm="1">
        <f t="array" ref="AN162">_xlfn.IFS(
    FALSE, N("Check if X1 shading is ON"),
    $AN$48&lt;&gt;"x", NA(),
    FALSE, N("Check if case is 'LEFT' and x axis value less than z score"),
    AND($Y$67 = "LEFT", $AL162 &lt; IF($AC$67="", 0, $AC$67)), $AM162,
    FALSE, N("Check if case is 'RIGHT' and x axis value greater than z score"),
    AND($Y$67 = "RIGHT", $AL162 &gt; IF($AC$67="", 0, $AC$67)), $AM162,
    FALSE, N("Check if case is 'TWO' and both directions"),
    AND(
        $Y$67 = "TWO",
        OR($AL162 &lt; -ABS($AC$67), $AL162 &gt; ABS($AC$68))
    ), $AM162,
    FALSE, N("Default case: Return NA()"),
    TRUE, NA()
)</f>
        <v>#N/A</v>
      </c>
      <c r="AO162" s="141" t="e" cm="1">
        <f t="array" ref="AO162">_xlfn.IFS(
    FALSE, N("Check if X1 shading is ON"),
    $AN$48&lt;&gt;"x", NA(),
    FALSE, N("Check if case is 'LEFT' and x axis value less than z score"),
    AND($Y$68 = "LEFT", $AL162 &lt; IF($AC$68="", 0, $AC$68)), $AM162,
    FALSE, N("Check if case is 'RIGHT' and x axis value greater than z score"),
    AND($Y$68 = "RIGHT", $AL162 &gt; IF($AC$68="", 0, $AC$68)), $AM162,
    FALSE, N("Default case: Return NA()"),
    TRUE, NA()
)</f>
        <v>#N/A</v>
      </c>
      <c r="AP162" s="141" t="e" cm="1">
        <f t="array" ref="AP162">_xlfn.IFS(
    FALSE, N("Check if X1 shading is ON"),
    $AP$48&lt;&gt;"x", NA(),
    FALSE, N("Check if case is 'LEFT' and x axis value less than z score"),
    AND($Y$71 = "LEFT", $AL162 &lt; IF($AC$71="", 0, $AC$71)), $AM162,
    FALSE, N("Check if case is 'RIGHT' and x axis value greater than z score"),
    AND($Y$71 = "RIGHT", $AL162 &gt; IF($AC$71="", 0, $AC$71)), $AM162,
    FALSE, N("Check if case is 'TWO' and both directions"),
    AND(
        $Y$71 = "TWO",
        OR($AL162 &lt; -ABS($AC$71), $AL162 &gt; ABS($AC$71))
    ), $AM162,
    FALSE, N("Default case: Return NA()"),
    TRUE, NA()
)</f>
        <v>#N/A</v>
      </c>
      <c r="AQ162" s="139"/>
      <c r="AR162" s="23">
        <v>-0.50000000000000222</v>
      </c>
      <c r="AS162" s="23">
        <v>0.254</v>
      </c>
      <c r="AT162" s="23">
        <f t="shared" si="25"/>
        <v>0.254</v>
      </c>
      <c r="AU162" s="23" t="str">
        <f t="shared" si="26"/>
        <v>x</v>
      </c>
    </row>
    <row r="163" spans="8:47" s="138" customFormat="1" ht="16" x14ac:dyDescent="0.2">
      <c r="H163"/>
      <c r="I163"/>
      <c r="J163" s="148"/>
      <c r="K163" s="148"/>
      <c r="L163" s="148"/>
      <c r="M163" s="148"/>
      <c r="N163" s="148"/>
      <c r="O163" s="148"/>
      <c r="P163" s="148"/>
      <c r="Q163" s="148"/>
      <c r="R163"/>
      <c r="S163"/>
      <c r="T163"/>
      <c r="U163"/>
      <c r="V163" s="140"/>
      <c r="W163" s="23"/>
      <c r="X163" s="140">
        <f t="shared" si="34"/>
        <v>2</v>
      </c>
      <c r="Y163" s="140" t="e">
        <f t="shared" si="35"/>
        <v>#N/A</v>
      </c>
      <c r="Z163" s="48">
        <v>2</v>
      </c>
      <c r="AA163" s="109">
        <f t="shared" si="37"/>
        <v>3.1460361027807493</v>
      </c>
      <c r="AB163" s="143" t="str">
        <f t="shared" si="36"/>
        <v>+3</v>
      </c>
      <c r="AC163" s="16"/>
      <c r="AD163" s="139"/>
      <c r="AE163" s="139"/>
      <c r="AF163" s="139"/>
      <c r="AG163" s="139"/>
      <c r="AH163" s="139"/>
      <c r="AI163" s="139"/>
      <c r="AJ163" s="139"/>
      <c r="AK163" s="139"/>
      <c r="AL163" s="142">
        <f t="shared" si="33"/>
        <v>1.7083333333333319</v>
      </c>
      <c r="AM163" s="141">
        <f t="shared" si="31"/>
        <v>9.2722889001515929E-2</v>
      </c>
      <c r="AN163" s="141" t="e" cm="1">
        <f t="array" ref="AN163">_xlfn.IFS(
    FALSE, N("Check if X1 shading is ON"),
    $AN$48&lt;&gt;"x", NA(),
    FALSE, N("Check if case is 'LEFT' and x axis value less than z score"),
    AND($Y$67 = "LEFT", $AL163 &lt; IF($AC$67="", 0, $AC$67)), $AM163,
    FALSE, N("Check if case is 'RIGHT' and x axis value greater than z score"),
    AND($Y$67 = "RIGHT", $AL163 &gt; IF($AC$67="", 0, $AC$67)), $AM163,
    FALSE, N("Check if case is 'TWO' and both directions"),
    AND(
        $Y$67 = "TWO",
        OR($AL163 &lt; -ABS($AC$67), $AL163 &gt; ABS($AC$68))
    ), $AM163,
    FALSE, N("Default case: Return NA()"),
    TRUE, NA()
)</f>
        <v>#N/A</v>
      </c>
      <c r="AO163" s="141" t="e" cm="1">
        <f t="array" ref="AO163">_xlfn.IFS(
    FALSE, N("Check if X1 shading is ON"),
    $AN$48&lt;&gt;"x", NA(),
    FALSE, N("Check if case is 'LEFT' and x axis value less than z score"),
    AND($Y$68 = "LEFT", $AL163 &lt; IF($AC$68="", 0, $AC$68)), $AM163,
    FALSE, N("Check if case is 'RIGHT' and x axis value greater than z score"),
    AND($Y$68 = "RIGHT", $AL163 &gt; IF($AC$68="", 0, $AC$68)), $AM163,
    FALSE, N("Default case: Return NA()"),
    TRUE, NA()
)</f>
        <v>#N/A</v>
      </c>
      <c r="AP163" s="141" t="e" cm="1">
        <f t="array" ref="AP163">_xlfn.IFS(
    FALSE, N("Check if X1 shading is ON"),
    $AP$48&lt;&gt;"x", NA(),
    FALSE, N("Check if case is 'LEFT' and x axis value less than z score"),
    AND($Y$71 = "LEFT", $AL163 &lt; IF($AC$71="", 0, $AC$71)), $AM163,
    FALSE, N("Check if case is 'RIGHT' and x axis value greater than z score"),
    AND($Y$71 = "RIGHT", $AL163 &gt; IF($AC$71="", 0, $AC$71)), $AM163,
    FALSE, N("Check if case is 'TWO' and both directions"),
    AND(
        $Y$71 = "TWO",
        OR($AL163 &lt; -ABS($AC$71), $AL163 &gt; ABS($AC$71))
    ), $AM163,
    FALSE, N("Default case: Return NA()"),
    TRUE, NA()
)</f>
        <v>#N/A</v>
      </c>
      <c r="AQ163" s="139"/>
      <c r="AR163" s="23">
        <v>-0.33333333333333548</v>
      </c>
      <c r="AS163" s="23">
        <v>0.254</v>
      </c>
      <c r="AT163" s="23">
        <f t="shared" si="25"/>
        <v>0.254</v>
      </c>
      <c r="AU163" s="23" t="str">
        <f t="shared" si="26"/>
        <v>x</v>
      </c>
    </row>
    <row r="164" spans="8:47" s="138" customFormat="1" ht="16" x14ac:dyDescent="0.2">
      <c r="H164"/>
      <c r="I164"/>
      <c r="J164" s="148"/>
      <c r="K164" s="148"/>
      <c r="L164" s="148"/>
      <c r="M164" s="148"/>
      <c r="N164" s="148"/>
      <c r="O164" s="148"/>
      <c r="P164" s="148"/>
      <c r="Q164" s="148"/>
      <c r="R164"/>
      <c r="S164"/>
      <c r="T164"/>
      <c r="U164"/>
      <c r="V164" s="140"/>
      <c r="W164" s="23"/>
      <c r="X164" s="140">
        <f t="shared" si="34"/>
        <v>3</v>
      </c>
      <c r="Y164" s="140" t="e">
        <f t="shared" si="35"/>
        <v>#N/A</v>
      </c>
      <c r="Z164" s="48">
        <v>3</v>
      </c>
      <c r="AA164" s="109">
        <f t="shared" si="37"/>
        <v>4.7190541541711237</v>
      </c>
      <c r="AB164" s="143" t="str">
        <f t="shared" si="36"/>
        <v>+5</v>
      </c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42">
        <f t="shared" si="33"/>
        <v>1.7499999999999987</v>
      </c>
      <c r="AM164" s="141">
        <f t="shared" si="31"/>
        <v>8.6277318826511712E-2</v>
      </c>
      <c r="AN164" s="141" t="e" cm="1">
        <f t="array" ref="AN164">_xlfn.IFS(
    FALSE, N("Check if X1 shading is ON"),
    $AN$48&lt;&gt;"x", NA(),
    FALSE, N("Check if case is 'LEFT' and x axis value less than z score"),
    AND($Y$67 = "LEFT", $AL164 &lt; IF($AC$67="", 0, $AC$67)), $AM164,
    FALSE, N("Check if case is 'RIGHT' and x axis value greater than z score"),
    AND($Y$67 = "RIGHT", $AL164 &gt; IF($AC$67="", 0, $AC$67)), $AM164,
    FALSE, N("Check if case is 'TWO' and both directions"),
    AND(
        $Y$67 = "TWO",
        OR($AL164 &lt; -ABS($AC$67), $AL164 &gt; ABS($AC$68))
    ), $AM164,
    FALSE, N("Default case: Return NA()"),
    TRUE, NA()
)</f>
        <v>#N/A</v>
      </c>
      <c r="AO164" s="141" t="e" cm="1">
        <f t="array" ref="AO164">_xlfn.IFS(
    FALSE, N("Check if X1 shading is ON"),
    $AN$48&lt;&gt;"x", NA(),
    FALSE, N("Check if case is 'LEFT' and x axis value less than z score"),
    AND($Y$68 = "LEFT", $AL164 &lt; IF($AC$68="", 0, $AC$68)), $AM164,
    FALSE, N("Check if case is 'RIGHT' and x axis value greater than z score"),
    AND($Y$68 = "RIGHT", $AL164 &gt; IF($AC$68="", 0, $AC$68)), $AM164,
    FALSE, N("Default case: Return NA()"),
    TRUE, NA()
)</f>
        <v>#N/A</v>
      </c>
      <c r="AP164" s="141" t="e" cm="1">
        <f t="array" ref="AP164">_xlfn.IFS(
    FALSE, N("Check if X1 shading is ON"),
    $AP$48&lt;&gt;"x", NA(),
    FALSE, N("Check if case is 'LEFT' and x axis value less than z score"),
    AND($Y$71 = "LEFT", $AL164 &lt; IF($AC$71="", 0, $AC$71)), $AM164,
    FALSE, N("Check if case is 'RIGHT' and x axis value greater than z score"),
    AND($Y$71 = "RIGHT", $AL164 &gt; IF($AC$71="", 0, $AC$71)), $AM164,
    FALSE, N("Check if case is 'TWO' and both directions"),
    AND(
        $Y$71 = "TWO",
        OR($AL164 &lt; -ABS($AC$71), $AL164 &gt; ABS($AC$71))
    ), $AM164,
    FALSE, N("Default case: Return NA()"),
    TRUE, NA()
)</f>
        <v>#N/A</v>
      </c>
      <c r="AQ164" s="139"/>
      <c r="AR164" s="23">
        <v>-0.16666666666666879</v>
      </c>
      <c r="AS164" s="23">
        <v>0.254</v>
      </c>
      <c r="AT164" s="23">
        <f t="shared" si="25"/>
        <v>0.254</v>
      </c>
      <c r="AU164" s="23" t="str">
        <f t="shared" si="26"/>
        <v>x</v>
      </c>
    </row>
    <row r="165" spans="8:47" s="138" customFormat="1" ht="19" x14ac:dyDescent="0.25">
      <c r="H165"/>
      <c r="I165"/>
      <c r="J165" s="148"/>
      <c r="K165" s="148"/>
      <c r="L165" s="148"/>
      <c r="M165" s="148"/>
      <c r="N165" s="148"/>
      <c r="O165" s="148"/>
      <c r="P165" s="148"/>
      <c r="Q165" s="148"/>
      <c r="R165"/>
      <c r="S165"/>
      <c r="T165"/>
      <c r="U165"/>
      <c r="V165" s="147" t="s">
        <v>413</v>
      </c>
      <c r="W165" s="23"/>
      <c r="X165" s="23"/>
      <c r="Y165" s="140"/>
      <c r="Z165" s="140"/>
      <c r="AA165" s="140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42">
        <f t="shared" si="33"/>
        <v>1.7916666666666654</v>
      </c>
      <c r="AM165" s="141">
        <f t="shared" si="31"/>
        <v>8.014055443826619E-2</v>
      </c>
      <c r="AN165" s="141" t="e" cm="1">
        <f t="array" ref="AN165">_xlfn.IFS(
    FALSE, N("Check if X1 shading is ON"),
    $AN$48&lt;&gt;"x", NA(),
    FALSE, N("Check if case is 'LEFT' and x axis value less than z score"),
    AND($Y$67 = "LEFT", $AL165 &lt; IF($AC$67="", 0, $AC$67)), $AM165,
    FALSE, N("Check if case is 'RIGHT' and x axis value greater than z score"),
    AND($Y$67 = "RIGHT", $AL165 &gt; IF($AC$67="", 0, $AC$67)), $AM165,
    FALSE, N("Check if case is 'TWO' and both directions"),
    AND(
        $Y$67 = "TWO",
        OR($AL165 &lt; -ABS($AC$67), $AL165 &gt; ABS($AC$68))
    ), $AM165,
    FALSE, N("Default case: Return NA()"),
    TRUE, NA()
)</f>
        <v>#N/A</v>
      </c>
      <c r="AO165" s="141" t="e" cm="1">
        <f t="array" ref="AO165">_xlfn.IFS(
    FALSE, N("Check if X1 shading is ON"),
    $AN$48&lt;&gt;"x", NA(),
    FALSE, N("Check if case is 'LEFT' and x axis value less than z score"),
    AND($Y$68 = "LEFT", $AL165 &lt; IF($AC$68="", 0, $AC$68)), $AM165,
    FALSE, N("Check if case is 'RIGHT' and x axis value greater than z score"),
    AND($Y$68 = "RIGHT", $AL165 &gt; IF($AC$68="", 0, $AC$68)), $AM165,
    FALSE, N("Default case: Return NA()"),
    TRUE, NA()
)</f>
        <v>#N/A</v>
      </c>
      <c r="AP165" s="141" t="e" cm="1">
        <f t="array" ref="AP165">_xlfn.IFS(
    FALSE, N("Check if X1 shading is ON"),
    $AP$48&lt;&gt;"x", NA(),
    FALSE, N("Check if case is 'LEFT' and x axis value less than z score"),
    AND($Y$71 = "LEFT", $AL165 &lt; IF($AC$71="", 0, $AC$71)), $AM165,
    FALSE, N("Check if case is 'RIGHT' and x axis value greater than z score"),
    AND($Y$71 = "RIGHT", $AL165 &gt; IF($AC$71="", 0, $AC$71)), $AM165,
    FALSE, N("Check if case is 'TWO' and both directions"),
    AND(
        $Y$71 = "TWO",
        OR($AL165 &lt; -ABS($AC$71), $AL165 &gt; ABS($AC$71))
    ), $AM165,
    FALSE, N("Default case: Return NA()"),
    TRUE, NA()
)</f>
        <v>#N/A</v>
      </c>
      <c r="AQ165" s="139"/>
      <c r="AR165" s="23">
        <v>0.16666666666666449</v>
      </c>
      <c r="AS165" s="23">
        <v>0.254</v>
      </c>
      <c r="AT165" s="23">
        <f t="shared" si="25"/>
        <v>0.254</v>
      </c>
      <c r="AU165" s="23" t="str">
        <f t="shared" si="26"/>
        <v>x</v>
      </c>
    </row>
    <row r="166" spans="8:47" s="138" customFormat="1" ht="34" x14ac:dyDescent="0.2">
      <c r="H166"/>
      <c r="I166"/>
      <c r="J166" s="148"/>
      <c r="K166" s="148"/>
      <c r="L166" s="148"/>
      <c r="M166" s="148"/>
      <c r="N166" s="148"/>
      <c r="O166" s="148"/>
      <c r="P166" s="148"/>
      <c r="Q166" s="148"/>
      <c r="R166"/>
      <c r="S166"/>
      <c r="T166"/>
      <c r="U166"/>
      <c r="V166" s="145" t="s">
        <v>289</v>
      </c>
      <c r="W166" s="5" t="s">
        <v>290</v>
      </c>
      <c r="X166" s="144" t="str">
        <f>LEFT(V165,6)&amp;" "&amp;$W$67&amp;" axis"</f>
        <v>X3 raw normal pop axis</v>
      </c>
      <c r="Y166" s="144" t="str">
        <f>$W$62&amp;" y"</f>
        <v>0 y</v>
      </c>
      <c r="Z166" s="145" t="str">
        <f>$W$62&amp;" raw labels"</f>
        <v>0 raw labels</v>
      </c>
      <c r="AA166" s="140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42">
        <f t="shared" si="33"/>
        <v>1.8333333333333321</v>
      </c>
      <c r="AM166" s="141">
        <f t="shared" si="31"/>
        <v>7.4311163558993254E-2</v>
      </c>
      <c r="AN166" s="141" t="e" cm="1">
        <f t="array" ref="AN166">_xlfn.IFS(
    FALSE, N("Check if X1 shading is ON"),
    $AN$48&lt;&gt;"x", NA(),
    FALSE, N("Check if case is 'LEFT' and x axis value less than z score"),
    AND($Y$67 = "LEFT", $AL166 &lt; IF($AC$67="", 0, $AC$67)), $AM166,
    FALSE, N("Check if case is 'RIGHT' and x axis value greater than z score"),
    AND($Y$67 = "RIGHT", $AL166 &gt; IF($AC$67="", 0, $AC$67)), $AM166,
    FALSE, N("Check if case is 'TWO' and both directions"),
    AND(
        $Y$67 = "TWO",
        OR($AL166 &lt; -ABS($AC$67), $AL166 &gt; ABS($AC$68))
    ), $AM166,
    FALSE, N("Default case: Return NA()"),
    TRUE, NA()
)</f>
        <v>#N/A</v>
      </c>
      <c r="AO166" s="141" t="e" cm="1">
        <f t="array" ref="AO166">_xlfn.IFS(
    FALSE, N("Check if X1 shading is ON"),
    $AN$48&lt;&gt;"x", NA(),
    FALSE, N("Check if case is 'LEFT' and x axis value less than z score"),
    AND($Y$68 = "LEFT", $AL166 &lt; IF($AC$68="", 0, $AC$68)), $AM166,
    FALSE, N("Check if case is 'RIGHT' and x axis value greater than z score"),
    AND($Y$68 = "RIGHT", $AL166 &gt; IF($AC$68="", 0, $AC$68)), $AM166,
    FALSE, N("Default case: Return NA()"),
    TRUE, NA()
)</f>
        <v>#N/A</v>
      </c>
      <c r="AP166" s="141" t="e" cm="1">
        <f t="array" ref="AP166">_xlfn.IFS(
    FALSE, N("Check if X1 shading is ON"),
    $AP$48&lt;&gt;"x", NA(),
    FALSE, N("Check if case is 'LEFT' and x axis value less than z score"),
    AND($Y$71 = "LEFT", $AL166 &lt; IF($AC$71="", 0, $AC$71)), $AM166,
    FALSE, N("Check if case is 'RIGHT' and x axis value greater than z score"),
    AND($Y$71 = "RIGHT", $AL166 &gt; IF($AC$71="", 0, $AC$71)), $AM166,
    FALSE, N("Check if case is 'TWO' and both directions"),
    AND(
        $Y$71 = "TWO",
        OR($AL166 &lt; -ABS($AC$71), $AL166 &gt; ABS($AC$71))
    ), $AM166,
    FALSE, N("Default case: Return NA()"),
    TRUE, NA()
)</f>
        <v>#N/A</v>
      </c>
      <c r="AQ166" s="139"/>
      <c r="AR166" s="23">
        <v>0.33333333333333115</v>
      </c>
      <c r="AS166" s="23">
        <v>0.254</v>
      </c>
      <c r="AT166" s="23">
        <f t="shared" ref="AT166:AT197" si="38">IF($AS$2="x",AS166,NA())</f>
        <v>0.254</v>
      </c>
      <c r="AU166" s="23" t="str">
        <f t="shared" ref="AU166:AU197" si="39">IF($AB$66="","",$AB$66)</f>
        <v>x</v>
      </c>
    </row>
    <row r="167" spans="8:47" s="138" customFormat="1" ht="17" x14ac:dyDescent="0.2">
      <c r="H167"/>
      <c r="I167"/>
      <c r="J167" s="148"/>
      <c r="K167" s="148"/>
      <c r="L167" s="148"/>
      <c r="M167" s="148"/>
      <c r="N167" s="148"/>
      <c r="O167" s="148"/>
      <c r="P167" s="148"/>
      <c r="Q167" s="148"/>
      <c r="R167"/>
      <c r="S167"/>
      <c r="T167"/>
      <c r="U167"/>
      <c r="V167" s="140">
        <f>AG59</f>
        <v>0</v>
      </c>
      <c r="W167" s="23">
        <v>-0.2</v>
      </c>
      <c r="X167" s="140">
        <f t="shared" ref="X167:X174" si="40">X114</f>
        <v>-4</v>
      </c>
      <c r="Y167" s="140" t="e">
        <f t="shared" ref="Y167:Y174" si="41">IF(
    $V$167="x",
    $W$167,
    NA()
)</f>
        <v>#N/A</v>
      </c>
      <c r="Z167" s="149" t="str">
        <f>IF(Z168="","","raw scale")</f>
        <v/>
      </c>
      <c r="AA167" s="140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42">
        <f t="shared" si="33"/>
        <v>1.8749999999999989</v>
      </c>
      <c r="AM167" s="141">
        <f t="shared" si="31"/>
        <v>6.8786275826692042E-2</v>
      </c>
      <c r="AN167" s="141" t="e" cm="1">
        <f t="array" ref="AN167">_xlfn.IFS(
    FALSE, N("Check if X1 shading is ON"),
    $AN$48&lt;&gt;"x", NA(),
    FALSE, N("Check if case is 'LEFT' and x axis value less than z score"),
    AND($Y$67 = "LEFT", $AL167 &lt; IF($AC$67="", 0, $AC$67)), $AM167,
    FALSE, N("Check if case is 'RIGHT' and x axis value greater than z score"),
    AND($Y$67 = "RIGHT", $AL167 &gt; IF($AC$67="", 0, $AC$67)), $AM167,
    FALSE, N("Check if case is 'TWO' and both directions"),
    AND(
        $Y$67 = "TWO",
        OR($AL167 &lt; -ABS($AC$67), $AL167 &gt; ABS($AC$68))
    ), $AM167,
    FALSE, N("Default case: Return NA()"),
    TRUE, NA()
)</f>
        <v>#N/A</v>
      </c>
      <c r="AO167" s="141" t="e" cm="1">
        <f t="array" ref="AO167">_xlfn.IFS(
    FALSE, N("Check if X1 shading is ON"),
    $AN$48&lt;&gt;"x", NA(),
    FALSE, N("Check if case is 'LEFT' and x axis value less than z score"),
    AND($Y$68 = "LEFT", $AL167 &lt; IF($AC$68="", 0, $AC$68)), $AM167,
    FALSE, N("Check if case is 'RIGHT' and x axis value greater than z score"),
    AND($Y$68 = "RIGHT", $AL167 &gt; IF($AC$68="", 0, $AC$68)), $AM167,
    FALSE, N("Default case: Return NA()"),
    TRUE, NA()
)</f>
        <v>#N/A</v>
      </c>
      <c r="AP167" s="141" t="e" cm="1">
        <f t="array" ref="AP167">_xlfn.IFS(
    FALSE, N("Check if X1 shading is ON"),
    $AP$48&lt;&gt;"x", NA(),
    FALSE, N("Check if case is 'LEFT' and x axis value less than z score"),
    AND($Y$71 = "LEFT", $AL167 &lt; IF($AC$71="", 0, $AC$71)), $AM167,
    FALSE, N("Check if case is 'RIGHT' and x axis value greater than z score"),
    AND($Y$71 = "RIGHT", $AL167 &gt; IF($AC$71="", 0, $AC$71)), $AM167,
    FALSE, N("Check if case is 'TWO' and both directions"),
    AND(
        $Y$71 = "TWO",
        OR($AL167 &lt; -ABS($AC$71), $AL167 &gt; ABS($AC$71))
    ), $AM167,
    FALSE, N("Default case: Return NA()"),
    TRUE, NA()
)</f>
        <v>#N/A</v>
      </c>
      <c r="AQ167" s="139"/>
      <c r="AR167" s="23">
        <v>0.49999999999999789</v>
      </c>
      <c r="AS167" s="23">
        <v>0.254</v>
      </c>
      <c r="AT167" s="23">
        <f t="shared" si="38"/>
        <v>0.254</v>
      </c>
      <c r="AU167" s="23" t="str">
        <f t="shared" si="39"/>
        <v>x</v>
      </c>
    </row>
    <row r="168" spans="8:47" s="138" customFormat="1" ht="16" x14ac:dyDescent="0.2">
      <c r="H168"/>
      <c r="I168"/>
      <c r="J168" s="148"/>
      <c r="K168" s="148"/>
      <c r="L168" s="148"/>
      <c r="M168" s="148"/>
      <c r="N168" s="148"/>
      <c r="O168" s="148"/>
      <c r="P168" s="148"/>
      <c r="Q168" s="148"/>
      <c r="R168"/>
      <c r="S168"/>
      <c r="T168"/>
      <c r="U168"/>
      <c r="V168" s="140"/>
      <c r="W168" s="23"/>
      <c r="X168" s="140">
        <f t="shared" si="40"/>
        <v>-3</v>
      </c>
      <c r="Y168" s="140" t="e">
        <f t="shared" si="41"/>
        <v>#N/A</v>
      </c>
      <c r="Z168" s="143" t="str">
        <f t="shared" ref="Z168:Z174" si="42">IFERROR(
    TEXT(
        Z$71 + $X168 * AA$71,
        IF(
            $AG$62 = 0,
            "#,##0",
            "#,##0." &amp; REPT("0", $AG$62)
        )
    ),
    ""
)</f>
        <v/>
      </c>
      <c r="AA168" s="140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42">
        <f t="shared" si="33"/>
        <v>1.9166666666666656</v>
      </c>
      <c r="AM168" s="141">
        <f t="shared" si="31"/>
        <v>6.3561706516962482E-2</v>
      </c>
      <c r="AN168" s="141" t="e" cm="1">
        <f t="array" ref="AN168">_xlfn.IFS(
    FALSE, N("Check if X1 shading is ON"),
    $AN$48&lt;&gt;"x", NA(),
    FALSE, N("Check if case is 'LEFT' and x axis value less than z score"),
    AND($Y$67 = "LEFT", $AL168 &lt; IF($AC$67="", 0, $AC$67)), $AM168,
    FALSE, N("Check if case is 'RIGHT' and x axis value greater than z score"),
    AND($Y$67 = "RIGHT", $AL168 &gt; IF($AC$67="", 0, $AC$67)), $AM168,
    FALSE, N("Check if case is 'TWO' and both directions"),
    AND(
        $Y$67 = "TWO",
        OR($AL168 &lt; -ABS($AC$67), $AL168 &gt; ABS($AC$68))
    ), $AM168,
    FALSE, N("Default case: Return NA()"),
    TRUE, NA()
)</f>
        <v>#N/A</v>
      </c>
      <c r="AO168" s="141" t="e" cm="1">
        <f t="array" ref="AO168">_xlfn.IFS(
    FALSE, N("Check if X1 shading is ON"),
    $AN$48&lt;&gt;"x", NA(),
    FALSE, N("Check if case is 'LEFT' and x axis value less than z score"),
    AND($Y$68 = "LEFT", $AL168 &lt; IF($AC$68="", 0, $AC$68)), $AM168,
    FALSE, N("Check if case is 'RIGHT' and x axis value greater than z score"),
    AND($Y$68 = "RIGHT", $AL168 &gt; IF($AC$68="", 0, $AC$68)), $AM168,
    FALSE, N("Default case: Return NA()"),
    TRUE, NA()
)</f>
        <v>#N/A</v>
      </c>
      <c r="AP168" s="141" t="e" cm="1">
        <f t="array" ref="AP168">_xlfn.IFS(
    FALSE, N("Check if X1 shading is ON"),
    $AP$48&lt;&gt;"x", NA(),
    FALSE, N("Check if case is 'LEFT' and x axis value less than z score"),
    AND($Y$71 = "LEFT", $AL168 &lt; IF($AC$71="", 0, $AC$71)), $AM168,
    FALSE, N("Check if case is 'RIGHT' and x axis value greater than z score"),
    AND($Y$71 = "RIGHT", $AL168 &gt; IF($AC$71="", 0, $AC$71)), $AM168,
    FALSE, N("Check if case is 'TWO' and both directions"),
    AND(
        $Y$71 = "TWO",
        OR($AL168 &lt; -ABS($AC$71), $AL168 &gt; ABS($AC$71))
    ), $AM168,
    FALSE, N("Default case: Return NA()"),
    TRUE, NA()
)</f>
        <v>#N/A</v>
      </c>
      <c r="AQ168" s="139"/>
      <c r="AR168" s="23">
        <v>0.66666666666666441</v>
      </c>
      <c r="AS168" s="23">
        <v>0.254</v>
      </c>
      <c r="AT168" s="23">
        <f t="shared" si="38"/>
        <v>0.254</v>
      </c>
      <c r="AU168" s="23" t="str">
        <f t="shared" si="39"/>
        <v>x</v>
      </c>
    </row>
    <row r="169" spans="8:47" s="138" customFormat="1" ht="16" x14ac:dyDescent="0.2">
      <c r="H169"/>
      <c r="I169"/>
      <c r="J169" s="148"/>
      <c r="K169" s="148"/>
      <c r="L169" s="148"/>
      <c r="M169" s="148"/>
      <c r="N169" s="148"/>
      <c r="O169" s="148"/>
      <c r="P169" s="148"/>
      <c r="Q169" s="148"/>
      <c r="R169"/>
      <c r="S169"/>
      <c r="T169"/>
      <c r="U169"/>
      <c r="V169" s="140"/>
      <c r="W169" s="23"/>
      <c r="X169" s="140">
        <f t="shared" si="40"/>
        <v>-2</v>
      </c>
      <c r="Y169" s="140" t="e">
        <f t="shared" si="41"/>
        <v>#N/A</v>
      </c>
      <c r="Z169" s="143" t="str">
        <f t="shared" si="42"/>
        <v/>
      </c>
      <c r="AA169" s="140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42">
        <f t="shared" si="33"/>
        <v>1.9583333333333324</v>
      </c>
      <c r="AM169" s="141">
        <f t="shared" si="31"/>
        <v>5.8632082139484676E-2</v>
      </c>
      <c r="AN169" s="141" t="e" cm="1">
        <f t="array" ref="AN169">_xlfn.IFS(
    FALSE, N("Check if X1 shading is ON"),
    $AN$48&lt;&gt;"x", NA(),
    FALSE, N("Check if case is 'LEFT' and x axis value less than z score"),
    AND($Y$67 = "LEFT", $AL169 &lt; IF($AC$67="", 0, $AC$67)), $AM169,
    FALSE, N("Check if case is 'RIGHT' and x axis value greater than z score"),
    AND($Y$67 = "RIGHT", $AL169 &gt; IF($AC$67="", 0, $AC$67)), $AM169,
    FALSE, N("Check if case is 'TWO' and both directions"),
    AND(
        $Y$67 = "TWO",
        OR($AL169 &lt; -ABS($AC$67), $AL169 &gt; ABS($AC$68))
    ), $AM169,
    FALSE, N("Default case: Return NA()"),
    TRUE, NA()
)</f>
        <v>#N/A</v>
      </c>
      <c r="AO169" s="141" t="e" cm="1">
        <f t="array" ref="AO169">_xlfn.IFS(
    FALSE, N("Check if X1 shading is ON"),
    $AN$48&lt;&gt;"x", NA(),
    FALSE, N("Check if case is 'LEFT' and x axis value less than z score"),
    AND($Y$68 = "LEFT", $AL169 &lt; IF($AC$68="", 0, $AC$68)), $AM169,
    FALSE, N("Check if case is 'RIGHT' and x axis value greater than z score"),
    AND($Y$68 = "RIGHT", $AL169 &gt; IF($AC$68="", 0, $AC$68)), $AM169,
    FALSE, N("Default case: Return NA()"),
    TRUE, NA()
)</f>
        <v>#N/A</v>
      </c>
      <c r="AP169" s="141" t="e" cm="1">
        <f t="array" ref="AP169">_xlfn.IFS(
    FALSE, N("Check if X1 shading is ON"),
    $AP$48&lt;&gt;"x", NA(),
    FALSE, N("Check if case is 'LEFT' and x axis value less than z score"),
    AND($Y$71 = "LEFT", $AL169 &lt; IF($AC$71="", 0, $AC$71)), $AM169,
    FALSE, N("Check if case is 'RIGHT' and x axis value greater than z score"),
    AND($Y$71 = "RIGHT", $AL169 &gt; IF($AC$71="", 0, $AC$71)), $AM169,
    FALSE, N("Check if case is 'TWO' and both directions"),
    AND(
        $Y$71 = "TWO",
        OR($AL169 &lt; -ABS($AC$71), $AL169 &gt; ABS($AC$71))
    ), $AM169,
    FALSE, N("Default case: Return NA()"),
    TRUE, NA()
)</f>
        <v>#N/A</v>
      </c>
      <c r="AQ169" s="139"/>
      <c r="AR169" s="23">
        <v>0.83333333333333093</v>
      </c>
      <c r="AS169" s="23">
        <v>0.254</v>
      </c>
      <c r="AT169" s="23">
        <f t="shared" si="38"/>
        <v>0.254</v>
      </c>
      <c r="AU169" s="23" t="str">
        <f t="shared" si="39"/>
        <v>x</v>
      </c>
    </row>
    <row r="170" spans="8:47" s="138" customFormat="1" ht="16" x14ac:dyDescent="0.2">
      <c r="H170"/>
      <c r="I170" s="148"/>
      <c r="J170" s="148"/>
      <c r="K170" s="148"/>
      <c r="L170" s="148"/>
      <c r="M170" s="148"/>
      <c r="N170" s="148"/>
      <c r="O170" s="148"/>
      <c r="P170" s="10"/>
      <c r="Q170" s="10"/>
      <c r="R170"/>
      <c r="S170"/>
      <c r="T170"/>
      <c r="U170"/>
      <c r="V170" s="140"/>
      <c r="W170" s="23"/>
      <c r="X170" s="140">
        <f t="shared" si="40"/>
        <v>-1</v>
      </c>
      <c r="Y170" s="140" t="e">
        <f t="shared" si="41"/>
        <v>#N/A</v>
      </c>
      <c r="Z170" s="143" t="str">
        <f t="shared" si="42"/>
        <v/>
      </c>
      <c r="AA170" s="140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42">
        <f t="shared" si="33"/>
        <v>1.9999999999999991</v>
      </c>
      <c r="AM170" s="141">
        <f t="shared" si="31"/>
        <v>5.3990966513188146E-2</v>
      </c>
      <c r="AN170" s="141" t="e" cm="1">
        <f t="array" ref="AN170">_xlfn.IFS(
    FALSE, N("Check if X1 shading is ON"),
    $AN$48&lt;&gt;"x", NA(),
    FALSE, N("Check if case is 'LEFT' and x axis value less than z score"),
    AND($Y$67 = "LEFT", $AL170 &lt; IF($AC$67="", 0, $AC$67)), $AM170,
    FALSE, N("Check if case is 'RIGHT' and x axis value greater than z score"),
    AND($Y$67 = "RIGHT", $AL170 &gt; IF($AC$67="", 0, $AC$67)), $AM170,
    FALSE, N("Check if case is 'TWO' and both directions"),
    AND(
        $Y$67 = "TWO",
        OR($AL170 &lt; -ABS($AC$67), $AL170 &gt; ABS($AC$68))
    ), $AM170,
    FALSE, N("Default case: Return NA()"),
    TRUE, NA()
)</f>
        <v>#N/A</v>
      </c>
      <c r="AO170" s="141" t="e" cm="1">
        <f t="array" ref="AO170">_xlfn.IFS(
    FALSE, N("Check if X1 shading is ON"),
    $AN$48&lt;&gt;"x", NA(),
    FALSE, N("Check if case is 'LEFT' and x axis value less than z score"),
    AND($Y$68 = "LEFT", $AL170 &lt; IF($AC$68="", 0, $AC$68)), $AM170,
    FALSE, N("Check if case is 'RIGHT' and x axis value greater than z score"),
    AND($Y$68 = "RIGHT", $AL170 &gt; IF($AC$68="", 0, $AC$68)), $AM170,
    FALSE, N("Default case: Return NA()"),
    TRUE, NA()
)</f>
        <v>#N/A</v>
      </c>
      <c r="AP170" s="141" t="e" cm="1">
        <f t="array" ref="AP170">_xlfn.IFS(
    FALSE, N("Check if X1 shading is ON"),
    $AP$48&lt;&gt;"x", NA(),
    FALSE, N("Check if case is 'LEFT' and x axis value less than z score"),
    AND($Y$71 = "LEFT", $AL170 &lt; IF($AC$71="", 0, $AC$71)), $AM170,
    FALSE, N("Check if case is 'RIGHT' and x axis value greater than z score"),
    AND($Y$71 = "RIGHT", $AL170 &gt; IF($AC$71="", 0, $AC$71)), $AM170,
    FALSE, N("Check if case is 'TWO' and both directions"),
    AND(
        $Y$71 = "TWO",
        OR($AL170 &lt; -ABS($AC$71), $AL170 &gt; ABS($AC$71))
    ), $AM170,
    FALSE, N("Default case: Return NA()"),
    TRUE, NA()
)</f>
        <v>#N/A</v>
      </c>
      <c r="AQ170" s="139"/>
      <c r="AR170" s="23">
        <v>-0.66666666666666874</v>
      </c>
      <c r="AS170" s="23">
        <v>0.27800000000000002</v>
      </c>
      <c r="AT170" s="23">
        <f t="shared" si="38"/>
        <v>0.27800000000000002</v>
      </c>
      <c r="AU170" s="23" t="str">
        <f t="shared" si="39"/>
        <v>x</v>
      </c>
    </row>
    <row r="171" spans="8:47" s="138" customFormat="1" ht="16" x14ac:dyDescent="0.2">
      <c r="H171"/>
      <c r="I171" s="148"/>
      <c r="J171" s="148"/>
      <c r="K171" s="10"/>
      <c r="L171" s="10"/>
      <c r="M171" s="10"/>
      <c r="N171" s="10"/>
      <c r="O171" s="10"/>
      <c r="P171" s="10"/>
      <c r="Q171" s="10"/>
      <c r="R171"/>
      <c r="S171"/>
      <c r="T171"/>
      <c r="U171"/>
      <c r="V171" s="140"/>
      <c r="W171" s="23"/>
      <c r="X171" s="140">
        <f t="shared" si="40"/>
        <v>0</v>
      </c>
      <c r="Y171" s="140" t="e">
        <f t="shared" si="41"/>
        <v>#N/A</v>
      </c>
      <c r="Z171" s="143" t="str">
        <f t="shared" si="42"/>
        <v/>
      </c>
      <c r="AA171" s="140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42">
        <f t="shared" si="33"/>
        <v>2.0416666666666656</v>
      </c>
      <c r="AM171" s="141">
        <f t="shared" si="31"/>
        <v>4.9630986023359178E-2</v>
      </c>
      <c r="AN171" s="141" t="e" cm="1">
        <f t="array" ref="AN171">_xlfn.IFS(
    FALSE, N("Check if X1 shading is ON"),
    $AN$48&lt;&gt;"x", NA(),
    FALSE, N("Check if case is 'LEFT' and x axis value less than z score"),
    AND($Y$67 = "LEFT", $AL171 &lt; IF($AC$67="", 0, $AC$67)), $AM171,
    FALSE, N("Check if case is 'RIGHT' and x axis value greater than z score"),
    AND($Y$67 = "RIGHT", $AL171 &gt; IF($AC$67="", 0, $AC$67)), $AM171,
    FALSE, N("Check if case is 'TWO' and both directions"),
    AND(
        $Y$67 = "TWO",
        OR($AL171 &lt; -ABS($AC$67), $AL171 &gt; ABS($AC$68))
    ), $AM171,
    FALSE, N("Default case: Return NA()"),
    TRUE, NA()
)</f>
        <v>#N/A</v>
      </c>
      <c r="AO171" s="141" t="e" cm="1">
        <f t="array" ref="AO171">_xlfn.IFS(
    FALSE, N("Check if X1 shading is ON"),
    $AN$48&lt;&gt;"x", NA(),
    FALSE, N("Check if case is 'LEFT' and x axis value less than z score"),
    AND($Y$68 = "LEFT", $AL171 &lt; IF($AC$68="", 0, $AC$68)), $AM171,
    FALSE, N("Check if case is 'RIGHT' and x axis value greater than z score"),
    AND($Y$68 = "RIGHT", $AL171 &gt; IF($AC$68="", 0, $AC$68)), $AM171,
    FALSE, N("Default case: Return NA()"),
    TRUE, NA()
)</f>
        <v>#N/A</v>
      </c>
      <c r="AP171" s="141" t="e" cm="1">
        <f t="array" ref="AP171">_xlfn.IFS(
    FALSE, N("Check if X1 shading is ON"),
    $AP$48&lt;&gt;"x", NA(),
    FALSE, N("Check if case is 'LEFT' and x axis value less than z score"),
    AND($Y$71 = "LEFT", $AL171 &lt; IF($AC$71="", 0, $AC$71)), $AM171,
    FALSE, N("Check if case is 'RIGHT' and x axis value greater than z score"),
    AND($Y$71 = "RIGHT", $AL171 &gt; IF($AC$71="", 0, $AC$71)), $AM171,
    FALSE, N("Check if case is 'TWO' and both directions"),
    AND(
        $Y$71 = "TWO",
        OR($AL171 &lt; -ABS($AC$71), $AL171 &gt; ABS($AC$71))
    ), $AM171,
    FALSE, N("Default case: Return NA()"),
    TRUE, NA()
)</f>
        <v>#N/A</v>
      </c>
      <c r="AQ171" s="139"/>
      <c r="AR171" s="23">
        <v>-0.50000000000000222</v>
      </c>
      <c r="AS171" s="23">
        <v>0.27800000000000002</v>
      </c>
      <c r="AT171" s="23">
        <f t="shared" si="38"/>
        <v>0.27800000000000002</v>
      </c>
      <c r="AU171" s="23" t="str">
        <f t="shared" si="39"/>
        <v>x</v>
      </c>
    </row>
    <row r="172" spans="8:47" s="138" customFormat="1" ht="16" x14ac:dyDescent="0.2">
      <c r="H172"/>
      <c r="I172"/>
      <c r="J172" s="148"/>
      <c r="K172" s="10"/>
      <c r="L172" s="10"/>
      <c r="M172" s="10"/>
      <c r="N172" s="10"/>
      <c r="O172" s="10"/>
      <c r="P172" s="10"/>
      <c r="Q172" s="10"/>
      <c r="R172"/>
      <c r="S172"/>
      <c r="T172"/>
      <c r="U172"/>
      <c r="V172" s="140"/>
      <c r="W172" s="23"/>
      <c r="X172" s="140">
        <f t="shared" si="40"/>
        <v>1</v>
      </c>
      <c r="Y172" s="140" t="e">
        <f t="shared" si="41"/>
        <v>#N/A</v>
      </c>
      <c r="Z172" s="143" t="str">
        <f t="shared" si="42"/>
        <v/>
      </c>
      <c r="AA172" s="140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42">
        <f t="shared" si="33"/>
        <v>2.0833333333333321</v>
      </c>
      <c r="AM172" s="141">
        <f t="shared" si="31"/>
        <v>4.5543952872905698E-2</v>
      </c>
      <c r="AN172" s="141" t="e" cm="1">
        <f t="array" ref="AN172">_xlfn.IFS(
    FALSE, N("Check if X1 shading is ON"),
    $AN$48&lt;&gt;"x", NA(),
    FALSE, N("Check if case is 'LEFT' and x axis value less than z score"),
    AND($Y$67 = "LEFT", $AL172 &lt; IF($AC$67="", 0, $AC$67)), $AM172,
    FALSE, N("Check if case is 'RIGHT' and x axis value greater than z score"),
    AND($Y$67 = "RIGHT", $AL172 &gt; IF($AC$67="", 0, $AC$67)), $AM172,
    FALSE, N("Check if case is 'TWO' and both directions"),
    AND(
        $Y$67 = "TWO",
        OR($AL172 &lt; -ABS($AC$67), $AL172 &gt; ABS($AC$68))
    ), $AM172,
    FALSE, N("Default case: Return NA()"),
    TRUE, NA()
)</f>
        <v>#N/A</v>
      </c>
      <c r="AO172" s="141" t="e" cm="1">
        <f t="array" ref="AO172">_xlfn.IFS(
    FALSE, N("Check if X1 shading is ON"),
    $AN$48&lt;&gt;"x", NA(),
    FALSE, N("Check if case is 'LEFT' and x axis value less than z score"),
    AND($Y$68 = "LEFT", $AL172 &lt; IF($AC$68="", 0, $AC$68)), $AM172,
    FALSE, N("Check if case is 'RIGHT' and x axis value greater than z score"),
    AND($Y$68 = "RIGHT", $AL172 &gt; IF($AC$68="", 0, $AC$68)), $AM172,
    FALSE, N("Default case: Return NA()"),
    TRUE, NA()
)</f>
        <v>#N/A</v>
      </c>
      <c r="AP172" s="141" t="e" cm="1">
        <f t="array" ref="AP172">_xlfn.IFS(
    FALSE, N("Check if X1 shading is ON"),
    $AP$48&lt;&gt;"x", NA(),
    FALSE, N("Check if case is 'LEFT' and x axis value less than z score"),
    AND($Y$71 = "LEFT", $AL172 &lt; IF($AC$71="", 0, $AC$71)), $AM172,
    FALSE, N("Check if case is 'RIGHT' and x axis value greater than z score"),
    AND($Y$71 = "RIGHT", $AL172 &gt; IF($AC$71="", 0, $AC$71)), $AM172,
    FALSE, N("Check if case is 'TWO' and both directions"),
    AND(
        $Y$71 = "TWO",
        OR($AL172 &lt; -ABS($AC$71), $AL172 &gt; ABS($AC$71))
    ), $AM172,
    FALSE, N("Default case: Return NA()"),
    TRUE, NA()
)</f>
        <v>#N/A</v>
      </c>
      <c r="AQ172" s="139"/>
      <c r="AR172" s="23">
        <v>-0.33333333333333548</v>
      </c>
      <c r="AS172" s="23">
        <v>0.27800000000000002</v>
      </c>
      <c r="AT172" s="23">
        <f t="shared" si="38"/>
        <v>0.27800000000000002</v>
      </c>
      <c r="AU172" s="23" t="str">
        <f t="shared" si="39"/>
        <v>x</v>
      </c>
    </row>
    <row r="173" spans="8:47" s="138" customFormat="1" ht="16" x14ac:dyDescent="0.2">
      <c r="H173"/>
      <c r="I173"/>
      <c r="J173" s="148"/>
      <c r="K173" s="10"/>
      <c r="L173" s="10"/>
      <c r="M173" s="10"/>
      <c r="N173" s="10"/>
      <c r="O173" s="10"/>
      <c r="P173" s="10"/>
      <c r="Q173" s="10"/>
      <c r="R173"/>
      <c r="S173"/>
      <c r="T173"/>
      <c r="U173"/>
      <c r="V173" s="140"/>
      <c r="W173" s="23"/>
      <c r="X173" s="140">
        <f t="shared" si="40"/>
        <v>2</v>
      </c>
      <c r="Y173" s="140" t="e">
        <f t="shared" si="41"/>
        <v>#N/A</v>
      </c>
      <c r="Z173" s="143" t="str">
        <f t="shared" si="42"/>
        <v/>
      </c>
      <c r="AA173" s="140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42">
        <f t="shared" si="33"/>
        <v>2.1249999999999987</v>
      </c>
      <c r="AM173" s="141">
        <f t="shared" si="31"/>
        <v>4.1720985256338723E-2</v>
      </c>
      <c r="AN173" s="141" t="e" cm="1">
        <f t="array" ref="AN173">_xlfn.IFS(
    FALSE, N("Check if X1 shading is ON"),
    $AN$48&lt;&gt;"x", NA(),
    FALSE, N("Check if case is 'LEFT' and x axis value less than z score"),
    AND($Y$67 = "LEFT", $AL173 &lt; IF($AC$67="", 0, $AC$67)), $AM173,
    FALSE, N("Check if case is 'RIGHT' and x axis value greater than z score"),
    AND($Y$67 = "RIGHT", $AL173 &gt; IF($AC$67="", 0, $AC$67)), $AM173,
    FALSE, N("Check if case is 'TWO' and both directions"),
    AND(
        $Y$67 = "TWO",
        OR($AL173 &lt; -ABS($AC$67), $AL173 &gt; ABS($AC$68))
    ), $AM173,
    FALSE, N("Default case: Return NA()"),
    TRUE, NA()
)</f>
        <v>#N/A</v>
      </c>
      <c r="AO173" s="141" t="e" cm="1">
        <f t="array" ref="AO173">_xlfn.IFS(
    FALSE, N("Check if X1 shading is ON"),
    $AN$48&lt;&gt;"x", NA(),
    FALSE, N("Check if case is 'LEFT' and x axis value less than z score"),
    AND($Y$68 = "LEFT", $AL173 &lt; IF($AC$68="", 0, $AC$68)), $AM173,
    FALSE, N("Check if case is 'RIGHT' and x axis value greater than z score"),
    AND($Y$68 = "RIGHT", $AL173 &gt; IF($AC$68="", 0, $AC$68)), $AM173,
    FALSE, N("Default case: Return NA()"),
    TRUE, NA()
)</f>
        <v>#N/A</v>
      </c>
      <c r="AP173" s="141" t="e" cm="1">
        <f t="array" ref="AP173">_xlfn.IFS(
    FALSE, N("Check if X1 shading is ON"),
    $AP$48&lt;&gt;"x", NA(),
    FALSE, N("Check if case is 'LEFT' and x axis value less than z score"),
    AND($Y$71 = "LEFT", $AL173 &lt; IF($AC$71="", 0, $AC$71)), $AM173,
    FALSE, N("Check if case is 'RIGHT' and x axis value greater than z score"),
    AND($Y$71 = "RIGHT", $AL173 &gt; IF($AC$71="", 0, $AC$71)), $AM173,
    FALSE, N("Check if case is 'TWO' and both directions"),
    AND(
        $Y$71 = "TWO",
        OR($AL173 &lt; -ABS($AC$71), $AL173 &gt; ABS($AC$71))
    ), $AM173,
    FALSE, N("Default case: Return NA()"),
    TRUE, NA()
)</f>
        <v>#N/A</v>
      </c>
      <c r="AQ173" s="139"/>
      <c r="AR173" s="23">
        <v>-0.16666666666666879</v>
      </c>
      <c r="AS173" s="23">
        <v>0.27800000000000002</v>
      </c>
      <c r="AT173" s="23">
        <f t="shared" si="38"/>
        <v>0.27800000000000002</v>
      </c>
      <c r="AU173" s="23" t="str">
        <f t="shared" si="39"/>
        <v>x</v>
      </c>
    </row>
    <row r="174" spans="8:47" s="138" customFormat="1" ht="16" x14ac:dyDescent="0.2">
      <c r="H174"/>
      <c r="I174"/>
      <c r="J174" s="148"/>
      <c r="K174" s="10"/>
      <c r="L174" s="10"/>
      <c r="M174" s="10"/>
      <c r="N174" s="10"/>
      <c r="O174" s="10"/>
      <c r="P174" s="10"/>
      <c r="Q174" s="10"/>
      <c r="R174"/>
      <c r="S174"/>
      <c r="T174"/>
      <c r="U174"/>
      <c r="V174" s="140"/>
      <c r="W174" s="23"/>
      <c r="X174" s="140">
        <f t="shared" si="40"/>
        <v>3</v>
      </c>
      <c r="Y174" s="140" t="e">
        <f t="shared" si="41"/>
        <v>#N/A</v>
      </c>
      <c r="Z174" s="143" t="str">
        <f t="shared" si="42"/>
        <v/>
      </c>
      <c r="AA174" s="140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42">
        <f t="shared" si="33"/>
        <v>2.1666666666666652</v>
      </c>
      <c r="AM174" s="141">
        <f t="shared" si="31"/>
        <v>3.8152623506418078E-2</v>
      </c>
      <c r="AN174" s="141" t="e" cm="1">
        <f t="array" ref="AN174">_xlfn.IFS(
    FALSE, N("Check if X1 shading is ON"),
    $AN$48&lt;&gt;"x", NA(),
    FALSE, N("Check if case is 'LEFT' and x axis value less than z score"),
    AND($Y$67 = "LEFT", $AL174 &lt; IF($AC$67="", 0, $AC$67)), $AM174,
    FALSE, N("Check if case is 'RIGHT' and x axis value greater than z score"),
    AND($Y$67 = "RIGHT", $AL174 &gt; IF($AC$67="", 0, $AC$67)), $AM174,
    FALSE, N("Check if case is 'TWO' and both directions"),
    AND(
        $Y$67 = "TWO",
        OR($AL174 &lt; -ABS($AC$67), $AL174 &gt; ABS($AC$68))
    ), $AM174,
    FALSE, N("Default case: Return NA()"),
    TRUE, NA()
)</f>
        <v>#N/A</v>
      </c>
      <c r="AO174" s="141" t="e" cm="1">
        <f t="array" ref="AO174">_xlfn.IFS(
    FALSE, N("Check if X1 shading is ON"),
    $AN$48&lt;&gt;"x", NA(),
    FALSE, N("Check if case is 'LEFT' and x axis value less than z score"),
    AND($Y$68 = "LEFT", $AL174 &lt; IF($AC$68="", 0, $AC$68)), $AM174,
    FALSE, N("Check if case is 'RIGHT' and x axis value greater than z score"),
    AND($Y$68 = "RIGHT", $AL174 &gt; IF($AC$68="", 0, $AC$68)), $AM174,
    FALSE, N("Default case: Return NA()"),
    TRUE, NA()
)</f>
        <v>#N/A</v>
      </c>
      <c r="AP174" s="141" t="e" cm="1">
        <f t="array" ref="AP174">_xlfn.IFS(
    FALSE, N("Check if X1 shading is ON"),
    $AP$48&lt;&gt;"x", NA(),
    FALSE, N("Check if case is 'LEFT' and x axis value less than z score"),
    AND($Y$71 = "LEFT", $AL174 &lt; IF($AC$71="", 0, $AC$71)), $AM174,
    FALSE, N("Check if case is 'RIGHT' and x axis value greater than z score"),
    AND($Y$71 = "RIGHT", $AL174 &gt; IF($AC$71="", 0, $AC$71)), $AM174,
    FALSE, N("Check if case is 'TWO' and both directions"),
    AND(
        $Y$71 = "TWO",
        OR($AL174 &lt; -ABS($AC$71), $AL174 &gt; ABS($AC$71))
    ), $AM174,
    FALSE, N("Default case: Return NA()"),
    TRUE, NA()
)</f>
        <v>#N/A</v>
      </c>
      <c r="AQ174" s="139"/>
      <c r="AR174" s="23">
        <v>0.16666666666666449</v>
      </c>
      <c r="AS174" s="23">
        <v>0.27800000000000002</v>
      </c>
      <c r="AT174" s="23">
        <f t="shared" si="38"/>
        <v>0.27800000000000002</v>
      </c>
      <c r="AU174" s="23" t="str">
        <f t="shared" si="39"/>
        <v>x</v>
      </c>
    </row>
    <row r="175" spans="8:47" s="138" customFormat="1" ht="16" x14ac:dyDescent="0.2">
      <c r="H175"/>
      <c r="I175"/>
      <c r="J175" s="148"/>
      <c r="K175" s="10"/>
      <c r="L175" s="10"/>
      <c r="M175" s="10"/>
      <c r="N175" s="10"/>
      <c r="O175" s="10"/>
      <c r="P175" s="148"/>
      <c r="Q175" s="148"/>
      <c r="R175"/>
      <c r="S175"/>
      <c r="T175"/>
      <c r="U175"/>
      <c r="V175" s="140"/>
      <c r="W175" s="23"/>
      <c r="X175" s="23"/>
      <c r="Y175" s="140"/>
      <c r="Z175" s="140"/>
      <c r="AA175" s="140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42">
        <f t="shared" si="33"/>
        <v>2.2083333333333317</v>
      </c>
      <c r="AM175" s="141">
        <f t="shared" si="31"/>
        <v>3.4828941387634517E-2</v>
      </c>
      <c r="AN175" s="141" t="e" cm="1">
        <f t="array" ref="AN175">_xlfn.IFS(
    FALSE, N("Check if X1 shading is ON"),
    $AN$48&lt;&gt;"x", NA(),
    FALSE, N("Check if case is 'LEFT' and x axis value less than z score"),
    AND($Y$67 = "LEFT", $AL175 &lt; IF($AC$67="", 0, $AC$67)), $AM175,
    FALSE, N("Check if case is 'RIGHT' and x axis value greater than z score"),
    AND($Y$67 = "RIGHT", $AL175 &gt; IF($AC$67="", 0, $AC$67)), $AM175,
    FALSE, N("Check if case is 'TWO' and both directions"),
    AND(
        $Y$67 = "TWO",
        OR($AL175 &lt; -ABS($AC$67), $AL175 &gt; ABS($AC$68))
    ), $AM175,
    FALSE, N("Default case: Return NA()"),
    TRUE, NA()
)</f>
        <v>#N/A</v>
      </c>
      <c r="AO175" s="141" t="e" cm="1">
        <f t="array" ref="AO175">_xlfn.IFS(
    FALSE, N("Check if X1 shading is ON"),
    $AN$48&lt;&gt;"x", NA(),
    FALSE, N("Check if case is 'LEFT' and x axis value less than z score"),
    AND($Y$68 = "LEFT", $AL175 &lt; IF($AC$68="", 0, $AC$68)), $AM175,
    FALSE, N("Check if case is 'RIGHT' and x axis value greater than z score"),
    AND($Y$68 = "RIGHT", $AL175 &gt; IF($AC$68="", 0, $AC$68)), $AM175,
    FALSE, N("Default case: Return NA()"),
    TRUE, NA()
)</f>
        <v>#N/A</v>
      </c>
      <c r="AP175" s="141" t="e" cm="1">
        <f t="array" ref="AP175">_xlfn.IFS(
    FALSE, N("Check if X1 shading is ON"),
    $AP$48&lt;&gt;"x", NA(),
    FALSE, N("Check if case is 'LEFT' and x axis value less than z score"),
    AND($Y$71 = "LEFT", $AL175 &lt; IF($AC$71="", 0, $AC$71)), $AM175,
    FALSE, N("Check if case is 'RIGHT' and x axis value greater than z score"),
    AND($Y$71 = "RIGHT", $AL175 &gt; IF($AC$71="", 0, $AC$71)), $AM175,
    FALSE, N("Check if case is 'TWO' and both directions"),
    AND(
        $Y$71 = "TWO",
        OR($AL175 &lt; -ABS($AC$71), $AL175 &gt; ABS($AC$71))
    ), $AM175,
    FALSE, N("Default case: Return NA()"),
    TRUE, NA()
)</f>
        <v>#N/A</v>
      </c>
      <c r="AQ175" s="139"/>
      <c r="AR175" s="23">
        <v>0.33333333333333115</v>
      </c>
      <c r="AS175" s="23">
        <v>0.27800000000000002</v>
      </c>
      <c r="AT175" s="23">
        <f t="shared" si="38"/>
        <v>0.27800000000000002</v>
      </c>
      <c r="AU175" s="23" t="str">
        <f t="shared" si="39"/>
        <v>x</v>
      </c>
    </row>
    <row r="176" spans="8:47" s="138" customFormat="1" ht="19" x14ac:dyDescent="0.25">
      <c r="H176"/>
      <c r="I176"/>
      <c r="J176" s="148"/>
      <c r="K176" s="148"/>
      <c r="L176" s="148"/>
      <c r="M176" s="148"/>
      <c r="N176" s="148"/>
      <c r="O176" s="148"/>
      <c r="P176" s="148"/>
      <c r="Q176" s="148"/>
      <c r="R176"/>
      <c r="S176"/>
      <c r="T176"/>
      <c r="U176"/>
      <c r="V176" s="147" t="s">
        <v>414</v>
      </c>
      <c r="W176" s="23"/>
      <c r="X176" s="5" t="str">
        <f>$AA$66</f>
        <v>σ</v>
      </c>
      <c r="Y176" s="146">
        <f>'Normal Dist'!N162</f>
        <v>0</v>
      </c>
      <c r="Z176" s="140"/>
      <c r="AA176" s="140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42">
        <f t="shared" si="33"/>
        <v>2.2499999999999982</v>
      </c>
      <c r="AM176" s="141">
        <f t="shared" si="31"/>
        <v>3.173965183566755E-2</v>
      </c>
      <c r="AN176" s="141" t="e" cm="1">
        <f t="array" ref="AN176">_xlfn.IFS(
    FALSE, N("Check if X1 shading is ON"),
    $AN$48&lt;&gt;"x", NA(),
    FALSE, N("Check if case is 'LEFT' and x axis value less than z score"),
    AND($Y$67 = "LEFT", $AL176 &lt; IF($AC$67="", 0, $AC$67)), $AM176,
    FALSE, N("Check if case is 'RIGHT' and x axis value greater than z score"),
    AND($Y$67 = "RIGHT", $AL176 &gt; IF($AC$67="", 0, $AC$67)), $AM176,
    FALSE, N("Check if case is 'TWO' and both directions"),
    AND(
        $Y$67 = "TWO",
        OR($AL176 &lt; -ABS($AC$67), $AL176 &gt; ABS($AC$68))
    ), $AM176,
    FALSE, N("Default case: Return NA()"),
    TRUE, NA()
)</f>
        <v>#N/A</v>
      </c>
      <c r="AO176" s="141" t="e" cm="1">
        <f t="array" ref="AO176">_xlfn.IFS(
    FALSE, N("Check if X1 shading is ON"),
    $AN$48&lt;&gt;"x", NA(),
    FALSE, N("Check if case is 'LEFT' and x axis value less than z score"),
    AND($Y$68 = "LEFT", $AL176 &lt; IF($AC$68="", 0, $AC$68)), $AM176,
    FALSE, N("Check if case is 'RIGHT' and x axis value greater than z score"),
    AND($Y$68 = "RIGHT", $AL176 &gt; IF($AC$68="", 0, $AC$68)), $AM176,
    FALSE, N("Default case: Return NA()"),
    TRUE, NA()
)</f>
        <v>#N/A</v>
      </c>
      <c r="AP176" s="141" t="e" cm="1">
        <f t="array" ref="AP176">_xlfn.IFS(
    FALSE, N("Check if X1 shading is ON"),
    $AP$48&lt;&gt;"x", NA(),
    FALSE, N("Check if case is 'LEFT' and x axis value less than z score"),
    AND($Y$71 = "LEFT", $AL176 &lt; IF($AC$71="", 0, $AC$71)), $AM176,
    FALSE, N("Check if case is 'RIGHT' and x axis value greater than z score"),
    AND($Y$71 = "RIGHT", $AL176 &gt; IF($AC$71="", 0, $AC$71)), $AM176,
    FALSE, N("Check if case is 'TWO' and both directions"),
    AND(
        $Y$71 = "TWO",
        OR($AL176 &lt; -ABS($AC$71), $AL176 &gt; ABS($AC$71))
    ), $AM176,
    FALSE, N("Default case: Return NA()"),
    TRUE, NA()
)</f>
        <v>#N/A</v>
      </c>
      <c r="AQ176" s="139"/>
      <c r="AR176" s="23">
        <v>0.49999999999999789</v>
      </c>
      <c r="AS176" s="23">
        <v>0.27800000000000002</v>
      </c>
      <c r="AT176" s="23">
        <f t="shared" si="38"/>
        <v>0.27800000000000002</v>
      </c>
      <c r="AU176" s="23" t="str">
        <f t="shared" si="39"/>
        <v>x</v>
      </c>
    </row>
    <row r="177" spans="22:47" s="138" customFormat="1" ht="34" x14ac:dyDescent="0.2">
      <c r="V177" s="145" t="s">
        <v>289</v>
      </c>
      <c r="W177" s="5" t="s">
        <v>290</v>
      </c>
      <c r="X177" s="144" t="str">
        <f>LEFT(V176,6)&amp;" "&amp;$W$67&amp;" axis"</f>
        <v>X3 std normal pop axis</v>
      </c>
      <c r="Y177" s="144" t="str">
        <f>$W$62&amp;" stdev y"</f>
        <v>0 stdev y</v>
      </c>
      <c r="Z177" s="23"/>
      <c r="AA177" s="23"/>
      <c r="AB177" s="144" t="str">
        <f>$W$67&amp;" stdev labels"</f>
        <v>normal pop stdev labels</v>
      </c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42">
        <f t="shared" si="33"/>
        <v>2.2916666666666647</v>
      </c>
      <c r="AM177" s="141">
        <f t="shared" si="31"/>
        <v>2.8874206565747504E-2</v>
      </c>
      <c r="AN177" s="141" t="e" cm="1">
        <f t="array" ref="AN177">_xlfn.IFS(
    FALSE, N("Check if X1 shading is ON"),
    $AN$48&lt;&gt;"x", NA(),
    FALSE, N("Check if case is 'LEFT' and x axis value less than z score"),
    AND($Y$67 = "LEFT", $AL177 &lt; IF($AC$67="", 0, $AC$67)), $AM177,
    FALSE, N("Check if case is 'RIGHT' and x axis value greater than z score"),
    AND($Y$67 = "RIGHT", $AL177 &gt; IF($AC$67="", 0, $AC$67)), $AM177,
    FALSE, N("Check if case is 'TWO' and both directions"),
    AND(
        $Y$67 = "TWO",
        OR($AL177 &lt; -ABS($AC$67), $AL177 &gt; ABS($AC$68))
    ), $AM177,
    FALSE, N("Default case: Return NA()"),
    TRUE, NA()
)</f>
        <v>#N/A</v>
      </c>
      <c r="AO177" s="141" t="e" cm="1">
        <f t="array" ref="AO177">_xlfn.IFS(
    FALSE, N("Check if X1 shading is ON"),
    $AN$48&lt;&gt;"x", NA(),
    FALSE, N("Check if case is 'LEFT' and x axis value less than z score"),
    AND($Y$68 = "LEFT", $AL177 &lt; IF($AC$68="", 0, $AC$68)), $AM177,
    FALSE, N("Check if case is 'RIGHT' and x axis value greater than z score"),
    AND($Y$68 = "RIGHT", $AL177 &gt; IF($AC$68="", 0, $AC$68)), $AM177,
    FALSE, N("Default case: Return NA()"),
    TRUE, NA()
)</f>
        <v>#N/A</v>
      </c>
      <c r="AP177" s="141" t="e" cm="1">
        <f t="array" ref="AP177">_xlfn.IFS(
    FALSE, N("Check if X1 shading is ON"),
    $AP$48&lt;&gt;"x", NA(),
    FALSE, N("Check if case is 'LEFT' and x axis value less than z score"),
    AND($Y$71 = "LEFT", $AL177 &lt; IF($AC$71="", 0, $AC$71)), $AM177,
    FALSE, N("Check if case is 'RIGHT' and x axis value greater than z score"),
    AND($Y$71 = "RIGHT", $AL177 &gt; IF($AC$71="", 0, $AC$71)), $AM177,
    FALSE, N("Check if case is 'TWO' and both directions"),
    AND(
        $Y$71 = "TWO",
        OR($AL177 &lt; -ABS($AC$71), $AL177 &gt; ABS($AC$71))
    ), $AM177,
    FALSE, N("Default case: Return NA()"),
    TRUE, NA()
)</f>
        <v>#N/A</v>
      </c>
      <c r="AQ177" s="139"/>
      <c r="AR177" s="23">
        <v>0.66666666666666441</v>
      </c>
      <c r="AS177" s="23">
        <v>0.27800000000000002</v>
      </c>
      <c r="AT177" s="23">
        <f t="shared" si="38"/>
        <v>0.27800000000000002</v>
      </c>
      <c r="AU177" s="23" t="str">
        <f t="shared" si="39"/>
        <v>x</v>
      </c>
    </row>
    <row r="178" spans="22:47" s="138" customFormat="1" ht="16" x14ac:dyDescent="0.2">
      <c r="V178" s="140">
        <f>AG60</f>
        <v>0</v>
      </c>
      <c r="W178" s="23">
        <f>W167+0.03</f>
        <v>-0.17</v>
      </c>
      <c r="X178" s="140">
        <f t="shared" ref="X178:X185" si="43">X157</f>
        <v>-4</v>
      </c>
      <c r="Y178" s="140" t="e">
        <f>IF(
    V178="x",
    W178,
    NA()
)</f>
        <v>#N/A</v>
      </c>
      <c r="Z178" s="16"/>
      <c r="AA178" s="108">
        <f>Y176</f>
        <v>0</v>
      </c>
      <c r="AB178" s="143" t="str">
        <f>IF($AA$67 = "", "",
    X176&amp;" = "&amp;TEXT(AA178,
        IF($AG$62 = 0,
            "#,##0;-#,##0;0",
            "#,##0." &amp; REPT("0", $AG$62) &amp; ";-#,##0." &amp; REPT("0", $AG$62) &amp; ";0"
        )
    )
)</f>
        <v>σ = 0</v>
      </c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42">
        <f t="shared" si="33"/>
        <v>2.3333333333333313</v>
      </c>
      <c r="AM178" s="141">
        <f t="shared" ref="AM178:AM194" si="44">IF(
    LEFT($W$67,1) ="T",
    _xlfn.T.DIST(AL178, $V$67-1, FALSE),
    _xlfn.NORM.S.DIST(AL178, FALSE)
)</f>
        <v>2.6221889093709622E-2</v>
      </c>
      <c r="AN178" s="141" t="e" cm="1">
        <f t="array" ref="AN178">_xlfn.IFS(
    FALSE, N("Check if X1 shading is ON"),
    $AN$48&lt;&gt;"x", NA(),
    FALSE, N("Check if case is 'LEFT' and x axis value less than z score"),
    AND($Y$67 = "LEFT", $AL178 &lt; IF($AC$67="", 0, $AC$67)), $AM178,
    FALSE, N("Check if case is 'RIGHT' and x axis value greater than z score"),
    AND($Y$67 = "RIGHT", $AL178 &gt; IF($AC$67="", 0, $AC$67)), $AM178,
    FALSE, N("Check if case is 'TWO' and both directions"),
    AND(
        $Y$67 = "TWO",
        OR($AL178 &lt; -ABS($AC$67), $AL178 &gt; ABS($AC$68))
    ), $AM178,
    FALSE, N("Default case: Return NA()"),
    TRUE, NA()
)</f>
        <v>#N/A</v>
      </c>
      <c r="AO178" s="141" t="e" cm="1">
        <f t="array" ref="AO178">_xlfn.IFS(
    FALSE, N("Check if X1 shading is ON"),
    $AN$48&lt;&gt;"x", NA(),
    FALSE, N("Check if case is 'LEFT' and x axis value less than z score"),
    AND($Y$68 = "LEFT", $AL178 &lt; IF($AC$68="", 0, $AC$68)), $AM178,
    FALSE, N("Check if case is 'RIGHT' and x axis value greater than z score"),
    AND($Y$68 = "RIGHT", $AL178 &gt; IF($AC$68="", 0, $AC$68)), $AM178,
    FALSE, N("Default case: Return NA()"),
    TRUE, NA()
)</f>
        <v>#N/A</v>
      </c>
      <c r="AP178" s="141" t="e" cm="1">
        <f t="array" ref="AP178">_xlfn.IFS(
    FALSE, N("Check if X1 shading is ON"),
    $AP$48&lt;&gt;"x", NA(),
    FALSE, N("Check if case is 'LEFT' and x axis value less than z score"),
    AND($Y$71 = "LEFT", $AL178 &lt; IF($AC$71="", 0, $AC$71)), $AM178,
    FALSE, N("Check if case is 'RIGHT' and x axis value greater than z score"),
    AND($Y$71 = "RIGHT", $AL178 &gt; IF($AC$71="", 0, $AC$71)), $AM178,
    FALSE, N("Check if case is 'TWO' and both directions"),
    AND(
        $Y$71 = "TWO",
        OR($AL178 &lt; -ABS($AC$71), $AL178 &gt; ABS($AC$71))
    ), $AM178,
    FALSE, N("Default case: Return NA()"),
    TRUE, NA()
)</f>
        <v>#N/A</v>
      </c>
      <c r="AQ178" s="139"/>
      <c r="AR178" s="23">
        <v>-0.66666666666666874</v>
      </c>
      <c r="AS178" s="23">
        <v>0.30199999999999999</v>
      </c>
      <c r="AT178" s="23">
        <f t="shared" si="38"/>
        <v>0.30199999999999999</v>
      </c>
      <c r="AU178" s="23" t="str">
        <f t="shared" si="39"/>
        <v>x</v>
      </c>
    </row>
    <row r="179" spans="22:47" s="138" customFormat="1" ht="16" x14ac:dyDescent="0.2">
      <c r="V179" s="140"/>
      <c r="W179" s="23"/>
      <c r="X179" s="140">
        <f t="shared" si="43"/>
        <v>-3</v>
      </c>
      <c r="Y179" s="140" t="e">
        <f t="shared" ref="Y179:Y185" si="45">Y178</f>
        <v>#N/A</v>
      </c>
      <c r="Z179" s="23">
        <v>-3</v>
      </c>
      <c r="AA179" s="109">
        <f t="shared" ref="AA179:AA185" si="46">Z179*$Y$176</f>
        <v>0</v>
      </c>
      <c r="AB179" s="143" t="str">
        <f t="shared" ref="AB179:AB185" si="47">IF($AA$67 = "", "",
    TEXT(AA179,
        IF($AG$62 = 0,
            "+#,##0;-#,##0;0",
            "+#,##0." &amp; REPT("0", $AG$62) &amp; ";-#,##0." &amp; REPT("0", $AG$62) &amp; ";0"
        )
    )
)</f>
        <v>0</v>
      </c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42">
        <f t="shared" ref="AL179:AL194" si="48">AL178+$AK$52</f>
        <v>2.3749999999999978</v>
      </c>
      <c r="AM179" s="141">
        <f t="shared" si="44"/>
        <v>2.3771900829913931E-2</v>
      </c>
      <c r="AN179" s="141" t="e" cm="1">
        <f t="array" ref="AN179">_xlfn.IFS(
    FALSE, N("Check if X1 shading is ON"),
    $AN$48&lt;&gt;"x", NA(),
    FALSE, N("Check if case is 'LEFT' and x axis value less than z score"),
    AND($Y$67 = "LEFT", $AL179 &lt; IF($AC$67="", 0, $AC$67)), $AM179,
    FALSE, N("Check if case is 'RIGHT' and x axis value greater than z score"),
    AND($Y$67 = "RIGHT", $AL179 &gt; IF($AC$67="", 0, $AC$67)), $AM179,
    FALSE, N("Check if case is 'TWO' and both directions"),
    AND(
        $Y$67 = "TWO",
        OR($AL179 &lt; -ABS($AC$67), $AL179 &gt; ABS($AC$68))
    ), $AM179,
    FALSE, N("Default case: Return NA()"),
    TRUE, NA()
)</f>
        <v>#N/A</v>
      </c>
      <c r="AO179" s="141" t="e" cm="1">
        <f t="array" ref="AO179">_xlfn.IFS(
    FALSE, N("Check if X1 shading is ON"),
    $AN$48&lt;&gt;"x", NA(),
    FALSE, N("Check if case is 'LEFT' and x axis value less than z score"),
    AND($Y$68 = "LEFT", $AL179 &lt; IF($AC$68="", 0, $AC$68)), $AM179,
    FALSE, N("Check if case is 'RIGHT' and x axis value greater than z score"),
    AND($Y$68 = "RIGHT", $AL179 &gt; IF($AC$68="", 0, $AC$68)), $AM179,
    FALSE, N("Default case: Return NA()"),
    TRUE, NA()
)</f>
        <v>#N/A</v>
      </c>
      <c r="AP179" s="141" t="e" cm="1">
        <f t="array" ref="AP179">_xlfn.IFS(
    FALSE, N("Check if X1 shading is ON"),
    $AP$48&lt;&gt;"x", NA(),
    FALSE, N("Check if case is 'LEFT' and x axis value less than z score"),
    AND($Y$71 = "LEFT", $AL179 &lt; IF($AC$71="", 0, $AC$71)), $AM179,
    FALSE, N("Check if case is 'RIGHT' and x axis value greater than z score"),
    AND($Y$71 = "RIGHT", $AL179 &gt; IF($AC$71="", 0, $AC$71)), $AM179,
    FALSE, N("Check if case is 'TWO' and both directions"),
    AND(
        $Y$71 = "TWO",
        OR($AL179 &lt; -ABS($AC$71), $AL179 &gt; ABS($AC$71))
    ), $AM179,
    FALSE, N("Default case: Return NA()"),
    TRUE, NA()
)</f>
        <v>#N/A</v>
      </c>
      <c r="AQ179" s="139"/>
      <c r="AR179" s="23">
        <v>-0.50000000000000222</v>
      </c>
      <c r="AS179" s="23">
        <v>0.30199999999999999</v>
      </c>
      <c r="AT179" s="23">
        <f t="shared" si="38"/>
        <v>0.30199999999999999</v>
      </c>
      <c r="AU179" s="23" t="str">
        <f t="shared" si="39"/>
        <v>x</v>
      </c>
    </row>
    <row r="180" spans="22:47" s="138" customFormat="1" ht="16" x14ac:dyDescent="0.2">
      <c r="V180" s="140"/>
      <c r="W180" s="23"/>
      <c r="X180" s="140">
        <f t="shared" si="43"/>
        <v>-2</v>
      </c>
      <c r="Y180" s="140" t="e">
        <f t="shared" si="45"/>
        <v>#N/A</v>
      </c>
      <c r="Z180" s="23">
        <v>-2</v>
      </c>
      <c r="AA180" s="109">
        <f t="shared" si="46"/>
        <v>0</v>
      </c>
      <c r="AB180" s="143" t="str">
        <f t="shared" si="47"/>
        <v>0</v>
      </c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42">
        <f t="shared" si="48"/>
        <v>2.4166666666666643</v>
      </c>
      <c r="AM180" s="141">
        <f t="shared" si="44"/>
        <v>2.1513440016773775E-2</v>
      </c>
      <c r="AN180" s="141" t="e" cm="1">
        <f t="array" ref="AN180">_xlfn.IFS(
    FALSE, N("Check if X1 shading is ON"),
    $AN$48&lt;&gt;"x", NA(),
    FALSE, N("Check if case is 'LEFT' and x axis value less than z score"),
    AND($Y$67 = "LEFT", $AL180 &lt; IF($AC$67="", 0, $AC$67)), $AM180,
    FALSE, N("Check if case is 'RIGHT' and x axis value greater than z score"),
    AND($Y$67 = "RIGHT", $AL180 &gt; IF($AC$67="", 0, $AC$67)), $AM180,
    FALSE, N("Check if case is 'TWO' and both directions"),
    AND(
        $Y$67 = "TWO",
        OR($AL180 &lt; -ABS($AC$67), $AL180 &gt; ABS($AC$68))
    ), $AM180,
    FALSE, N("Default case: Return NA()"),
    TRUE, NA()
)</f>
        <v>#N/A</v>
      </c>
      <c r="AO180" s="141" t="e" cm="1">
        <f t="array" ref="AO180">_xlfn.IFS(
    FALSE, N("Check if X1 shading is ON"),
    $AN$48&lt;&gt;"x", NA(),
    FALSE, N("Check if case is 'LEFT' and x axis value less than z score"),
    AND($Y$68 = "LEFT", $AL180 &lt; IF($AC$68="", 0, $AC$68)), $AM180,
    FALSE, N("Check if case is 'RIGHT' and x axis value greater than z score"),
    AND($Y$68 = "RIGHT", $AL180 &gt; IF($AC$68="", 0, $AC$68)), $AM180,
    FALSE, N("Default case: Return NA()"),
    TRUE, NA()
)</f>
        <v>#N/A</v>
      </c>
      <c r="AP180" s="141" t="e" cm="1">
        <f t="array" ref="AP180">_xlfn.IFS(
    FALSE, N("Check if X1 shading is ON"),
    $AP$48&lt;&gt;"x", NA(),
    FALSE, N("Check if case is 'LEFT' and x axis value less than z score"),
    AND($Y$71 = "LEFT", $AL180 &lt; IF($AC$71="", 0, $AC$71)), $AM180,
    FALSE, N("Check if case is 'RIGHT' and x axis value greater than z score"),
    AND($Y$71 = "RIGHT", $AL180 &gt; IF($AC$71="", 0, $AC$71)), $AM180,
    FALSE, N("Check if case is 'TWO' and both directions"),
    AND(
        $Y$71 = "TWO",
        OR($AL180 &lt; -ABS($AC$71), $AL180 &gt; ABS($AC$71))
    ), $AM180,
    FALSE, N("Default case: Return NA()"),
    TRUE, NA()
)</f>
        <v>#N/A</v>
      </c>
      <c r="AQ180" s="139"/>
      <c r="AR180" s="23">
        <v>-0.33333333333333548</v>
      </c>
      <c r="AS180" s="23">
        <v>0.30199999999999999</v>
      </c>
      <c r="AT180" s="23">
        <f t="shared" si="38"/>
        <v>0.30199999999999999</v>
      </c>
      <c r="AU180" s="23" t="str">
        <f t="shared" si="39"/>
        <v>x</v>
      </c>
    </row>
    <row r="181" spans="22:47" s="138" customFormat="1" ht="16" x14ac:dyDescent="0.2">
      <c r="V181" s="140"/>
      <c r="W181" s="23"/>
      <c r="X181" s="140">
        <f t="shared" si="43"/>
        <v>-1</v>
      </c>
      <c r="Y181" s="140" t="e">
        <f t="shared" si="45"/>
        <v>#N/A</v>
      </c>
      <c r="Z181" s="23">
        <v>-1</v>
      </c>
      <c r="AA181" s="109">
        <f t="shared" si="46"/>
        <v>0</v>
      </c>
      <c r="AB181" s="143" t="str">
        <f t="shared" si="47"/>
        <v>0</v>
      </c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42">
        <f t="shared" si="48"/>
        <v>2.4583333333333308</v>
      </c>
      <c r="AM181" s="141">
        <f t="shared" si="44"/>
        <v>1.9435773384265099E-2</v>
      </c>
      <c r="AN181" s="141" t="e" cm="1">
        <f t="array" ref="AN181">_xlfn.IFS(
    FALSE, N("Check if X1 shading is ON"),
    $AN$48&lt;&gt;"x", NA(),
    FALSE, N("Check if case is 'LEFT' and x axis value less than z score"),
    AND($Y$67 = "LEFT", $AL181 &lt; IF($AC$67="", 0, $AC$67)), $AM181,
    FALSE, N("Check if case is 'RIGHT' and x axis value greater than z score"),
    AND($Y$67 = "RIGHT", $AL181 &gt; IF($AC$67="", 0, $AC$67)), $AM181,
    FALSE, N("Check if case is 'TWO' and both directions"),
    AND(
        $Y$67 = "TWO",
        OR($AL181 &lt; -ABS($AC$67), $AL181 &gt; ABS($AC$68))
    ), $AM181,
    FALSE, N("Default case: Return NA()"),
    TRUE, NA()
)</f>
        <v>#N/A</v>
      </c>
      <c r="AO181" s="141" t="e" cm="1">
        <f t="array" ref="AO181">_xlfn.IFS(
    FALSE, N("Check if X1 shading is ON"),
    $AN$48&lt;&gt;"x", NA(),
    FALSE, N("Check if case is 'LEFT' and x axis value less than z score"),
    AND($Y$68 = "LEFT", $AL181 &lt; IF($AC$68="", 0, $AC$68)), $AM181,
    FALSE, N("Check if case is 'RIGHT' and x axis value greater than z score"),
    AND($Y$68 = "RIGHT", $AL181 &gt; IF($AC$68="", 0, $AC$68)), $AM181,
    FALSE, N("Default case: Return NA()"),
    TRUE, NA()
)</f>
        <v>#N/A</v>
      </c>
      <c r="AP181" s="141" t="e" cm="1">
        <f t="array" ref="AP181">_xlfn.IFS(
    FALSE, N("Check if X1 shading is ON"),
    $AP$48&lt;&gt;"x", NA(),
    FALSE, N("Check if case is 'LEFT' and x axis value less than z score"),
    AND($Y$71 = "LEFT", $AL181 &lt; IF($AC$71="", 0, $AC$71)), $AM181,
    FALSE, N("Check if case is 'RIGHT' and x axis value greater than z score"),
    AND($Y$71 = "RIGHT", $AL181 &gt; IF($AC$71="", 0, $AC$71)), $AM181,
    FALSE, N("Check if case is 'TWO' and both directions"),
    AND(
        $Y$71 = "TWO",
        OR($AL181 &lt; -ABS($AC$71), $AL181 &gt; ABS($AC$71))
    ), $AM181,
    FALSE, N("Default case: Return NA()"),
    TRUE, NA()
)</f>
        <v>#N/A</v>
      </c>
      <c r="AQ181" s="139"/>
      <c r="AR181" s="23">
        <v>-0.16666666666666879</v>
      </c>
      <c r="AS181" s="23">
        <v>0.30199999999999999</v>
      </c>
      <c r="AT181" s="23">
        <f t="shared" si="38"/>
        <v>0.30199999999999999</v>
      </c>
      <c r="AU181" s="23" t="str">
        <f t="shared" si="39"/>
        <v>x</v>
      </c>
    </row>
    <row r="182" spans="22:47" s="138" customFormat="1" ht="16" x14ac:dyDescent="0.2">
      <c r="V182" s="140"/>
      <c r="W182" s="23"/>
      <c r="X182" s="140">
        <f t="shared" si="43"/>
        <v>0</v>
      </c>
      <c r="Y182" s="140" t="e">
        <f t="shared" si="45"/>
        <v>#N/A</v>
      </c>
      <c r="Z182" s="48">
        <v>0</v>
      </c>
      <c r="AA182" s="109">
        <f t="shared" si="46"/>
        <v>0</v>
      </c>
      <c r="AB182" s="143" t="str">
        <f t="shared" si="47"/>
        <v>0</v>
      </c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42">
        <f t="shared" si="48"/>
        <v>2.4999999999999973</v>
      </c>
      <c r="AM182" s="141">
        <f t="shared" si="44"/>
        <v>1.7528300493568655E-2</v>
      </c>
      <c r="AN182" s="141" t="e" cm="1">
        <f t="array" ref="AN182">_xlfn.IFS(
    FALSE, N("Check if X1 shading is ON"),
    $AN$48&lt;&gt;"x", NA(),
    FALSE, N("Check if case is 'LEFT' and x axis value less than z score"),
    AND($Y$67 = "LEFT", $AL182 &lt; IF($AC$67="", 0, $AC$67)), $AM182,
    FALSE, N("Check if case is 'RIGHT' and x axis value greater than z score"),
    AND($Y$67 = "RIGHT", $AL182 &gt; IF($AC$67="", 0, $AC$67)), $AM182,
    FALSE, N("Check if case is 'TWO' and both directions"),
    AND(
        $Y$67 = "TWO",
        OR($AL182 &lt; -ABS($AC$67), $AL182 &gt; ABS($AC$68))
    ), $AM182,
    FALSE, N("Default case: Return NA()"),
    TRUE, NA()
)</f>
        <v>#N/A</v>
      </c>
      <c r="AO182" s="141" t="e" cm="1">
        <f t="array" ref="AO182">_xlfn.IFS(
    FALSE, N("Check if X1 shading is ON"),
    $AN$48&lt;&gt;"x", NA(),
    FALSE, N("Check if case is 'LEFT' and x axis value less than z score"),
    AND($Y$68 = "LEFT", $AL182 &lt; IF($AC$68="", 0, $AC$68)), $AM182,
    FALSE, N("Check if case is 'RIGHT' and x axis value greater than z score"),
    AND($Y$68 = "RIGHT", $AL182 &gt; IF($AC$68="", 0, $AC$68)), $AM182,
    FALSE, N("Default case: Return NA()"),
    TRUE, NA()
)</f>
        <v>#N/A</v>
      </c>
      <c r="AP182" s="141" t="e" cm="1">
        <f t="array" ref="AP182">_xlfn.IFS(
    FALSE, N("Check if X1 shading is ON"),
    $AP$48&lt;&gt;"x", NA(),
    FALSE, N("Check if case is 'LEFT' and x axis value less than z score"),
    AND($Y$71 = "LEFT", $AL182 &lt; IF($AC$71="", 0, $AC$71)), $AM182,
    FALSE, N("Check if case is 'RIGHT' and x axis value greater than z score"),
    AND($Y$71 = "RIGHT", $AL182 &gt; IF($AC$71="", 0, $AC$71)), $AM182,
    FALSE, N("Check if case is 'TWO' and both directions"),
    AND(
        $Y$71 = "TWO",
        OR($AL182 &lt; -ABS($AC$71), $AL182 &gt; ABS($AC$71))
    ), $AM182,
    FALSE, N("Default case: Return NA()"),
    TRUE, NA()
)</f>
        <v>#N/A</v>
      </c>
      <c r="AQ182" s="139"/>
      <c r="AR182" s="23">
        <v>0.16666666666666449</v>
      </c>
      <c r="AS182" s="23">
        <v>0.30199999999999999</v>
      </c>
      <c r="AT182" s="23">
        <f t="shared" si="38"/>
        <v>0.30199999999999999</v>
      </c>
      <c r="AU182" s="23" t="str">
        <f t="shared" si="39"/>
        <v>x</v>
      </c>
    </row>
    <row r="183" spans="22:47" s="138" customFormat="1" ht="16" x14ac:dyDescent="0.2">
      <c r="V183" s="140"/>
      <c r="W183" s="23"/>
      <c r="X183" s="140">
        <f t="shared" si="43"/>
        <v>1</v>
      </c>
      <c r="Y183" s="140" t="e">
        <f t="shared" si="45"/>
        <v>#N/A</v>
      </c>
      <c r="Z183" s="48">
        <v>1</v>
      </c>
      <c r="AA183" s="109">
        <f t="shared" si="46"/>
        <v>0</v>
      </c>
      <c r="AB183" s="143" t="str">
        <f t="shared" si="47"/>
        <v>0</v>
      </c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42">
        <f t="shared" si="48"/>
        <v>2.5416666666666639</v>
      </c>
      <c r="AM183" s="141">
        <f t="shared" si="44"/>
        <v>1.5780610826231976E-2</v>
      </c>
      <c r="AN183" s="141" t="e" cm="1">
        <f t="array" ref="AN183">_xlfn.IFS(
    FALSE, N("Check if X1 shading is ON"),
    $AN$48&lt;&gt;"x", NA(),
    FALSE, N("Check if case is 'LEFT' and x axis value less than z score"),
    AND($Y$67 = "LEFT", $AL183 &lt; IF($AC$67="", 0, $AC$67)), $AM183,
    FALSE, N("Check if case is 'RIGHT' and x axis value greater than z score"),
    AND($Y$67 = "RIGHT", $AL183 &gt; IF($AC$67="", 0, $AC$67)), $AM183,
    FALSE, N("Check if case is 'TWO' and both directions"),
    AND(
        $Y$67 = "TWO",
        OR($AL183 &lt; -ABS($AC$67), $AL183 &gt; ABS($AC$68))
    ), $AM183,
    FALSE, N("Default case: Return NA()"),
    TRUE, NA()
)</f>
        <v>#N/A</v>
      </c>
      <c r="AO183" s="141" t="e" cm="1">
        <f t="array" ref="AO183">_xlfn.IFS(
    FALSE, N("Check if X1 shading is ON"),
    $AN$48&lt;&gt;"x", NA(),
    FALSE, N("Check if case is 'LEFT' and x axis value less than z score"),
    AND($Y$68 = "LEFT", $AL183 &lt; IF($AC$68="", 0, $AC$68)), $AM183,
    FALSE, N("Check if case is 'RIGHT' and x axis value greater than z score"),
    AND($Y$68 = "RIGHT", $AL183 &gt; IF($AC$68="", 0, $AC$68)), $AM183,
    FALSE, N("Default case: Return NA()"),
    TRUE, NA()
)</f>
        <v>#N/A</v>
      </c>
      <c r="AP183" s="141" t="e" cm="1">
        <f t="array" ref="AP183">_xlfn.IFS(
    FALSE, N("Check if X1 shading is ON"),
    $AP$48&lt;&gt;"x", NA(),
    FALSE, N("Check if case is 'LEFT' and x axis value less than z score"),
    AND($Y$71 = "LEFT", $AL183 &lt; IF($AC$71="", 0, $AC$71)), $AM183,
    FALSE, N("Check if case is 'RIGHT' and x axis value greater than z score"),
    AND($Y$71 = "RIGHT", $AL183 &gt; IF($AC$71="", 0, $AC$71)), $AM183,
    FALSE, N("Check if case is 'TWO' and both directions"),
    AND(
        $Y$71 = "TWO",
        OR($AL183 &lt; -ABS($AC$71), $AL183 &gt; ABS($AC$71))
    ), $AM183,
    FALSE, N("Default case: Return NA()"),
    TRUE, NA()
)</f>
        <v>#N/A</v>
      </c>
      <c r="AQ183" s="139"/>
      <c r="AR183" s="23">
        <v>0.33333333333333115</v>
      </c>
      <c r="AS183" s="23">
        <v>0.30199999999999999</v>
      </c>
      <c r="AT183" s="23">
        <f t="shared" si="38"/>
        <v>0.30199999999999999</v>
      </c>
      <c r="AU183" s="23" t="str">
        <f t="shared" si="39"/>
        <v>x</v>
      </c>
    </row>
    <row r="184" spans="22:47" s="138" customFormat="1" ht="16" x14ac:dyDescent="0.2">
      <c r="V184" s="140"/>
      <c r="W184" s="23"/>
      <c r="X184" s="140">
        <f t="shared" si="43"/>
        <v>2</v>
      </c>
      <c r="Y184" s="140" t="e">
        <f t="shared" si="45"/>
        <v>#N/A</v>
      </c>
      <c r="Z184" s="48">
        <v>2</v>
      </c>
      <c r="AA184" s="109">
        <f t="shared" si="46"/>
        <v>0</v>
      </c>
      <c r="AB184" s="143" t="str">
        <f t="shared" si="47"/>
        <v>0</v>
      </c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42">
        <f t="shared" si="48"/>
        <v>2.5833333333333304</v>
      </c>
      <c r="AM184" s="141">
        <f t="shared" si="44"/>
        <v>1.4182533754437414E-2</v>
      </c>
      <c r="AN184" s="141" t="e" cm="1">
        <f t="array" ref="AN184">_xlfn.IFS(
    FALSE, N("Check if X1 shading is ON"),
    $AN$48&lt;&gt;"x", NA(),
    FALSE, N("Check if case is 'LEFT' and x axis value less than z score"),
    AND($Y$67 = "LEFT", $AL184 &lt; IF($AC$67="", 0, $AC$67)), $AM184,
    FALSE, N("Check if case is 'RIGHT' and x axis value greater than z score"),
    AND($Y$67 = "RIGHT", $AL184 &gt; IF($AC$67="", 0, $AC$67)), $AM184,
    FALSE, N("Check if case is 'TWO' and both directions"),
    AND(
        $Y$67 = "TWO",
        OR($AL184 &lt; -ABS($AC$67), $AL184 &gt; ABS($AC$68))
    ), $AM184,
    FALSE, N("Default case: Return NA()"),
    TRUE, NA()
)</f>
        <v>#N/A</v>
      </c>
      <c r="AO184" s="141" t="e" cm="1">
        <f t="array" ref="AO184">_xlfn.IFS(
    FALSE, N("Check if X1 shading is ON"),
    $AN$48&lt;&gt;"x", NA(),
    FALSE, N("Check if case is 'LEFT' and x axis value less than z score"),
    AND($Y$68 = "LEFT", $AL184 &lt; IF($AC$68="", 0, $AC$68)), $AM184,
    FALSE, N("Check if case is 'RIGHT' and x axis value greater than z score"),
    AND($Y$68 = "RIGHT", $AL184 &gt; IF($AC$68="", 0, $AC$68)), $AM184,
    FALSE, N("Default case: Return NA()"),
    TRUE, NA()
)</f>
        <v>#N/A</v>
      </c>
      <c r="AP184" s="141" t="e" cm="1">
        <f t="array" ref="AP184">_xlfn.IFS(
    FALSE, N("Check if X1 shading is ON"),
    $AP$48&lt;&gt;"x", NA(),
    FALSE, N("Check if case is 'LEFT' and x axis value less than z score"),
    AND($Y$71 = "LEFT", $AL184 &lt; IF($AC$71="", 0, $AC$71)), $AM184,
    FALSE, N("Check if case is 'RIGHT' and x axis value greater than z score"),
    AND($Y$71 = "RIGHT", $AL184 &gt; IF($AC$71="", 0, $AC$71)), $AM184,
    FALSE, N("Check if case is 'TWO' and both directions"),
    AND(
        $Y$71 = "TWO",
        OR($AL184 &lt; -ABS($AC$71), $AL184 &gt; ABS($AC$71))
    ), $AM184,
    FALSE, N("Default case: Return NA()"),
    TRUE, NA()
)</f>
        <v>#N/A</v>
      </c>
      <c r="AQ184" s="139"/>
      <c r="AR184" s="23">
        <v>0.49999999999999789</v>
      </c>
      <c r="AS184" s="23">
        <v>0.30199999999999999</v>
      </c>
      <c r="AT184" s="23">
        <f t="shared" si="38"/>
        <v>0.30199999999999999</v>
      </c>
      <c r="AU184" s="23" t="str">
        <f t="shared" si="39"/>
        <v>x</v>
      </c>
    </row>
    <row r="185" spans="22:47" s="138" customFormat="1" ht="16" x14ac:dyDescent="0.2">
      <c r="V185" s="140"/>
      <c r="W185" s="23"/>
      <c r="X185" s="140">
        <f t="shared" si="43"/>
        <v>3</v>
      </c>
      <c r="Y185" s="140" t="e">
        <f t="shared" si="45"/>
        <v>#N/A</v>
      </c>
      <c r="Z185" s="48">
        <v>3</v>
      </c>
      <c r="AA185" s="109">
        <f t="shared" si="46"/>
        <v>0</v>
      </c>
      <c r="AB185" s="143" t="str">
        <f t="shared" si="47"/>
        <v>0</v>
      </c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42">
        <f t="shared" si="48"/>
        <v>2.6249999999999969</v>
      </c>
      <c r="AM185" s="141">
        <f t="shared" si="44"/>
        <v>1.2724181596831535E-2</v>
      </c>
      <c r="AN185" s="141" t="e" cm="1">
        <f t="array" ref="AN185">_xlfn.IFS(
    FALSE, N("Check if X1 shading is ON"),
    $AN$48&lt;&gt;"x", NA(),
    FALSE, N("Check if case is 'LEFT' and x axis value less than z score"),
    AND($Y$67 = "LEFT", $AL185 &lt; IF($AC$67="", 0, $AC$67)), $AM185,
    FALSE, N("Check if case is 'RIGHT' and x axis value greater than z score"),
    AND($Y$67 = "RIGHT", $AL185 &gt; IF($AC$67="", 0, $AC$67)), $AM185,
    FALSE, N("Check if case is 'TWO' and both directions"),
    AND(
        $Y$67 = "TWO",
        OR($AL185 &lt; -ABS($AC$67), $AL185 &gt; ABS($AC$68))
    ), $AM185,
    FALSE, N("Default case: Return NA()"),
    TRUE, NA()
)</f>
        <v>#N/A</v>
      </c>
      <c r="AO185" s="141" t="e" cm="1">
        <f t="array" ref="AO185">_xlfn.IFS(
    FALSE, N("Check if X1 shading is ON"),
    $AN$48&lt;&gt;"x", NA(),
    FALSE, N("Check if case is 'LEFT' and x axis value less than z score"),
    AND($Y$68 = "LEFT", $AL185 &lt; IF($AC$68="", 0, $AC$68)), $AM185,
    FALSE, N("Check if case is 'RIGHT' and x axis value greater than z score"),
    AND($Y$68 = "RIGHT", $AL185 &gt; IF($AC$68="", 0, $AC$68)), $AM185,
    FALSE, N("Default case: Return NA()"),
    TRUE, NA()
)</f>
        <v>#N/A</v>
      </c>
      <c r="AP185" s="141" t="e" cm="1">
        <f t="array" ref="AP185">_xlfn.IFS(
    FALSE, N("Check if X1 shading is ON"),
    $AP$48&lt;&gt;"x", NA(),
    FALSE, N("Check if case is 'LEFT' and x axis value less than z score"),
    AND($Y$71 = "LEFT", $AL185 &lt; IF($AC$71="", 0, $AC$71)), $AM185,
    FALSE, N("Check if case is 'RIGHT' and x axis value greater than z score"),
    AND($Y$71 = "RIGHT", $AL185 &gt; IF($AC$71="", 0, $AC$71)), $AM185,
    FALSE, N("Check if case is 'TWO' and both directions"),
    AND(
        $Y$71 = "TWO",
        OR($AL185 &lt; -ABS($AC$71), $AL185 &gt; ABS($AC$71))
    ), $AM185,
    FALSE, N("Default case: Return NA()"),
    TRUE, NA()
)</f>
        <v>#N/A</v>
      </c>
      <c r="AQ185" s="139"/>
      <c r="AR185" s="23">
        <v>0.66666666666666441</v>
      </c>
      <c r="AS185" s="23">
        <v>0.30199999999999999</v>
      </c>
      <c r="AT185" s="23">
        <f t="shared" si="38"/>
        <v>0.30199999999999999</v>
      </c>
      <c r="AU185" s="23" t="str">
        <f t="shared" si="39"/>
        <v>x</v>
      </c>
    </row>
    <row r="186" spans="22:47" s="138" customFormat="1" ht="16" x14ac:dyDescent="0.2">
      <c r="V186" s="140"/>
      <c r="W186" s="23"/>
      <c r="X186" s="23"/>
      <c r="Y186" s="140"/>
      <c r="Z186" s="140"/>
      <c r="AA186" s="140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42">
        <f t="shared" si="48"/>
        <v>2.6666666666666634</v>
      </c>
      <c r="AM186" s="141">
        <f t="shared" si="44"/>
        <v>1.1395986023797539E-2</v>
      </c>
      <c r="AN186" s="141" t="e" cm="1">
        <f t="array" ref="AN186">_xlfn.IFS(
    FALSE, N("Check if X1 shading is ON"),
    $AN$48&lt;&gt;"x", NA(),
    FALSE, N("Check if case is 'LEFT' and x axis value less than z score"),
    AND($Y$67 = "LEFT", $AL186 &lt; IF($AC$67="", 0, $AC$67)), $AM186,
    FALSE, N("Check if case is 'RIGHT' and x axis value greater than z score"),
    AND($Y$67 = "RIGHT", $AL186 &gt; IF($AC$67="", 0, $AC$67)), $AM186,
    FALSE, N("Check if case is 'TWO' and both directions"),
    AND(
        $Y$67 = "TWO",
        OR($AL186 &lt; -ABS($AC$67), $AL186 &gt; ABS($AC$68))
    ), $AM186,
    FALSE, N("Default case: Return NA()"),
    TRUE, NA()
)</f>
        <v>#N/A</v>
      </c>
      <c r="AO186" s="141" t="e" cm="1">
        <f t="array" ref="AO186">_xlfn.IFS(
    FALSE, N("Check if X1 shading is ON"),
    $AN$48&lt;&gt;"x", NA(),
    FALSE, N("Check if case is 'LEFT' and x axis value less than z score"),
    AND($Y$68 = "LEFT", $AL186 &lt; IF($AC$68="", 0, $AC$68)), $AM186,
    FALSE, N("Check if case is 'RIGHT' and x axis value greater than z score"),
    AND($Y$68 = "RIGHT", $AL186 &gt; IF($AC$68="", 0, $AC$68)), $AM186,
    FALSE, N("Default case: Return NA()"),
    TRUE, NA()
)</f>
        <v>#N/A</v>
      </c>
      <c r="AP186" s="141" t="e" cm="1">
        <f t="array" ref="AP186">_xlfn.IFS(
    FALSE, N("Check if X1 shading is ON"),
    $AP$48&lt;&gt;"x", NA(),
    FALSE, N("Check if case is 'LEFT' and x axis value less than z score"),
    AND($Y$71 = "LEFT", $AL186 &lt; IF($AC$71="", 0, $AC$71)), $AM186,
    FALSE, N("Check if case is 'RIGHT' and x axis value greater than z score"),
    AND($Y$71 = "RIGHT", $AL186 &gt; IF($AC$71="", 0, $AC$71)), $AM186,
    FALSE, N("Check if case is 'TWO' and both directions"),
    AND(
        $Y$71 = "TWO",
        OR($AL186 &lt; -ABS($AC$71), $AL186 &gt; ABS($AC$71))
    ), $AM186,
    FALSE, N("Default case: Return NA()"),
    TRUE, NA()
)</f>
        <v>#N/A</v>
      </c>
      <c r="AQ186" s="139"/>
      <c r="AR186" s="23">
        <v>-0.50000000000000222</v>
      </c>
      <c r="AS186" s="23">
        <v>0.32600000000000001</v>
      </c>
      <c r="AT186" s="23">
        <f t="shared" si="38"/>
        <v>0.32600000000000001</v>
      </c>
      <c r="AU186" s="23" t="str">
        <f t="shared" si="39"/>
        <v>x</v>
      </c>
    </row>
    <row r="187" spans="22:47" s="138" customFormat="1" ht="16" x14ac:dyDescent="0.2">
      <c r="V187" s="140"/>
      <c r="W187" s="23"/>
      <c r="X187" s="23"/>
      <c r="Y187" s="140"/>
      <c r="Z187" s="140"/>
      <c r="AA187" s="140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42">
        <f t="shared" si="48"/>
        <v>2.7083333333333299</v>
      </c>
      <c r="AM187" s="141">
        <f t="shared" si="44"/>
        <v>1.0188728126088738E-2</v>
      </c>
      <c r="AN187" s="141" t="e" cm="1">
        <f t="array" ref="AN187">_xlfn.IFS(
    FALSE, N("Check if X1 shading is ON"),
    $AN$48&lt;&gt;"x", NA(),
    FALSE, N("Check if case is 'LEFT' and x axis value less than z score"),
    AND($Y$67 = "LEFT", $AL187 &lt; IF($AC$67="", 0, $AC$67)), $AM187,
    FALSE, N("Check if case is 'RIGHT' and x axis value greater than z score"),
    AND($Y$67 = "RIGHT", $AL187 &gt; IF($AC$67="", 0, $AC$67)), $AM187,
    FALSE, N("Check if case is 'TWO' and both directions"),
    AND(
        $Y$67 = "TWO",
        OR($AL187 &lt; -ABS($AC$67), $AL187 &gt; ABS($AC$68))
    ), $AM187,
    FALSE, N("Default case: Return NA()"),
    TRUE, NA()
)</f>
        <v>#N/A</v>
      </c>
      <c r="AO187" s="141" t="e" cm="1">
        <f t="array" ref="AO187">_xlfn.IFS(
    FALSE, N("Check if X1 shading is ON"),
    $AN$48&lt;&gt;"x", NA(),
    FALSE, N("Check if case is 'LEFT' and x axis value less than z score"),
    AND($Y$68 = "LEFT", $AL187 &lt; IF($AC$68="", 0, $AC$68)), $AM187,
    FALSE, N("Check if case is 'RIGHT' and x axis value greater than z score"),
    AND($Y$68 = "RIGHT", $AL187 &gt; IF($AC$68="", 0, $AC$68)), $AM187,
    FALSE, N("Default case: Return NA()"),
    TRUE, NA()
)</f>
        <v>#N/A</v>
      </c>
      <c r="AP187" s="141" t="e" cm="1">
        <f t="array" ref="AP187">_xlfn.IFS(
    FALSE, N("Check if X1 shading is ON"),
    $AP$48&lt;&gt;"x", NA(),
    FALSE, N("Check if case is 'LEFT' and x axis value less than z score"),
    AND($Y$71 = "LEFT", $AL187 &lt; IF($AC$71="", 0, $AC$71)), $AM187,
    FALSE, N("Check if case is 'RIGHT' and x axis value greater than z score"),
    AND($Y$71 = "RIGHT", $AL187 &gt; IF($AC$71="", 0, $AC$71)), $AM187,
    FALSE, N("Check if case is 'TWO' and both directions"),
    AND(
        $Y$71 = "TWO",
        OR($AL187 &lt; -ABS($AC$71), $AL187 &gt; ABS($AC$71))
    ), $AM187,
    FALSE, N("Default case: Return NA()"),
    TRUE, NA()
)</f>
        <v>#N/A</v>
      </c>
      <c r="AQ187" s="139"/>
      <c r="AR187" s="23">
        <v>-0.33333333333333548</v>
      </c>
      <c r="AS187" s="23">
        <v>0.32600000000000001</v>
      </c>
      <c r="AT187" s="23">
        <f t="shared" si="38"/>
        <v>0.32600000000000001</v>
      </c>
      <c r="AU187" s="23" t="str">
        <f t="shared" si="39"/>
        <v>x</v>
      </c>
    </row>
    <row r="188" spans="22:47" s="138" customFormat="1" ht="16" x14ac:dyDescent="0.2">
      <c r="V188" s="140"/>
      <c r="W188" s="23"/>
      <c r="X188" s="23"/>
      <c r="Y188" s="140"/>
      <c r="Z188" s="140"/>
      <c r="AA188" s="140"/>
      <c r="AB188" s="139"/>
      <c r="AC188" s="139"/>
      <c r="AD188" s="139"/>
      <c r="AE188" s="139"/>
      <c r="AF188" s="86"/>
      <c r="AG188" s="86"/>
      <c r="AH188" s="86"/>
      <c r="AI188" s="139"/>
      <c r="AJ188" s="139"/>
      <c r="AK188" s="139"/>
      <c r="AL188" s="142">
        <f t="shared" si="48"/>
        <v>2.7499999999999964</v>
      </c>
      <c r="AM188" s="141">
        <f t="shared" si="44"/>
        <v>9.0935625015911431E-3</v>
      </c>
      <c r="AN188" s="141" t="e" cm="1">
        <f t="array" ref="AN188">_xlfn.IFS(
    FALSE, N("Check if X1 shading is ON"),
    $AN$48&lt;&gt;"x", NA(),
    FALSE, N("Check if case is 'LEFT' and x axis value less than z score"),
    AND($Y$67 = "LEFT", $AL188 &lt; IF($AC$67="", 0, $AC$67)), $AM188,
    FALSE, N("Check if case is 'RIGHT' and x axis value greater than z score"),
    AND($Y$67 = "RIGHT", $AL188 &gt; IF($AC$67="", 0, $AC$67)), $AM188,
    FALSE, N("Check if case is 'TWO' and both directions"),
    AND(
        $Y$67 = "TWO",
        OR($AL188 &lt; -ABS($AC$67), $AL188 &gt; ABS($AC$68))
    ), $AM188,
    FALSE, N("Default case: Return NA()"),
    TRUE, NA()
)</f>
        <v>#N/A</v>
      </c>
      <c r="AO188" s="141" t="e" cm="1">
        <f t="array" ref="AO188">_xlfn.IFS(
    FALSE, N("Check if X1 shading is ON"),
    $AN$48&lt;&gt;"x", NA(),
    FALSE, N("Check if case is 'LEFT' and x axis value less than z score"),
    AND($Y$68 = "LEFT", $AL188 &lt; IF($AC$68="", 0, $AC$68)), $AM188,
    FALSE, N("Check if case is 'RIGHT' and x axis value greater than z score"),
    AND($Y$68 = "RIGHT", $AL188 &gt; IF($AC$68="", 0, $AC$68)), $AM188,
    FALSE, N("Default case: Return NA()"),
    TRUE, NA()
)</f>
        <v>#N/A</v>
      </c>
      <c r="AP188" s="141" t="e" cm="1">
        <f t="array" ref="AP188">_xlfn.IFS(
    FALSE, N("Check if X1 shading is ON"),
    $AP$48&lt;&gt;"x", NA(),
    FALSE, N("Check if case is 'LEFT' and x axis value less than z score"),
    AND($Y$71 = "LEFT", $AL188 &lt; IF($AC$71="", 0, $AC$71)), $AM188,
    FALSE, N("Check if case is 'RIGHT' and x axis value greater than z score"),
    AND($Y$71 = "RIGHT", $AL188 &gt; IF($AC$71="", 0, $AC$71)), $AM188,
    FALSE, N("Check if case is 'TWO' and both directions"),
    AND(
        $Y$71 = "TWO",
        OR($AL188 &lt; -ABS($AC$71), $AL188 &gt; ABS($AC$71))
    ), $AM188,
    FALSE, N("Default case: Return NA()"),
    TRUE, NA()
)</f>
        <v>#N/A</v>
      </c>
      <c r="AQ188" s="139"/>
      <c r="AR188" s="23">
        <v>-0.16666666666666879</v>
      </c>
      <c r="AS188" s="23">
        <v>0.32600000000000001</v>
      </c>
      <c r="AT188" s="23">
        <f t="shared" si="38"/>
        <v>0.32600000000000001</v>
      </c>
      <c r="AU188" s="23" t="str">
        <f t="shared" si="39"/>
        <v>x</v>
      </c>
    </row>
    <row r="189" spans="22:47" s="138" customFormat="1" ht="16" x14ac:dyDescent="0.2"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139"/>
      <c r="AJ189" s="139"/>
      <c r="AK189" s="139"/>
      <c r="AL189" s="142">
        <f t="shared" si="48"/>
        <v>2.791666666666663</v>
      </c>
      <c r="AM189" s="141">
        <f t="shared" si="44"/>
        <v>8.1020357469785802E-3</v>
      </c>
      <c r="AN189" s="141" t="e" cm="1">
        <f t="array" ref="AN189">_xlfn.IFS(
    FALSE, N("Check if X1 shading is ON"),
    $AN$48&lt;&gt;"x", NA(),
    FALSE, N("Check if case is 'LEFT' and x axis value less than z score"),
    AND($Y$67 = "LEFT", $AL189 &lt; IF($AC$67="", 0, $AC$67)), $AM189,
    FALSE, N("Check if case is 'RIGHT' and x axis value greater than z score"),
    AND($Y$67 = "RIGHT", $AL189 &gt; IF($AC$67="", 0, $AC$67)), $AM189,
    FALSE, N("Check if case is 'TWO' and both directions"),
    AND(
        $Y$67 = "TWO",
        OR($AL189 &lt; -ABS($AC$67), $AL189 &gt; ABS($AC$68))
    ), $AM189,
    FALSE, N("Default case: Return NA()"),
    TRUE, NA()
)</f>
        <v>#N/A</v>
      </c>
      <c r="AO189" s="141" t="e" cm="1">
        <f t="array" ref="AO189">_xlfn.IFS(
    FALSE, N("Check if X1 shading is ON"),
    $AN$48&lt;&gt;"x", NA(),
    FALSE, N("Check if case is 'LEFT' and x axis value less than z score"),
    AND($Y$68 = "LEFT", $AL189 &lt; IF($AC$68="", 0, $AC$68)), $AM189,
    FALSE, N("Check if case is 'RIGHT' and x axis value greater than z score"),
    AND($Y$68 = "RIGHT", $AL189 &gt; IF($AC$68="", 0, $AC$68)), $AM189,
    FALSE, N("Default case: Return NA()"),
    TRUE, NA()
)</f>
        <v>#N/A</v>
      </c>
      <c r="AP189" s="141" t="e" cm="1">
        <f t="array" ref="AP189">_xlfn.IFS(
    FALSE, N("Check if X1 shading is ON"),
    $AP$48&lt;&gt;"x", NA(),
    FALSE, N("Check if case is 'LEFT' and x axis value less than z score"),
    AND($Y$71 = "LEFT", $AL189 &lt; IF($AC$71="", 0, $AC$71)), $AM189,
    FALSE, N("Check if case is 'RIGHT' and x axis value greater than z score"),
    AND($Y$71 = "RIGHT", $AL189 &gt; IF($AC$71="", 0, $AC$71)), $AM189,
    FALSE, N("Check if case is 'TWO' and both directions"),
    AND(
        $Y$71 = "TWO",
        OR($AL189 &lt; -ABS($AC$71), $AL189 &gt; ABS($AC$71))
    ), $AM189,
    FALSE, N("Default case: Return NA()"),
    TRUE, NA()
)</f>
        <v>#N/A</v>
      </c>
      <c r="AQ189" s="139"/>
      <c r="AR189" s="23">
        <v>0.16666666666666449</v>
      </c>
      <c r="AS189" s="23">
        <v>0.32600000000000001</v>
      </c>
      <c r="AT189" s="23">
        <f t="shared" si="38"/>
        <v>0.32600000000000001</v>
      </c>
      <c r="AU189" s="23" t="str">
        <f t="shared" si="39"/>
        <v>x</v>
      </c>
    </row>
    <row r="190" spans="22:47" s="138" customFormat="1" ht="16" x14ac:dyDescent="0.2"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139"/>
      <c r="AJ190" s="139"/>
      <c r="AK190" s="139"/>
      <c r="AL190" s="142">
        <f t="shared" si="48"/>
        <v>2.8333333333333295</v>
      </c>
      <c r="AM190" s="141">
        <f t="shared" si="44"/>
        <v>7.2060997646093061E-3</v>
      </c>
      <c r="AN190" s="141" t="e" cm="1">
        <f t="array" ref="AN190">_xlfn.IFS(
    FALSE, N("Check if X1 shading is ON"),
    $AN$48&lt;&gt;"x", NA(),
    FALSE, N("Check if case is 'LEFT' and x axis value less than z score"),
    AND($Y$67 = "LEFT", $AL190 &lt; IF($AC$67="", 0, $AC$67)), $AM190,
    FALSE, N("Check if case is 'RIGHT' and x axis value greater than z score"),
    AND($Y$67 = "RIGHT", $AL190 &gt; IF($AC$67="", 0, $AC$67)), $AM190,
    FALSE, N("Check if case is 'TWO' and both directions"),
    AND(
        $Y$67 = "TWO",
        OR($AL190 &lt; -ABS($AC$67), $AL190 &gt; ABS($AC$68))
    ), $AM190,
    FALSE, N("Default case: Return NA()"),
    TRUE, NA()
)</f>
        <v>#N/A</v>
      </c>
      <c r="AO190" s="141" t="e" cm="1">
        <f t="array" ref="AO190">_xlfn.IFS(
    FALSE, N("Check if X1 shading is ON"),
    $AN$48&lt;&gt;"x", NA(),
    FALSE, N("Check if case is 'LEFT' and x axis value less than z score"),
    AND($Y$68 = "LEFT", $AL190 &lt; IF($AC$68="", 0, $AC$68)), $AM190,
    FALSE, N("Check if case is 'RIGHT' and x axis value greater than z score"),
    AND($Y$68 = "RIGHT", $AL190 &gt; IF($AC$68="", 0, $AC$68)), $AM190,
    FALSE, N("Default case: Return NA()"),
    TRUE, NA()
)</f>
        <v>#N/A</v>
      </c>
      <c r="AP190" s="141" t="e" cm="1">
        <f t="array" ref="AP190">_xlfn.IFS(
    FALSE, N("Check if X1 shading is ON"),
    $AP$48&lt;&gt;"x", NA(),
    FALSE, N("Check if case is 'LEFT' and x axis value less than z score"),
    AND($Y$71 = "LEFT", $AL190 &lt; IF($AC$71="", 0, $AC$71)), $AM190,
    FALSE, N("Check if case is 'RIGHT' and x axis value greater than z score"),
    AND($Y$71 = "RIGHT", $AL190 &gt; IF($AC$71="", 0, $AC$71)), $AM190,
    FALSE, N("Check if case is 'TWO' and both directions"),
    AND(
        $Y$71 = "TWO",
        OR($AL190 &lt; -ABS($AC$71), $AL190 &gt; ABS($AC$71))
    ), $AM190,
    FALSE, N("Default case: Return NA()"),
    TRUE, NA()
)</f>
        <v>#N/A</v>
      </c>
      <c r="AQ190" s="139"/>
      <c r="AR190" s="23">
        <v>0.33333333333333115</v>
      </c>
      <c r="AS190" s="23">
        <v>0.32600000000000001</v>
      </c>
      <c r="AT190" s="23">
        <f t="shared" si="38"/>
        <v>0.32600000000000001</v>
      </c>
      <c r="AU190" s="23" t="str">
        <f t="shared" si="39"/>
        <v>x</v>
      </c>
    </row>
    <row r="191" spans="22:47" s="138" customFormat="1" ht="16" x14ac:dyDescent="0.2"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139"/>
      <c r="AJ191" s="139"/>
      <c r="AK191" s="139"/>
      <c r="AL191" s="142">
        <f t="shared" si="48"/>
        <v>2.874999999999996</v>
      </c>
      <c r="AM191" s="141">
        <f t="shared" si="44"/>
        <v>6.3981203107236302E-3</v>
      </c>
      <c r="AN191" s="141" t="e" cm="1">
        <f t="array" ref="AN191">_xlfn.IFS(
    FALSE, N("Check if X1 shading is ON"),
    $AN$48&lt;&gt;"x", NA(),
    FALSE, N("Check if case is 'LEFT' and x axis value less than z score"),
    AND($Y$67 = "LEFT", $AL191 &lt; IF($AC$67="", 0, $AC$67)), $AM191,
    FALSE, N("Check if case is 'RIGHT' and x axis value greater than z score"),
    AND($Y$67 = "RIGHT", $AL191 &gt; IF($AC$67="", 0, $AC$67)), $AM191,
    FALSE, N("Check if case is 'TWO' and both directions"),
    AND(
        $Y$67 = "TWO",
        OR($AL191 &lt; -ABS($AC$67), $AL191 &gt; ABS($AC$68))
    ), $AM191,
    FALSE, N("Default case: Return NA()"),
    TRUE, NA()
)</f>
        <v>#N/A</v>
      </c>
      <c r="AO191" s="141" t="e" cm="1">
        <f t="array" ref="AO191">_xlfn.IFS(
    FALSE, N("Check if X1 shading is ON"),
    $AN$48&lt;&gt;"x", NA(),
    FALSE, N("Check if case is 'LEFT' and x axis value less than z score"),
    AND($Y$68 = "LEFT", $AL191 &lt; IF($AC$68="", 0, $AC$68)), $AM191,
    FALSE, N("Check if case is 'RIGHT' and x axis value greater than z score"),
    AND($Y$68 = "RIGHT", $AL191 &gt; IF($AC$68="", 0, $AC$68)), $AM191,
    FALSE, N("Default case: Return NA()"),
    TRUE, NA()
)</f>
        <v>#N/A</v>
      </c>
      <c r="AP191" s="141" t="e" cm="1">
        <f t="array" ref="AP191">_xlfn.IFS(
    FALSE, N("Check if X1 shading is ON"),
    $AP$48&lt;&gt;"x", NA(),
    FALSE, N("Check if case is 'LEFT' and x axis value less than z score"),
    AND($Y$71 = "LEFT", $AL191 &lt; IF($AC$71="", 0, $AC$71)), $AM191,
    FALSE, N("Check if case is 'RIGHT' and x axis value greater than z score"),
    AND($Y$71 = "RIGHT", $AL191 &gt; IF($AC$71="", 0, $AC$71)), $AM191,
    FALSE, N("Check if case is 'TWO' and both directions"),
    AND(
        $Y$71 = "TWO",
        OR($AL191 &lt; -ABS($AC$71), $AL191 &gt; ABS($AC$71))
    ), $AM191,
    FALSE, N("Default case: Return NA()"),
    TRUE, NA()
)</f>
        <v>#N/A</v>
      </c>
      <c r="AQ191" s="139"/>
      <c r="AR191" s="23">
        <v>0.49999999999999789</v>
      </c>
      <c r="AS191" s="23">
        <v>0.32600000000000001</v>
      </c>
      <c r="AT191" s="23">
        <f t="shared" si="38"/>
        <v>0.32600000000000001</v>
      </c>
      <c r="AU191" s="23" t="str">
        <f t="shared" si="39"/>
        <v>x</v>
      </c>
    </row>
    <row r="192" spans="22:47" s="138" customFormat="1" ht="16" x14ac:dyDescent="0.2"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139"/>
      <c r="AJ192" s="139"/>
      <c r="AK192" s="139"/>
      <c r="AL192" s="142">
        <f t="shared" si="48"/>
        <v>2.9166666666666625</v>
      </c>
      <c r="AM192" s="141">
        <f t="shared" si="44"/>
        <v>5.6708812194459562E-3</v>
      </c>
      <c r="AN192" s="141" t="e" cm="1">
        <f t="array" ref="AN192">_xlfn.IFS(
    FALSE, N("Check if X1 shading is ON"),
    $AN$48&lt;&gt;"x", NA(),
    FALSE, N("Check if case is 'LEFT' and x axis value less than z score"),
    AND($Y$67 = "LEFT", $AL192 &lt; IF($AC$67="", 0, $AC$67)), $AM192,
    FALSE, N("Check if case is 'RIGHT' and x axis value greater than z score"),
    AND($Y$67 = "RIGHT", $AL192 &gt; IF($AC$67="", 0, $AC$67)), $AM192,
    FALSE, N("Check if case is 'TWO' and both directions"),
    AND(
        $Y$67 = "TWO",
        OR($AL192 &lt; -ABS($AC$67), $AL192 &gt; ABS($AC$68))
    ), $AM192,
    FALSE, N("Default case: Return NA()"),
    TRUE, NA()
)</f>
        <v>#N/A</v>
      </c>
      <c r="AO192" s="141" t="e" cm="1">
        <f t="array" ref="AO192">_xlfn.IFS(
    FALSE, N("Check if X1 shading is ON"),
    $AN$48&lt;&gt;"x", NA(),
    FALSE, N("Check if case is 'LEFT' and x axis value less than z score"),
    AND($Y$68 = "LEFT", $AL192 &lt; IF($AC$68="", 0, $AC$68)), $AM192,
    FALSE, N("Check if case is 'RIGHT' and x axis value greater than z score"),
    AND($Y$68 = "RIGHT", $AL192 &gt; IF($AC$68="", 0, $AC$68)), $AM192,
    FALSE, N("Default case: Return NA()"),
    TRUE, NA()
)</f>
        <v>#N/A</v>
      </c>
      <c r="AP192" s="141" t="e" cm="1">
        <f t="array" ref="AP192">_xlfn.IFS(
    FALSE, N("Check if X1 shading is ON"),
    $AP$48&lt;&gt;"x", NA(),
    FALSE, N("Check if case is 'LEFT' and x axis value less than z score"),
    AND($Y$71 = "LEFT", $AL192 &lt; IF($AC$71="", 0, $AC$71)), $AM192,
    FALSE, N("Check if case is 'RIGHT' and x axis value greater than z score"),
    AND($Y$71 = "RIGHT", $AL192 &gt; IF($AC$71="", 0, $AC$71)), $AM192,
    FALSE, N("Check if case is 'TWO' and both directions"),
    AND(
        $Y$71 = "TWO",
        OR($AL192 &lt; -ABS($AC$71), $AL192 &gt; ABS($AC$71))
    ), $AM192,
    FALSE, N("Default case: Return NA()"),
    TRUE, NA()
)</f>
        <v>#N/A</v>
      </c>
      <c r="AQ192" s="139"/>
      <c r="AR192" s="23">
        <v>-0.33333333333333548</v>
      </c>
      <c r="AS192" s="23">
        <v>0.35</v>
      </c>
      <c r="AT192" s="23">
        <f t="shared" si="38"/>
        <v>0.35</v>
      </c>
      <c r="AU192" s="23" t="str">
        <f t="shared" si="39"/>
        <v>x</v>
      </c>
    </row>
    <row r="193" spans="36:47" s="138" customFormat="1" ht="16" x14ac:dyDescent="0.2">
      <c r="AJ193" s="139"/>
      <c r="AK193" s="139"/>
      <c r="AL193" s="142">
        <f t="shared" si="48"/>
        <v>2.958333333333329</v>
      </c>
      <c r="AM193" s="141">
        <f t="shared" si="44"/>
        <v>5.01758473893272E-3</v>
      </c>
      <c r="AN193" s="141" t="e" cm="1">
        <f t="array" ref="AN193">_xlfn.IFS(
    FALSE, N("Check if X1 shading is ON"),
    $AN$48&lt;&gt;"x", NA(),
    FALSE, N("Check if case is 'LEFT' and x axis value less than z score"),
    AND($Y$67 = "LEFT", $AL193 &lt; IF($AC$67="", 0, $AC$67)), $AM193,
    FALSE, N("Check if case is 'RIGHT' and x axis value greater than z score"),
    AND($Y$67 = "RIGHT", $AL193 &gt; IF($AC$67="", 0, $AC$67)), $AM193,
    FALSE, N("Check if case is 'TWO' and both directions"),
    AND(
        $Y$67 = "TWO",
        OR($AL193 &lt; -ABS($AC$67), $AL193 &gt; ABS($AC$68))
    ), $AM193,
    FALSE, N("Default case: Return NA()"),
    TRUE, NA()
)</f>
        <v>#N/A</v>
      </c>
      <c r="AO193" s="141" t="e" cm="1">
        <f t="array" ref="AO193">_xlfn.IFS(
    FALSE, N("Check if X1 shading is ON"),
    $AN$48&lt;&gt;"x", NA(),
    FALSE, N("Check if case is 'LEFT' and x axis value less than z score"),
    AND($Y$68 = "LEFT", $AL193 &lt; IF($AC$68="", 0, $AC$68)), $AM193,
    FALSE, N("Check if case is 'RIGHT' and x axis value greater than z score"),
    AND($Y$68 = "RIGHT", $AL193 &gt; IF($AC$68="", 0, $AC$68)), $AM193,
    FALSE, N("Default case: Return NA()"),
    TRUE, NA()
)</f>
        <v>#N/A</v>
      </c>
      <c r="AP193" s="141" t="e" cm="1">
        <f t="array" ref="AP193">_xlfn.IFS(
    FALSE, N("Check if X1 shading is ON"),
    $AP$48&lt;&gt;"x", NA(),
    FALSE, N("Check if case is 'LEFT' and x axis value less than z score"),
    AND($Y$71 = "LEFT", $AL193 &lt; IF($AC$71="", 0, $AC$71)), $AM193,
    FALSE, N("Check if case is 'RIGHT' and x axis value greater than z score"),
    AND($Y$71 = "RIGHT", $AL193 &gt; IF($AC$71="", 0, $AC$71)), $AM193,
    FALSE, N("Check if case is 'TWO' and both directions"),
    AND(
        $Y$71 = "TWO",
        OR($AL193 &lt; -ABS($AC$71), $AL193 &gt; ABS($AC$71))
    ), $AM193,
    FALSE, N("Default case: Return NA()"),
    TRUE, NA()
)</f>
        <v>#N/A</v>
      </c>
      <c r="AQ193" s="139"/>
      <c r="AR193" s="23">
        <v>-0.16666666666666879</v>
      </c>
      <c r="AS193" s="23">
        <v>0.35</v>
      </c>
      <c r="AT193" s="23">
        <f t="shared" si="38"/>
        <v>0.35</v>
      </c>
      <c r="AU193" s="23" t="str">
        <f t="shared" si="39"/>
        <v>x</v>
      </c>
    </row>
    <row r="194" spans="36:47" s="138" customFormat="1" ht="16" x14ac:dyDescent="0.2">
      <c r="AJ194" s="139"/>
      <c r="AK194" s="139"/>
      <c r="AL194" s="142">
        <f t="shared" si="48"/>
        <v>2.9999999999999956</v>
      </c>
      <c r="AM194" s="141">
        <f t="shared" si="44"/>
        <v>4.4318484119380665E-3</v>
      </c>
      <c r="AN194" s="141" t="e" cm="1">
        <f t="array" ref="AN194">_xlfn.IFS(
    FALSE, N("Check if X1 shading is ON"),
    $AN$48&lt;&gt;"x", NA(),
    FALSE, N("Check if case is 'LEFT' and x axis value less than z score"),
    AND($Y$67 = "LEFT", $AL194 &lt; IF($AC$67="", 0, $AC$67)), $AM194,
    FALSE, N("Check if case is 'RIGHT' and x axis value greater than z score"),
    AND($Y$67 = "RIGHT", $AL194 &gt; IF($AC$67="", 0, $AC$67)), $AM194,
    FALSE, N("Check if case is 'TWO' and both directions"),
    AND(
        $Y$67 = "TWO",
        OR($AL194 &lt; -ABS($AC$67), $AL194 &gt; ABS($AC$68))
    ), $AM194,
    FALSE, N("Default case: Return NA()"),
    TRUE, NA()
)</f>
        <v>#N/A</v>
      </c>
      <c r="AO194" s="141" t="e" cm="1">
        <f t="array" ref="AO194">_xlfn.IFS(
    FALSE, N("Check if X1 shading is ON"),
    $AN$48&lt;&gt;"x", NA(),
    FALSE, N("Check if case is 'LEFT' and x axis value less than z score"),
    AND($Y$68 = "LEFT", $AL194 &lt; IF($AC$68="", 0, $AC$68)), $AM194,
    FALSE, N("Check if case is 'RIGHT' and x axis value greater than z score"),
    AND($Y$68 = "RIGHT", $AL194 &gt; IF($AC$68="", 0, $AC$68)), $AM194,
    FALSE, N("Default case: Return NA()"),
    TRUE, NA()
)</f>
        <v>#N/A</v>
      </c>
      <c r="AP194" s="141" t="e" cm="1">
        <f t="array" ref="AP194">_xlfn.IFS(
    FALSE, N("Check if X1 shading is ON"),
    $AP$48&lt;&gt;"x", NA(),
    FALSE, N("Check if case is 'LEFT' and x axis value less than z score"),
    AND($Y$71 = "LEFT", $AL194 &lt; IF($AC$71="", 0, $AC$71)), $AM194,
    FALSE, N("Check if case is 'RIGHT' and x axis value greater than z score"),
    AND($Y$71 = "RIGHT", $AL194 &gt; IF($AC$71="", 0, $AC$71)), $AM194,
    FALSE, N("Check if case is 'TWO' and both directions"),
    AND(
        $Y$71 = "TWO",
        OR($AL194 &lt; -ABS($AC$71), $AL194 &gt; ABS($AC$71))
    ), $AM194,
    FALSE, N("Default case: Return NA()"),
    TRUE, NA()
)</f>
        <v>#N/A</v>
      </c>
      <c r="AQ194" s="139"/>
      <c r="AR194" s="23">
        <v>0.16666666666666449</v>
      </c>
      <c r="AS194" s="23">
        <v>0.35</v>
      </c>
      <c r="AT194" s="23">
        <f t="shared" si="38"/>
        <v>0.35</v>
      </c>
      <c r="AU194" s="23" t="str">
        <f t="shared" si="39"/>
        <v>x</v>
      </c>
    </row>
    <row r="195" spans="36:47" s="138" customFormat="1" ht="16" x14ac:dyDescent="0.2">
      <c r="AJ195" s="139"/>
      <c r="AK195" s="139"/>
      <c r="AL195" s="139"/>
      <c r="AM195" s="139"/>
      <c r="AN195" s="140"/>
      <c r="AO195" s="140"/>
      <c r="AP195" s="140"/>
      <c r="AQ195" s="139"/>
      <c r="AR195" s="23">
        <v>0.33333333333333115</v>
      </c>
      <c r="AS195" s="23">
        <v>0.35</v>
      </c>
      <c r="AT195" s="23">
        <f t="shared" si="38"/>
        <v>0.35</v>
      </c>
      <c r="AU195" s="23" t="str">
        <f t="shared" si="39"/>
        <v>x</v>
      </c>
    </row>
    <row r="196" spans="36:47" s="138" customFormat="1" ht="16" x14ac:dyDescent="0.2">
      <c r="AJ196" s="139"/>
      <c r="AK196" s="139"/>
      <c r="AL196" s="139"/>
      <c r="AM196" s="139"/>
      <c r="AN196" s="140"/>
      <c r="AO196" s="140"/>
      <c r="AP196" s="140"/>
      <c r="AQ196" s="139"/>
      <c r="AR196" s="23">
        <v>-0.16666666666666879</v>
      </c>
      <c r="AS196" s="23">
        <v>0.374</v>
      </c>
      <c r="AT196" s="23">
        <f t="shared" si="38"/>
        <v>0.374</v>
      </c>
      <c r="AU196" s="23" t="str">
        <f t="shared" si="39"/>
        <v>x</v>
      </c>
    </row>
    <row r="197" spans="36:47" s="138" customFormat="1" ht="16" x14ac:dyDescent="0.2">
      <c r="AJ197" s="86"/>
      <c r="AK197" s="86"/>
      <c r="AL197" s="86"/>
      <c r="AM197" s="86"/>
      <c r="AN197" s="48"/>
      <c r="AO197" s="48"/>
      <c r="AP197" s="48"/>
      <c r="AQ197" s="86"/>
      <c r="AR197" s="23">
        <v>0.16666666666666449</v>
      </c>
      <c r="AS197" s="23">
        <v>0.374</v>
      </c>
      <c r="AT197" s="23">
        <f t="shared" si="38"/>
        <v>0.374</v>
      </c>
      <c r="AU197" s="23" t="str">
        <f t="shared" si="39"/>
        <v>x</v>
      </c>
    </row>
  </sheetData>
  <dataValidations count="9">
    <dataValidation type="list" allowBlank="1" showInputMessage="1" showErrorMessage="1" sqref="M64" xr:uid="{294C1D6C-3AAE-41FE-8761-2CAA297D5D8B}">
      <formula1>"A, B, C, D"</formula1>
    </dataValidation>
    <dataValidation type="whole" allowBlank="1" showInputMessage="1" showErrorMessage="1" sqref="S46 AE52" xr:uid="{F2AF0113-81CF-324B-BC26-45A1BBE05389}">
      <formula1>0</formula1>
      <formula2>3</formula2>
    </dataValidation>
    <dataValidation type="list" allowBlank="1" showInputMessage="1" showErrorMessage="1" sqref="N156" xr:uid="{EB83EBB1-F6A7-3A49-AC61-2C8EC132AD09}">
      <formula1>"σ, σ(x̅) = σ/√n, σ̂(x̅) = s/√n"</formula1>
    </dataValidation>
    <dataValidation type="list" allowBlank="1" showInputMessage="1" showErrorMessage="1" sqref="P156" xr:uid="{4EAC3F02-3C8B-D345-87A1-97C8062EBC62}">
      <formula1>"z score, t score"</formula1>
    </dataValidation>
    <dataValidation type="list" allowBlank="1" showInputMessage="1" showErrorMessage="1" sqref="J158:J159 J162" xr:uid="{B40F4233-2955-7B46-A8EF-943214BCE9EC}">
      <formula1>"normal pop, normal x̅,  T x̅"</formula1>
    </dataValidation>
    <dataValidation type="list" allowBlank="1" showInputMessage="1" showErrorMessage="1" sqref="L158:L159" xr:uid="{25C980CD-4B90-124A-B572-2D1C67BFCB8A}">
      <formula1>"left, right, two left, two right"</formula1>
    </dataValidation>
    <dataValidation type="list" allowBlank="1" showInputMessage="1" showErrorMessage="1" sqref="L162" xr:uid="{22A4E326-49E7-134A-B213-2157BEF4C593}">
      <formula1>"left, right"</formula1>
    </dataValidation>
    <dataValidation type="list" allowBlank="1" showInputMessage="1" showErrorMessage="1" sqref="Q156" xr:uid="{643441EC-FE9E-474C-84C7-DCFE22197C0C}">
      <formula1>"P(x), P(x̅)"</formula1>
    </dataValidation>
    <dataValidation type="list" allowBlank="1" showInputMessage="1" showErrorMessage="1" sqref="O156 AB48" xr:uid="{0E227765-9332-0C41-A32A-74C349988C58}">
      <formula1>"x, x̅, r"</formula1>
    </dataValidation>
  </dataValidations>
  <pageMargins left="0.7" right="0.7" top="0.75" bottom="0.75" header="0.3" footer="0.3"/>
  <pageSetup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1B097-E540-F548-BE33-15C789D81304}">
  <dimension ref="A2:Z197"/>
  <sheetViews>
    <sheetView showGridLines="0" zoomScale="120" zoomScaleNormal="120" workbookViewId="0">
      <selection activeCell="K35" sqref="K35"/>
    </sheetView>
  </sheetViews>
  <sheetFormatPr baseColWidth="10" defaultColWidth="10.83203125" defaultRowHeight="15" x14ac:dyDescent="0.2"/>
  <cols>
    <col min="1" max="1" width="5" style="10" customWidth="1"/>
    <col min="2" max="2" width="40.33203125" style="10" customWidth="1"/>
    <col min="3" max="3" width="13" style="10" customWidth="1"/>
    <col min="4" max="4" width="15.5" style="10" customWidth="1"/>
    <col min="5" max="11" width="15" style="10" customWidth="1"/>
    <col min="12" max="12" width="12.6640625" style="10" customWidth="1"/>
    <col min="13" max="13" width="4.1640625" style="10" customWidth="1"/>
    <col min="14" max="14" width="15" style="10" customWidth="1"/>
    <col min="15" max="16" width="14.5" style="10" customWidth="1"/>
    <col min="17" max="18" width="10.83203125" style="10"/>
    <col min="19" max="21" width="10.83203125" style="15"/>
    <col min="22" max="26" width="10.83203125" style="10"/>
  </cols>
  <sheetData>
    <row r="2" spans="13:26" s="27" customFormat="1" ht="16" x14ac:dyDescent="0.2">
      <c r="S2" s="26"/>
      <c r="T2" s="26"/>
      <c r="U2" s="26"/>
      <c r="W2" s="16"/>
      <c r="X2" s="16"/>
      <c r="Y2" s="25" t="str">
        <f>L48</f>
        <v>x</v>
      </c>
      <c r="Z2" s="16"/>
    </row>
    <row r="3" spans="13:26" s="27" customFormat="1" ht="16" x14ac:dyDescent="0.2">
      <c r="Q3" s="2"/>
      <c r="S3" s="26"/>
      <c r="T3" s="26"/>
      <c r="U3" s="26"/>
      <c r="W3" s="23" t="s">
        <v>5</v>
      </c>
      <c r="X3" s="23" t="s">
        <v>6</v>
      </c>
      <c r="Y3" s="23" t="s">
        <v>7</v>
      </c>
      <c r="Z3" s="23" t="s">
        <v>8</v>
      </c>
    </row>
    <row r="4" spans="13:26" s="27" customFormat="1" ht="16" x14ac:dyDescent="0.2">
      <c r="Q4" s="2"/>
      <c r="S4" s="26"/>
      <c r="T4" s="26"/>
      <c r="U4" s="26"/>
      <c r="W4" s="23">
        <v>-2.3333333333333357</v>
      </c>
      <c r="X4" s="23">
        <v>1.4E-2</v>
      </c>
      <c r="Y4" s="23">
        <f>IF($Y$2="x",X4,NA())</f>
        <v>1.4E-2</v>
      </c>
      <c r="Z4" s="23" t="str">
        <f>IF($G$66="","",$G$66)</f>
        <v>x</v>
      </c>
    </row>
    <row r="5" spans="13:26" s="27" customFormat="1" ht="16" x14ac:dyDescent="0.2">
      <c r="S5" s="26"/>
      <c r="T5" s="26"/>
      <c r="U5" s="26"/>
      <c r="W5" s="23">
        <v>-2.1666666666666696</v>
      </c>
      <c r="X5" s="23">
        <v>1.4E-2</v>
      </c>
      <c r="Y5" s="23">
        <f t="shared" ref="Y5:Y68" si="0">IF($Y$2="x",X5,NA())</f>
        <v>1.4E-2</v>
      </c>
      <c r="Z5" s="23" t="str">
        <f t="shared" ref="Z5:Z68" si="1">IF($G$66="","",$G$66)</f>
        <v>x</v>
      </c>
    </row>
    <row r="6" spans="13:26" s="27" customFormat="1" ht="16" x14ac:dyDescent="0.2">
      <c r="M6" s="89" t="s">
        <v>44</v>
      </c>
      <c r="N6" s="88" t="s">
        <v>99</v>
      </c>
      <c r="S6" s="26"/>
      <c r="T6" s="26"/>
      <c r="U6" s="26"/>
      <c r="W6" s="23">
        <v>-1.8333333333333366</v>
      </c>
      <c r="X6" s="23">
        <v>1.4E-2</v>
      </c>
      <c r="Y6" s="23">
        <f t="shared" si="0"/>
        <v>1.4E-2</v>
      </c>
      <c r="Z6" s="23" t="str">
        <f t="shared" si="1"/>
        <v>x</v>
      </c>
    </row>
    <row r="7" spans="13:26" s="27" customFormat="1" ht="16" x14ac:dyDescent="0.2">
      <c r="M7" s="89" t="s">
        <v>44</v>
      </c>
      <c r="N7" s="88" t="s">
        <v>103</v>
      </c>
      <c r="Q7" s="2"/>
      <c r="S7" s="26"/>
      <c r="T7" s="26"/>
      <c r="U7" s="26"/>
      <c r="W7" s="23">
        <v>-1.6666666666666696</v>
      </c>
      <c r="X7" s="23">
        <v>1.4E-2</v>
      </c>
      <c r="Y7" s="23">
        <f t="shared" si="0"/>
        <v>1.4E-2</v>
      </c>
      <c r="Z7" s="23" t="str">
        <f t="shared" si="1"/>
        <v>x</v>
      </c>
    </row>
    <row r="8" spans="13:26" s="27" customFormat="1" ht="16" x14ac:dyDescent="0.2">
      <c r="M8" s="89" t="s">
        <v>44</v>
      </c>
      <c r="N8" s="88" t="s">
        <v>107</v>
      </c>
      <c r="Q8" s="2"/>
      <c r="S8" s="26"/>
      <c r="T8" s="26"/>
      <c r="U8" s="26"/>
      <c r="W8" s="23">
        <v>-1.5000000000000027</v>
      </c>
      <c r="X8" s="23">
        <v>1.4E-2</v>
      </c>
      <c r="Y8" s="23">
        <f t="shared" si="0"/>
        <v>1.4E-2</v>
      </c>
      <c r="Z8" s="23" t="str">
        <f t="shared" si="1"/>
        <v>x</v>
      </c>
    </row>
    <row r="9" spans="13:26" s="27" customFormat="1" ht="16" x14ac:dyDescent="0.2">
      <c r="M9" s="89" t="s">
        <v>44</v>
      </c>
      <c r="N9" s="88" t="s">
        <v>111</v>
      </c>
      <c r="Q9" s="2"/>
      <c r="S9" s="26"/>
      <c r="T9" s="26"/>
      <c r="U9" s="26"/>
      <c r="W9" s="23">
        <v>-1.3333333333333357</v>
      </c>
      <c r="X9" s="23">
        <v>1.4E-2</v>
      </c>
      <c r="Y9" s="23">
        <f t="shared" si="0"/>
        <v>1.4E-2</v>
      </c>
      <c r="Z9" s="23" t="str">
        <f t="shared" si="1"/>
        <v>x</v>
      </c>
    </row>
    <row r="10" spans="13:26" s="27" customFormat="1" ht="17" customHeight="1" x14ac:dyDescent="0.25">
      <c r="M10" s="89" t="s">
        <v>44</v>
      </c>
      <c r="N10" s="88" t="s">
        <v>115</v>
      </c>
      <c r="S10" s="26"/>
      <c r="T10" s="26"/>
      <c r="U10" s="26"/>
      <c r="W10" s="23">
        <v>-1.1666666666666687</v>
      </c>
      <c r="X10" s="23">
        <v>1.4E-2</v>
      </c>
      <c r="Y10" s="23">
        <f t="shared" si="0"/>
        <v>1.4E-2</v>
      </c>
      <c r="Z10" s="23" t="str">
        <f t="shared" si="1"/>
        <v>x</v>
      </c>
    </row>
    <row r="11" spans="13:26" s="27" customFormat="1" ht="17" customHeight="1" x14ac:dyDescent="0.25">
      <c r="M11" s="89">
        <v>0</v>
      </c>
      <c r="N11" s="88" t="s">
        <v>119</v>
      </c>
      <c r="S11" s="26"/>
      <c r="T11" s="26"/>
      <c r="U11" s="26"/>
      <c r="W11" s="23">
        <v>-0.83333333333333526</v>
      </c>
      <c r="X11" s="23">
        <v>1.4E-2</v>
      </c>
      <c r="Y11" s="23">
        <f t="shared" si="0"/>
        <v>1.4E-2</v>
      </c>
      <c r="Z11" s="23" t="str">
        <f t="shared" si="1"/>
        <v>x</v>
      </c>
    </row>
    <row r="12" spans="13:26" s="27" customFormat="1" ht="16" x14ac:dyDescent="0.2">
      <c r="M12" s="89" t="s">
        <v>44</v>
      </c>
      <c r="N12" s="88" t="s">
        <v>123</v>
      </c>
      <c r="S12" s="26"/>
      <c r="T12" s="26"/>
      <c r="U12" s="26"/>
      <c r="W12" s="23">
        <v>-0.66666666666666874</v>
      </c>
      <c r="X12" s="23">
        <v>1.4E-2</v>
      </c>
      <c r="Y12" s="23">
        <f t="shared" si="0"/>
        <v>1.4E-2</v>
      </c>
      <c r="Z12" s="23" t="str">
        <f t="shared" si="1"/>
        <v>x</v>
      </c>
    </row>
    <row r="13" spans="13:26" s="27" customFormat="1" ht="16" x14ac:dyDescent="0.2">
      <c r="M13" s="89" t="s">
        <v>44</v>
      </c>
      <c r="N13" s="88" t="s">
        <v>127</v>
      </c>
      <c r="S13" s="26"/>
      <c r="T13" s="26"/>
      <c r="U13" s="26"/>
      <c r="W13" s="23">
        <v>-0.50000000000000222</v>
      </c>
      <c r="X13" s="23">
        <v>1.4E-2</v>
      </c>
      <c r="Y13" s="23">
        <f t="shared" si="0"/>
        <v>1.4E-2</v>
      </c>
      <c r="Z13" s="23" t="str">
        <f t="shared" si="1"/>
        <v>x</v>
      </c>
    </row>
    <row r="14" spans="13:26" s="27" customFormat="1" ht="16" x14ac:dyDescent="0.2">
      <c r="M14" s="89" t="s">
        <v>44</v>
      </c>
      <c r="N14" s="90" t="s">
        <v>131</v>
      </c>
      <c r="S14" s="26"/>
      <c r="T14" s="26"/>
      <c r="U14" s="26"/>
      <c r="W14" s="23">
        <v>-0.33333333333333548</v>
      </c>
      <c r="X14" s="23">
        <v>1.4E-2</v>
      </c>
      <c r="Y14" s="23">
        <f t="shared" si="0"/>
        <v>1.4E-2</v>
      </c>
      <c r="Z14" s="23" t="str">
        <f t="shared" si="1"/>
        <v>x</v>
      </c>
    </row>
    <row r="15" spans="13:26" s="27" customFormat="1" ht="16" x14ac:dyDescent="0.2">
      <c r="M15" s="89" t="s">
        <v>44</v>
      </c>
      <c r="N15" s="90" t="s">
        <v>134</v>
      </c>
      <c r="S15" s="26"/>
      <c r="T15" s="26"/>
      <c r="U15" s="26"/>
      <c r="W15" s="23">
        <v>-0.16666666666666879</v>
      </c>
      <c r="X15" s="23">
        <v>1.4E-2</v>
      </c>
      <c r="Y15" s="23">
        <f t="shared" si="0"/>
        <v>1.4E-2</v>
      </c>
      <c r="Z15" s="23" t="str">
        <f t="shared" si="1"/>
        <v>x</v>
      </c>
    </row>
    <row r="16" spans="13:26" s="27" customFormat="1" ht="16" x14ac:dyDescent="0.2">
      <c r="M16" s="89" t="s">
        <v>44</v>
      </c>
      <c r="N16" s="90" t="s">
        <v>138</v>
      </c>
      <c r="S16" s="26"/>
      <c r="T16" s="26"/>
      <c r="U16" s="26"/>
      <c r="W16" s="23">
        <v>0.16666666666666449</v>
      </c>
      <c r="X16" s="23">
        <v>1.4E-2</v>
      </c>
      <c r="Y16" s="23">
        <f t="shared" si="0"/>
        <v>1.4E-2</v>
      </c>
      <c r="Z16" s="23" t="str">
        <f t="shared" si="1"/>
        <v>x</v>
      </c>
    </row>
    <row r="17" spans="2:26" s="27" customFormat="1" ht="16" x14ac:dyDescent="0.2">
      <c r="B17" s="15"/>
      <c r="C17" s="26"/>
      <c r="D17" s="26"/>
      <c r="E17" s="26"/>
      <c r="H17" s="10"/>
      <c r="I17" s="10"/>
      <c r="J17" s="10"/>
      <c r="M17" s="89" t="s">
        <v>44</v>
      </c>
      <c r="N17" s="88" t="s">
        <v>142</v>
      </c>
      <c r="Q17" s="2"/>
      <c r="S17" s="26"/>
      <c r="T17" s="26"/>
      <c r="U17" s="26"/>
      <c r="W17" s="23">
        <v>0.33333333333333115</v>
      </c>
      <c r="X17" s="23">
        <v>1.4E-2</v>
      </c>
      <c r="Y17" s="23">
        <f t="shared" si="0"/>
        <v>1.4E-2</v>
      </c>
      <c r="Z17" s="23" t="str">
        <f t="shared" si="1"/>
        <v>x</v>
      </c>
    </row>
    <row r="18" spans="2:26" s="27" customFormat="1" ht="17" x14ac:dyDescent="0.25">
      <c r="B18" s="15"/>
      <c r="C18" s="26"/>
      <c r="D18" s="26"/>
      <c r="E18" s="26"/>
      <c r="H18" s="10"/>
      <c r="I18" s="10"/>
      <c r="J18" s="10"/>
      <c r="M18" s="89" t="s">
        <v>44</v>
      </c>
      <c r="N18" s="88" t="s">
        <v>145</v>
      </c>
      <c r="Q18" s="2"/>
      <c r="S18" s="26"/>
      <c r="T18" s="26"/>
      <c r="U18" s="26"/>
      <c r="W18" s="23">
        <v>0.49999999999999789</v>
      </c>
      <c r="X18" s="23">
        <v>1.4E-2</v>
      </c>
      <c r="Y18" s="23">
        <f t="shared" si="0"/>
        <v>1.4E-2</v>
      </c>
      <c r="Z18" s="23" t="str">
        <f t="shared" si="1"/>
        <v>x</v>
      </c>
    </row>
    <row r="19" spans="2:26" s="27" customFormat="1" ht="17" x14ac:dyDescent="0.25">
      <c r="B19" s="15"/>
      <c r="C19" s="26"/>
      <c r="D19" s="26"/>
      <c r="E19" s="26"/>
      <c r="H19" s="10"/>
      <c r="I19" s="10"/>
      <c r="J19" s="10"/>
      <c r="M19" s="89">
        <v>0</v>
      </c>
      <c r="N19" s="88" t="s">
        <v>149</v>
      </c>
      <c r="Q19" s="2"/>
      <c r="S19" s="26"/>
      <c r="T19" s="26"/>
      <c r="U19" s="26"/>
      <c r="W19" s="23">
        <v>0.66666666666666441</v>
      </c>
      <c r="X19" s="23">
        <v>1.4E-2</v>
      </c>
      <c r="Y19" s="23">
        <f t="shared" si="0"/>
        <v>1.4E-2</v>
      </c>
      <c r="Z19" s="23" t="str">
        <f t="shared" si="1"/>
        <v>x</v>
      </c>
    </row>
    <row r="20" spans="2:26" s="27" customFormat="1" ht="16" x14ac:dyDescent="0.2">
      <c r="B20" s="15"/>
      <c r="C20" s="26"/>
      <c r="D20" s="26"/>
      <c r="E20" s="26"/>
      <c r="H20" s="10"/>
      <c r="I20" s="10"/>
      <c r="J20" s="10"/>
      <c r="M20" s="89" t="s">
        <v>44</v>
      </c>
      <c r="N20" s="88" t="s">
        <v>152</v>
      </c>
      <c r="Q20" s="2"/>
      <c r="S20" s="26"/>
      <c r="T20" s="26"/>
      <c r="U20" s="26"/>
      <c r="W20" s="23">
        <v>0.83333333333333093</v>
      </c>
      <c r="X20" s="23">
        <v>1.4E-2</v>
      </c>
      <c r="Y20" s="23">
        <f t="shared" si="0"/>
        <v>1.4E-2</v>
      </c>
      <c r="Z20" s="23" t="str">
        <f t="shared" si="1"/>
        <v>x</v>
      </c>
    </row>
    <row r="21" spans="2:26" s="27" customFormat="1" ht="16" x14ac:dyDescent="0.2">
      <c r="B21" s="15"/>
      <c r="D21" s="26"/>
      <c r="E21" s="26"/>
      <c r="H21" s="10"/>
      <c r="I21" s="10"/>
      <c r="J21" s="10"/>
      <c r="M21" s="89">
        <v>0</v>
      </c>
      <c r="N21" s="88" t="s">
        <v>156</v>
      </c>
      <c r="Q21" s="2"/>
      <c r="S21" s="26"/>
      <c r="T21" s="26"/>
      <c r="U21" s="26"/>
      <c r="W21" s="23">
        <v>1.1666666666666643</v>
      </c>
      <c r="X21" s="23">
        <v>1.4E-2</v>
      </c>
      <c r="Y21" s="23">
        <f t="shared" si="0"/>
        <v>1.4E-2</v>
      </c>
      <c r="Z21" s="23" t="str">
        <f t="shared" si="1"/>
        <v>x</v>
      </c>
    </row>
    <row r="22" spans="2:26" s="27" customFormat="1" ht="16" x14ac:dyDescent="0.2">
      <c r="B22" s="15"/>
      <c r="C22" s="26"/>
      <c r="D22" s="26"/>
      <c r="E22" s="26"/>
      <c r="H22" s="10"/>
      <c r="I22" s="10"/>
      <c r="J22" s="10"/>
      <c r="Q22" s="2"/>
      <c r="S22" s="26"/>
      <c r="T22" s="26"/>
      <c r="U22" s="26"/>
      <c r="W22" s="23">
        <v>1.3333333333333313</v>
      </c>
      <c r="X22" s="23">
        <v>1.4E-2</v>
      </c>
      <c r="Y22" s="23">
        <f t="shared" si="0"/>
        <v>1.4E-2</v>
      </c>
      <c r="Z22" s="23" t="str">
        <f t="shared" si="1"/>
        <v>x</v>
      </c>
    </row>
    <row r="23" spans="2:26" s="27" customFormat="1" ht="16" x14ac:dyDescent="0.2">
      <c r="B23" s="15"/>
      <c r="C23" s="26"/>
      <c r="D23" s="26"/>
      <c r="E23" s="26"/>
      <c r="H23" s="10"/>
      <c r="I23" s="10"/>
      <c r="J23" s="10"/>
      <c r="Q23" s="2"/>
      <c r="S23" s="26"/>
      <c r="T23" s="26"/>
      <c r="U23" s="26"/>
      <c r="W23" s="23">
        <v>1.4999999999999982</v>
      </c>
      <c r="X23" s="23">
        <v>1.4E-2</v>
      </c>
      <c r="Y23" s="23">
        <f t="shared" si="0"/>
        <v>1.4E-2</v>
      </c>
      <c r="Z23" s="23" t="str">
        <f t="shared" si="1"/>
        <v>x</v>
      </c>
    </row>
    <row r="24" spans="2:26" s="27" customFormat="1" ht="16" x14ac:dyDescent="0.2">
      <c r="J24" s="10"/>
      <c r="Q24" s="2"/>
      <c r="S24" s="26"/>
      <c r="T24" s="26"/>
      <c r="U24" s="26"/>
      <c r="W24" s="23">
        <v>1.6666666666666652</v>
      </c>
      <c r="X24" s="23">
        <v>1.4E-2</v>
      </c>
      <c r="Y24" s="23">
        <f t="shared" si="0"/>
        <v>1.4E-2</v>
      </c>
      <c r="Z24" s="23" t="str">
        <f t="shared" si="1"/>
        <v>x</v>
      </c>
    </row>
    <row r="25" spans="2:26" s="27" customFormat="1" ht="16" x14ac:dyDescent="0.2">
      <c r="F25" s="14" t="s">
        <v>169</v>
      </c>
      <c r="G25" s="14" t="s">
        <v>3</v>
      </c>
      <c r="H25" s="30" t="s">
        <v>13</v>
      </c>
      <c r="I25" s="30" t="s">
        <v>44</v>
      </c>
      <c r="J25" s="14" t="s">
        <v>402</v>
      </c>
      <c r="K25" s="14" t="s">
        <v>403</v>
      </c>
      <c r="Q25" s="2"/>
      <c r="S25" s="26"/>
      <c r="T25" s="26"/>
      <c r="U25" s="26"/>
      <c r="W25" s="23">
        <v>1.8333333333333321</v>
      </c>
      <c r="X25" s="23">
        <v>1.4E-2</v>
      </c>
      <c r="Y25" s="23">
        <f t="shared" si="0"/>
        <v>1.4E-2</v>
      </c>
      <c r="Z25" s="23" t="str">
        <f t="shared" si="1"/>
        <v>x</v>
      </c>
    </row>
    <row r="26" spans="2:26" s="27" customFormat="1" ht="16" x14ac:dyDescent="0.2">
      <c r="C26" s="30" t="s">
        <v>166</v>
      </c>
      <c r="D26" s="14" t="s">
        <v>404</v>
      </c>
      <c r="E26" s="8" t="s">
        <v>405</v>
      </c>
      <c r="F26" s="29" t="s">
        <v>127</v>
      </c>
      <c r="G26" s="29" t="s">
        <v>406</v>
      </c>
      <c r="H26" s="29" t="s">
        <v>407</v>
      </c>
      <c r="I26" s="29" t="str">
        <f>IF(ISNUMBER(SEARCH("pop",$D$27)),"raw value","raw CV &lt;&lt;")</f>
        <v>raw value</v>
      </c>
      <c r="J26" s="29" t="str">
        <f>IF(ISNUMBER(SEARCH("pop",$D$27)),"z score","&lt;&lt; standardized CV")</f>
        <v>z score</v>
      </c>
      <c r="K26" s="29" t="str">
        <f>IF(ISNUMBER(SEARCH("pop",$D$27)),"probability of x","&lt;&lt; probability")</f>
        <v>probability of x</v>
      </c>
      <c r="Q26"/>
      <c r="S26" s="26"/>
      <c r="T26" s="26"/>
      <c r="U26" s="26"/>
      <c r="W26" s="23">
        <v>2.1666666666666652</v>
      </c>
      <c r="X26" s="23">
        <v>1.4E-2</v>
      </c>
      <c r="Y26" s="23">
        <f t="shared" si="0"/>
        <v>1.4E-2</v>
      </c>
      <c r="Z26" s="23" t="str">
        <f t="shared" si="1"/>
        <v>x</v>
      </c>
    </row>
    <row r="27" spans="2:26" s="35" customFormat="1" ht="16" x14ac:dyDescent="0.2">
      <c r="B27" s="97" t="s">
        <v>408</v>
      </c>
      <c r="C27" s="85">
        <v>1</v>
      </c>
      <c r="D27" s="11" t="s">
        <v>409</v>
      </c>
      <c r="E27" s="9" t="s">
        <v>462</v>
      </c>
      <c r="F27" s="34" t="s">
        <v>410</v>
      </c>
      <c r="G27" s="87">
        <v>78</v>
      </c>
      <c r="H27" s="87">
        <v>6</v>
      </c>
      <c r="I27" s="87">
        <f>J27*H27+G27</f>
        <v>87.869121761708826</v>
      </c>
      <c r="J27" s="17">
        <f>_xlfn.NORM.S.INV(K27)</f>
        <v>1.6448536269514715</v>
      </c>
      <c r="K27" s="18">
        <v>0.95</v>
      </c>
      <c r="Q27"/>
      <c r="S27" s="36"/>
      <c r="T27" s="36"/>
      <c r="U27" s="36"/>
      <c r="W27" s="23">
        <v>2.3333333333333313</v>
      </c>
      <c r="X27" s="23">
        <v>1.4E-2</v>
      </c>
      <c r="Y27" s="23">
        <f t="shared" si="0"/>
        <v>1.4E-2</v>
      </c>
      <c r="Z27" s="23" t="str">
        <f t="shared" si="1"/>
        <v>x</v>
      </c>
    </row>
    <row r="28" spans="2:26" s="10" customFormat="1" ht="16" x14ac:dyDescent="0.2">
      <c r="B28" s="97" t="s">
        <v>411</v>
      </c>
      <c r="C28" s="85"/>
      <c r="D28" s="11"/>
      <c r="E28" s="9"/>
      <c r="F28" s="11"/>
      <c r="G28" s="95"/>
      <c r="H28" s="95"/>
      <c r="I28" s="95"/>
      <c r="J28" s="93"/>
      <c r="K28" s="94"/>
      <c r="N28"/>
      <c r="Q28"/>
      <c r="S28" s="15"/>
      <c r="T28" s="15"/>
      <c r="U28" s="15"/>
      <c r="W28" s="23">
        <v>-1.8333333333333366</v>
      </c>
      <c r="X28" s="23">
        <v>3.7999999999999999E-2</v>
      </c>
      <c r="Y28" s="23">
        <f t="shared" si="0"/>
        <v>3.7999999999999999E-2</v>
      </c>
      <c r="Z28" s="23" t="str">
        <f t="shared" si="1"/>
        <v>x</v>
      </c>
    </row>
    <row r="29" spans="2:26" s="10" customFormat="1" x14ac:dyDescent="0.2">
      <c r="B29" s="98"/>
      <c r="F29" s="15"/>
      <c r="S29" s="15"/>
      <c r="T29" s="15"/>
      <c r="U29" s="15"/>
      <c r="W29" s="23">
        <v>-1.6666666666666696</v>
      </c>
      <c r="X29" s="23">
        <v>3.7999999999999999E-2</v>
      </c>
      <c r="Y29" s="23">
        <f t="shared" si="0"/>
        <v>3.7999999999999999E-2</v>
      </c>
      <c r="Z29" s="23" t="str">
        <f t="shared" si="1"/>
        <v>x</v>
      </c>
    </row>
    <row r="30" spans="2:26" s="27" customFormat="1" ht="16" x14ac:dyDescent="0.2">
      <c r="B30" s="28"/>
      <c r="C30"/>
      <c r="D30" s="10"/>
      <c r="E30" s="10"/>
      <c r="F30" s="29" t="s">
        <v>127</v>
      </c>
      <c r="G30" s="29" t="s">
        <v>406</v>
      </c>
      <c r="H30" s="29" t="s">
        <v>407</v>
      </c>
      <c r="I30" s="29" t="str">
        <f>IF(ISNUMBER(SEARCH("pop",$D$27)),"value","raw sample mean &gt;&gt;")</f>
        <v>value</v>
      </c>
      <c r="J30" s="29" t="str">
        <f>IF(ISNUMBER(SEARCH("pop",$D$27)),"z score","standardized test stat &gt;&gt;")</f>
        <v>z score</v>
      </c>
      <c r="K30" s="29" t="str">
        <f>IF(ISNUMBER(SEARCH("pop",$D$27)),"probability of x","&gt;&gt; probability")</f>
        <v>probability of x</v>
      </c>
      <c r="Q30" s="2"/>
      <c r="S30" s="26"/>
      <c r="T30" s="26"/>
      <c r="U30" s="26"/>
      <c r="W30" s="23">
        <v>-1.5000000000000027</v>
      </c>
      <c r="X30" s="23">
        <v>3.7999999999999999E-2</v>
      </c>
      <c r="Y30" s="23">
        <f t="shared" si="0"/>
        <v>3.7999999999999999E-2</v>
      </c>
      <c r="Z30" s="23" t="str">
        <f t="shared" si="1"/>
        <v>x</v>
      </c>
    </row>
    <row r="31" spans="2:26" s="35" customFormat="1" ht="16" x14ac:dyDescent="0.2">
      <c r="B31" s="28" t="s">
        <v>412</v>
      </c>
      <c r="C31" s="85">
        <v>1</v>
      </c>
      <c r="D31" s="11" t="s">
        <v>409</v>
      </c>
      <c r="E31" s="9" t="s">
        <v>463</v>
      </c>
      <c r="F31" s="34" t="s">
        <v>410</v>
      </c>
      <c r="G31" s="87">
        <v>82</v>
      </c>
      <c r="H31" s="87">
        <v>5</v>
      </c>
      <c r="I31" s="87">
        <f>J31*H31+G31</f>
        <v>86.208106167864571</v>
      </c>
      <c r="J31" s="17">
        <f>_xlfn.NORM.S.INV(K31)</f>
        <v>0.84162123357291474</v>
      </c>
      <c r="K31" s="18">
        <v>0.8</v>
      </c>
      <c r="Q31" s="7"/>
      <c r="S31" s="36"/>
      <c r="T31" s="36"/>
      <c r="U31" s="36"/>
      <c r="W31" s="23">
        <v>-1.3333333333333357</v>
      </c>
      <c r="X31" s="23">
        <v>3.7999999999999999E-2</v>
      </c>
      <c r="Y31" s="23">
        <f t="shared" si="0"/>
        <v>3.7999999999999999E-2</v>
      </c>
      <c r="Z31" s="23" t="str">
        <f t="shared" si="1"/>
        <v>x</v>
      </c>
    </row>
    <row r="32" spans="2:26" s="27" customFormat="1" ht="16" x14ac:dyDescent="0.2">
      <c r="B32" s="37"/>
      <c r="C32" s="35"/>
      <c r="D32" s="35"/>
      <c r="E32" s="35"/>
      <c r="F32" s="35"/>
      <c r="G32" s="35"/>
      <c r="H32" s="35"/>
      <c r="I32" s="35"/>
      <c r="J32"/>
      <c r="K32" s="35"/>
      <c r="L32" s="35"/>
      <c r="Q32" s="2"/>
      <c r="S32" s="26"/>
      <c r="T32" s="26"/>
      <c r="U32" s="26"/>
      <c r="W32" s="23">
        <v>-1.1666666666666687</v>
      </c>
      <c r="X32" s="23">
        <v>3.7999999999999999E-2</v>
      </c>
      <c r="Y32" s="23">
        <f t="shared" si="0"/>
        <v>3.7999999999999999E-2</v>
      </c>
      <c r="Z32" s="23" t="str">
        <f t="shared" si="1"/>
        <v>x</v>
      </c>
    </row>
    <row r="33" spans="1:26" s="27" customFormat="1" ht="16" customHeight="1" x14ac:dyDescent="0.2">
      <c r="Q33" s="2"/>
      <c r="S33" s="26"/>
      <c r="T33" s="26"/>
      <c r="U33" s="26"/>
      <c r="W33" s="23">
        <v>-0.83333333333333526</v>
      </c>
      <c r="X33" s="23">
        <v>3.7999999999999999E-2</v>
      </c>
      <c r="Y33" s="23">
        <f t="shared" si="0"/>
        <v>3.7999999999999999E-2</v>
      </c>
      <c r="Z33" s="23" t="str">
        <f t="shared" si="1"/>
        <v>x</v>
      </c>
    </row>
    <row r="34" spans="1:26" s="27" customFormat="1" ht="16" x14ac:dyDescent="0.2">
      <c r="B34"/>
      <c r="C34"/>
      <c r="D34"/>
      <c r="E34"/>
      <c r="F34"/>
      <c r="G34" s="321" t="s">
        <v>464</v>
      </c>
      <c r="H34" s="322"/>
      <c r="I34" s="322"/>
      <c r="J34" s="323"/>
      <c r="K34" s="127" t="s">
        <v>462</v>
      </c>
      <c r="L34"/>
      <c r="M34"/>
      <c r="N34"/>
      <c r="O34"/>
      <c r="Q34" s="2"/>
      <c r="S34" s="26"/>
      <c r="T34" s="26"/>
      <c r="U34" s="26"/>
      <c r="W34" s="23">
        <v>-0.66666666666666874</v>
      </c>
      <c r="X34" s="23">
        <v>3.7999999999999999E-2</v>
      </c>
      <c r="Y34" s="23">
        <f t="shared" si="0"/>
        <v>3.7999999999999999E-2</v>
      </c>
      <c r="Z34" s="23" t="str">
        <f t="shared" si="1"/>
        <v>x</v>
      </c>
    </row>
    <row r="35" spans="1:26" s="27" customFormat="1" ht="16" x14ac:dyDescent="0.2">
      <c r="B35"/>
      <c r="C35"/>
      <c r="D35"/>
      <c r="E35"/>
      <c r="F35"/>
      <c r="G35" s="321" t="s">
        <v>465</v>
      </c>
      <c r="H35" s="322"/>
      <c r="I35" s="322"/>
      <c r="J35" s="323"/>
      <c r="K35" s="127" t="s">
        <v>462</v>
      </c>
      <c r="L35"/>
      <c r="M35"/>
      <c r="N35"/>
      <c r="O35"/>
      <c r="Q35" s="2"/>
      <c r="S35" s="26"/>
      <c r="T35" s="26"/>
      <c r="U35" s="26"/>
      <c r="W35" s="23">
        <v>-0.50000000000000222</v>
      </c>
      <c r="X35" s="23">
        <v>3.7999999999999999E-2</v>
      </c>
      <c r="Y35" s="23">
        <f t="shared" si="0"/>
        <v>3.7999999999999999E-2</v>
      </c>
      <c r="Z35" s="23" t="str">
        <f t="shared" si="1"/>
        <v>x</v>
      </c>
    </row>
    <row r="36" spans="1:26" s="27" customFormat="1" ht="80" customHeight="1" x14ac:dyDescent="0.2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Q36" s="2"/>
      <c r="S36" s="26"/>
      <c r="T36" s="26"/>
      <c r="U36" s="26"/>
      <c r="W36" s="23">
        <v>-0.33333333333333548</v>
      </c>
      <c r="X36" s="23">
        <v>3.7999999999999999E-2</v>
      </c>
      <c r="Y36" s="23">
        <f t="shared" si="0"/>
        <v>3.7999999999999999E-2</v>
      </c>
      <c r="Z36" s="23" t="str">
        <f t="shared" si="1"/>
        <v>x</v>
      </c>
    </row>
    <row r="37" spans="1:26" s="27" customFormat="1" ht="55" customHeight="1" x14ac:dyDescent="0.2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Q37" s="2"/>
      <c r="S37" s="26"/>
      <c r="T37" s="26"/>
      <c r="U37" s="26"/>
      <c r="W37" s="23">
        <v>-0.16666666666666879</v>
      </c>
      <c r="X37" s="23">
        <v>3.7999999999999999E-2</v>
      </c>
      <c r="Y37" s="23">
        <f t="shared" si="0"/>
        <v>3.7999999999999999E-2</v>
      </c>
      <c r="Z37" s="23" t="str">
        <f t="shared" si="1"/>
        <v>x</v>
      </c>
    </row>
    <row r="38" spans="1:26" s="27" customFormat="1" ht="36" customHeight="1" x14ac:dyDescent="0.2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Q38" s="2"/>
      <c r="S38" s="26"/>
      <c r="T38" s="26"/>
      <c r="U38" s="26"/>
      <c r="W38" s="23">
        <v>0.16666666666666449</v>
      </c>
      <c r="X38" s="23">
        <v>3.7999999999999999E-2</v>
      </c>
      <c r="Y38" s="23">
        <f t="shared" si="0"/>
        <v>3.7999999999999999E-2</v>
      </c>
      <c r="Z38" s="23" t="str">
        <f t="shared" si="1"/>
        <v>x</v>
      </c>
    </row>
    <row r="39" spans="1:26" s="27" customFormat="1" ht="51" customHeight="1" x14ac:dyDescent="0.2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Q39" s="2"/>
      <c r="S39" s="26"/>
      <c r="T39" s="26"/>
      <c r="U39" s="26"/>
      <c r="W39" s="23">
        <v>0.33333333333333115</v>
      </c>
      <c r="X39" s="23">
        <v>3.7999999999999999E-2</v>
      </c>
      <c r="Y39" s="23">
        <f t="shared" si="0"/>
        <v>3.7999999999999999E-2</v>
      </c>
      <c r="Z39" s="23" t="str">
        <f t="shared" si="1"/>
        <v>x</v>
      </c>
    </row>
    <row r="40" spans="1:26" s="27" customFormat="1" ht="16" x14ac:dyDescent="0.2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Q40" s="2"/>
      <c r="S40" s="26"/>
      <c r="T40" s="26"/>
      <c r="U40" s="26"/>
      <c r="W40" s="23">
        <v>0.49999999999999789</v>
      </c>
      <c r="X40" s="23">
        <v>3.7999999999999999E-2</v>
      </c>
      <c r="Y40" s="23">
        <f t="shared" si="0"/>
        <v>3.7999999999999999E-2</v>
      </c>
      <c r="Z40" s="23" t="str">
        <f t="shared" si="1"/>
        <v>x</v>
      </c>
    </row>
    <row r="41" spans="1:26" s="27" customFormat="1" ht="16" x14ac:dyDescent="0.2">
      <c r="Q41" s="2"/>
      <c r="S41" s="26"/>
      <c r="T41" s="26"/>
      <c r="U41" s="26"/>
      <c r="W41" s="23">
        <v>0.66666666666666441</v>
      </c>
      <c r="X41" s="23">
        <v>3.7999999999999999E-2</v>
      </c>
      <c r="Y41" s="23">
        <f t="shared" si="0"/>
        <v>3.7999999999999999E-2</v>
      </c>
      <c r="Z41" s="23" t="str">
        <f t="shared" si="1"/>
        <v>x</v>
      </c>
    </row>
    <row r="42" spans="1:26" s="27" customFormat="1" ht="16" x14ac:dyDescent="0.2">
      <c r="Q42" s="2"/>
      <c r="S42" s="26"/>
      <c r="T42" s="26"/>
      <c r="U42" s="26"/>
      <c r="W42" s="23">
        <v>0.83333333333333093</v>
      </c>
      <c r="X42" s="23">
        <v>3.7999999999999999E-2</v>
      </c>
      <c r="Y42" s="23">
        <f t="shared" si="0"/>
        <v>3.7999999999999999E-2</v>
      </c>
      <c r="Z42" s="23" t="str">
        <f t="shared" si="1"/>
        <v>x</v>
      </c>
    </row>
    <row r="43" spans="1:26" s="27" customFormat="1" ht="16" x14ac:dyDescent="0.2">
      <c r="D43" s="26"/>
      <c r="Q43" s="2"/>
      <c r="S43" s="26"/>
      <c r="T43" s="26"/>
      <c r="U43" s="26"/>
      <c r="W43" s="23">
        <v>1.1666666666666643</v>
      </c>
      <c r="X43" s="23">
        <v>3.7999999999999999E-2</v>
      </c>
      <c r="Y43" s="23">
        <f t="shared" si="0"/>
        <v>3.7999999999999999E-2</v>
      </c>
      <c r="Z43" s="23" t="str">
        <f t="shared" si="1"/>
        <v>x</v>
      </c>
    </row>
    <row r="44" spans="1:26" s="27" customFormat="1" ht="16" x14ac:dyDescent="0.2">
      <c r="Q44" s="2"/>
      <c r="S44" s="26"/>
      <c r="T44" s="26"/>
      <c r="U44" s="26"/>
      <c r="W44" s="23">
        <v>1.3333333333333313</v>
      </c>
      <c r="X44" s="23">
        <v>3.7999999999999999E-2</v>
      </c>
      <c r="Y44" s="23">
        <f t="shared" si="0"/>
        <v>3.7999999999999999E-2</v>
      </c>
      <c r="Z44" s="23" t="str">
        <f t="shared" si="1"/>
        <v>x</v>
      </c>
    </row>
    <row r="45" spans="1:26" s="27" customFormat="1" ht="17" thickBot="1" x14ac:dyDescent="0.25">
      <c r="Q45" s="2"/>
      <c r="S45" s="26"/>
      <c r="T45" s="26"/>
      <c r="U45" s="26"/>
      <c r="W45" s="23">
        <v>1.4999999999999982</v>
      </c>
      <c r="X45" s="23">
        <v>3.7999999999999999E-2</v>
      </c>
      <c r="Y45" s="23">
        <f t="shared" si="0"/>
        <v>3.7999999999999999E-2</v>
      </c>
      <c r="Z45" s="23" t="str">
        <f t="shared" si="1"/>
        <v>x</v>
      </c>
    </row>
    <row r="46" spans="1:26" s="27" customFormat="1" ht="16" x14ac:dyDescent="0.2">
      <c r="A46" s="99"/>
      <c r="B46" s="100"/>
      <c r="C46" s="100"/>
      <c r="D46" s="100"/>
      <c r="E46" s="100"/>
      <c r="F46" s="100"/>
      <c r="G46" s="100"/>
      <c r="H46" s="100"/>
      <c r="I46" s="100"/>
      <c r="J46" s="101"/>
      <c r="K46" s="38"/>
      <c r="L46" s="38"/>
      <c r="M46" s="38"/>
      <c r="N46" s="38"/>
      <c r="O46" s="38"/>
      <c r="P46" s="38"/>
      <c r="Q46" s="38"/>
      <c r="R46" s="3"/>
      <c r="S46" s="39"/>
      <c r="T46" s="39"/>
      <c r="U46" s="39"/>
      <c r="V46" s="38"/>
      <c r="W46" s="23">
        <v>1.6666666666666652</v>
      </c>
      <c r="X46" s="23">
        <v>3.7999999999999999E-2</v>
      </c>
      <c r="Y46" s="23">
        <f t="shared" si="0"/>
        <v>3.7999999999999999E-2</v>
      </c>
      <c r="Z46" s="23" t="str">
        <f t="shared" si="1"/>
        <v>x</v>
      </c>
    </row>
    <row r="47" spans="1:26" ht="16" x14ac:dyDescent="0.2">
      <c r="A47" s="4" t="s">
        <v>160</v>
      </c>
      <c r="B47" s="16"/>
      <c r="C47" s="23"/>
      <c r="D47" s="41" t="str">
        <f t="shared" ref="D47:I47" si="2">F26</f>
        <v>shading</v>
      </c>
      <c r="E47" s="41" t="str">
        <f t="shared" si="2"/>
        <v>pop mean</v>
      </c>
      <c r="F47" s="41" t="str">
        <f t="shared" si="2"/>
        <v>expected variability</v>
      </c>
      <c r="G47" s="41" t="str">
        <f t="shared" si="2"/>
        <v>raw value</v>
      </c>
      <c r="H47" s="41" t="str">
        <f t="shared" si="2"/>
        <v>z score</v>
      </c>
      <c r="I47" s="41" t="str">
        <f t="shared" si="2"/>
        <v>probability of x</v>
      </c>
      <c r="J47" s="102"/>
      <c r="K47" s="16"/>
      <c r="L47" s="25" t="str">
        <f t="shared" ref="L47:M62" si="3">M6</f>
        <v>x</v>
      </c>
      <c r="M47" s="25" t="str">
        <f t="shared" si="3"/>
        <v>standard axis</v>
      </c>
      <c r="N47" s="16"/>
      <c r="O47" s="38"/>
      <c r="P47" s="38"/>
      <c r="Q47" s="3"/>
      <c r="R47" s="38"/>
      <c r="S47" s="39" t="s">
        <v>161</v>
      </c>
      <c r="T47" s="23" t="s">
        <v>162</v>
      </c>
      <c r="U47" s="39" t="s">
        <v>163</v>
      </c>
      <c r="V47" s="38"/>
      <c r="W47" s="23">
        <v>1.8333333333333321</v>
      </c>
      <c r="X47" s="23">
        <v>3.7999999999999999E-2</v>
      </c>
      <c r="Y47" s="23">
        <f t="shared" si="0"/>
        <v>3.7999999999999999E-2</v>
      </c>
      <c r="Z47" s="23" t="str">
        <f t="shared" si="1"/>
        <v>x</v>
      </c>
    </row>
    <row r="48" spans="1:26" ht="16" x14ac:dyDescent="0.2">
      <c r="A48" s="20" t="s">
        <v>166</v>
      </c>
      <c r="B48" s="19" t="s">
        <v>167</v>
      </c>
      <c r="C48" s="19" t="s">
        <v>168</v>
      </c>
      <c r="D48" s="19" t="s">
        <v>169</v>
      </c>
      <c r="E48" s="20" t="s">
        <v>3</v>
      </c>
      <c r="F48" s="40" t="str">
        <f>H25</f>
        <v>σ</v>
      </c>
      <c r="G48" s="40" t="str">
        <f>I25</f>
        <v>x</v>
      </c>
      <c r="H48" s="20" t="str">
        <f>J25</f>
        <v>z score</v>
      </c>
      <c r="I48" s="20" t="str">
        <f>K25</f>
        <v>P(x)</v>
      </c>
      <c r="J48" s="103"/>
      <c r="K48" s="16"/>
      <c r="L48" s="25" t="str">
        <f t="shared" si="3"/>
        <v>x</v>
      </c>
      <c r="M48" s="25" t="str">
        <f t="shared" si="3"/>
        <v>x, x̅</v>
      </c>
      <c r="N48" s="16"/>
      <c r="O48" s="38" t="s">
        <v>170</v>
      </c>
      <c r="P48" s="38"/>
      <c r="Q48" s="38"/>
      <c r="R48" s="38"/>
      <c r="S48" s="40" t="str">
        <f>L54</f>
        <v>x</v>
      </c>
      <c r="T48" s="91" t="s">
        <v>44</v>
      </c>
      <c r="U48" s="40" t="str">
        <f>L54</f>
        <v>x</v>
      </c>
      <c r="V48" s="38"/>
      <c r="W48" s="23">
        <v>-1.8333333333333366</v>
      </c>
      <c r="X48" s="23">
        <v>6.2000000000000006E-2</v>
      </c>
      <c r="Y48" s="23">
        <f t="shared" si="0"/>
        <v>6.2000000000000006E-2</v>
      </c>
      <c r="Z48" s="23" t="str">
        <f t="shared" si="1"/>
        <v>x</v>
      </c>
    </row>
    <row r="49" spans="1:26" ht="34" x14ac:dyDescent="0.2">
      <c r="A49" s="41">
        <f t="shared" ref="A49:I50" si="4">C27</f>
        <v>1</v>
      </c>
      <c r="B49" s="41" t="str">
        <f t="shared" si="4"/>
        <v>normal pop</v>
      </c>
      <c r="C49" s="41" t="str">
        <f t="shared" si="4"/>
        <v>Ava</v>
      </c>
      <c r="D49" s="41" t="str">
        <f t="shared" si="4"/>
        <v>left</v>
      </c>
      <c r="E49" s="118">
        <f t="shared" si="4"/>
        <v>78</v>
      </c>
      <c r="F49" s="119">
        <f t="shared" si="4"/>
        <v>6</v>
      </c>
      <c r="G49" s="118">
        <f t="shared" si="4"/>
        <v>87.869121761708826</v>
      </c>
      <c r="H49" s="42">
        <f t="shared" si="4"/>
        <v>1.6448536269514715</v>
      </c>
      <c r="I49" s="43">
        <f t="shared" si="4"/>
        <v>0.95</v>
      </c>
      <c r="J49" s="103"/>
      <c r="K49" s="16"/>
      <c r="L49" s="25" t="str">
        <f t="shared" si="3"/>
        <v>x</v>
      </c>
      <c r="M49" s="25" t="str">
        <f t="shared" si="3"/>
        <v>Empirical Rule</v>
      </c>
      <c r="N49" s="16"/>
      <c r="O49" s="38"/>
      <c r="P49" s="38"/>
      <c r="Q49" s="44" t="s">
        <v>174</v>
      </c>
      <c r="R49" s="45" t="s">
        <v>175</v>
      </c>
      <c r="S49" s="45" t="str">
        <f>B67&amp;" "&amp;S47</f>
        <v>normal pop X1</v>
      </c>
      <c r="T49" s="45" t="str">
        <f>B68&amp;" "&amp;T47</f>
        <v xml:space="preserve"> X2</v>
      </c>
      <c r="U49" s="45" t="str">
        <f>B71&amp;" "&amp;U47</f>
        <v>normal pop X3</v>
      </c>
      <c r="V49" s="38"/>
      <c r="W49" s="23">
        <v>-1.6666666666666696</v>
      </c>
      <c r="X49" s="23">
        <v>6.2000000000000006E-2</v>
      </c>
      <c r="Y49" s="23">
        <f t="shared" si="0"/>
        <v>6.2000000000000006E-2</v>
      </c>
      <c r="Z49" s="23" t="str">
        <f t="shared" si="1"/>
        <v>x</v>
      </c>
    </row>
    <row r="50" spans="1:26" ht="16" x14ac:dyDescent="0.2">
      <c r="A50" s="41">
        <f t="shared" si="4"/>
        <v>0</v>
      </c>
      <c r="B50" s="41">
        <f t="shared" si="4"/>
        <v>0</v>
      </c>
      <c r="C50" s="41">
        <f t="shared" si="4"/>
        <v>0</v>
      </c>
      <c r="D50" s="41">
        <f t="shared" si="4"/>
        <v>0</v>
      </c>
      <c r="E50" s="118">
        <f t="shared" si="4"/>
        <v>0</v>
      </c>
      <c r="F50" s="119">
        <f t="shared" si="4"/>
        <v>0</v>
      </c>
      <c r="G50" s="120">
        <f t="shared" si="4"/>
        <v>0</v>
      </c>
      <c r="H50" s="42">
        <f t="shared" si="4"/>
        <v>0</v>
      </c>
      <c r="I50" s="43">
        <f t="shared" si="4"/>
        <v>0</v>
      </c>
      <c r="J50" s="102"/>
      <c r="K50" s="16"/>
      <c r="L50" s="25" t="str">
        <f t="shared" si="3"/>
        <v>x</v>
      </c>
      <c r="M50" s="25" t="str">
        <f t="shared" si="3"/>
        <v>Cumulative %</v>
      </c>
      <c r="N50" s="16"/>
      <c r="O50" s="58" t="s">
        <v>179</v>
      </c>
      <c r="P50" s="58">
        <f>C121-C115</f>
        <v>6</v>
      </c>
      <c r="Q50" s="46">
        <f>C115</f>
        <v>-3</v>
      </c>
      <c r="R50" s="81">
        <f>IF(
    LEFT($B$67,1) ="T",
    _xlfn.T.DIST(Q50, $A$67-1, FALSE),
    _xlfn.NORM.S.DIST(Q50, FALSE)
)</f>
        <v>4.4318484119380075E-3</v>
      </c>
      <c r="S50" s="81" cm="1">
        <f t="array" ref="S50">_xlfn.IFS(
    FALSE, N("Check if X1 shading is ON"),
    $S$48&lt;&gt;"x", NA(),
    FALSE, N("Check if case is 'LEFT' and x axis value less than z score"),
    AND($D$67 = "LEFT", $Q50 &lt; IF($H$67="", 0, $H$67)), $R50,
    FALSE, N("Check if case is 'RIGHT' and x axis value greater than z score"),
    AND($D$67 = "RIGHT", $Q50 &gt; IF($H$67="", 0, $H$67)), $R50,
    FALSE, N("Default case: Return NA()"),
    TRUE, NA()
)</f>
        <v>4.4318484119380075E-3</v>
      </c>
      <c r="T50" s="81" t="e" cm="1">
        <f t="array" ref="T50">_xlfn.IFS(
    FALSE, N("Check if X1 shading is ON"),
    $S$48&lt;&gt;"x", NA(),
    FALSE, N("Check if case is 'LEFT' and x axis value less than z score"),
    AND($D$68 = "LEFT", $Q50 &lt; IF($H$68="", 0, $H$68)), $R50,
    FALSE, N("Check if case is 'RIGHT' and x axis value greater than z score"),
    AND($D$68 = "RIGHT", $Q50 &gt; IF($H$68="", 0, $H$68)), $R50,
    FALSE, N("Default case: Return NA()"),
    TRUE, NA()
)</f>
        <v>#N/A</v>
      </c>
      <c r="U50" s="81" cm="1">
        <f t="array" ref="U50">_xlfn.IFS(
    FALSE, N("Check if X1 shading is ON"),
    $U$48&lt;&gt;"x", NA(),
    FALSE, N("Check if case is 'LEFT' and x axis value less than z score"),
    AND($D$71 = "LEFT", $Q50 &lt; IF($H$71="", 0, $H$71)), $R50,
    FALSE, N("Check if case is 'RIGHT' and x axis value greater than z score"),
    AND($D$71 = "RIGHT", $Q50 &gt; IF($H$71="", 0, $H$71)), $R50,
    FALSE, N("Check if case is 'TWO' and both directions"),
    AND(
        $D$71 = "TWO",
        OR($Q50 &lt; -ABS($H$71), $Q50 &gt; ABS($H$71))
    ), $R50,
    FALSE, N("Default case: Return NA()"),
    TRUE, NA()
)</f>
        <v>4.4318484119380075E-3</v>
      </c>
      <c r="V50" s="38"/>
      <c r="W50" s="23">
        <v>-1.5000000000000027</v>
      </c>
      <c r="X50" s="23">
        <v>6.2000000000000006E-2</v>
      </c>
      <c r="Y50" s="23">
        <f t="shared" si="0"/>
        <v>6.2000000000000006E-2</v>
      </c>
      <c r="Z50" s="23" t="str">
        <f t="shared" si="1"/>
        <v>x</v>
      </c>
    </row>
    <row r="51" spans="1:26" ht="18" customHeight="1" x14ac:dyDescent="0.2">
      <c r="A51" s="39"/>
      <c r="B51" s="39"/>
      <c r="C51" s="39"/>
      <c r="D51" s="39"/>
      <c r="E51" s="121"/>
      <c r="F51" s="16"/>
      <c r="G51" s="16"/>
      <c r="H51" s="16"/>
      <c r="I51" s="16"/>
      <c r="J51" s="102"/>
      <c r="K51" s="16"/>
      <c r="L51" s="25" t="str">
        <f t="shared" si="3"/>
        <v>x</v>
      </c>
      <c r="M51" s="25" t="str">
        <f t="shared" si="3"/>
        <v>series1&amp;2 raw scale</v>
      </c>
      <c r="N51" s="16"/>
      <c r="O51" s="58" t="s">
        <v>183</v>
      </c>
      <c r="P51" s="58">
        <v>144</v>
      </c>
      <c r="Q51" s="46">
        <f t="shared" ref="Q51:Q114" si="5">Q50+$P$52</f>
        <v>-2.9583333333333335</v>
      </c>
      <c r="R51" s="81">
        <f t="shared" ref="R51:R114" si="6">IF(
    LEFT($B$67,1) ="T",
    _xlfn.T.DIST(Q51, $A$67-1, FALSE),
    _xlfn.NORM.S.DIST(Q51, FALSE)
)</f>
        <v>5.0175847389326532E-3</v>
      </c>
      <c r="S51" s="81" cm="1">
        <f t="array" ref="S51">_xlfn.IFS(
    FALSE, N("Check if X1 shading is ON"),
    $S$48&lt;&gt;"x", NA(),
    FALSE, N("Check if case is 'LEFT' and x axis value less than z score"),
    AND($D$67 = "LEFT", $Q51 &lt; IF($H$67="", 0, $H$67)), $R51,
    FALSE, N("Check if case is 'RIGHT' and x axis value greater than z score"),
    AND($D$67 = "RIGHT", $Q51 &gt; IF($H$67="", 0, $H$67)), $R51,
    FALSE, N("Check if case is 'TWO' and both directions"),
    AND(
        $D$67 = "TWO",
        OR($Q51 &lt; -ABS($H$67), $Q51 &gt; ABS($H$68))
    ), $R51,
    FALSE, N("Default case: Return NA()"),
    TRUE, NA()
)</f>
        <v>5.0175847389326532E-3</v>
      </c>
      <c r="T51" s="81" t="e" cm="1">
        <f t="array" ref="T51">_xlfn.IFS(
    FALSE, N("Check if X1 shading is ON"),
    $S$48&lt;&gt;"x", NA(),
    FALSE, N("Check if case is 'LEFT' and x axis value less than z score"),
    AND($D$68 = "LEFT", $Q51 &lt; IF($H$68="", 0, $H$68)), $R51,
    FALSE, N("Check if case is 'RIGHT' and x axis value greater than z score"),
    AND($D$68 = "RIGHT", $Q51 &gt; IF($H$68="", 0, $H$68)), $R51,
    FALSE, N("Default case: Return NA()"),
    TRUE, NA()
)</f>
        <v>#N/A</v>
      </c>
      <c r="U51" s="81" cm="1">
        <f t="array" ref="U51">_xlfn.IFS(
    FALSE, N("Check if X1 shading is ON"),
    $U$48&lt;&gt;"x", NA(),
    FALSE, N("Check if case is 'LEFT' and x axis value less than z score"),
    AND($D$71 = "LEFT", $Q51 &lt; IF($H$71="", 0, $H$71)), $R51,
    FALSE, N("Check if case is 'RIGHT' and x axis value greater than z score"),
    AND($D$71 = "RIGHT", $Q51 &gt; IF($H$71="", 0, $H$71)), $R51,
    FALSE, N("Check if case is 'TWO' and both directions"),
    AND(
        $D$71 = "TWO",
        OR($Q51 &lt; -ABS($H$71), $Q51 &gt; ABS($H$71))
    ), $R51,
    FALSE, N("Default case: Return NA()"),
    TRUE, NA()
)</f>
        <v>5.0175847389326532E-3</v>
      </c>
      <c r="V51" s="38"/>
      <c r="W51" s="23">
        <v>-1.3333333333333357</v>
      </c>
      <c r="X51" s="23">
        <v>6.2000000000000006E-2</v>
      </c>
      <c r="Y51" s="23">
        <f t="shared" si="0"/>
        <v>6.2000000000000006E-2</v>
      </c>
      <c r="Z51" s="23" t="str">
        <f t="shared" si="1"/>
        <v>x</v>
      </c>
    </row>
    <row r="52" spans="1:26" ht="16" x14ac:dyDescent="0.2">
      <c r="A52" s="39"/>
      <c r="B52" s="16"/>
      <c r="C52" s="16"/>
      <c r="D52" s="41" t="str">
        <f t="shared" ref="D52:I53" si="7">F30</f>
        <v>shading</v>
      </c>
      <c r="E52" s="41" t="str">
        <f t="shared" si="7"/>
        <v>pop mean</v>
      </c>
      <c r="F52" s="41" t="str">
        <f t="shared" si="7"/>
        <v>expected variability</v>
      </c>
      <c r="G52" s="41" t="str">
        <f t="shared" si="7"/>
        <v>value</v>
      </c>
      <c r="H52" s="41" t="str">
        <f t="shared" si="7"/>
        <v>z score</v>
      </c>
      <c r="I52" s="41" t="str">
        <f t="shared" si="7"/>
        <v>probability of x</v>
      </c>
      <c r="J52" s="104"/>
      <c r="K52" s="16"/>
      <c r="L52" s="25">
        <f t="shared" si="3"/>
        <v>0</v>
      </c>
      <c r="M52" s="25" t="str">
        <f t="shared" si="3"/>
        <v>series1&amp;2 stdev</v>
      </c>
      <c r="N52" s="16"/>
      <c r="O52" s="58" t="s">
        <v>187</v>
      </c>
      <c r="P52" s="58">
        <f>P50/P51</f>
        <v>4.1666666666666664E-2</v>
      </c>
      <c r="Q52" s="46">
        <f t="shared" si="5"/>
        <v>-2.916666666666667</v>
      </c>
      <c r="R52" s="81">
        <f t="shared" si="6"/>
        <v>5.6708812194458807E-3</v>
      </c>
      <c r="S52" s="81" cm="1">
        <f t="array" ref="S52">_xlfn.IFS(
    FALSE, N("Check if X1 shading is ON"),
    $S$48&lt;&gt;"x", NA(),
    FALSE, N("Check if case is 'LEFT' and x axis value less than z score"),
    AND($D$67 = "LEFT", $Q52 &lt; IF($H$67="", 0, $H$67)), $R52,
    FALSE, N("Check if case is 'RIGHT' and x axis value greater than z score"),
    AND($D$67 = "RIGHT", $Q52 &gt; IF($H$67="", 0, $H$67)), $R52,
    FALSE, N("Check if case is 'TWO' and both directions"),
    AND(
        $D$67 = "TWO",
        OR($Q52 &lt; -ABS($H$67), $Q52 &gt; ABS($H$68))
    ), $R52,
    FALSE, N("Default case: Return NA()"),
    TRUE, NA()
)</f>
        <v>5.6708812194458807E-3</v>
      </c>
      <c r="T52" s="81" t="e" cm="1">
        <f t="array" ref="T52">_xlfn.IFS(
    FALSE, N("Check if X1 shading is ON"),
    $S$48&lt;&gt;"x", NA(),
    FALSE, N("Check if case is 'LEFT' and x axis value less than z score"),
    AND($D$68 = "LEFT", $Q52 &lt; IF($H$68="", 0, $H$68)), $R52,
    FALSE, N("Check if case is 'RIGHT' and x axis value greater than z score"),
    AND($D$68 = "RIGHT", $Q52 &gt; IF($H$68="", 0, $H$68)), $R52,
    FALSE, N("Default case: Return NA()"),
    TRUE, NA()
)</f>
        <v>#N/A</v>
      </c>
      <c r="U52" s="81" cm="1">
        <f t="array" ref="U52">_xlfn.IFS(
    FALSE, N("Check if X1 shading is ON"),
    $U$48&lt;&gt;"x", NA(),
    FALSE, N("Check if case is 'LEFT' and x axis value less than z score"),
    AND($D$71 = "LEFT", $Q52 &lt; IF($H$71="", 0, $H$71)), $R52,
    FALSE, N("Check if case is 'RIGHT' and x axis value greater than z score"),
    AND($D$71 = "RIGHT", $Q52 &gt; IF($H$71="", 0, $H$71)), $R52,
    FALSE, N("Check if case is 'TWO' and both directions"),
    AND(
        $D$71 = "TWO",
        OR($Q52 &lt; -ABS($H$71), $Q52 &gt; ABS($H$71))
    ), $R52,
    FALSE, N("Default case: Return NA()"),
    TRUE, NA()
)</f>
        <v>5.6708812194458807E-3</v>
      </c>
      <c r="V52" s="38"/>
      <c r="W52" s="23">
        <v>-1.1666666666666687</v>
      </c>
      <c r="X52" s="23">
        <v>6.2000000000000006E-2</v>
      </c>
      <c r="Y52" s="23">
        <f t="shared" si="0"/>
        <v>6.2000000000000006E-2</v>
      </c>
      <c r="Z52" s="23" t="str">
        <f t="shared" si="1"/>
        <v>x</v>
      </c>
    </row>
    <row r="53" spans="1:26" ht="16" x14ac:dyDescent="0.2">
      <c r="A53" s="41">
        <f>A49</f>
        <v>1</v>
      </c>
      <c r="B53" s="41" t="str">
        <f>D31</f>
        <v>normal pop</v>
      </c>
      <c r="C53" s="41" t="str">
        <f>E31</f>
        <v>Malik</v>
      </c>
      <c r="D53" s="41" t="str">
        <f t="shared" si="7"/>
        <v>left</v>
      </c>
      <c r="E53" s="120">
        <f t="shared" si="7"/>
        <v>82</v>
      </c>
      <c r="F53" s="122">
        <f t="shared" si="7"/>
        <v>5</v>
      </c>
      <c r="G53" s="120">
        <f t="shared" si="7"/>
        <v>86.208106167864571</v>
      </c>
      <c r="H53" s="42">
        <f t="shared" si="7"/>
        <v>0.84162123357291474</v>
      </c>
      <c r="I53" s="43">
        <f t="shared" si="7"/>
        <v>0.8</v>
      </c>
      <c r="J53" s="102"/>
      <c r="K53" s="16"/>
      <c r="L53" s="25" t="str">
        <f t="shared" si="3"/>
        <v>x</v>
      </c>
      <c r="M53" s="25" t="str">
        <f t="shared" si="3"/>
        <v>Labels</v>
      </c>
      <c r="N53" s="16"/>
      <c r="O53" s="38"/>
      <c r="P53" s="38"/>
      <c r="Q53" s="46">
        <f t="shared" si="5"/>
        <v>-2.8750000000000004</v>
      </c>
      <c r="R53" s="81">
        <f t="shared" si="6"/>
        <v>6.3981203107235513E-3</v>
      </c>
      <c r="S53" s="81" cm="1">
        <f t="array" ref="S53">_xlfn.IFS(
    FALSE, N("Check if X1 shading is ON"),
    $S$48&lt;&gt;"x", NA(),
    FALSE, N("Check if case is 'LEFT' and x axis value less than z score"),
    AND($D$67 = "LEFT", $Q53 &lt; IF($H$67="", 0, $H$67)), $R53,
    FALSE, N("Check if case is 'RIGHT' and x axis value greater than z score"),
    AND($D$67 = "RIGHT", $Q53 &gt; IF($H$67="", 0, $H$67)), $R53,
    FALSE, N("Check if case is 'TWO' and both directions"),
    AND(
        $D$67 = "TWO",
        OR($Q53 &lt; -ABS($H$67), $Q53 &gt; ABS($H$68))
    ), $R53,
    FALSE, N("Default case: Return NA()"),
    TRUE, NA()
)</f>
        <v>6.3981203107235513E-3</v>
      </c>
      <c r="T53" s="81" t="e" cm="1">
        <f t="array" ref="T53">_xlfn.IFS(
    FALSE, N("Check if X1 shading is ON"),
    $S$48&lt;&gt;"x", NA(),
    FALSE, N("Check if case is 'LEFT' and x axis value less than z score"),
    AND($D$68 = "LEFT", $Q53 &lt; IF($H$68="", 0, $H$68)), $R53,
    FALSE, N("Check if case is 'RIGHT' and x axis value greater than z score"),
    AND($D$68 = "RIGHT", $Q53 &gt; IF($H$68="", 0, $H$68)), $R53,
    FALSE, N("Default case: Return NA()"),
    TRUE, NA()
)</f>
        <v>#N/A</v>
      </c>
      <c r="U53" s="81" cm="1">
        <f t="array" ref="U53">_xlfn.IFS(
    FALSE, N("Check if X1 shading is ON"),
    $U$48&lt;&gt;"x", NA(),
    FALSE, N("Check if case is 'LEFT' and x axis value less than z score"),
    AND($D$71 = "LEFT", $Q53 &lt; IF($H$71="", 0, $H$71)), $R53,
    FALSE, N("Check if case is 'RIGHT' and x axis value greater than z score"),
    AND($D$71 = "RIGHT", $Q53 &gt; IF($H$71="", 0, $H$71)), $R53,
    FALSE, N("Check if case is 'TWO' and both directions"),
    AND(
        $D$71 = "TWO",
        OR($Q53 &lt; -ABS($H$71), $Q53 &gt; ABS($H$71))
    ), $R53,
    FALSE, N("Default case: Return NA()"),
    TRUE, NA()
)</f>
        <v>6.3981203107235513E-3</v>
      </c>
      <c r="V53" s="38"/>
      <c r="W53" s="23">
        <v>-0.83333333333333526</v>
      </c>
      <c r="X53" s="23">
        <v>6.2000000000000006E-2</v>
      </c>
      <c r="Y53" s="23">
        <f t="shared" si="0"/>
        <v>6.2000000000000006E-2</v>
      </c>
      <c r="Z53" s="23" t="str">
        <f t="shared" si="1"/>
        <v>x</v>
      </c>
    </row>
    <row r="54" spans="1:26" ht="15" customHeight="1" thickBot="1" x14ac:dyDescent="0.25">
      <c r="A54" s="105"/>
      <c r="B54" s="105"/>
      <c r="C54" s="105"/>
      <c r="D54" s="106"/>
      <c r="E54" s="106"/>
      <c r="F54" s="106"/>
      <c r="G54" s="106"/>
      <c r="H54" s="106"/>
      <c r="I54" s="106"/>
      <c r="J54" s="107"/>
      <c r="K54" s="16"/>
      <c r="L54" s="25" t="str">
        <f t="shared" si="3"/>
        <v>x</v>
      </c>
      <c r="M54" s="25" t="str">
        <f t="shared" si="3"/>
        <v>shading</v>
      </c>
      <c r="N54" s="16"/>
      <c r="O54" s="38"/>
      <c r="P54" s="38"/>
      <c r="Q54" s="46">
        <f t="shared" si="5"/>
        <v>-2.8333333333333339</v>
      </c>
      <c r="R54" s="81">
        <f t="shared" si="6"/>
        <v>7.2060997646092168E-3</v>
      </c>
      <c r="S54" s="81" cm="1">
        <f t="array" ref="S54">_xlfn.IFS(
    FALSE, N("Check if X1 shading is ON"),
    $S$48&lt;&gt;"x", NA(),
    FALSE, N("Check if case is 'LEFT' and x axis value less than z score"),
    AND($D$67 = "LEFT", $Q54 &lt; IF($H$67="", 0, $H$67)), $R54,
    FALSE, N("Check if case is 'RIGHT' and x axis value greater than z score"),
    AND($D$67 = "RIGHT", $Q54 &gt; IF($H$67="", 0, $H$67)), $R54,
    FALSE, N("Check if case is 'TWO' and both directions"),
    AND(
        $D$67 = "TWO",
        OR($Q54 &lt; -ABS($H$67), $Q54 &gt; ABS($H$68))
    ), $R54,
    FALSE, N("Default case: Return NA()"),
    TRUE, NA()
)</f>
        <v>7.2060997646092168E-3</v>
      </c>
      <c r="T54" s="81" t="e" cm="1">
        <f t="array" ref="T54">_xlfn.IFS(
    FALSE, N("Check if X1 shading is ON"),
    $S$48&lt;&gt;"x", NA(),
    FALSE, N("Check if case is 'LEFT' and x axis value less than z score"),
    AND($D$68 = "LEFT", $Q54 &lt; IF($H$68="", 0, $H$68)), $R54,
    FALSE, N("Check if case is 'RIGHT' and x axis value greater than z score"),
    AND($D$68 = "RIGHT", $Q54 &gt; IF($H$68="", 0, $H$68)), $R54,
    FALSE, N("Default case: Return NA()"),
    TRUE, NA()
)</f>
        <v>#N/A</v>
      </c>
      <c r="U54" s="81" cm="1">
        <f t="array" ref="U54">_xlfn.IFS(
    FALSE, N("Check if X1 shading is ON"),
    $U$48&lt;&gt;"x", NA(),
    FALSE, N("Check if case is 'LEFT' and x axis value less than z score"),
    AND($D$71 = "LEFT", $Q54 &lt; IF($H$71="", 0, $H$71)), $R54,
    FALSE, N("Check if case is 'RIGHT' and x axis value greater than z score"),
    AND($D$71 = "RIGHT", $Q54 &gt; IF($H$71="", 0, $H$71)), $R54,
    FALSE, N("Check if case is 'TWO' and both directions"),
    AND(
        $D$71 = "TWO",
        OR($Q54 &lt; -ABS($H$71), $Q54 &gt; ABS($H$71))
    ), $R54,
    FALSE, N("Default case: Return NA()"),
    TRUE, NA()
)</f>
        <v>7.2060997646092168E-3</v>
      </c>
      <c r="V54" s="38"/>
      <c r="W54" s="23">
        <v>-0.66666666666666874</v>
      </c>
      <c r="X54" s="23">
        <v>6.2000000000000006E-2</v>
      </c>
      <c r="Y54" s="23">
        <f t="shared" si="0"/>
        <v>6.2000000000000006E-2</v>
      </c>
      <c r="Z54" s="23" t="str">
        <f t="shared" si="1"/>
        <v>x</v>
      </c>
    </row>
    <row r="55" spans="1:26" ht="16" x14ac:dyDescent="0.2">
      <c r="A55" s="39"/>
      <c r="B55" s="39"/>
      <c r="C55" s="39"/>
      <c r="D55" s="39"/>
      <c r="E55" s="121"/>
      <c r="F55" s="121"/>
      <c r="G55" s="121"/>
      <c r="H55" s="46"/>
      <c r="I55" s="47"/>
      <c r="J55" s="38"/>
      <c r="K55" s="16"/>
      <c r="L55" s="25" t="str">
        <f t="shared" si="3"/>
        <v>x</v>
      </c>
      <c r="M55" s="25" t="str">
        <f t="shared" si="3"/>
        <v>-label raw</v>
      </c>
      <c r="N55" s="16"/>
      <c r="O55" s="38"/>
      <c r="P55" s="38"/>
      <c r="Q55" s="46">
        <f t="shared" si="5"/>
        <v>-2.7916666666666674</v>
      </c>
      <c r="R55" s="81">
        <f t="shared" si="6"/>
        <v>8.1020357469784796E-3</v>
      </c>
      <c r="S55" s="81" cm="1">
        <f t="array" ref="S55">_xlfn.IFS(
    FALSE, N("Check if X1 shading is ON"),
    $S$48&lt;&gt;"x", NA(),
    FALSE, N("Check if case is 'LEFT' and x axis value less than z score"),
    AND($D$67 = "LEFT", $Q55 &lt; IF($H$67="", 0, $H$67)), $R55,
    FALSE, N("Check if case is 'RIGHT' and x axis value greater than z score"),
    AND($D$67 = "RIGHT", $Q55 &gt; IF($H$67="", 0, $H$67)), $R55,
    FALSE, N("Check if case is 'TWO' and both directions"),
    AND(
        $D$67 = "TWO",
        OR($Q55 &lt; -ABS($H$67), $Q55 &gt; ABS($H$68))
    ), $R55,
    FALSE, N("Default case: Return NA()"),
    TRUE, NA()
)</f>
        <v>8.1020357469784796E-3</v>
      </c>
      <c r="T55" s="81" t="e" cm="1">
        <f t="array" ref="T55">_xlfn.IFS(
    FALSE, N("Check if X1 shading is ON"),
    $S$48&lt;&gt;"x", NA(),
    FALSE, N("Check if case is 'LEFT' and x axis value less than z score"),
    AND($D$68 = "LEFT", $Q55 &lt; IF($H$68="", 0, $H$68)), $R55,
    FALSE, N("Check if case is 'RIGHT' and x axis value greater than z score"),
    AND($D$68 = "RIGHT", $Q55 &gt; IF($H$68="", 0, $H$68)), $R55,
    FALSE, N("Default case: Return NA()"),
    TRUE, NA()
)</f>
        <v>#N/A</v>
      </c>
      <c r="U55" s="81" cm="1">
        <f t="array" ref="U55">_xlfn.IFS(
    FALSE, N("Check if X1 shading is ON"),
    $U$48&lt;&gt;"x", NA(),
    FALSE, N("Check if case is 'LEFT' and x axis value less than z score"),
    AND($D$71 = "LEFT", $Q55 &lt; IF($H$71="", 0, $H$71)), $R55,
    FALSE, N("Check if case is 'RIGHT' and x axis value greater than z score"),
    AND($D$71 = "RIGHT", $Q55 &gt; IF($H$71="", 0, $H$71)), $R55,
    FALSE, N("Check if case is 'TWO' and both directions"),
    AND(
        $D$71 = "TWO",
        OR($Q55 &lt; -ABS($H$71), $Q55 &gt; ABS($H$71))
    ), $R55,
    FALSE, N("Default case: Return NA()"),
    TRUE, NA()
)</f>
        <v>8.1020357469784796E-3</v>
      </c>
      <c r="V55" s="38"/>
      <c r="W55" s="23">
        <v>-0.50000000000000222</v>
      </c>
      <c r="X55" s="23">
        <v>6.2000000000000006E-2</v>
      </c>
      <c r="Y55" s="23">
        <f t="shared" si="0"/>
        <v>6.2000000000000006E-2</v>
      </c>
      <c r="Z55" s="23" t="str">
        <f t="shared" si="1"/>
        <v>x</v>
      </c>
    </row>
    <row r="56" spans="1:26" ht="16" x14ac:dyDescent="0.2">
      <c r="A56" s="4" t="s">
        <v>201</v>
      </c>
      <c r="B56" s="16"/>
      <c r="C56" s="39"/>
      <c r="D56" s="49" t="str">
        <f t="shared" ref="D56:I56" si="8">D47</f>
        <v>shading</v>
      </c>
      <c r="E56" s="49" t="str">
        <f t="shared" si="8"/>
        <v>pop mean</v>
      </c>
      <c r="F56" s="49" t="str">
        <f t="shared" si="8"/>
        <v>expected variability</v>
      </c>
      <c r="G56" s="49" t="str">
        <f t="shared" si="8"/>
        <v>raw value</v>
      </c>
      <c r="H56" s="49" t="str">
        <f t="shared" si="8"/>
        <v>z score</v>
      </c>
      <c r="I56" s="49" t="str">
        <f t="shared" si="8"/>
        <v>probability of x</v>
      </c>
      <c r="J56" s="38"/>
      <c r="K56" s="16"/>
      <c r="L56" s="25" t="str">
        <f t="shared" si="3"/>
        <v>x</v>
      </c>
      <c r="M56" s="25" t="str">
        <f t="shared" si="3"/>
        <v>-label standard</v>
      </c>
      <c r="N56" s="16"/>
      <c r="O56" s="38"/>
      <c r="P56" s="38"/>
      <c r="Q56" s="46">
        <f t="shared" si="5"/>
        <v>-2.7500000000000009</v>
      </c>
      <c r="R56" s="81">
        <f t="shared" si="6"/>
        <v>9.0935625015910286E-3</v>
      </c>
      <c r="S56" s="81" cm="1">
        <f t="array" ref="S56">_xlfn.IFS(
    FALSE, N("Check if X1 shading is ON"),
    $S$48&lt;&gt;"x", NA(),
    FALSE, N("Check if case is 'LEFT' and x axis value less than z score"),
    AND($D$67 = "LEFT", $Q56 &lt; IF($H$67="", 0, $H$67)), $R56,
    FALSE, N("Check if case is 'RIGHT' and x axis value greater than z score"),
    AND($D$67 = "RIGHT", $Q56 &gt; IF($H$67="", 0, $H$67)), $R56,
    FALSE, N("Check if case is 'TWO' and both directions"),
    AND(
        $D$67 = "TWO",
        OR($Q56 &lt; -ABS($H$67), $Q56 &gt; ABS($H$68))
    ), $R56,
    FALSE, N("Default case: Return NA()"),
    TRUE, NA()
)</f>
        <v>9.0935625015910286E-3</v>
      </c>
      <c r="T56" s="81" t="e" cm="1">
        <f t="array" ref="T56">_xlfn.IFS(
    FALSE, N("Check if X1 shading is ON"),
    $S$48&lt;&gt;"x", NA(),
    FALSE, N("Check if case is 'LEFT' and x axis value less than z score"),
    AND($D$68 = "LEFT", $Q56 &lt; IF($H$68="", 0, $H$68)), $R56,
    FALSE, N("Check if case is 'RIGHT' and x axis value greater than z score"),
    AND($D$68 = "RIGHT", $Q56 &gt; IF($H$68="", 0, $H$68)), $R56,
    FALSE, N("Default case: Return NA()"),
    TRUE, NA()
)</f>
        <v>#N/A</v>
      </c>
      <c r="U56" s="81" cm="1">
        <f t="array" ref="U56">_xlfn.IFS(
    FALSE, N("Check if X1 shading is ON"),
    $U$48&lt;&gt;"x", NA(),
    FALSE, N("Check if case is 'LEFT' and x axis value less than z score"),
    AND($D$71 = "LEFT", $Q56 &lt; IF($H$71="", 0, $H$71)), $R56,
    FALSE, N("Check if case is 'RIGHT' and x axis value greater than z score"),
    AND($D$71 = "RIGHT", $Q56 &gt; IF($H$71="", 0, $H$71)), $R56,
    FALSE, N("Check if case is 'TWO' and both directions"),
    AND(
        $D$71 = "TWO",
        OR($Q56 &lt; -ABS($H$71), $Q56 &gt; ABS($H$71))
    ), $R56,
    FALSE, N("Default case: Return NA()"),
    TRUE, NA()
)</f>
        <v>9.0935625015910286E-3</v>
      </c>
      <c r="V56" s="38"/>
      <c r="W56" s="23">
        <v>-0.33333333333333548</v>
      </c>
      <c r="X56" s="23">
        <v>6.2000000000000006E-2</v>
      </c>
      <c r="Y56" s="23">
        <f t="shared" si="0"/>
        <v>6.2000000000000006E-2</v>
      </c>
      <c r="Z56" s="23" t="str">
        <f t="shared" si="1"/>
        <v>x</v>
      </c>
    </row>
    <row r="57" spans="1:26" ht="16" x14ac:dyDescent="0.2">
      <c r="A57" s="40" t="s">
        <v>166</v>
      </c>
      <c r="B57" s="19" t="s">
        <v>167</v>
      </c>
      <c r="C57" s="19" t="s">
        <v>168</v>
      </c>
      <c r="D57" s="19" t="s">
        <v>169</v>
      </c>
      <c r="E57" s="20" t="s">
        <v>3</v>
      </c>
      <c r="F57" s="40" t="str">
        <f>IFERROR(LEFT(F48, FIND(")", F48)),F48)</f>
        <v>σ</v>
      </c>
      <c r="G57" s="20" t="str">
        <f>G48</f>
        <v>x</v>
      </c>
      <c r="H57" s="20" t="str">
        <f>H48</f>
        <v>z score</v>
      </c>
      <c r="I57" s="20" t="str">
        <f>I48</f>
        <v>P(x)</v>
      </c>
      <c r="J57" s="16"/>
      <c r="K57" s="16"/>
      <c r="L57" s="25" t="str">
        <f t="shared" si="3"/>
        <v>x</v>
      </c>
      <c r="M57" s="25" t="str">
        <f t="shared" si="3"/>
        <v>-label probability</v>
      </c>
      <c r="N57" s="16"/>
      <c r="O57" s="38"/>
      <c r="P57" s="38"/>
      <c r="Q57" s="46">
        <f t="shared" si="5"/>
        <v>-2.7083333333333344</v>
      </c>
      <c r="R57" s="81">
        <f t="shared" si="6"/>
        <v>1.0188728126088616E-2</v>
      </c>
      <c r="S57" s="81" cm="1">
        <f t="array" ref="S57">_xlfn.IFS(
    FALSE, N("Check if X1 shading is ON"),
    $S$48&lt;&gt;"x", NA(),
    FALSE, N("Check if case is 'LEFT' and x axis value less than z score"),
    AND($D$67 = "LEFT", $Q57 &lt; IF($H$67="", 0, $H$67)), $R57,
    FALSE, N("Check if case is 'RIGHT' and x axis value greater than z score"),
    AND($D$67 = "RIGHT", $Q57 &gt; IF($H$67="", 0, $H$67)), $R57,
    FALSE, N("Check if case is 'TWO' and both directions"),
    AND(
        $D$67 = "TWO",
        OR($Q57 &lt; -ABS($H$67), $Q57 &gt; ABS($H$68))
    ), $R57,
    FALSE, N("Default case: Return NA()"),
    TRUE, NA()
)</f>
        <v>1.0188728126088616E-2</v>
      </c>
      <c r="T57" s="81" t="e" cm="1">
        <f t="array" ref="T57">_xlfn.IFS(
    FALSE, N("Check if X1 shading is ON"),
    $S$48&lt;&gt;"x", NA(),
    FALSE, N("Check if case is 'LEFT' and x axis value less than z score"),
    AND($D$68 = "LEFT", $Q57 &lt; IF($H$68="", 0, $H$68)), $R57,
    FALSE, N("Check if case is 'RIGHT' and x axis value greater than z score"),
    AND($D$68 = "RIGHT", $Q57 &gt; IF($H$68="", 0, $H$68)), $R57,
    FALSE, N("Default case: Return NA()"),
    TRUE, NA()
)</f>
        <v>#N/A</v>
      </c>
      <c r="U57" s="81" cm="1">
        <f t="array" ref="U57">_xlfn.IFS(
    FALSE, N("Check if X1 shading is ON"),
    $U$48&lt;&gt;"x", NA(),
    FALSE, N("Check if case is 'LEFT' and x axis value less than z score"),
    AND($D$71 = "LEFT", $Q57 &lt; IF($H$71="", 0, $H$71)), $R57,
    FALSE, N("Check if case is 'RIGHT' and x axis value greater than z score"),
    AND($D$71 = "RIGHT", $Q57 &gt; IF($H$71="", 0, $H$71)), $R57,
    FALSE, N("Check if case is 'TWO' and both directions"),
    AND(
        $D$71 = "TWO",
        OR($Q57 &lt; -ABS($H$71), $Q57 &gt; ABS($H$71))
    ), $R57,
    FALSE, N("Default case: Return NA()"),
    TRUE, NA()
)</f>
        <v>1.0188728126088616E-2</v>
      </c>
      <c r="V57" s="38"/>
      <c r="W57" s="23">
        <v>-0.16666666666666879</v>
      </c>
      <c r="X57" s="23">
        <v>6.2000000000000006E-2</v>
      </c>
      <c r="Y57" s="23">
        <f t="shared" si="0"/>
        <v>6.2000000000000006E-2</v>
      </c>
      <c r="Z57" s="23" t="str">
        <f t="shared" si="1"/>
        <v>x</v>
      </c>
    </row>
    <row r="58" spans="1:26" ht="16" x14ac:dyDescent="0.2">
      <c r="A58" s="41">
        <f>A49</f>
        <v>1</v>
      </c>
      <c r="B58" s="49" t="str">
        <f t="shared" ref="B58:I59" si="9">IF(B49="","",B49)</f>
        <v>normal pop</v>
      </c>
      <c r="C58" s="49" t="str">
        <f t="shared" si="9"/>
        <v>Ava</v>
      </c>
      <c r="D58" s="49" t="str">
        <f t="shared" si="9"/>
        <v>left</v>
      </c>
      <c r="E58" s="50">
        <f t="shared" si="9"/>
        <v>78</v>
      </c>
      <c r="F58" s="51">
        <f t="shared" si="9"/>
        <v>6</v>
      </c>
      <c r="G58" s="50">
        <f t="shared" si="9"/>
        <v>87.869121761708826</v>
      </c>
      <c r="H58" s="52">
        <f t="shared" si="9"/>
        <v>1.6448536269514715</v>
      </c>
      <c r="I58" s="1">
        <f t="shared" si="9"/>
        <v>0.95</v>
      </c>
      <c r="J58" s="16"/>
      <c r="K58" s="16"/>
      <c r="L58" s="25" t="str">
        <f t="shared" si="3"/>
        <v>x</v>
      </c>
      <c r="M58" s="25" t="str">
        <f t="shared" si="3"/>
        <v>Equations</v>
      </c>
      <c r="N58" s="16"/>
      <c r="O58" s="38"/>
      <c r="P58" s="38"/>
      <c r="Q58" s="46">
        <f t="shared" si="5"/>
        <v>-2.6666666666666679</v>
      </c>
      <c r="R58" s="81">
        <f t="shared" si="6"/>
        <v>1.1395986023797402E-2</v>
      </c>
      <c r="S58" s="81" cm="1">
        <f t="array" ref="S58">_xlfn.IFS(
    FALSE, N("Check if X1 shading is ON"),
    $S$48&lt;&gt;"x", NA(),
    FALSE, N("Check if case is 'LEFT' and x axis value less than z score"),
    AND($D$67 = "LEFT", $Q58 &lt; IF($H$67="", 0, $H$67)), $R58,
    FALSE, N("Check if case is 'RIGHT' and x axis value greater than z score"),
    AND($D$67 = "RIGHT", $Q58 &gt; IF($H$67="", 0, $H$67)), $R58,
    FALSE, N("Check if case is 'TWO' and both directions"),
    AND(
        $D$67 = "TWO",
        OR($Q58 &lt; -ABS($H$67), $Q58 &gt; ABS($H$68))
    ), $R58,
    FALSE, N("Default case: Return NA()"),
    TRUE, NA()
)</f>
        <v>1.1395986023797402E-2</v>
      </c>
      <c r="T58" s="81" t="e" cm="1">
        <f t="array" ref="T58">_xlfn.IFS(
    FALSE, N("Check if X1 shading is ON"),
    $S$48&lt;&gt;"x", NA(),
    FALSE, N("Check if case is 'LEFT' and x axis value less than z score"),
    AND($D$68 = "LEFT", $Q58 &lt; IF($H$68="", 0, $H$68)), $R58,
    FALSE, N("Check if case is 'RIGHT' and x axis value greater than z score"),
    AND($D$68 = "RIGHT", $Q58 &gt; IF($H$68="", 0, $H$68)), $R58,
    FALSE, N("Default case: Return NA()"),
    TRUE, NA()
)</f>
        <v>#N/A</v>
      </c>
      <c r="U58" s="81" cm="1">
        <f t="array" ref="U58">_xlfn.IFS(
    FALSE, N("Check if X1 shading is ON"),
    $U$48&lt;&gt;"x", NA(),
    FALSE, N("Check if case is 'LEFT' and x axis value less than z score"),
    AND($D$71 = "LEFT", $Q58 &lt; IF($H$71="", 0, $H$71)), $R58,
    FALSE, N("Check if case is 'RIGHT' and x axis value greater than z score"),
    AND($D$71 = "RIGHT", $Q58 &gt; IF($H$71="", 0, $H$71)), $R58,
    FALSE, N("Check if case is 'TWO' and both directions"),
    AND(
        $D$71 = "TWO",
        OR($Q58 &lt; -ABS($H$71), $Q58 &gt; ABS($H$71))
    ), $R58,
    FALSE, N("Default case: Return NA()"),
    TRUE, NA()
)</f>
        <v>1.1395986023797402E-2</v>
      </c>
      <c r="V58" s="38"/>
      <c r="W58" s="23">
        <v>0.16666666666666449</v>
      </c>
      <c r="X58" s="23">
        <v>6.2000000000000006E-2</v>
      </c>
      <c r="Y58" s="23">
        <f t="shared" si="0"/>
        <v>6.2000000000000006E-2</v>
      </c>
      <c r="Z58" s="23" t="str">
        <f t="shared" si="1"/>
        <v>x</v>
      </c>
    </row>
    <row r="59" spans="1:26" ht="55" customHeight="1" x14ac:dyDescent="0.2">
      <c r="A59" s="41">
        <f>A50</f>
        <v>0</v>
      </c>
      <c r="B59" s="49">
        <f t="shared" si="9"/>
        <v>0</v>
      </c>
      <c r="C59" s="49">
        <f t="shared" si="9"/>
        <v>0</v>
      </c>
      <c r="D59" s="49">
        <f t="shared" si="9"/>
        <v>0</v>
      </c>
      <c r="E59" s="50">
        <f t="shared" si="9"/>
        <v>0</v>
      </c>
      <c r="F59" s="51">
        <f t="shared" si="9"/>
        <v>0</v>
      </c>
      <c r="G59" s="54">
        <f t="shared" si="9"/>
        <v>0</v>
      </c>
      <c r="H59" s="55">
        <f t="shared" si="9"/>
        <v>0</v>
      </c>
      <c r="I59" s="56">
        <f t="shared" si="9"/>
        <v>0</v>
      </c>
      <c r="J59" s="38"/>
      <c r="K59" s="16"/>
      <c r="L59" s="25" t="str">
        <f t="shared" si="3"/>
        <v>x</v>
      </c>
      <c r="M59" s="25" t="str">
        <f t="shared" si="3"/>
        <v>series3 raw scale</v>
      </c>
      <c r="N59" s="16"/>
      <c r="O59" s="38"/>
      <c r="P59" s="38"/>
      <c r="Q59" s="46">
        <f t="shared" si="5"/>
        <v>-2.6250000000000013</v>
      </c>
      <c r="R59" s="81">
        <f t="shared" si="6"/>
        <v>1.2724181596831387E-2</v>
      </c>
      <c r="S59" s="81" cm="1">
        <f t="array" ref="S59">_xlfn.IFS(
    FALSE, N("Check if X1 shading is ON"),
    $S$48&lt;&gt;"x", NA(),
    FALSE, N("Check if case is 'LEFT' and x axis value less than z score"),
    AND($D$67 = "LEFT", $Q59 &lt; IF($H$67="", 0, $H$67)), $R59,
    FALSE, N("Check if case is 'RIGHT' and x axis value greater than z score"),
    AND($D$67 = "RIGHT", $Q59 &gt; IF($H$67="", 0, $H$67)), $R59,
    FALSE, N("Check if case is 'TWO' and both directions"),
    AND(
        $D$67 = "TWO",
        OR($Q59 &lt; -ABS($H$67), $Q59 &gt; ABS($H$68))
    ), $R59,
    FALSE, N("Default case: Return NA()"),
    TRUE, NA()
)</f>
        <v>1.2724181596831387E-2</v>
      </c>
      <c r="T59" s="81" t="e" cm="1">
        <f t="array" ref="T59">_xlfn.IFS(
    FALSE, N("Check if X1 shading is ON"),
    $S$48&lt;&gt;"x", NA(),
    FALSE, N("Check if case is 'LEFT' and x axis value less than z score"),
    AND($D$68 = "LEFT", $Q59 &lt; IF($H$68="", 0, $H$68)), $R59,
    FALSE, N("Check if case is 'RIGHT' and x axis value greater than z score"),
    AND($D$68 = "RIGHT", $Q59 &gt; IF($H$68="", 0, $H$68)), $R59,
    FALSE, N("Default case: Return NA()"),
    TRUE, NA()
)</f>
        <v>#N/A</v>
      </c>
      <c r="U59" s="81" cm="1">
        <f t="array" ref="U59">_xlfn.IFS(
    FALSE, N("Check if X1 shading is ON"),
    $U$48&lt;&gt;"x", NA(),
    FALSE, N("Check if case is 'LEFT' and x axis value less than z score"),
    AND($D$71 = "LEFT", $Q59 &lt; IF($H$71="", 0, $H$71)), $R59,
    FALSE, N("Check if case is 'RIGHT' and x axis value greater than z score"),
    AND($D$71 = "RIGHT", $Q59 &gt; IF($H$71="", 0, $H$71)), $R59,
    FALSE, N("Check if case is 'TWO' and both directions"),
    AND(
        $D$71 = "TWO",
        OR($Q59 &lt; -ABS($H$71), $Q59 &gt; ABS($H$71))
    ), $R59,
    FALSE, N("Default case: Return NA()"),
    TRUE, NA()
)</f>
        <v>1.2724181596831387E-2</v>
      </c>
      <c r="V59" s="38"/>
      <c r="W59" s="23">
        <v>0.33333333333333115</v>
      </c>
      <c r="X59" s="23">
        <v>6.2000000000000006E-2</v>
      </c>
      <c r="Y59" s="23">
        <f t="shared" si="0"/>
        <v>6.2000000000000006E-2</v>
      </c>
      <c r="Z59" s="23" t="str">
        <f t="shared" si="1"/>
        <v>x</v>
      </c>
    </row>
    <row r="60" spans="1:26" ht="16" x14ac:dyDescent="0.2">
      <c r="A60" s="39"/>
      <c r="B60" s="16"/>
      <c r="C60" s="16"/>
      <c r="D60" s="16"/>
      <c r="E60" s="16"/>
      <c r="F60" s="16"/>
      <c r="G60" s="16"/>
      <c r="H60" s="16"/>
      <c r="I60" s="16"/>
      <c r="J60" s="38"/>
      <c r="K60" s="16"/>
      <c r="L60" s="25">
        <f t="shared" si="3"/>
        <v>0</v>
      </c>
      <c r="M60" s="25" t="str">
        <f t="shared" si="3"/>
        <v>series3 stdev</v>
      </c>
      <c r="N60" s="16"/>
      <c r="O60" s="38"/>
      <c r="P60" s="38"/>
      <c r="Q60" s="46">
        <f t="shared" si="5"/>
        <v>-2.5833333333333348</v>
      </c>
      <c r="R60" s="81">
        <f t="shared" si="6"/>
        <v>1.4182533754437251E-2</v>
      </c>
      <c r="S60" s="81" cm="1">
        <f t="array" ref="S60">_xlfn.IFS(
    FALSE, N("Check if X1 shading is ON"),
    $S$48&lt;&gt;"x", NA(),
    FALSE, N("Check if case is 'LEFT' and x axis value less than z score"),
    AND($D$67 = "LEFT", $Q60 &lt; IF($H$67="", 0, $H$67)), $R60,
    FALSE, N("Check if case is 'RIGHT' and x axis value greater than z score"),
    AND($D$67 = "RIGHT", $Q60 &gt; IF($H$67="", 0, $H$67)), $R60,
    FALSE, N("Check if case is 'TWO' and both directions"),
    AND(
        $D$67 = "TWO",
        OR($Q60 &lt; -ABS($H$67), $Q60 &gt; ABS($H$68))
    ), $R60,
    FALSE, N("Default case: Return NA()"),
    TRUE, NA()
)</f>
        <v>1.4182533754437251E-2</v>
      </c>
      <c r="T60" s="81" t="e" cm="1">
        <f t="array" ref="T60">_xlfn.IFS(
    FALSE, N("Check if X1 shading is ON"),
    $S$48&lt;&gt;"x", NA(),
    FALSE, N("Check if case is 'LEFT' and x axis value less than z score"),
    AND($D$68 = "LEFT", $Q60 &lt; IF($H$68="", 0, $H$68)), $R60,
    FALSE, N("Check if case is 'RIGHT' and x axis value greater than z score"),
    AND($D$68 = "RIGHT", $Q60 &gt; IF($H$68="", 0, $H$68)), $R60,
    FALSE, N("Default case: Return NA()"),
    TRUE, NA()
)</f>
        <v>#N/A</v>
      </c>
      <c r="U60" s="81" cm="1">
        <f t="array" ref="U60">_xlfn.IFS(
    FALSE, N("Check if X1 shading is ON"),
    $U$48&lt;&gt;"x", NA(),
    FALSE, N("Check if case is 'LEFT' and x axis value less than z score"),
    AND($D$71 = "LEFT", $Q60 &lt; IF($H$71="", 0, $H$71)), $R60,
    FALSE, N("Check if case is 'RIGHT' and x axis value greater than z score"),
    AND($D$71 = "RIGHT", $Q60 &gt; IF($H$71="", 0, $H$71)), $R60,
    FALSE, N("Check if case is 'TWO' and both directions"),
    AND(
        $D$71 = "TWO",
        OR($Q60 &lt; -ABS($H$71), $Q60 &gt; ABS($H$71))
    ), $R60,
    FALSE, N("Default case: Return NA()"),
    TRUE, NA()
)</f>
        <v>1.4182533754437251E-2</v>
      </c>
      <c r="V60" s="38"/>
      <c r="W60" s="23">
        <v>0.49999999999999789</v>
      </c>
      <c r="X60" s="23">
        <v>6.2000000000000006E-2</v>
      </c>
      <c r="Y60" s="23">
        <f t="shared" si="0"/>
        <v>6.2000000000000006E-2</v>
      </c>
      <c r="Z60" s="23" t="str">
        <f t="shared" si="1"/>
        <v>x</v>
      </c>
    </row>
    <row r="61" spans="1:26" ht="16" x14ac:dyDescent="0.2">
      <c r="A61" s="39"/>
      <c r="B61" s="16"/>
      <c r="C61" s="16"/>
      <c r="D61" s="49" t="str">
        <f t="shared" ref="D61:I61" si="10">D52</f>
        <v>shading</v>
      </c>
      <c r="E61" s="49" t="str">
        <f t="shared" si="10"/>
        <v>pop mean</v>
      </c>
      <c r="F61" s="49" t="str">
        <f t="shared" si="10"/>
        <v>expected variability</v>
      </c>
      <c r="G61" s="49" t="str">
        <f t="shared" si="10"/>
        <v>value</v>
      </c>
      <c r="H61" s="49" t="str">
        <f t="shared" si="10"/>
        <v>z score</v>
      </c>
      <c r="I61" s="49" t="str">
        <f t="shared" si="10"/>
        <v>probability of x</v>
      </c>
      <c r="J61" s="38"/>
      <c r="K61" s="16"/>
      <c r="L61" s="25" t="str">
        <f t="shared" si="3"/>
        <v>x</v>
      </c>
      <c r="M61" s="25" t="str">
        <f t="shared" si="3"/>
        <v>Kudos!</v>
      </c>
      <c r="N61" s="16"/>
      <c r="O61" s="38"/>
      <c r="P61" s="38"/>
      <c r="Q61" s="46">
        <f t="shared" si="5"/>
        <v>-2.5416666666666683</v>
      </c>
      <c r="R61" s="81">
        <f t="shared" si="6"/>
        <v>1.5780610826231802E-2</v>
      </c>
      <c r="S61" s="81" cm="1">
        <f t="array" ref="S61">_xlfn.IFS(
    FALSE, N("Check if X1 shading is ON"),
    $S$48&lt;&gt;"x", NA(),
    FALSE, N("Check if case is 'LEFT' and x axis value less than z score"),
    AND($D$67 = "LEFT", $Q61 &lt; IF($H$67="", 0, $H$67)), $R61,
    FALSE, N("Check if case is 'RIGHT' and x axis value greater than z score"),
    AND($D$67 = "RIGHT", $Q61 &gt; IF($H$67="", 0, $H$67)), $R61,
    FALSE, N("Check if case is 'TWO' and both directions"),
    AND(
        $D$67 = "TWO",
        OR($Q61 &lt; -ABS($H$67), $Q61 &gt; ABS($H$68))
    ), $R61,
    FALSE, N("Default case: Return NA()"),
    TRUE, NA()
)</f>
        <v>1.5780610826231802E-2</v>
      </c>
      <c r="T61" s="81" t="e" cm="1">
        <f t="array" ref="T61">_xlfn.IFS(
    FALSE, N("Check if X1 shading is ON"),
    $S$48&lt;&gt;"x", NA(),
    FALSE, N("Check if case is 'LEFT' and x axis value less than z score"),
    AND($D$68 = "LEFT", $Q61 &lt; IF($H$68="", 0, $H$68)), $R61,
    FALSE, N("Check if case is 'RIGHT' and x axis value greater than z score"),
    AND($D$68 = "RIGHT", $Q61 &gt; IF($H$68="", 0, $H$68)), $R61,
    FALSE, N("Default case: Return NA()"),
    TRUE, NA()
)</f>
        <v>#N/A</v>
      </c>
      <c r="U61" s="81" cm="1">
        <f t="array" ref="U61">_xlfn.IFS(
    FALSE, N("Check if X1 shading is ON"),
    $U$48&lt;&gt;"x", NA(),
    FALSE, N("Check if case is 'LEFT' and x axis value less than z score"),
    AND($D$71 = "LEFT", $Q61 &lt; IF($H$71="", 0, $H$71)), $R61,
    FALSE, N("Check if case is 'RIGHT' and x axis value greater than z score"),
    AND($D$71 = "RIGHT", $Q61 &gt; IF($H$71="", 0, $H$71)), $R61,
    FALSE, N("Check if case is 'TWO' and both directions"),
    AND(
        $D$71 = "TWO",
        OR($Q61 &lt; -ABS($H$71), $Q61 &gt; ABS($H$71))
    ), $R61,
    FALSE, N("Default case: Return NA()"),
    TRUE, NA()
)</f>
        <v>1.5780610826231802E-2</v>
      </c>
      <c r="V61" s="38"/>
      <c r="W61" s="23">
        <v>0.66666666666666441</v>
      </c>
      <c r="X61" s="23">
        <v>6.2000000000000006E-2</v>
      </c>
      <c r="Y61" s="23">
        <f t="shared" si="0"/>
        <v>6.2000000000000006E-2</v>
      </c>
      <c r="Z61" s="23" t="str">
        <f t="shared" si="1"/>
        <v>x</v>
      </c>
    </row>
    <row r="62" spans="1:26" ht="16" x14ac:dyDescent="0.2">
      <c r="A62" s="41">
        <f>A53</f>
        <v>1</v>
      </c>
      <c r="B62" s="49" t="str">
        <f t="shared" ref="B62:I62" si="11">IF(B53="","",B53)</f>
        <v>normal pop</v>
      </c>
      <c r="C62" s="49" t="str">
        <f t="shared" si="11"/>
        <v>Malik</v>
      </c>
      <c r="D62" s="49" t="str">
        <f t="shared" si="11"/>
        <v>left</v>
      </c>
      <c r="E62" s="50">
        <f t="shared" si="11"/>
        <v>82</v>
      </c>
      <c r="F62" s="57">
        <f t="shared" si="11"/>
        <v>5</v>
      </c>
      <c r="G62" s="54">
        <f t="shared" si="11"/>
        <v>86.208106167864571</v>
      </c>
      <c r="H62" s="55">
        <f t="shared" si="11"/>
        <v>0.84162123357291474</v>
      </c>
      <c r="I62" s="56">
        <f t="shared" si="11"/>
        <v>0.8</v>
      </c>
      <c r="J62" s="38"/>
      <c r="K62" s="16"/>
      <c r="L62" s="25">
        <f t="shared" si="3"/>
        <v>0</v>
      </c>
      <c r="M62" s="25" t="str">
        <f t="shared" si="3"/>
        <v># decimals raw</v>
      </c>
      <c r="N62" s="16"/>
      <c r="O62" s="38"/>
      <c r="P62" s="38"/>
      <c r="Q62" s="46">
        <f t="shared" si="5"/>
        <v>-2.5000000000000018</v>
      </c>
      <c r="R62" s="81">
        <f t="shared" si="6"/>
        <v>1.7528300493568461E-2</v>
      </c>
      <c r="S62" s="81" cm="1">
        <f t="array" ref="S62">_xlfn.IFS(
    FALSE, N("Check if X1 shading is ON"),
    $S$48&lt;&gt;"x", NA(),
    FALSE, N("Check if case is 'LEFT' and x axis value less than z score"),
    AND($D$67 = "LEFT", $Q62 &lt; IF($H$67="", 0, $H$67)), $R62,
    FALSE, N("Check if case is 'RIGHT' and x axis value greater than z score"),
    AND($D$67 = "RIGHT", $Q62 &gt; IF($H$67="", 0, $H$67)), $R62,
    FALSE, N("Check if case is 'TWO' and both directions"),
    AND(
        $D$67 = "TWO",
        OR($Q62 &lt; -ABS($H$67), $Q62 &gt; ABS($H$68))
    ), $R62,
    FALSE, N("Default case: Return NA()"),
    TRUE, NA()
)</f>
        <v>1.7528300493568461E-2</v>
      </c>
      <c r="T62" s="81" t="e" cm="1">
        <f t="array" ref="T62">_xlfn.IFS(
    FALSE, N("Check if X1 shading is ON"),
    $S$48&lt;&gt;"x", NA(),
    FALSE, N("Check if case is 'LEFT' and x axis value less than z score"),
    AND($D$68 = "LEFT", $Q62 &lt; IF($H$68="", 0, $H$68)), $R62,
    FALSE, N("Check if case is 'RIGHT' and x axis value greater than z score"),
    AND($D$68 = "RIGHT", $Q62 &gt; IF($H$68="", 0, $H$68)), $R62,
    FALSE, N("Default case: Return NA()"),
    TRUE, NA()
)</f>
        <v>#N/A</v>
      </c>
      <c r="U62" s="81" cm="1">
        <f t="array" ref="U62">_xlfn.IFS(
    FALSE, N("Check if X1 shading is ON"),
    $U$48&lt;&gt;"x", NA(),
    FALSE, N("Check if case is 'LEFT' and x axis value less than z score"),
    AND($D$71 = "LEFT", $Q62 &lt; IF($H$71="", 0, $H$71)), $R62,
    FALSE, N("Check if case is 'RIGHT' and x axis value greater than z score"),
    AND($D$71 = "RIGHT", $Q62 &gt; IF($H$71="", 0, $H$71)), $R62,
    FALSE, N("Check if case is 'TWO' and both directions"),
    AND(
        $D$71 = "TWO",
        OR($Q62 &lt; -ABS($H$71), $Q62 &gt; ABS($H$71))
    ), $R62,
    FALSE, N("Default case: Return NA()"),
    TRUE, NA()
)</f>
        <v>1.7528300493568461E-2</v>
      </c>
      <c r="V62" s="38"/>
      <c r="W62" s="23">
        <v>0.83333333333333093</v>
      </c>
      <c r="X62" s="23">
        <v>6.2000000000000006E-2</v>
      </c>
      <c r="Y62" s="23">
        <f t="shared" si="0"/>
        <v>6.2000000000000006E-2</v>
      </c>
      <c r="Z62" s="23" t="str">
        <f t="shared" si="1"/>
        <v>x</v>
      </c>
    </row>
    <row r="63" spans="1:26" ht="16" x14ac:dyDescent="0.2">
      <c r="A63" s="39"/>
      <c r="B63" s="53"/>
      <c r="C63" s="53"/>
      <c r="D63" s="16"/>
      <c r="E63" s="16"/>
      <c r="F63" s="16"/>
      <c r="G63" s="16"/>
      <c r="H63" s="16"/>
      <c r="I63" s="16"/>
      <c r="J63" s="38"/>
      <c r="K63" s="16"/>
      <c r="L63" s="16"/>
      <c r="M63" s="16"/>
      <c r="N63" s="16"/>
      <c r="O63" s="38"/>
      <c r="P63" s="38"/>
      <c r="Q63" s="46">
        <f t="shared" si="5"/>
        <v>-2.4583333333333353</v>
      </c>
      <c r="R63" s="81">
        <f t="shared" si="6"/>
        <v>1.9435773384264884E-2</v>
      </c>
      <c r="S63" s="81" cm="1">
        <f t="array" ref="S63">_xlfn.IFS(
    FALSE, N("Check if X1 shading is ON"),
    $S$48&lt;&gt;"x", NA(),
    FALSE, N("Check if case is 'LEFT' and x axis value less than z score"),
    AND($D$67 = "LEFT", $Q63 &lt; IF($H$67="", 0, $H$67)), $R63,
    FALSE, N("Check if case is 'RIGHT' and x axis value greater than z score"),
    AND($D$67 = "RIGHT", $Q63 &gt; IF($H$67="", 0, $H$67)), $R63,
    FALSE, N("Check if case is 'TWO' and both directions"),
    AND(
        $D$67 = "TWO",
        OR($Q63 &lt; -ABS($H$67), $Q63 &gt; ABS($H$68))
    ), $R63,
    FALSE, N("Default case: Return NA()"),
    TRUE, NA()
)</f>
        <v>1.9435773384264884E-2</v>
      </c>
      <c r="T63" s="81" t="e" cm="1">
        <f t="array" ref="T63">_xlfn.IFS(
    FALSE, N("Check if X1 shading is ON"),
    $S$48&lt;&gt;"x", NA(),
    FALSE, N("Check if case is 'LEFT' and x axis value less than z score"),
    AND($D$68 = "LEFT", $Q63 &lt; IF($H$68="", 0, $H$68)), $R63,
    FALSE, N("Check if case is 'RIGHT' and x axis value greater than z score"),
    AND($D$68 = "RIGHT", $Q63 &gt; IF($H$68="", 0, $H$68)), $R63,
    FALSE, N("Default case: Return NA()"),
    TRUE, NA()
)</f>
        <v>#N/A</v>
      </c>
      <c r="U63" s="81" cm="1">
        <f t="array" ref="U63">_xlfn.IFS(
    FALSE, N("Check if X1 shading is ON"),
    $U$48&lt;&gt;"x", NA(),
    FALSE, N("Check if case is 'LEFT' and x axis value less than z score"),
    AND($D$71 = "LEFT", $Q63 &lt; IF($H$71="", 0, $H$71)), $R63,
    FALSE, N("Check if case is 'RIGHT' and x axis value greater than z score"),
    AND($D$71 = "RIGHT", $Q63 &gt; IF($H$71="", 0, $H$71)), $R63,
    FALSE, N("Check if case is 'TWO' and both directions"),
    AND(
        $D$71 = "TWO",
        OR($Q63 &lt; -ABS($H$71), $Q63 &gt; ABS($H$71))
    ), $R63,
    FALSE, N("Default case: Return NA()"),
    TRUE, NA()
)</f>
        <v>1.9435773384264884E-2</v>
      </c>
      <c r="V63" s="38"/>
      <c r="W63" s="23">
        <v>1.1666666666666643</v>
      </c>
      <c r="X63" s="23">
        <v>6.2000000000000006E-2</v>
      </c>
      <c r="Y63" s="23">
        <f t="shared" si="0"/>
        <v>6.2000000000000006E-2</v>
      </c>
      <c r="Z63" s="23" t="str">
        <f t="shared" si="1"/>
        <v>x</v>
      </c>
    </row>
    <row r="64" spans="1:26" ht="16" x14ac:dyDescent="0.2">
      <c r="A64" s="39"/>
      <c r="B64" s="39"/>
      <c r="C64" s="39"/>
      <c r="D64" s="39"/>
      <c r="E64" s="121"/>
      <c r="F64" s="121"/>
      <c r="G64" s="121"/>
      <c r="H64" s="46"/>
      <c r="I64" s="47"/>
      <c r="J64" s="38"/>
      <c r="K64" s="16"/>
      <c r="L64" s="16"/>
      <c r="M64" s="16"/>
      <c r="N64" s="16"/>
      <c r="O64" s="38"/>
      <c r="P64" s="38"/>
      <c r="Q64" s="46">
        <f t="shared" si="5"/>
        <v>-2.4166666666666687</v>
      </c>
      <c r="R64" s="81">
        <f t="shared" si="6"/>
        <v>2.1513440016773546E-2</v>
      </c>
      <c r="S64" s="81" cm="1">
        <f t="array" ref="S64">_xlfn.IFS(
    FALSE, N("Check if X1 shading is ON"),
    $S$48&lt;&gt;"x", NA(),
    FALSE, N("Check if case is 'LEFT' and x axis value less than z score"),
    AND($D$67 = "LEFT", $Q64 &lt; IF($H$67="", 0, $H$67)), $R64,
    FALSE, N("Check if case is 'RIGHT' and x axis value greater than z score"),
    AND($D$67 = "RIGHT", $Q64 &gt; IF($H$67="", 0, $H$67)), $R64,
    FALSE, N("Check if case is 'TWO' and both directions"),
    AND(
        $D$67 = "TWO",
        OR($Q64 &lt; -ABS($H$67), $Q64 &gt; ABS($H$68))
    ), $R64,
    FALSE, N("Default case: Return NA()"),
    TRUE, NA()
)</f>
        <v>2.1513440016773546E-2</v>
      </c>
      <c r="T64" s="81" t="e" cm="1">
        <f t="array" ref="T64">_xlfn.IFS(
    FALSE, N("Check if X1 shading is ON"),
    $S$48&lt;&gt;"x", NA(),
    FALSE, N("Check if case is 'LEFT' and x axis value less than z score"),
    AND($D$68 = "LEFT", $Q64 &lt; IF($H$68="", 0, $H$68)), $R64,
    FALSE, N("Check if case is 'RIGHT' and x axis value greater than z score"),
    AND($D$68 = "RIGHT", $Q64 &gt; IF($H$68="", 0, $H$68)), $R64,
    FALSE, N("Default case: Return NA()"),
    TRUE, NA()
)</f>
        <v>#N/A</v>
      </c>
      <c r="U64" s="81" cm="1">
        <f t="array" ref="U64">_xlfn.IFS(
    FALSE, N("Check if X1 shading is ON"),
    $U$48&lt;&gt;"x", NA(),
    FALSE, N("Check if case is 'LEFT' and x axis value less than z score"),
    AND($D$71 = "LEFT", $Q64 &lt; IF($H$71="", 0, $H$71)), $R64,
    FALSE, N("Check if case is 'RIGHT' and x axis value greater than z score"),
    AND($D$71 = "RIGHT", $Q64 &gt; IF($H$71="", 0, $H$71)), $R64,
    FALSE, N("Check if case is 'TWO' and both directions"),
    AND(
        $D$71 = "TWO",
        OR($Q64 &lt; -ABS($H$71), $Q64 &gt; ABS($H$71))
    ), $R64,
    FALSE, N("Default case: Return NA()"),
    TRUE, NA()
)</f>
        <v>2.1513440016773546E-2</v>
      </c>
      <c r="V64" s="38"/>
      <c r="W64" s="23">
        <v>1.3333333333333313</v>
      </c>
      <c r="X64" s="23">
        <v>6.2000000000000006E-2</v>
      </c>
      <c r="Y64" s="23">
        <f t="shared" si="0"/>
        <v>6.2000000000000006E-2</v>
      </c>
      <c r="Z64" s="23" t="str">
        <f t="shared" si="1"/>
        <v>x</v>
      </c>
    </row>
    <row r="65" spans="1:26" ht="16" x14ac:dyDescent="0.2">
      <c r="A65" s="4" t="s">
        <v>232</v>
      </c>
      <c r="B65" s="16"/>
      <c r="C65" s="39"/>
      <c r="D65" s="86"/>
      <c r="E65" s="86"/>
      <c r="F65" s="86"/>
      <c r="G65" s="49" t="str" cm="1">
        <f t="array" ref="G65">_xlfn.IFS(
    ISNUMBER(SEARCH("0", G56)), 0,
    G56="", 0,
    ISNUMBER(SEARCH("x", G56)), "x",
    TRUE, "x"
)</f>
        <v>x</v>
      </c>
      <c r="H65" s="49" t="str" cm="1">
        <f t="array" ref="H65">_xlfn.IFS(
    ISNUMBER(SEARCH("0", H56)), 0,
    H56="", 0,
    ISNUMBER(SEARCH("x", H56)), "x",
    TRUE, "x"
)</f>
        <v>x</v>
      </c>
      <c r="I65" s="49" t="str" cm="1">
        <f t="array" ref="I65">_xlfn.IFS(
    ISNUMBER(SEARCH("0", I56)), 0,
    I56="", 0,
    ISNUMBER(SEARCH("x", I56)), "x",
    TRUE, "x"
)</f>
        <v>x</v>
      </c>
      <c r="J65" s="38"/>
      <c r="K65" s="16"/>
      <c r="L65" s="16"/>
      <c r="M65" s="16"/>
      <c r="N65" s="16"/>
      <c r="O65" s="38"/>
      <c r="P65" s="38"/>
      <c r="Q65" s="46">
        <f t="shared" si="5"/>
        <v>-2.3750000000000022</v>
      </c>
      <c r="R65" s="81">
        <f t="shared" si="6"/>
        <v>2.3771900829913678E-2</v>
      </c>
      <c r="S65" s="81" cm="1">
        <f t="array" ref="S65">_xlfn.IFS(
    FALSE, N("Check if X1 shading is ON"),
    $S$48&lt;&gt;"x", NA(),
    FALSE, N("Check if case is 'LEFT' and x axis value less than z score"),
    AND($D$67 = "LEFT", $Q65 &lt; IF($H$67="", 0, $H$67)), $R65,
    FALSE, N("Check if case is 'RIGHT' and x axis value greater than z score"),
    AND($D$67 = "RIGHT", $Q65 &gt; IF($H$67="", 0, $H$67)), $R65,
    FALSE, N("Check if case is 'TWO' and both directions"),
    AND(
        $D$67 = "TWO",
        OR($Q65 &lt; -ABS($H$67), $Q65 &gt; ABS($H$68))
    ), $R65,
    FALSE, N("Default case: Return NA()"),
    TRUE, NA()
)</f>
        <v>2.3771900829913678E-2</v>
      </c>
      <c r="T65" s="81" t="e" cm="1">
        <f t="array" ref="T65">_xlfn.IFS(
    FALSE, N("Check if X1 shading is ON"),
    $S$48&lt;&gt;"x", NA(),
    FALSE, N("Check if case is 'LEFT' and x axis value less than z score"),
    AND($D$68 = "LEFT", $Q65 &lt; IF($H$68="", 0, $H$68)), $R65,
    FALSE, N("Check if case is 'RIGHT' and x axis value greater than z score"),
    AND($D$68 = "RIGHT", $Q65 &gt; IF($H$68="", 0, $H$68)), $R65,
    FALSE, N("Default case: Return NA()"),
    TRUE, NA()
)</f>
        <v>#N/A</v>
      </c>
      <c r="U65" s="81" cm="1">
        <f t="array" ref="U65">_xlfn.IFS(
    FALSE, N("Check if X1 shading is ON"),
    $U$48&lt;&gt;"x", NA(),
    FALSE, N("Check if case is 'LEFT' and x axis value less than z score"),
    AND($D$71 = "LEFT", $Q65 &lt; IF($H$71="", 0, $H$71)), $R65,
    FALSE, N("Check if case is 'RIGHT' and x axis value greater than z score"),
    AND($D$71 = "RIGHT", $Q65 &gt; IF($H$71="", 0, $H$71)), $R65,
    FALSE, N("Check if case is 'TWO' and both directions"),
    AND(
        $D$71 = "TWO",
        OR($Q65 &lt; -ABS($H$71), $Q65 &gt; ABS($H$71))
    ), $R65,
    FALSE, N("Default case: Return NA()"),
    TRUE, NA()
)</f>
        <v>2.3771900829913678E-2</v>
      </c>
      <c r="V65" s="38"/>
      <c r="W65" s="23">
        <v>1.4999999999999982</v>
      </c>
      <c r="X65" s="23">
        <v>6.2000000000000006E-2</v>
      </c>
      <c r="Y65" s="23">
        <f t="shared" si="0"/>
        <v>6.2000000000000006E-2</v>
      </c>
      <c r="Z65" s="23" t="str">
        <f t="shared" si="1"/>
        <v>x</v>
      </c>
    </row>
    <row r="66" spans="1:26" ht="16" x14ac:dyDescent="0.2">
      <c r="A66" s="40" t="s">
        <v>166</v>
      </c>
      <c r="B66" s="19" t="s">
        <v>167</v>
      </c>
      <c r="C66" s="19" t="s">
        <v>168</v>
      </c>
      <c r="D66" s="19" t="s">
        <v>169</v>
      </c>
      <c r="E66" s="20" t="s">
        <v>3</v>
      </c>
      <c r="F66" s="40" t="str">
        <f>IF(F57=0,"",F57)</f>
        <v>σ</v>
      </c>
      <c r="G66" s="40" t="str">
        <f t="shared" ref="G66:I66" si="12">IF(G57=0,"",G57)</f>
        <v>x</v>
      </c>
      <c r="H66" s="40" t="str">
        <f>IF(H57=0,"",LEFT(H57,1))</f>
        <v>z</v>
      </c>
      <c r="I66" s="40" t="str">
        <f t="shared" si="12"/>
        <v>P(x)</v>
      </c>
      <c r="J66" s="16"/>
      <c r="K66" s="16"/>
      <c r="L66" s="16"/>
      <c r="M66" s="38"/>
      <c r="N66" s="38"/>
      <c r="O66" s="38"/>
      <c r="P66" s="38"/>
      <c r="Q66" s="46">
        <f t="shared" si="5"/>
        <v>-2.3333333333333357</v>
      </c>
      <c r="R66" s="81">
        <f t="shared" si="6"/>
        <v>2.6221889093709354E-2</v>
      </c>
      <c r="S66" s="81" cm="1">
        <f t="array" ref="S66">_xlfn.IFS(
    FALSE, N("Check if X1 shading is ON"),
    $S$48&lt;&gt;"x", NA(),
    FALSE, N("Check if case is 'LEFT' and x axis value less than z score"),
    AND($D$67 = "LEFT", $Q66 &lt; IF($H$67="", 0, $H$67)), $R66,
    FALSE, N("Check if case is 'RIGHT' and x axis value greater than z score"),
    AND($D$67 = "RIGHT", $Q66 &gt; IF($H$67="", 0, $H$67)), $R66,
    FALSE, N("Check if case is 'TWO' and both directions"),
    AND(
        $D$67 = "TWO",
        OR($Q66 &lt; -ABS($H$67), $Q66 &gt; ABS($H$68))
    ), $R66,
    FALSE, N("Default case: Return NA()"),
    TRUE, NA()
)</f>
        <v>2.6221889093709354E-2</v>
      </c>
      <c r="T66" s="81" t="e" cm="1">
        <f t="array" ref="T66">_xlfn.IFS(
    FALSE, N("Check if X1 shading is ON"),
    $S$48&lt;&gt;"x", NA(),
    FALSE, N("Check if case is 'LEFT' and x axis value less than z score"),
    AND($D$68 = "LEFT", $Q66 &lt; IF($H$68="", 0, $H$68)), $R66,
    FALSE, N("Check if case is 'RIGHT' and x axis value greater than z score"),
    AND($D$68 = "RIGHT", $Q66 &gt; IF($H$68="", 0, $H$68)), $R66,
    FALSE, N("Default case: Return NA()"),
    TRUE, NA()
)</f>
        <v>#N/A</v>
      </c>
      <c r="U66" s="81" cm="1">
        <f t="array" ref="U66">_xlfn.IFS(
    FALSE, N("Check if X1 shading is ON"),
    $U$48&lt;&gt;"x", NA(),
    FALSE, N("Check if case is 'LEFT' and x axis value less than z score"),
    AND($D$71 = "LEFT", $Q66 &lt; IF($H$71="", 0, $H$71)), $R66,
    FALSE, N("Check if case is 'RIGHT' and x axis value greater than z score"),
    AND($D$71 = "RIGHT", $Q66 &gt; IF($H$71="", 0, $H$71)), $R66,
    FALSE, N("Check if case is 'TWO' and both directions"),
    AND(
        $D$71 = "TWO",
        OR($Q66 &lt; -ABS($H$71), $Q66 &gt; ABS($H$71))
    ), $R66,
    FALSE, N("Default case: Return NA()"),
    TRUE, NA()
)</f>
        <v>2.6221889093709354E-2</v>
      </c>
      <c r="V66" s="38"/>
      <c r="W66" s="23">
        <v>1.6666666666666652</v>
      </c>
      <c r="X66" s="23">
        <v>6.2000000000000006E-2</v>
      </c>
      <c r="Y66" s="23">
        <f t="shared" si="0"/>
        <v>6.2000000000000006E-2</v>
      </c>
      <c r="Z66" s="23" t="str">
        <f t="shared" si="1"/>
        <v>x</v>
      </c>
    </row>
    <row r="67" spans="1:26" ht="16" x14ac:dyDescent="0.2">
      <c r="A67" s="41">
        <f>A58</f>
        <v>1</v>
      </c>
      <c r="B67" s="49" t="str">
        <f t="shared" ref="B67:C68" si="13">IF(B58=0,"",B58)</f>
        <v>normal pop</v>
      </c>
      <c r="C67" s="49" t="str">
        <f t="shared" si="13"/>
        <v>Ava</v>
      </c>
      <c r="D67" s="49" t="str" cm="1">
        <f t="array" ref="D67">_xlfn.IFS(
    D58=0, "",
    ISNUMBER(SEARCH("LEFT", D58)), "LEFT",
    ISNUMBER(SEARCH("RIGHT", D58)), "RIGHT",
    TRUE, D58
)</f>
        <v>LEFT</v>
      </c>
      <c r="E67" s="59">
        <f t="shared" ref="E67:I68" si="14">IF(E58=0,"",E58)</f>
        <v>78</v>
      </c>
      <c r="F67" s="60">
        <f t="shared" si="14"/>
        <v>6</v>
      </c>
      <c r="G67" s="59">
        <f t="shared" si="14"/>
        <v>87.869121761708826</v>
      </c>
      <c r="H67" s="61">
        <f t="shared" si="14"/>
        <v>1.6448536269514715</v>
      </c>
      <c r="I67" s="6">
        <f t="shared" si="14"/>
        <v>0.95</v>
      </c>
      <c r="J67" s="16"/>
      <c r="K67" s="16"/>
      <c r="L67" s="16"/>
      <c r="M67" s="38"/>
      <c r="N67" s="38"/>
      <c r="O67" s="38"/>
      <c r="P67" s="38"/>
      <c r="Q67" s="46">
        <f t="shared" si="5"/>
        <v>-2.2916666666666692</v>
      </c>
      <c r="R67" s="81">
        <f t="shared" si="6"/>
        <v>2.8874206565747223E-2</v>
      </c>
      <c r="S67" s="81" cm="1">
        <f t="array" ref="S67">_xlfn.IFS(
    FALSE, N("Check if X1 shading is ON"),
    $S$48&lt;&gt;"x", NA(),
    FALSE, N("Check if case is 'LEFT' and x axis value less than z score"),
    AND($D$67 = "LEFT", $Q67 &lt; IF($H$67="", 0, $H$67)), $R67,
    FALSE, N("Check if case is 'RIGHT' and x axis value greater than z score"),
    AND($D$67 = "RIGHT", $Q67 &gt; IF($H$67="", 0, $H$67)), $R67,
    FALSE, N("Check if case is 'TWO' and both directions"),
    AND(
        $D$67 = "TWO",
        OR($Q67 &lt; -ABS($H$67), $Q67 &gt; ABS($H$68))
    ), $R67,
    FALSE, N("Default case: Return NA()"),
    TRUE, NA()
)</f>
        <v>2.8874206565747223E-2</v>
      </c>
      <c r="T67" s="81" t="e" cm="1">
        <f t="array" ref="T67">_xlfn.IFS(
    FALSE, N("Check if X1 shading is ON"),
    $S$48&lt;&gt;"x", NA(),
    FALSE, N("Check if case is 'LEFT' and x axis value less than z score"),
    AND($D$68 = "LEFT", $Q67 &lt; IF($H$68="", 0, $H$68)), $R67,
    FALSE, N("Check if case is 'RIGHT' and x axis value greater than z score"),
    AND($D$68 = "RIGHT", $Q67 &gt; IF($H$68="", 0, $H$68)), $R67,
    FALSE, N("Default case: Return NA()"),
    TRUE, NA()
)</f>
        <v>#N/A</v>
      </c>
      <c r="U67" s="81" cm="1">
        <f t="array" ref="U67">_xlfn.IFS(
    FALSE, N("Check if X1 shading is ON"),
    $U$48&lt;&gt;"x", NA(),
    FALSE, N("Check if case is 'LEFT' and x axis value less than z score"),
    AND($D$71 = "LEFT", $Q67 &lt; IF($H$71="", 0, $H$71)), $R67,
    FALSE, N("Check if case is 'RIGHT' and x axis value greater than z score"),
    AND($D$71 = "RIGHT", $Q67 &gt; IF($H$71="", 0, $H$71)), $R67,
    FALSE, N("Check if case is 'TWO' and both directions"),
    AND(
        $D$71 = "TWO",
        OR($Q67 &lt; -ABS($H$71), $Q67 &gt; ABS($H$71))
    ), $R67,
    FALSE, N("Default case: Return NA()"),
    TRUE, NA()
)</f>
        <v>2.8874206565747223E-2</v>
      </c>
      <c r="V67" s="38"/>
      <c r="W67" s="23">
        <v>1.8333333333333321</v>
      </c>
      <c r="X67" s="23">
        <v>6.2000000000000006E-2</v>
      </c>
      <c r="Y67" s="23">
        <f t="shared" si="0"/>
        <v>6.2000000000000006E-2</v>
      </c>
      <c r="Z67" s="23" t="str">
        <f t="shared" si="1"/>
        <v>x</v>
      </c>
    </row>
    <row r="68" spans="1:26" ht="16" x14ac:dyDescent="0.2">
      <c r="A68" s="41">
        <f>A59</f>
        <v>0</v>
      </c>
      <c r="B68" s="49" t="str">
        <f t="shared" si="13"/>
        <v/>
      </c>
      <c r="C68" s="49" t="str">
        <f t="shared" si="13"/>
        <v/>
      </c>
      <c r="D68" s="49" t="str" cm="1">
        <f t="array" ref="D68">_xlfn.IFS(
    D59=0, "",
    ISNUMBER(SEARCH("LEFT", D59)), "LEFT",
    ISNUMBER(SEARCH("RIGHT", D59)), "RIGHT",
    TRUE, D59
)</f>
        <v/>
      </c>
      <c r="E68" s="59" t="str">
        <f t="shared" si="14"/>
        <v/>
      </c>
      <c r="F68" s="60" t="str">
        <f t="shared" si="14"/>
        <v/>
      </c>
      <c r="G68" s="59" t="str">
        <f>IF(G59=0,"",G59)</f>
        <v/>
      </c>
      <c r="H68" s="61" t="str">
        <f>IF(H59=0,"",H59)</f>
        <v/>
      </c>
      <c r="I68" s="6" t="str">
        <f>IF(I59=0,"",I59)</f>
        <v/>
      </c>
      <c r="J68" s="38"/>
      <c r="K68" s="16"/>
      <c r="L68" s="16"/>
      <c r="M68" s="38"/>
      <c r="N68" s="38"/>
      <c r="O68" s="38"/>
      <c r="P68" s="38"/>
      <c r="Q68" s="46">
        <f t="shared" si="5"/>
        <v>-2.2500000000000027</v>
      </c>
      <c r="R68" s="81">
        <f t="shared" si="6"/>
        <v>3.1739651835667224E-2</v>
      </c>
      <c r="S68" s="81" cm="1">
        <f t="array" ref="S68">_xlfn.IFS(
    FALSE, N("Check if X1 shading is ON"),
    $S$48&lt;&gt;"x", NA(),
    FALSE, N("Check if case is 'LEFT' and x axis value less than z score"),
    AND($D$67 = "LEFT", $Q68 &lt; IF($H$67="", 0, $H$67)), $R68,
    FALSE, N("Check if case is 'RIGHT' and x axis value greater than z score"),
    AND($D$67 = "RIGHT", $Q68 &gt; IF($H$67="", 0, $H$67)), $R68,
    FALSE, N("Check if case is 'TWO' and both directions"),
    AND(
        $D$67 = "TWO",
        OR($Q68 &lt; -ABS($H$67), $Q68 &gt; ABS($H$68))
    ), $R68,
    FALSE, N("Default case: Return NA()"),
    TRUE, NA()
)</f>
        <v>3.1739651835667224E-2</v>
      </c>
      <c r="T68" s="81" t="e" cm="1">
        <f t="array" ref="T68">_xlfn.IFS(
    FALSE, N("Check if X1 shading is ON"),
    $S$48&lt;&gt;"x", NA(),
    FALSE, N("Check if case is 'LEFT' and x axis value less than z score"),
    AND($D$68 = "LEFT", $Q68 &lt; IF($H$68="", 0, $H$68)), $R68,
    FALSE, N("Check if case is 'RIGHT' and x axis value greater than z score"),
    AND($D$68 = "RIGHT", $Q68 &gt; IF($H$68="", 0, $H$68)), $R68,
    FALSE, N("Default case: Return NA()"),
    TRUE, NA()
)</f>
        <v>#N/A</v>
      </c>
      <c r="U68" s="81" cm="1">
        <f t="array" ref="U68">_xlfn.IFS(
    FALSE, N("Check if X1 shading is ON"),
    $U$48&lt;&gt;"x", NA(),
    FALSE, N("Check if case is 'LEFT' and x axis value less than z score"),
    AND($D$71 = "LEFT", $Q68 &lt; IF($H$71="", 0, $H$71)), $R68,
    FALSE, N("Check if case is 'RIGHT' and x axis value greater than z score"),
    AND($D$71 = "RIGHT", $Q68 &gt; IF($H$71="", 0, $H$71)), $R68,
    FALSE, N("Check if case is 'TWO' and both directions"),
    AND(
        $D$71 = "TWO",
        OR($Q68 &lt; -ABS($H$71), $Q68 &gt; ABS($H$71))
    ), $R68,
    FALSE, N("Default case: Return NA()"),
    TRUE, NA()
)</f>
        <v>3.1739651835667224E-2</v>
      </c>
      <c r="V68" s="38"/>
      <c r="W68" s="23">
        <v>-1.6666666666666696</v>
      </c>
      <c r="X68" s="23">
        <v>8.6000000000000007E-2</v>
      </c>
      <c r="Y68" s="23">
        <f t="shared" si="0"/>
        <v>8.6000000000000007E-2</v>
      </c>
      <c r="Z68" s="23" t="str">
        <f t="shared" si="1"/>
        <v>x</v>
      </c>
    </row>
    <row r="69" spans="1:26" ht="16" x14ac:dyDescent="0.2">
      <c r="A69" s="39"/>
      <c r="B69" s="16"/>
      <c r="C69" s="16"/>
      <c r="D69" s="25" t="str">
        <f>IF(AND(D67="left",D68="right"),"TWO","")</f>
        <v/>
      </c>
      <c r="E69" s="16"/>
      <c r="F69" s="16"/>
      <c r="G69" s="16"/>
      <c r="H69" s="16"/>
      <c r="I69" s="16"/>
      <c r="J69" s="38"/>
      <c r="K69" s="16" t="s">
        <v>246</v>
      </c>
      <c r="L69" s="16"/>
      <c r="M69" s="38"/>
      <c r="N69" s="38"/>
      <c r="O69" s="38"/>
      <c r="P69" s="38"/>
      <c r="Q69" s="46">
        <f t="shared" si="5"/>
        <v>-2.2083333333333361</v>
      </c>
      <c r="R69" s="81">
        <f t="shared" si="6"/>
        <v>3.482894138763417E-2</v>
      </c>
      <c r="S69" s="81" cm="1">
        <f t="array" ref="S69">_xlfn.IFS(
    FALSE, N("Check if X1 shading is ON"),
    $S$48&lt;&gt;"x", NA(),
    FALSE, N("Check if case is 'LEFT' and x axis value less than z score"),
    AND($D$67 = "LEFT", $Q69 &lt; IF($H$67="", 0, $H$67)), $R69,
    FALSE, N("Check if case is 'RIGHT' and x axis value greater than z score"),
    AND($D$67 = "RIGHT", $Q69 &gt; IF($H$67="", 0, $H$67)), $R69,
    FALSE, N("Check if case is 'TWO' and both directions"),
    AND(
        $D$67 = "TWO",
        OR($Q69 &lt; -ABS($H$67), $Q69 &gt; ABS($H$68))
    ), $R69,
    FALSE, N("Default case: Return NA()"),
    TRUE, NA()
)</f>
        <v>3.482894138763417E-2</v>
      </c>
      <c r="T69" s="81" t="e" cm="1">
        <f t="array" ref="T69">_xlfn.IFS(
    FALSE, N("Check if X1 shading is ON"),
    $S$48&lt;&gt;"x", NA(),
    FALSE, N("Check if case is 'LEFT' and x axis value less than z score"),
    AND($D$68 = "LEFT", $Q69 &lt; IF($H$68="", 0, $H$68)), $R69,
    FALSE, N("Check if case is 'RIGHT' and x axis value greater than z score"),
    AND($D$68 = "RIGHT", $Q69 &gt; IF($H$68="", 0, $H$68)), $R69,
    FALSE, N("Default case: Return NA()"),
    TRUE, NA()
)</f>
        <v>#N/A</v>
      </c>
      <c r="U69" s="81" cm="1">
        <f t="array" ref="U69">_xlfn.IFS(
    FALSE, N("Check if X1 shading is ON"),
    $U$48&lt;&gt;"x", NA(),
    FALSE, N("Check if case is 'LEFT' and x axis value less than z score"),
    AND($D$71 = "LEFT", $Q69 &lt; IF($H$71="", 0, $H$71)), $R69,
    FALSE, N("Check if case is 'RIGHT' and x axis value greater than z score"),
    AND($D$71 = "RIGHT", $Q69 &gt; IF($H$71="", 0, $H$71)), $R69,
    FALSE, N("Check if case is 'TWO' and both directions"),
    AND(
        $D$71 = "TWO",
        OR($Q69 &lt; -ABS($H$71), $Q69 &gt; ABS($H$71))
    ), $R69,
    FALSE, N("Default case: Return NA()"),
    TRUE, NA()
)</f>
        <v>3.482894138763417E-2</v>
      </c>
      <c r="V69" s="38"/>
      <c r="W69" s="23">
        <v>-1.5000000000000027</v>
      </c>
      <c r="X69" s="23">
        <v>8.6000000000000007E-2</v>
      </c>
      <c r="Y69" s="23">
        <f t="shared" ref="Y69:Y132" si="15">IF($Y$2="x",X69,NA())</f>
        <v>8.6000000000000007E-2</v>
      </c>
      <c r="Z69" s="23" t="str">
        <f t="shared" ref="Z69:Z132" si="16">IF($G$66="","",$G$66)</f>
        <v>x</v>
      </c>
    </row>
    <row r="70" spans="1:26" ht="16" x14ac:dyDescent="0.2">
      <c r="A70" s="39"/>
      <c r="B70" s="16"/>
      <c r="C70" s="16"/>
      <c r="D70" s="49" t="str" cm="1">
        <f t="array" ref="D70">_xlfn.IFS(
    ISNUMBER(SEARCH("0", D61)), 0,
    D61="", 0,
    ISNUMBER(SEARCH("x", D61)), "x",
    TRUE, "x"
)</f>
        <v>x</v>
      </c>
      <c r="E70" s="49" t="str" cm="1">
        <f t="array" ref="E70">_xlfn.IFS(
    ISNUMBER(SEARCH("0", E61)), 0,
    E61="", 0,
    ISNUMBER(SEARCH("x", E61)), "x",
    TRUE, "x"
)</f>
        <v>x</v>
      </c>
      <c r="F70" s="49" t="str" cm="1">
        <f t="array" ref="F70">_xlfn.IFS(
    ISNUMBER(SEARCH("0", F61)), 0,
    F61="", 0,
    ISNUMBER(SEARCH("x", F61)), "x",
    TRUE, "x"
)</f>
        <v>x</v>
      </c>
      <c r="G70" s="49" t="str" cm="1">
        <f t="array" ref="G70">_xlfn.IFS(
    ISNUMBER(SEARCH("0", G61)), 0,
    G61="", 0,
    ISNUMBER(SEARCH("x", G61)), "x",
    TRUE, "x"
)</f>
        <v>x</v>
      </c>
      <c r="H70" s="49" t="str" cm="1">
        <f t="array" ref="H70">_xlfn.IFS(
    ISNUMBER(SEARCH("0", H61)), 0,
    H61="", 0,
    ISNUMBER(SEARCH("x", H61)), "x",
    TRUE, "x"
)</f>
        <v>x</v>
      </c>
      <c r="I70" s="49" t="str" cm="1">
        <f t="array" ref="I70">_xlfn.IFS(
    ISNUMBER(SEARCH("0", I61)), 0,
    I61="", 0,
    ISNUMBER(SEARCH("x", I61)), "x",
    TRUE, "x"
)</f>
        <v>x</v>
      </c>
      <c r="J70" s="38"/>
      <c r="K70" s="41" t="s">
        <v>44</v>
      </c>
      <c r="L70" s="92" t="s">
        <v>250</v>
      </c>
      <c r="M70" s="38"/>
      <c r="N70" s="38"/>
      <c r="O70" s="38"/>
      <c r="P70" s="38"/>
      <c r="Q70" s="46">
        <f t="shared" si="5"/>
        <v>-2.1666666666666696</v>
      </c>
      <c r="R70" s="81">
        <f t="shared" si="6"/>
        <v>3.8152623506417724E-2</v>
      </c>
      <c r="S70" s="81" cm="1">
        <f t="array" ref="S70">_xlfn.IFS(
    FALSE, N("Check if X1 shading is ON"),
    $S$48&lt;&gt;"x", NA(),
    FALSE, N("Check if case is 'LEFT' and x axis value less than z score"),
    AND($D$67 = "LEFT", $Q70 &lt; IF($H$67="", 0, $H$67)), $R70,
    FALSE, N("Check if case is 'RIGHT' and x axis value greater than z score"),
    AND($D$67 = "RIGHT", $Q70 &gt; IF($H$67="", 0, $H$67)), $R70,
    FALSE, N("Check if case is 'TWO' and both directions"),
    AND(
        $D$67 = "TWO",
        OR($Q70 &lt; -ABS($H$67), $Q70 &gt; ABS($H$68))
    ), $R70,
    FALSE, N("Default case: Return NA()"),
    TRUE, NA()
)</f>
        <v>3.8152623506417724E-2</v>
      </c>
      <c r="T70" s="81" t="e" cm="1">
        <f t="array" ref="T70">_xlfn.IFS(
    FALSE, N("Check if X1 shading is ON"),
    $S$48&lt;&gt;"x", NA(),
    FALSE, N("Check if case is 'LEFT' and x axis value less than z score"),
    AND($D$68 = "LEFT", $Q70 &lt; IF($H$68="", 0, $H$68)), $R70,
    FALSE, N("Check if case is 'RIGHT' and x axis value greater than z score"),
    AND($D$68 = "RIGHT", $Q70 &gt; IF($H$68="", 0, $H$68)), $R70,
    FALSE, N("Default case: Return NA()"),
    TRUE, NA()
)</f>
        <v>#N/A</v>
      </c>
      <c r="U70" s="81" cm="1">
        <f t="array" ref="U70">_xlfn.IFS(
    FALSE, N("Check if X1 shading is ON"),
    $U$48&lt;&gt;"x", NA(),
    FALSE, N("Check if case is 'LEFT' and x axis value less than z score"),
    AND($D$71 = "LEFT", $Q70 &lt; IF($H$71="", 0, $H$71)), $R70,
    FALSE, N("Check if case is 'RIGHT' and x axis value greater than z score"),
    AND($D$71 = "RIGHT", $Q70 &gt; IF($H$71="", 0, $H$71)), $R70,
    FALSE, N("Check if case is 'TWO' and both directions"),
    AND(
        $D$71 = "TWO",
        OR($Q70 &lt; -ABS($H$71), $Q70 &gt; ABS($H$71))
    ), $R70,
    FALSE, N("Default case: Return NA()"),
    TRUE, NA()
)</f>
        <v>3.8152623506417724E-2</v>
      </c>
      <c r="V70" s="38"/>
      <c r="W70" s="23">
        <v>-1.3333333333333357</v>
      </c>
      <c r="X70" s="23">
        <v>8.6000000000000007E-2</v>
      </c>
      <c r="Y70" s="23">
        <f t="shared" si="15"/>
        <v>8.6000000000000007E-2</v>
      </c>
      <c r="Z70" s="23" t="str">
        <f t="shared" si="16"/>
        <v>x</v>
      </c>
    </row>
    <row r="71" spans="1:26" ht="16" x14ac:dyDescent="0.2">
      <c r="A71" s="41">
        <f>A62</f>
        <v>1</v>
      </c>
      <c r="B71" s="49" t="str">
        <f t="shared" ref="B71:C71" si="17">IF(B62=0,"",B62)</f>
        <v>normal pop</v>
      </c>
      <c r="C71" s="49" t="str">
        <f t="shared" si="17"/>
        <v>Malik</v>
      </c>
      <c r="D71" s="49" t="str" cm="1">
        <f t="array" ref="D71">_xlfn.IFS(
    D62=0, "",
    ISNUMBER(SEARCH("LEFT", D62)), "LEFT",
    ISNUMBER(SEARCH("RIGHT", D62)), "RIGHT",
    TRUE, D62
)</f>
        <v>LEFT</v>
      </c>
      <c r="E71" s="59">
        <f t="shared" ref="E71:I71" si="18">IF(E62=0,"",E62)</f>
        <v>82</v>
      </c>
      <c r="F71" s="60">
        <f t="shared" si="18"/>
        <v>5</v>
      </c>
      <c r="G71" s="59">
        <f t="shared" si="18"/>
        <v>86.208106167864571</v>
      </c>
      <c r="H71" s="61">
        <f t="shared" si="18"/>
        <v>0.84162123357291474</v>
      </c>
      <c r="I71" s="6">
        <f t="shared" si="18"/>
        <v>0.8</v>
      </c>
      <c r="J71" s="38"/>
      <c r="K71" s="41" t="s">
        <v>252</v>
      </c>
      <c r="L71" s="92" t="s">
        <v>253</v>
      </c>
      <c r="M71" s="38"/>
      <c r="N71" s="38"/>
      <c r="O71" s="38"/>
      <c r="P71" s="38"/>
      <c r="Q71" s="46">
        <f t="shared" si="5"/>
        <v>-2.1250000000000031</v>
      </c>
      <c r="R71" s="81">
        <f t="shared" si="6"/>
        <v>4.1720985256338335E-2</v>
      </c>
      <c r="S71" s="81" cm="1">
        <f t="array" ref="S71">_xlfn.IFS(
    FALSE, N("Check if X1 shading is ON"),
    $S$48&lt;&gt;"x", NA(),
    FALSE, N("Check if case is 'LEFT' and x axis value less than z score"),
    AND($D$67 = "LEFT", $Q71 &lt; IF($H$67="", 0, $H$67)), $R71,
    FALSE, N("Check if case is 'RIGHT' and x axis value greater than z score"),
    AND($D$67 = "RIGHT", $Q71 &gt; IF($H$67="", 0, $H$67)), $R71,
    FALSE, N("Check if case is 'TWO' and both directions"),
    AND(
        $D$67 = "TWO",
        OR($Q71 &lt; -ABS($H$67), $Q71 &gt; ABS($H$68))
    ), $R71,
    FALSE, N("Default case: Return NA()"),
    TRUE, NA()
)</f>
        <v>4.1720985256338335E-2</v>
      </c>
      <c r="T71" s="81" t="e" cm="1">
        <f t="array" ref="T71">_xlfn.IFS(
    FALSE, N("Check if X1 shading is ON"),
    $S$48&lt;&gt;"x", NA(),
    FALSE, N("Check if case is 'LEFT' and x axis value less than z score"),
    AND($D$68 = "LEFT", $Q71 &lt; IF($H$68="", 0, $H$68)), $R71,
    FALSE, N("Check if case is 'RIGHT' and x axis value greater than z score"),
    AND($D$68 = "RIGHT", $Q71 &gt; IF($H$68="", 0, $H$68)), $R71,
    FALSE, N("Default case: Return NA()"),
    TRUE, NA()
)</f>
        <v>#N/A</v>
      </c>
      <c r="U71" s="81" cm="1">
        <f t="array" ref="U71">_xlfn.IFS(
    FALSE, N("Check if X1 shading is ON"),
    $U$48&lt;&gt;"x", NA(),
    FALSE, N("Check if case is 'LEFT' and x axis value less than z score"),
    AND($D$71 = "LEFT", $Q71 &lt; IF($H$71="", 0, $H$71)), $R71,
    FALSE, N("Check if case is 'RIGHT' and x axis value greater than z score"),
    AND($D$71 = "RIGHT", $Q71 &gt; IF($H$71="", 0, $H$71)), $R71,
    FALSE, N("Check if case is 'TWO' and both directions"),
    AND(
        $D$71 = "TWO",
        OR($Q71 &lt; -ABS($H$71), $Q71 &gt; ABS($H$71))
    ), $R71,
    FALSE, N("Default case: Return NA()"),
    TRUE, NA()
)</f>
        <v>4.1720985256338335E-2</v>
      </c>
      <c r="V71" s="38"/>
      <c r="W71" s="23">
        <v>-1.1666666666666687</v>
      </c>
      <c r="X71" s="23">
        <v>8.6000000000000007E-2</v>
      </c>
      <c r="Y71" s="23">
        <f t="shared" si="15"/>
        <v>8.6000000000000007E-2</v>
      </c>
      <c r="Z71" s="23" t="str">
        <f t="shared" si="16"/>
        <v>x</v>
      </c>
    </row>
    <row r="72" spans="1:26" ht="16" x14ac:dyDescent="0.2">
      <c r="A72" s="39"/>
      <c r="B72" s="53"/>
      <c r="C72" s="53"/>
      <c r="D72" s="16"/>
      <c r="E72" s="16"/>
      <c r="F72" s="16"/>
      <c r="G72" s="16"/>
      <c r="H72" s="16"/>
      <c r="I72" s="16"/>
      <c r="J72" s="38"/>
      <c r="K72" s="41" t="s">
        <v>256</v>
      </c>
      <c r="L72" s="92" t="s">
        <v>257</v>
      </c>
      <c r="M72" s="38"/>
      <c r="N72" s="38"/>
      <c r="O72" s="38"/>
      <c r="P72" s="38"/>
      <c r="Q72" s="46">
        <f t="shared" si="5"/>
        <v>-2.0833333333333366</v>
      </c>
      <c r="R72" s="81">
        <f t="shared" si="6"/>
        <v>4.5543952872905295E-2</v>
      </c>
      <c r="S72" s="81" cm="1">
        <f t="array" ref="S72">_xlfn.IFS(
    FALSE, N("Check if X1 shading is ON"),
    $S$48&lt;&gt;"x", NA(),
    FALSE, N("Check if case is 'LEFT' and x axis value less than z score"),
    AND($D$67 = "LEFT", $Q72 &lt; IF($H$67="", 0, $H$67)), $R72,
    FALSE, N("Check if case is 'RIGHT' and x axis value greater than z score"),
    AND($D$67 = "RIGHT", $Q72 &gt; IF($H$67="", 0, $H$67)), $R72,
    FALSE, N("Check if case is 'TWO' and both directions"),
    AND(
        $D$67 = "TWO",
        OR($Q72 &lt; -ABS($H$67), $Q72 &gt; ABS($H$68))
    ), $R72,
    FALSE, N("Default case: Return NA()"),
    TRUE, NA()
)</f>
        <v>4.5543952872905295E-2</v>
      </c>
      <c r="T72" s="81" t="e" cm="1">
        <f t="array" ref="T72">_xlfn.IFS(
    FALSE, N("Check if X1 shading is ON"),
    $S$48&lt;&gt;"x", NA(),
    FALSE, N("Check if case is 'LEFT' and x axis value less than z score"),
    AND($D$68 = "LEFT", $Q72 &lt; IF($H$68="", 0, $H$68)), $R72,
    FALSE, N("Check if case is 'RIGHT' and x axis value greater than z score"),
    AND($D$68 = "RIGHT", $Q72 &gt; IF($H$68="", 0, $H$68)), $R72,
    FALSE, N("Default case: Return NA()"),
    TRUE, NA()
)</f>
        <v>#N/A</v>
      </c>
      <c r="U72" s="81" cm="1">
        <f t="array" ref="U72">_xlfn.IFS(
    FALSE, N("Check if X1 shading is ON"),
    $U$48&lt;&gt;"x", NA(),
    FALSE, N("Check if case is 'LEFT' and x axis value less than z score"),
    AND($D$71 = "LEFT", $Q72 &lt; IF($H$71="", 0, $H$71)), $R72,
    FALSE, N("Check if case is 'RIGHT' and x axis value greater than z score"),
    AND($D$71 = "RIGHT", $Q72 &gt; IF($H$71="", 0, $H$71)), $R72,
    FALSE, N("Check if case is 'TWO' and both directions"),
    AND(
        $D$71 = "TWO",
        OR($Q72 &lt; -ABS($H$71), $Q72 &gt; ABS($H$71))
    ), $R72,
    FALSE, N("Default case: Return NA()"),
    TRUE, NA()
)</f>
        <v>4.5543952872905295E-2</v>
      </c>
      <c r="V72" s="38"/>
      <c r="W72" s="23">
        <v>-0.83333333333333526</v>
      </c>
      <c r="X72" s="23">
        <v>8.6000000000000007E-2</v>
      </c>
      <c r="Y72" s="23">
        <f t="shared" si="15"/>
        <v>8.6000000000000007E-2</v>
      </c>
      <c r="Z72" s="23" t="str">
        <f t="shared" si="16"/>
        <v>x</v>
      </c>
    </row>
    <row r="73" spans="1:26" ht="16" x14ac:dyDescent="0.2">
      <c r="A73" s="39"/>
      <c r="B73" s="39"/>
      <c r="C73" s="39"/>
      <c r="D73" s="39"/>
      <c r="E73" s="121"/>
      <c r="F73" s="121"/>
      <c r="G73" s="121"/>
      <c r="H73" s="46"/>
      <c r="I73" s="47"/>
      <c r="J73" s="38"/>
      <c r="K73" s="41" t="s">
        <v>13</v>
      </c>
      <c r="L73" s="16"/>
      <c r="M73" s="38"/>
      <c r="N73" s="38"/>
      <c r="O73" s="38"/>
      <c r="P73" s="38"/>
      <c r="Q73" s="46">
        <f t="shared" si="5"/>
        <v>-2.0416666666666701</v>
      </c>
      <c r="R73" s="81">
        <f t="shared" si="6"/>
        <v>4.9630986023358713E-2</v>
      </c>
      <c r="S73" s="81" cm="1">
        <f t="array" ref="S73">_xlfn.IFS(
    FALSE, N("Check if X1 shading is ON"),
    $S$48&lt;&gt;"x", NA(),
    FALSE, N("Check if case is 'LEFT' and x axis value less than z score"),
    AND($D$67 = "LEFT", $Q73 &lt; IF($H$67="", 0, $H$67)), $R73,
    FALSE, N("Check if case is 'RIGHT' and x axis value greater than z score"),
    AND($D$67 = "RIGHT", $Q73 &gt; IF($H$67="", 0, $H$67)), $R73,
    FALSE, N("Check if case is 'TWO' and both directions"),
    AND(
        $D$67 = "TWO",
        OR($Q73 &lt; -ABS($H$67), $Q73 &gt; ABS($H$68))
    ), $R73,
    FALSE, N("Default case: Return NA()"),
    TRUE, NA()
)</f>
        <v>4.9630986023358713E-2</v>
      </c>
      <c r="T73" s="81" t="e" cm="1">
        <f t="array" ref="T73">_xlfn.IFS(
    FALSE, N("Check if X1 shading is ON"),
    $S$48&lt;&gt;"x", NA(),
    FALSE, N("Check if case is 'LEFT' and x axis value less than z score"),
    AND($D$68 = "LEFT", $Q73 &lt; IF($H$68="", 0, $H$68)), $R73,
    FALSE, N("Check if case is 'RIGHT' and x axis value greater than z score"),
    AND($D$68 = "RIGHT", $Q73 &gt; IF($H$68="", 0, $H$68)), $R73,
    FALSE, N("Default case: Return NA()"),
    TRUE, NA()
)</f>
        <v>#N/A</v>
      </c>
      <c r="U73" s="81" cm="1">
        <f t="array" ref="U73">_xlfn.IFS(
    FALSE, N("Check if X1 shading is ON"),
    $U$48&lt;&gt;"x", NA(),
    FALSE, N("Check if case is 'LEFT' and x axis value less than z score"),
    AND($D$71 = "LEFT", $Q73 &lt; IF($H$71="", 0, $H$71)), $R73,
    FALSE, N("Check if case is 'RIGHT' and x axis value greater than z score"),
    AND($D$71 = "RIGHT", $Q73 &gt; IF($H$71="", 0, $H$71)), $R73,
    FALSE, N("Check if case is 'TWO' and both directions"),
    AND(
        $D$71 = "TWO",
        OR($Q73 &lt; -ABS($H$71), $Q73 &gt; ABS($H$71))
    ), $R73,
    FALSE, N("Default case: Return NA()"),
    TRUE, NA()
)</f>
        <v>4.9630986023358713E-2</v>
      </c>
      <c r="V73" s="38"/>
      <c r="W73" s="23">
        <v>-0.66666666666666874</v>
      </c>
      <c r="X73" s="23">
        <v>8.6000000000000007E-2</v>
      </c>
      <c r="Y73" s="23">
        <f t="shared" si="15"/>
        <v>8.6000000000000007E-2</v>
      </c>
      <c r="Z73" s="23" t="str">
        <f t="shared" si="16"/>
        <v>x</v>
      </c>
    </row>
    <row r="74" spans="1:26" ht="51" x14ac:dyDescent="0.2">
      <c r="A74" s="45" t="s">
        <v>264</v>
      </c>
      <c r="B74" s="39" t="str">
        <f>I66</f>
        <v>P(x)</v>
      </c>
      <c r="C74" s="38"/>
      <c r="D74" s="38"/>
      <c r="E74" s="38" t="str">
        <f>IF(I66="","",B74 &amp; D75 &amp;  D76)</f>
        <v>P(x)</v>
      </c>
      <c r="F74" s="111" t="s">
        <v>266</v>
      </c>
      <c r="G74" s="39" t="s">
        <v>44</v>
      </c>
      <c r="H74" s="39" t="s">
        <v>267</v>
      </c>
      <c r="I74" s="47" t="s">
        <v>268</v>
      </c>
      <c r="J74" s="38"/>
      <c r="K74" s="41" t="s">
        <v>3</v>
      </c>
      <c r="L74" s="16"/>
      <c r="M74" s="38"/>
      <c r="N74" s="38"/>
      <c r="O74" s="38"/>
      <c r="P74" s="38"/>
      <c r="Q74" s="46">
        <f t="shared" si="5"/>
        <v>-2.0000000000000036</v>
      </c>
      <c r="R74" s="81">
        <f t="shared" si="6"/>
        <v>5.3990966513187674E-2</v>
      </c>
      <c r="S74" s="81" cm="1">
        <f t="array" ref="S74">_xlfn.IFS(
    FALSE, N("Check if X1 shading is ON"),
    $S$48&lt;&gt;"x", NA(),
    FALSE, N("Check if case is 'LEFT' and x axis value less than z score"),
    AND($D$67 = "LEFT", $Q74 &lt; IF($H$67="", 0, $H$67)), $R74,
    FALSE, N("Check if case is 'RIGHT' and x axis value greater than z score"),
    AND($D$67 = "RIGHT", $Q74 &gt; IF($H$67="", 0, $H$67)), $R74,
    FALSE, N("Check if case is 'TWO' and both directions"),
    AND(
        $D$67 = "TWO",
        OR($Q74 &lt; -ABS($H$67), $Q74 &gt; ABS($H$68))
    ), $R74,
    FALSE, N("Default case: Return NA()"),
    TRUE, NA()
)</f>
        <v>5.3990966513187674E-2</v>
      </c>
      <c r="T74" s="81" t="e" cm="1">
        <f t="array" ref="T74">_xlfn.IFS(
    FALSE, N("Check if X1 shading is ON"),
    $S$48&lt;&gt;"x", NA(),
    FALSE, N("Check if case is 'LEFT' and x axis value less than z score"),
    AND($D$68 = "LEFT", $Q74 &lt; IF($H$68="", 0, $H$68)), $R74,
    FALSE, N("Check if case is 'RIGHT' and x axis value greater than z score"),
    AND($D$68 = "RIGHT", $Q74 &gt; IF($H$68="", 0, $H$68)), $R74,
    FALSE, N("Default case: Return NA()"),
    TRUE, NA()
)</f>
        <v>#N/A</v>
      </c>
      <c r="U74" s="81" cm="1">
        <f t="array" ref="U74">_xlfn.IFS(
    FALSE, N("Check if X1 shading is ON"),
    $U$48&lt;&gt;"x", NA(),
    FALSE, N("Check if case is 'LEFT' and x axis value less than z score"),
    AND($D$71 = "LEFT", $Q74 &lt; IF($H$71="", 0, $H$71)), $R74,
    FALSE, N("Check if case is 'RIGHT' and x axis value greater than z score"),
    AND($D$71 = "RIGHT", $Q74 &gt; IF($H$71="", 0, $H$71)), $R74,
    FALSE, N("Check if case is 'TWO' and both directions"),
    AND(
        $D$71 = "TWO",
        OR($Q74 &lt; -ABS($H$71), $Q74 &gt; ABS($H$71))
    ), $R74,
    FALSE, N("Default case: Return NA()"),
    TRUE, NA()
)</f>
        <v>5.3990966513187674E-2</v>
      </c>
      <c r="V74" s="38"/>
      <c r="W74" s="23">
        <v>-0.50000000000000222</v>
      </c>
      <c r="X74" s="23">
        <v>8.6000000000000007E-2</v>
      </c>
      <c r="Y74" s="23">
        <f t="shared" si="15"/>
        <v>8.6000000000000007E-2</v>
      </c>
      <c r="Z74" s="23" t="str">
        <f t="shared" si="16"/>
        <v>x</v>
      </c>
    </row>
    <row r="75" spans="1:26" ht="16" x14ac:dyDescent="0.2">
      <c r="A75" s="39"/>
      <c r="B75" s="39" t="str">
        <f>A66</f>
        <v>n</v>
      </c>
      <c r="C75" s="39">
        <f>A67</f>
        <v>1</v>
      </c>
      <c r="D75" s="38" t="str">
        <f>IF(B74&lt;&gt;"P(x)"," "&amp;B75&amp;"="&amp;C75,"")</f>
        <v/>
      </c>
      <c r="E75" s="38"/>
      <c r="F75" s="23"/>
      <c r="G75" s="23">
        <v>0</v>
      </c>
      <c r="H75" s="23">
        <v>0.04</v>
      </c>
      <c r="I75" s="23" t="s">
        <v>3</v>
      </c>
      <c r="J75" s="16"/>
      <c r="K75" s="41" t="s">
        <v>272</v>
      </c>
      <c r="L75" s="16"/>
      <c r="M75" s="38"/>
      <c r="N75" s="38"/>
      <c r="O75" s="38"/>
      <c r="P75" s="38"/>
      <c r="Q75" s="46">
        <f t="shared" si="5"/>
        <v>-1.9583333333333368</v>
      </c>
      <c r="R75" s="81">
        <f t="shared" si="6"/>
        <v>5.8632082139484169E-2</v>
      </c>
      <c r="S75" s="81" cm="1">
        <f t="array" ref="S75">_xlfn.IFS(
    FALSE, N("Check if X1 shading is ON"),
    $S$48&lt;&gt;"x", NA(),
    FALSE, N("Check if case is 'LEFT' and x axis value less than z score"),
    AND($D$67 = "LEFT", $Q75 &lt; IF($H$67="", 0, $H$67)), $R75,
    FALSE, N("Check if case is 'RIGHT' and x axis value greater than z score"),
    AND($D$67 = "RIGHT", $Q75 &gt; IF($H$67="", 0, $H$67)), $R75,
    FALSE, N("Check if case is 'TWO' and both directions"),
    AND(
        $D$67 = "TWO",
        OR($Q75 &lt; -ABS($H$67), $Q75 &gt; ABS($H$68))
    ), $R75,
    FALSE, N("Default case: Return NA()"),
    TRUE, NA()
)</f>
        <v>5.8632082139484169E-2</v>
      </c>
      <c r="T75" s="81" t="e" cm="1">
        <f t="array" ref="T75">_xlfn.IFS(
    FALSE, N("Check if X1 shading is ON"),
    $S$48&lt;&gt;"x", NA(),
    FALSE, N("Check if case is 'LEFT' and x axis value less than z score"),
    AND($D$68 = "LEFT", $Q75 &lt; IF($H$68="", 0, $H$68)), $R75,
    FALSE, N("Check if case is 'RIGHT' and x axis value greater than z score"),
    AND($D$68 = "RIGHT", $Q75 &gt; IF($H$68="", 0, $H$68)), $R75,
    FALSE, N("Default case: Return NA()"),
    TRUE, NA()
)</f>
        <v>#N/A</v>
      </c>
      <c r="U75" s="81" cm="1">
        <f t="array" ref="U75">_xlfn.IFS(
    FALSE, N("Check if X1 shading is ON"),
    $U$48&lt;&gt;"x", NA(),
    FALSE, N("Check if case is 'LEFT' and x axis value less than z score"),
    AND($D$71 = "LEFT", $Q75 &lt; IF($H$71="", 0, $H$71)), $R75,
    FALSE, N("Check if case is 'RIGHT' and x axis value greater than z score"),
    AND($D$71 = "RIGHT", $Q75 &gt; IF($H$71="", 0, $H$71)), $R75,
    FALSE, N("Check if case is 'TWO' and both directions"),
    AND(
        $D$71 = "TWO",
        OR($Q75 &lt; -ABS($H$71), $Q75 &gt; ABS($H$71))
    ), $R75,
    FALSE, N("Default case: Return NA()"),
    TRUE, NA()
)</f>
        <v>5.8632082139484169E-2</v>
      </c>
      <c r="V75" s="38"/>
      <c r="W75" s="23">
        <v>-0.33333333333333548</v>
      </c>
      <c r="X75" s="23">
        <v>8.6000000000000007E-2</v>
      </c>
      <c r="Y75" s="23">
        <f t="shared" si="15"/>
        <v>8.6000000000000007E-2</v>
      </c>
      <c r="Z75" s="23" t="str">
        <f t="shared" si="16"/>
        <v>x</v>
      </c>
    </row>
    <row r="76" spans="1:26" ht="16" x14ac:dyDescent="0.2">
      <c r="A76" s="38"/>
      <c r="B76" s="39" t="s">
        <v>272</v>
      </c>
      <c r="C76" s="74">
        <f>K27+K28</f>
        <v>0.95</v>
      </c>
      <c r="D76" s="38" t="str">
        <f>IF(B74&lt;&gt;"P(x)"," "&amp;B76&amp;"="&amp;TEXT(C76,"#,##0.0%"),"")</f>
        <v/>
      </c>
      <c r="E76" s="38"/>
      <c r="F76" s="16"/>
      <c r="G76" s="16"/>
      <c r="H76" s="16"/>
      <c r="I76" s="23"/>
      <c r="J76" s="16"/>
      <c r="K76" s="41" t="s">
        <v>275</v>
      </c>
      <c r="L76" s="16"/>
      <c r="M76" s="16"/>
      <c r="N76" s="38"/>
      <c r="O76" s="38"/>
      <c r="P76" s="38"/>
      <c r="Q76" s="46">
        <f t="shared" si="5"/>
        <v>-1.9166666666666701</v>
      </c>
      <c r="R76" s="81">
        <f t="shared" si="6"/>
        <v>6.3561706516961941E-2</v>
      </c>
      <c r="S76" s="81" cm="1">
        <f t="array" ref="S76">_xlfn.IFS(
    FALSE, N("Check if X1 shading is ON"),
    $S$48&lt;&gt;"x", NA(),
    FALSE, N("Check if case is 'LEFT' and x axis value less than z score"),
    AND($D$67 = "LEFT", $Q76 &lt; IF($H$67="", 0, $H$67)), $R76,
    FALSE, N("Check if case is 'RIGHT' and x axis value greater than z score"),
    AND($D$67 = "RIGHT", $Q76 &gt; IF($H$67="", 0, $H$67)), $R76,
    FALSE, N("Check if case is 'TWO' and both directions"),
    AND(
        $D$67 = "TWO",
        OR($Q76 &lt; -ABS($H$67), $Q76 &gt; ABS($H$68))
    ), $R76,
    FALSE, N("Default case: Return NA()"),
    TRUE, NA()
)</f>
        <v>6.3561706516961941E-2</v>
      </c>
      <c r="T76" s="81" t="e" cm="1">
        <f t="array" ref="T76">_xlfn.IFS(
    FALSE, N("Check if X1 shading is ON"),
    $S$48&lt;&gt;"x", NA(),
    FALSE, N("Check if case is 'LEFT' and x axis value less than z score"),
    AND($D$68 = "LEFT", $Q76 &lt; IF($H$68="", 0, $H$68)), $R76,
    FALSE, N("Check if case is 'RIGHT' and x axis value greater than z score"),
    AND($D$68 = "RIGHT", $Q76 &gt; IF($H$68="", 0, $H$68)), $R76,
    FALSE, N("Default case: Return NA()"),
    TRUE, NA()
)</f>
        <v>#N/A</v>
      </c>
      <c r="U76" s="81" cm="1">
        <f t="array" ref="U76">_xlfn.IFS(
    FALSE, N("Check if X1 shading is ON"),
    $U$48&lt;&gt;"x", NA(),
    FALSE, N("Check if case is 'LEFT' and x axis value less than z score"),
    AND($D$71 = "LEFT", $Q76 &lt; IF($H$71="", 0, $H$71)), $R76,
    FALSE, N("Check if case is 'RIGHT' and x axis value greater than z score"),
    AND($D$71 = "RIGHT", $Q76 &gt; IF($H$71="", 0, $H$71)), $R76,
    FALSE, N("Check if case is 'TWO' and both directions"),
    AND(
        $D$71 = "TWO",
        OR($Q76 &lt; -ABS($H$71), $Q76 &gt; ABS($H$71))
    ), $R76,
    FALSE, N("Default case: Return NA()"),
    TRUE, NA()
)</f>
        <v>6.3561706516961941E-2</v>
      </c>
      <c r="V76" s="38"/>
      <c r="W76" s="23">
        <v>-0.16666666666666879</v>
      </c>
      <c r="X76" s="23">
        <v>8.6000000000000007E-2</v>
      </c>
      <c r="Y76" s="23">
        <f t="shared" si="15"/>
        <v>8.6000000000000007E-2</v>
      </c>
      <c r="Z76" s="23" t="str">
        <f t="shared" si="16"/>
        <v>x</v>
      </c>
    </row>
    <row r="77" spans="1:26" ht="16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41" t="s">
        <v>279</v>
      </c>
      <c r="L77" s="16"/>
      <c r="M77" s="16"/>
      <c r="N77" s="38"/>
      <c r="O77" s="38"/>
      <c r="P77" s="38"/>
      <c r="Q77" s="46">
        <f t="shared" si="5"/>
        <v>-1.8750000000000033</v>
      </c>
      <c r="R77" s="81">
        <f t="shared" si="6"/>
        <v>6.8786275826691473E-2</v>
      </c>
      <c r="S77" s="81" cm="1">
        <f t="array" ref="S77">_xlfn.IFS(
    FALSE, N("Check if X1 shading is ON"),
    $S$48&lt;&gt;"x", NA(),
    FALSE, N("Check if case is 'LEFT' and x axis value less than z score"),
    AND($D$67 = "LEFT", $Q77 &lt; IF($H$67="", 0, $H$67)), $R77,
    FALSE, N("Check if case is 'RIGHT' and x axis value greater than z score"),
    AND($D$67 = "RIGHT", $Q77 &gt; IF($H$67="", 0, $H$67)), $R77,
    FALSE, N("Check if case is 'TWO' and both directions"),
    AND(
        $D$67 = "TWO",
        OR($Q77 &lt; -ABS($H$67), $Q77 &gt; ABS($H$68))
    ), $R77,
    FALSE, N("Default case: Return NA()"),
    TRUE, NA()
)</f>
        <v>6.8786275826691473E-2</v>
      </c>
      <c r="T77" s="81" t="e" cm="1">
        <f t="array" ref="T77">_xlfn.IFS(
    FALSE, N("Check if X1 shading is ON"),
    $S$48&lt;&gt;"x", NA(),
    FALSE, N("Check if case is 'LEFT' and x axis value less than z score"),
    AND($D$68 = "LEFT", $Q77 &lt; IF($H$68="", 0, $H$68)), $R77,
    FALSE, N("Check if case is 'RIGHT' and x axis value greater than z score"),
    AND($D$68 = "RIGHT", $Q77 &gt; IF($H$68="", 0, $H$68)), $R77,
    FALSE, N("Default case: Return NA()"),
    TRUE, NA()
)</f>
        <v>#N/A</v>
      </c>
      <c r="U77" s="81" cm="1">
        <f t="array" ref="U77">_xlfn.IFS(
    FALSE, N("Check if X1 shading is ON"),
    $U$48&lt;&gt;"x", NA(),
    FALSE, N("Check if case is 'LEFT' and x axis value less than z score"),
    AND($D$71 = "LEFT", $Q77 &lt; IF($H$71="", 0, $H$71)), $R77,
    FALSE, N("Check if case is 'RIGHT' and x axis value greater than z score"),
    AND($D$71 = "RIGHT", $Q77 &gt; IF($H$71="", 0, $H$71)), $R77,
    FALSE, N("Check if case is 'TWO' and both directions"),
    AND(
        $D$71 = "TWO",
        OR($Q77 &lt; -ABS($H$71), $Q77 &gt; ABS($H$71))
    ), $R77,
    FALSE, N("Default case: Return NA()"),
    TRUE, NA()
)</f>
        <v>6.8786275826691473E-2</v>
      </c>
      <c r="V77" s="38"/>
      <c r="W77" s="23">
        <v>0.16666666666666449</v>
      </c>
      <c r="X77" s="23">
        <v>8.6000000000000007E-2</v>
      </c>
      <c r="Y77" s="23">
        <f t="shared" si="15"/>
        <v>8.6000000000000007E-2</v>
      </c>
      <c r="Z77" s="23" t="str">
        <f t="shared" si="16"/>
        <v>x</v>
      </c>
    </row>
    <row r="78" spans="1:26" ht="16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92" t="s">
        <v>282</v>
      </c>
      <c r="L78" s="16"/>
      <c r="M78" s="16"/>
      <c r="N78" s="38"/>
      <c r="O78" s="38"/>
      <c r="P78" s="38"/>
      <c r="Q78" s="46">
        <f t="shared" si="5"/>
        <v>-1.8333333333333366</v>
      </c>
      <c r="R78" s="81">
        <f t="shared" si="6"/>
        <v>7.4311163558992643E-2</v>
      </c>
      <c r="S78" s="81" cm="1">
        <f t="array" ref="S78">_xlfn.IFS(
    FALSE, N("Check if X1 shading is ON"),
    $S$48&lt;&gt;"x", NA(),
    FALSE, N("Check if case is 'LEFT' and x axis value less than z score"),
    AND($D$67 = "LEFT", $Q78 &lt; IF($H$67="", 0, $H$67)), $R78,
    FALSE, N("Check if case is 'RIGHT' and x axis value greater than z score"),
    AND($D$67 = "RIGHT", $Q78 &gt; IF($H$67="", 0, $H$67)), $R78,
    FALSE, N("Check if case is 'TWO' and both directions"),
    AND(
        $D$67 = "TWO",
        OR($Q78 &lt; -ABS($H$67), $Q78 &gt; ABS($H$68))
    ), $R78,
    FALSE, N("Default case: Return NA()"),
    TRUE, NA()
)</f>
        <v>7.4311163558992643E-2</v>
      </c>
      <c r="T78" s="81" t="e" cm="1">
        <f t="array" ref="T78">_xlfn.IFS(
    FALSE, N("Check if X1 shading is ON"),
    $S$48&lt;&gt;"x", NA(),
    FALSE, N("Check if case is 'LEFT' and x axis value less than z score"),
    AND($D$68 = "LEFT", $Q78 &lt; IF($H$68="", 0, $H$68)), $R78,
    FALSE, N("Check if case is 'RIGHT' and x axis value greater than z score"),
    AND($D$68 = "RIGHT", $Q78 &gt; IF($H$68="", 0, $H$68)), $R78,
    FALSE, N("Default case: Return NA()"),
    TRUE, NA()
)</f>
        <v>#N/A</v>
      </c>
      <c r="U78" s="81" cm="1">
        <f t="array" ref="U78">_xlfn.IFS(
    FALSE, N("Check if X1 shading is ON"),
    $U$48&lt;&gt;"x", NA(),
    FALSE, N("Check if case is 'LEFT' and x axis value less than z score"),
    AND($D$71 = "LEFT", $Q78 &lt; IF($H$71="", 0, $H$71)), $R78,
    FALSE, N("Check if case is 'RIGHT' and x axis value greater than z score"),
    AND($D$71 = "RIGHT", $Q78 &gt; IF($H$71="", 0, $H$71)), $R78,
    FALSE, N("Check if case is 'TWO' and both directions"),
    AND(
        $D$71 = "TWO",
        OR($Q78 &lt; -ABS($H$71), $Q78 &gt; ABS($H$71))
    ), $R78,
    FALSE, N("Default case: Return NA()"),
    TRUE, NA()
)</f>
        <v>7.4311163558992643E-2</v>
      </c>
      <c r="V78" s="38"/>
      <c r="W78" s="23">
        <v>0.33333333333333115</v>
      </c>
      <c r="X78" s="23">
        <v>8.6000000000000007E-2</v>
      </c>
      <c r="Y78" s="23">
        <f t="shared" si="15"/>
        <v>8.6000000000000007E-2</v>
      </c>
      <c r="Z78" s="23" t="str">
        <f t="shared" si="16"/>
        <v>x</v>
      </c>
    </row>
    <row r="79" spans="1:26" ht="16" x14ac:dyDescent="0.2">
      <c r="A79" s="72" t="s">
        <v>142</v>
      </c>
      <c r="B79" s="23"/>
      <c r="C79" s="16"/>
      <c r="D79" s="16"/>
      <c r="E79" s="16"/>
      <c r="F79" s="39"/>
      <c r="G79" s="38"/>
      <c r="H79" s="38"/>
      <c r="I79" s="75"/>
      <c r="J79" s="16"/>
      <c r="K79" s="92" t="s">
        <v>286</v>
      </c>
      <c r="L79" s="16"/>
      <c r="M79" s="16"/>
      <c r="N79" s="38"/>
      <c r="O79" s="38"/>
      <c r="P79" s="38"/>
      <c r="Q79" s="46">
        <f t="shared" si="5"/>
        <v>-1.7916666666666698</v>
      </c>
      <c r="R79" s="81">
        <f t="shared" si="6"/>
        <v>8.0140554438265552E-2</v>
      </c>
      <c r="S79" s="81" cm="1">
        <f t="array" ref="S79">_xlfn.IFS(
    FALSE, N("Check if X1 shading is ON"),
    $S$48&lt;&gt;"x", NA(),
    FALSE, N("Check if case is 'LEFT' and x axis value less than z score"),
    AND($D$67 = "LEFT", $Q79 &lt; IF($H$67="", 0, $H$67)), $R79,
    FALSE, N("Check if case is 'RIGHT' and x axis value greater than z score"),
    AND($D$67 = "RIGHT", $Q79 &gt; IF($H$67="", 0, $H$67)), $R79,
    FALSE, N("Check if case is 'TWO' and both directions"),
    AND(
        $D$67 = "TWO",
        OR($Q79 &lt; -ABS($H$67), $Q79 &gt; ABS($H$68))
    ), $R79,
    FALSE, N("Default case: Return NA()"),
    TRUE, NA()
)</f>
        <v>8.0140554438265552E-2</v>
      </c>
      <c r="T79" s="81" t="e" cm="1">
        <f t="array" ref="T79">_xlfn.IFS(
    FALSE, N("Check if X1 shading is ON"),
    $S$48&lt;&gt;"x", NA(),
    FALSE, N("Check if case is 'LEFT' and x axis value less than z score"),
    AND($D$68 = "LEFT", $Q79 &lt; IF($H$68="", 0, $H$68)), $R79,
    FALSE, N("Check if case is 'RIGHT' and x axis value greater than z score"),
    AND($D$68 = "RIGHT", $Q79 &gt; IF($H$68="", 0, $H$68)), $R79,
    FALSE, N("Default case: Return NA()"),
    TRUE, NA()
)</f>
        <v>#N/A</v>
      </c>
      <c r="U79" s="81" cm="1">
        <f t="array" ref="U79">_xlfn.IFS(
    FALSE, N("Check if X1 shading is ON"),
    $U$48&lt;&gt;"x", NA(),
    FALSE, N("Check if case is 'LEFT' and x axis value less than z score"),
    AND($D$71 = "LEFT", $Q79 &lt; IF($H$71="", 0, $H$71)), $R79,
    FALSE, N("Check if case is 'RIGHT' and x axis value greater than z score"),
    AND($D$71 = "RIGHT", $Q79 &gt; IF($H$71="", 0, $H$71)), $R79,
    FALSE, N("Check if case is 'TWO' and both directions"),
    AND(
        $D$71 = "TWO",
        OR($Q79 &lt; -ABS($H$71), $Q79 &gt; ABS($H$71))
    ), $R79,
    FALSE, N("Default case: Return NA()"),
    TRUE, NA()
)</f>
        <v>8.0140554438265552E-2</v>
      </c>
      <c r="V79" s="38"/>
      <c r="W79" s="23">
        <v>0.49999999999999789</v>
      </c>
      <c r="X79" s="23">
        <v>8.6000000000000007E-2</v>
      </c>
      <c r="Y79" s="23">
        <f t="shared" si="15"/>
        <v>8.6000000000000007E-2</v>
      </c>
      <c r="Z79" s="23" t="str">
        <f t="shared" si="16"/>
        <v>x</v>
      </c>
    </row>
    <row r="80" spans="1:26" ht="16" x14ac:dyDescent="0.2">
      <c r="A80" s="44" t="s">
        <v>289</v>
      </c>
      <c r="B80" s="5" t="s">
        <v>290</v>
      </c>
      <c r="C80" s="5" t="s">
        <v>44</v>
      </c>
      <c r="D80" s="44" t="s">
        <v>267</v>
      </c>
      <c r="E80" s="44" t="s">
        <v>291</v>
      </c>
      <c r="F80" s="66" t="s">
        <v>290</v>
      </c>
      <c r="G80" s="66" t="s">
        <v>44</v>
      </c>
      <c r="H80" s="66" t="s">
        <v>267</v>
      </c>
      <c r="I80" s="66" t="s">
        <v>292</v>
      </c>
      <c r="J80" s="16"/>
      <c r="K80" s="92" t="s">
        <v>293</v>
      </c>
      <c r="L80" s="16"/>
      <c r="M80" s="16"/>
      <c r="N80" s="38"/>
      <c r="O80" s="38"/>
      <c r="P80" s="38"/>
      <c r="Q80" s="46">
        <f t="shared" si="5"/>
        <v>-1.7500000000000031</v>
      </c>
      <c r="R80" s="81">
        <f t="shared" si="6"/>
        <v>8.6277318826511032E-2</v>
      </c>
      <c r="S80" s="81" cm="1">
        <f t="array" ref="S80">_xlfn.IFS(
    FALSE, N("Check if X1 shading is ON"),
    $S$48&lt;&gt;"x", NA(),
    FALSE, N("Check if case is 'LEFT' and x axis value less than z score"),
    AND($D$67 = "LEFT", $Q80 &lt; IF($H$67="", 0, $H$67)), $R80,
    FALSE, N("Check if case is 'RIGHT' and x axis value greater than z score"),
    AND($D$67 = "RIGHT", $Q80 &gt; IF($H$67="", 0, $H$67)), $R80,
    FALSE, N("Check if case is 'TWO' and both directions"),
    AND(
        $D$67 = "TWO",
        OR($Q80 &lt; -ABS($H$67), $Q80 &gt; ABS($H$68))
    ), $R80,
    FALSE, N("Default case: Return NA()"),
    TRUE, NA()
)</f>
        <v>8.6277318826511032E-2</v>
      </c>
      <c r="T80" s="81" t="e" cm="1">
        <f t="array" ref="T80">_xlfn.IFS(
    FALSE, N("Check if X1 shading is ON"),
    $S$48&lt;&gt;"x", NA(),
    FALSE, N("Check if case is 'LEFT' and x axis value less than z score"),
    AND($D$68 = "LEFT", $Q80 &lt; IF($H$68="", 0, $H$68)), $R80,
    FALSE, N("Check if case is 'RIGHT' and x axis value greater than z score"),
    AND($D$68 = "RIGHT", $Q80 &gt; IF($H$68="", 0, $H$68)), $R80,
    FALSE, N("Default case: Return NA()"),
    TRUE, NA()
)</f>
        <v>#N/A</v>
      </c>
      <c r="U80" s="81" cm="1">
        <f t="array" ref="U80">_xlfn.IFS(
    FALSE, N("Check if X1 shading is ON"),
    $U$48&lt;&gt;"x", NA(),
    FALSE, N("Check if case is 'LEFT' and x axis value less than z score"),
    AND($D$71 = "LEFT", $Q80 &lt; IF($H$71="", 0, $H$71)), $R80,
    FALSE, N("Check if case is 'RIGHT' and x axis value greater than z score"),
    AND($D$71 = "RIGHT", $Q80 &gt; IF($H$71="", 0, $H$71)), $R80,
    FALSE, N("Check if case is 'TWO' and both directions"),
    AND(
        $D$71 = "TWO",
        OR($Q80 &lt; -ABS($H$71), $Q80 &gt; ABS($H$71))
    ), $R80,
    FALSE, N("Default case: Return NA()"),
    TRUE, NA()
)</f>
        <v>8.6277318826511032E-2</v>
      </c>
      <c r="V80" s="38"/>
      <c r="W80" s="23">
        <v>0.66666666666666441</v>
      </c>
      <c r="X80" s="23">
        <v>8.6000000000000007E-2</v>
      </c>
      <c r="Y80" s="23">
        <f t="shared" si="15"/>
        <v>8.6000000000000007E-2</v>
      </c>
      <c r="Z80" s="23" t="str">
        <f t="shared" si="16"/>
        <v>x</v>
      </c>
    </row>
    <row r="81" spans="1:26" ht="153" x14ac:dyDescent="0.2">
      <c r="A81" s="76" t="str">
        <f>L58</f>
        <v>x</v>
      </c>
      <c r="B81" s="24">
        <v>0.49</v>
      </c>
      <c r="C81" s="64">
        <v>-3.5</v>
      </c>
      <c r="D81" s="69">
        <f>IF(
    $A$81="x",
    B81,
    NA()
)</f>
        <v>0.49</v>
      </c>
      <c r="E81" s="77" t="str" cm="1">
        <f t="array" ref="E81">_xlfn.IFS($B$67="normal pop",E83,$B$67="normal x̅",E84,$B$67="T x̅",E85,TRUE,"")</f>
        <v>x to P(x)
z = (x -μ) / σ
⟵ P(x) = P(z) = norm.s.dist(z, true)
⟶ P(x) = P(z) = 1-norm.s.dist(z, true)</v>
      </c>
      <c r="F81" s="24">
        <v>0.49</v>
      </c>
      <c r="G81" s="64">
        <v>3.5</v>
      </c>
      <c r="H81" s="64">
        <f>IF(
    $A$81="x",
    F81,
    NA()
)</f>
        <v>0.49</v>
      </c>
      <c r="I81" s="77" t="str" cm="1">
        <f t="array" ref="I81">_xlfn.IFS($B$67="normal pop",I83,$B$67="normal x̅",I84,$B$67="T x̅",I85,TRUE,"")</f>
        <v>P(x) to x
⟵ z = norm.s.inv(P(x))
⟶ z = norm.s.inv(1-P(x))
x = zσ + μ</v>
      </c>
      <c r="J81" s="16"/>
      <c r="K81" s="38"/>
      <c r="L81" s="16"/>
      <c r="M81" s="16"/>
      <c r="N81" s="38"/>
      <c r="O81" s="38"/>
      <c r="P81" s="38"/>
      <c r="Q81" s="46">
        <f t="shared" si="5"/>
        <v>-1.7083333333333364</v>
      </c>
      <c r="R81" s="81">
        <f t="shared" si="6"/>
        <v>9.2722889001515207E-2</v>
      </c>
      <c r="S81" s="81" cm="1">
        <f t="array" ref="S81">_xlfn.IFS(
    FALSE, N("Check if X1 shading is ON"),
    $S$48&lt;&gt;"x", NA(),
    FALSE, N("Check if case is 'LEFT' and x axis value less than z score"),
    AND($D$67 = "LEFT", $Q81 &lt; IF($H$67="", 0, $H$67)), $R81,
    FALSE, N("Check if case is 'RIGHT' and x axis value greater than z score"),
    AND($D$67 = "RIGHT", $Q81 &gt; IF($H$67="", 0, $H$67)), $R81,
    FALSE, N("Check if case is 'TWO' and both directions"),
    AND(
        $D$67 = "TWO",
        OR($Q81 &lt; -ABS($H$67), $Q81 &gt; ABS($H$68))
    ), $R81,
    FALSE, N("Default case: Return NA()"),
    TRUE, NA()
)</f>
        <v>9.2722889001515207E-2</v>
      </c>
      <c r="T81" s="81" t="e" cm="1">
        <f t="array" ref="T81">_xlfn.IFS(
    FALSE, N("Check if X1 shading is ON"),
    $S$48&lt;&gt;"x", NA(),
    FALSE, N("Check if case is 'LEFT' and x axis value less than z score"),
    AND($D$68 = "LEFT", $Q81 &lt; IF($H$68="", 0, $H$68)), $R81,
    FALSE, N("Check if case is 'RIGHT' and x axis value greater than z score"),
    AND($D$68 = "RIGHT", $Q81 &gt; IF($H$68="", 0, $H$68)), $R81,
    FALSE, N("Default case: Return NA()"),
    TRUE, NA()
)</f>
        <v>#N/A</v>
      </c>
      <c r="U81" s="81" cm="1">
        <f t="array" ref="U81">_xlfn.IFS(
    FALSE, N("Check if X1 shading is ON"),
    $U$48&lt;&gt;"x", NA(),
    FALSE, N("Check if case is 'LEFT' and x axis value less than z score"),
    AND($D$71 = "LEFT", $Q81 &lt; IF($H$71="", 0, $H$71)), $R81,
    FALSE, N("Check if case is 'RIGHT' and x axis value greater than z score"),
    AND($D$71 = "RIGHT", $Q81 &gt; IF($H$71="", 0, $H$71)), $R81,
    FALSE, N("Check if case is 'TWO' and both directions"),
    AND(
        $D$71 = "TWO",
        OR($Q81 &lt; -ABS($H$71), $Q81 &gt; ABS($H$71))
    ), $R81,
    FALSE, N("Default case: Return NA()"),
    TRUE, NA()
)</f>
        <v>9.2722889001515207E-2</v>
      </c>
      <c r="V81" s="38"/>
      <c r="W81" s="23">
        <v>0.83333333333333093</v>
      </c>
      <c r="X81" s="23">
        <v>8.6000000000000007E-2</v>
      </c>
      <c r="Y81" s="23">
        <f t="shared" si="15"/>
        <v>8.6000000000000007E-2</v>
      </c>
      <c r="Z81" s="23" t="str">
        <f t="shared" si="16"/>
        <v>x</v>
      </c>
    </row>
    <row r="82" spans="1:26" ht="16" x14ac:dyDescent="0.2">
      <c r="A82" s="63"/>
      <c r="B82" s="38"/>
      <c r="C82" s="38"/>
      <c r="D82" s="38"/>
      <c r="E82" s="38"/>
      <c r="F82" s="39"/>
      <c r="G82" s="38"/>
      <c r="H82" s="38"/>
      <c r="I82" s="38"/>
      <c r="J82" s="16"/>
      <c r="K82" s="38"/>
      <c r="L82" s="38"/>
      <c r="M82" s="38"/>
      <c r="N82" s="38"/>
      <c r="O82" s="38"/>
      <c r="P82" s="38"/>
      <c r="Q82" s="46">
        <f t="shared" si="5"/>
        <v>-1.6666666666666696</v>
      </c>
      <c r="R82" s="81">
        <f t="shared" si="6"/>
        <v>9.9477138792748207E-2</v>
      </c>
      <c r="S82" s="81" cm="1">
        <f t="array" ref="S82">_xlfn.IFS(
    FALSE, N("Check if X1 shading is ON"),
    $S$48&lt;&gt;"x", NA(),
    FALSE, N("Check if case is 'LEFT' and x axis value less than z score"),
    AND($D$67 = "LEFT", $Q82 &lt; IF($H$67="", 0, $H$67)), $R82,
    FALSE, N("Check if case is 'RIGHT' and x axis value greater than z score"),
    AND($D$67 = "RIGHT", $Q82 &gt; IF($H$67="", 0, $H$67)), $R82,
    FALSE, N("Check if case is 'TWO' and both directions"),
    AND(
        $D$67 = "TWO",
        OR($Q82 &lt; -ABS($H$67), $Q82 &gt; ABS($H$68))
    ), $R82,
    FALSE, N("Default case: Return NA()"),
    TRUE, NA()
)</f>
        <v>9.9477138792748207E-2</v>
      </c>
      <c r="T82" s="81" t="e" cm="1">
        <f t="array" ref="T82">_xlfn.IFS(
    FALSE, N("Check if X1 shading is ON"),
    $S$48&lt;&gt;"x", NA(),
    FALSE, N("Check if case is 'LEFT' and x axis value less than z score"),
    AND($D$68 = "LEFT", $Q82 &lt; IF($H$68="", 0, $H$68)), $R82,
    FALSE, N("Check if case is 'RIGHT' and x axis value greater than z score"),
    AND($D$68 = "RIGHT", $Q82 &gt; IF($H$68="", 0, $H$68)), $R82,
    FALSE, N("Default case: Return NA()"),
    TRUE, NA()
)</f>
        <v>#N/A</v>
      </c>
      <c r="U82" s="81" cm="1">
        <f t="array" ref="U82">_xlfn.IFS(
    FALSE, N("Check if X1 shading is ON"),
    $U$48&lt;&gt;"x", NA(),
    FALSE, N("Check if case is 'LEFT' and x axis value less than z score"),
    AND($D$71 = "LEFT", $Q82 &lt; IF($H$71="", 0, $H$71)), $R82,
    FALSE, N("Check if case is 'RIGHT' and x axis value greater than z score"),
    AND($D$71 = "RIGHT", $Q82 &gt; IF($H$71="", 0, $H$71)), $R82,
    FALSE, N("Check if case is 'TWO' and both directions"),
    AND(
        $D$71 = "TWO",
        OR($Q82 &lt; -ABS($H$71), $Q82 &gt; ABS($H$71))
    ), $R82,
    FALSE, N("Default case: Return NA()"),
    TRUE, NA()
)</f>
        <v>9.9477138792748207E-2</v>
      </c>
      <c r="V82" s="38"/>
      <c r="W82" s="23">
        <v>1.1666666666666643</v>
      </c>
      <c r="X82" s="23">
        <v>8.6000000000000007E-2</v>
      </c>
      <c r="Y82" s="23">
        <f t="shared" si="15"/>
        <v>8.6000000000000007E-2</v>
      </c>
      <c r="Z82" s="23" t="str">
        <f t="shared" si="16"/>
        <v>x</v>
      </c>
    </row>
    <row r="83" spans="1:26" ht="153" x14ac:dyDescent="0.2">
      <c r="A83" s="39"/>
      <c r="B83" s="23"/>
      <c r="C83" s="23"/>
      <c r="D83" s="63" t="s">
        <v>5</v>
      </c>
      <c r="E83" s="77" t="s">
        <v>300</v>
      </c>
      <c r="F83" s="39"/>
      <c r="G83" s="38"/>
      <c r="H83" s="39"/>
      <c r="I83" s="77" t="s">
        <v>301</v>
      </c>
      <c r="J83" s="16"/>
      <c r="K83" s="38"/>
      <c r="L83" s="38"/>
      <c r="M83" s="38"/>
      <c r="N83" s="38"/>
      <c r="O83" s="38"/>
      <c r="P83" s="38"/>
      <c r="Q83" s="46">
        <f t="shared" si="5"/>
        <v>-1.6250000000000029</v>
      </c>
      <c r="R83" s="81">
        <f t="shared" si="6"/>
        <v>0.10653826813058456</v>
      </c>
      <c r="S83" s="81" cm="1">
        <f t="array" ref="S83">_xlfn.IFS(
    FALSE, N("Check if X1 shading is ON"),
    $S$48&lt;&gt;"x", NA(),
    FALSE, N("Check if case is 'LEFT' and x axis value less than z score"),
    AND($D$67 = "LEFT", $Q83 &lt; IF($H$67="", 0, $H$67)), $R83,
    FALSE, N("Check if case is 'RIGHT' and x axis value greater than z score"),
    AND($D$67 = "RIGHT", $Q83 &gt; IF($H$67="", 0, $H$67)), $R83,
    FALSE, N("Check if case is 'TWO' and both directions"),
    AND(
        $D$67 = "TWO",
        OR($Q83 &lt; -ABS($H$67), $Q83 &gt; ABS($H$68))
    ), $R83,
    FALSE, N("Default case: Return NA()"),
    TRUE, NA()
)</f>
        <v>0.10653826813058456</v>
      </c>
      <c r="T83" s="81" t="e" cm="1">
        <f t="array" ref="T83">_xlfn.IFS(
    FALSE, N("Check if X1 shading is ON"),
    $S$48&lt;&gt;"x", NA(),
    FALSE, N("Check if case is 'LEFT' and x axis value less than z score"),
    AND($D$68 = "LEFT", $Q83 &lt; IF($H$68="", 0, $H$68)), $R83,
    FALSE, N("Check if case is 'RIGHT' and x axis value greater than z score"),
    AND($D$68 = "RIGHT", $Q83 &gt; IF($H$68="", 0, $H$68)), $R83,
    FALSE, N("Default case: Return NA()"),
    TRUE, NA()
)</f>
        <v>#N/A</v>
      </c>
      <c r="U83" s="81" cm="1">
        <f t="array" ref="U83">_xlfn.IFS(
    FALSE, N("Check if X1 shading is ON"),
    $U$48&lt;&gt;"x", NA(),
    FALSE, N("Check if case is 'LEFT' and x axis value less than z score"),
    AND($D$71 = "LEFT", $Q83 &lt; IF($H$71="", 0, $H$71)), $R83,
    FALSE, N("Check if case is 'RIGHT' and x axis value greater than z score"),
    AND($D$71 = "RIGHT", $Q83 &gt; IF($H$71="", 0, $H$71)), $R83,
    FALSE, N("Check if case is 'TWO' and both directions"),
    AND(
        $D$71 = "TWO",
        OR($Q83 &lt; -ABS($H$71), $Q83 &gt; ABS($H$71))
    ), $R83,
    FALSE, N("Default case: Return NA()"),
    TRUE, NA()
)</f>
        <v>0.10653826813058456</v>
      </c>
      <c r="V83" s="38"/>
      <c r="W83" s="23">
        <v>1.3333333333333313</v>
      </c>
      <c r="X83" s="23">
        <v>8.6000000000000007E-2</v>
      </c>
      <c r="Y83" s="23">
        <f t="shared" si="15"/>
        <v>8.6000000000000007E-2</v>
      </c>
      <c r="Z83" s="23" t="str">
        <f t="shared" si="16"/>
        <v>x</v>
      </c>
    </row>
    <row r="84" spans="1:26" ht="153" x14ac:dyDescent="0.2">
      <c r="A84" s="39"/>
      <c r="B84" s="23"/>
      <c r="C84" s="23"/>
      <c r="D84" s="63" t="s">
        <v>304</v>
      </c>
      <c r="E84" s="77" t="s">
        <v>305</v>
      </c>
      <c r="F84" s="39"/>
      <c r="G84" s="38"/>
      <c r="H84" s="39"/>
      <c r="I84" s="77" t="s">
        <v>306</v>
      </c>
      <c r="J84" s="16"/>
      <c r="K84" s="38"/>
      <c r="L84" s="38"/>
      <c r="M84" s="38"/>
      <c r="N84" s="38"/>
      <c r="O84" s="38"/>
      <c r="P84" s="38"/>
      <c r="Q84" s="46">
        <f t="shared" si="5"/>
        <v>-1.5833333333333361</v>
      </c>
      <c r="R84" s="81">
        <f t="shared" si="6"/>
        <v>0.11390269412019136</v>
      </c>
      <c r="S84" s="81" cm="1">
        <f t="array" ref="S84">_xlfn.IFS(
    FALSE, N("Check if X1 shading is ON"),
    $S$48&lt;&gt;"x", NA(),
    FALSE, N("Check if case is 'LEFT' and x axis value less than z score"),
    AND($D$67 = "LEFT", $Q84 &lt; IF($H$67="", 0, $H$67)), $R84,
    FALSE, N("Check if case is 'RIGHT' and x axis value greater than z score"),
    AND($D$67 = "RIGHT", $Q84 &gt; IF($H$67="", 0, $H$67)), $R84,
    FALSE, N("Check if case is 'TWO' and both directions"),
    AND(
        $D$67 = "TWO",
        OR($Q84 &lt; -ABS($H$67), $Q84 &gt; ABS($H$68))
    ), $R84,
    FALSE, N("Default case: Return NA()"),
    TRUE, NA()
)</f>
        <v>0.11390269412019136</v>
      </c>
      <c r="T84" s="81" t="e" cm="1">
        <f t="array" ref="T84">_xlfn.IFS(
    FALSE, N("Check if X1 shading is ON"),
    $S$48&lt;&gt;"x", NA(),
    FALSE, N("Check if case is 'LEFT' and x axis value less than z score"),
    AND($D$68 = "LEFT", $Q84 &lt; IF($H$68="", 0, $H$68)), $R84,
    FALSE, N("Check if case is 'RIGHT' and x axis value greater than z score"),
    AND($D$68 = "RIGHT", $Q84 &gt; IF($H$68="", 0, $H$68)), $R84,
    FALSE, N("Default case: Return NA()"),
    TRUE, NA()
)</f>
        <v>#N/A</v>
      </c>
      <c r="U84" s="81" cm="1">
        <f t="array" ref="U84">_xlfn.IFS(
    FALSE, N("Check if X1 shading is ON"),
    $U$48&lt;&gt;"x", NA(),
    FALSE, N("Check if case is 'LEFT' and x axis value less than z score"),
    AND($D$71 = "LEFT", $Q84 &lt; IF($H$71="", 0, $H$71)), $R84,
    FALSE, N("Check if case is 'RIGHT' and x axis value greater than z score"),
    AND($D$71 = "RIGHT", $Q84 &gt; IF($H$71="", 0, $H$71)), $R84,
    FALSE, N("Check if case is 'TWO' and both directions"),
    AND(
        $D$71 = "TWO",
        OR($Q84 &lt; -ABS($H$71), $Q84 &gt; ABS($H$71))
    ), $R84,
    FALSE, N("Default case: Return NA()"),
    TRUE, NA()
)</f>
        <v>0.11390269412019136</v>
      </c>
      <c r="V84" s="38"/>
      <c r="W84" s="23">
        <v>1.4999999999999982</v>
      </c>
      <c r="X84" s="23">
        <v>8.6000000000000007E-2</v>
      </c>
      <c r="Y84" s="23">
        <f t="shared" si="15"/>
        <v>8.6000000000000007E-2</v>
      </c>
      <c r="Z84" s="23" t="str">
        <f t="shared" si="16"/>
        <v>x</v>
      </c>
    </row>
    <row r="85" spans="1:26" ht="136" x14ac:dyDescent="0.2">
      <c r="A85" s="38"/>
      <c r="B85" s="38"/>
      <c r="C85" s="38"/>
      <c r="D85" s="63" t="s">
        <v>310</v>
      </c>
      <c r="E85" s="77" t="s">
        <v>311</v>
      </c>
      <c r="F85" s="38"/>
      <c r="G85" s="38"/>
      <c r="H85" s="38"/>
      <c r="I85" s="77" t="s">
        <v>312</v>
      </c>
      <c r="J85" s="16"/>
      <c r="K85" s="38"/>
      <c r="L85" s="38"/>
      <c r="M85" s="38"/>
      <c r="N85" s="38"/>
      <c r="O85" s="38"/>
      <c r="P85" s="38"/>
      <c r="Q85" s="46">
        <f t="shared" si="5"/>
        <v>-1.5416666666666694</v>
      </c>
      <c r="R85" s="81">
        <f t="shared" si="6"/>
        <v>0.12156495028818042</v>
      </c>
      <c r="S85" s="81" cm="1">
        <f t="array" ref="S85">_xlfn.IFS(
    FALSE, N("Check if X1 shading is ON"),
    $S$48&lt;&gt;"x", NA(),
    FALSE, N("Check if case is 'LEFT' and x axis value less than z score"),
    AND($D$67 = "LEFT", $Q85 &lt; IF($H$67="", 0, $H$67)), $R85,
    FALSE, N("Check if case is 'RIGHT' and x axis value greater than z score"),
    AND($D$67 = "RIGHT", $Q85 &gt; IF($H$67="", 0, $H$67)), $R85,
    FALSE, N("Check if case is 'TWO' and both directions"),
    AND(
        $D$67 = "TWO",
        OR($Q85 &lt; -ABS($H$67), $Q85 &gt; ABS($H$68))
    ), $R85,
    FALSE, N("Default case: Return NA()"),
    TRUE, NA()
)</f>
        <v>0.12156495028818042</v>
      </c>
      <c r="T85" s="81" t="e" cm="1">
        <f t="array" ref="T85">_xlfn.IFS(
    FALSE, N("Check if X1 shading is ON"),
    $S$48&lt;&gt;"x", NA(),
    FALSE, N("Check if case is 'LEFT' and x axis value less than z score"),
    AND($D$68 = "LEFT", $Q85 &lt; IF($H$68="", 0, $H$68)), $R85,
    FALSE, N("Check if case is 'RIGHT' and x axis value greater than z score"),
    AND($D$68 = "RIGHT", $Q85 &gt; IF($H$68="", 0, $H$68)), $R85,
    FALSE, N("Default case: Return NA()"),
    TRUE, NA()
)</f>
        <v>#N/A</v>
      </c>
      <c r="U85" s="81" cm="1">
        <f t="array" ref="U85">_xlfn.IFS(
    FALSE, N("Check if X1 shading is ON"),
    $U$48&lt;&gt;"x", NA(),
    FALSE, N("Check if case is 'LEFT' and x axis value less than z score"),
    AND($D$71 = "LEFT", $Q85 &lt; IF($H$71="", 0, $H$71)), $R85,
    FALSE, N("Check if case is 'RIGHT' and x axis value greater than z score"),
    AND($D$71 = "RIGHT", $Q85 &gt; IF($H$71="", 0, $H$71)), $R85,
    FALSE, N("Check if case is 'TWO' and both directions"),
    AND(
        $D$71 = "TWO",
        OR($Q85 &lt; -ABS($H$71), $Q85 &gt; ABS($H$71))
    ), $R85,
    FALSE, N("Default case: Return NA()"),
    TRUE, NA()
)</f>
        <v>0.12156495028818042</v>
      </c>
      <c r="V85" s="38"/>
      <c r="W85" s="23">
        <v>1.6666666666666652</v>
      </c>
      <c r="X85" s="23">
        <v>8.6000000000000007E-2</v>
      </c>
      <c r="Y85" s="23">
        <f t="shared" si="15"/>
        <v>8.6000000000000007E-2</v>
      </c>
      <c r="Z85" s="23" t="str">
        <f t="shared" si="16"/>
        <v>x</v>
      </c>
    </row>
    <row r="86" spans="1:26" ht="16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38"/>
      <c r="L86" s="38"/>
      <c r="M86" s="38"/>
      <c r="N86" s="38"/>
      <c r="O86" s="38"/>
      <c r="P86" s="38"/>
      <c r="Q86" s="46">
        <f t="shared" si="5"/>
        <v>-1.5000000000000027</v>
      </c>
      <c r="R86" s="81">
        <f t="shared" si="6"/>
        <v>0.12951759566589122</v>
      </c>
      <c r="S86" s="81" cm="1">
        <f t="array" ref="S86">_xlfn.IFS(
    FALSE, N("Check if X1 shading is ON"),
    $S$48&lt;&gt;"x", NA(),
    FALSE, N("Check if case is 'LEFT' and x axis value less than z score"),
    AND($D$67 = "LEFT", $Q86 &lt; IF($H$67="", 0, $H$67)), $R86,
    FALSE, N("Check if case is 'RIGHT' and x axis value greater than z score"),
    AND($D$67 = "RIGHT", $Q86 &gt; IF($H$67="", 0, $H$67)), $R86,
    FALSE, N("Check if case is 'TWO' and both directions"),
    AND(
        $D$67 = "TWO",
        OR($Q86 &lt; -ABS($H$67), $Q86 &gt; ABS($H$68))
    ), $R86,
    FALSE, N("Default case: Return NA()"),
    TRUE, NA()
)</f>
        <v>0.12951759566589122</v>
      </c>
      <c r="T86" s="81" t="e" cm="1">
        <f t="array" ref="T86">_xlfn.IFS(
    FALSE, N("Check if X1 shading is ON"),
    $S$48&lt;&gt;"x", NA(),
    FALSE, N("Check if case is 'LEFT' and x axis value less than z score"),
    AND($D$68 = "LEFT", $Q86 &lt; IF($H$68="", 0, $H$68)), $R86,
    FALSE, N("Check if case is 'RIGHT' and x axis value greater than z score"),
    AND($D$68 = "RIGHT", $Q86 &gt; IF($H$68="", 0, $H$68)), $R86,
    FALSE, N("Default case: Return NA()"),
    TRUE, NA()
)</f>
        <v>#N/A</v>
      </c>
      <c r="U86" s="81" cm="1">
        <f t="array" ref="U86">_xlfn.IFS(
    FALSE, N("Check if X1 shading is ON"),
    $U$48&lt;&gt;"x", NA(),
    FALSE, N("Check if case is 'LEFT' and x axis value less than z score"),
    AND($D$71 = "LEFT", $Q86 &lt; IF($H$71="", 0, $H$71)), $R86,
    FALSE, N("Check if case is 'RIGHT' and x axis value greater than z score"),
    AND($D$71 = "RIGHT", $Q86 &gt; IF($H$71="", 0, $H$71)), $R86,
    FALSE, N("Check if case is 'TWO' and both directions"),
    AND(
        $D$71 = "TWO",
        OR($Q86 &lt; -ABS($H$71), $Q86 &gt; ABS($H$71))
    ), $R86,
    FALSE, N("Default case: Return NA()"),
    TRUE, NA()
)</f>
        <v>0.12951759566589122</v>
      </c>
      <c r="V86" s="38"/>
      <c r="W86" s="23">
        <v>-1.5000000000000027</v>
      </c>
      <c r="X86" s="23">
        <v>0.11</v>
      </c>
      <c r="Y86" s="23">
        <f t="shared" si="15"/>
        <v>0.11</v>
      </c>
      <c r="Z86" s="23" t="str">
        <f t="shared" si="16"/>
        <v>x</v>
      </c>
    </row>
    <row r="87" spans="1:26" ht="16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38"/>
      <c r="L87" s="38"/>
      <c r="M87" s="38"/>
      <c r="N87" s="38"/>
      <c r="O87" s="38"/>
      <c r="P87" s="38"/>
      <c r="Q87" s="46">
        <f t="shared" si="5"/>
        <v>-1.4583333333333359</v>
      </c>
      <c r="R87" s="81">
        <f t="shared" si="6"/>
        <v>0.13775113536619732</v>
      </c>
      <c r="S87" s="81" cm="1">
        <f t="array" ref="S87">_xlfn.IFS(
    FALSE, N("Check if X1 shading is ON"),
    $S$48&lt;&gt;"x", NA(),
    FALSE, N("Check if case is 'LEFT' and x axis value less than z score"),
    AND($D$67 = "LEFT", $Q87 &lt; IF($H$67="", 0, $H$67)), $R87,
    FALSE, N("Check if case is 'RIGHT' and x axis value greater than z score"),
    AND($D$67 = "RIGHT", $Q87 &gt; IF($H$67="", 0, $H$67)), $R87,
    FALSE, N("Check if case is 'TWO' and both directions"),
    AND(
        $D$67 = "TWO",
        OR($Q87 &lt; -ABS($H$67), $Q87 &gt; ABS($H$68))
    ), $R87,
    FALSE, N("Default case: Return NA()"),
    TRUE, NA()
)</f>
        <v>0.13775113536619732</v>
      </c>
      <c r="T87" s="81" t="e" cm="1">
        <f t="array" ref="T87">_xlfn.IFS(
    FALSE, N("Check if X1 shading is ON"),
    $S$48&lt;&gt;"x", NA(),
    FALSE, N("Check if case is 'LEFT' and x axis value less than z score"),
    AND($D$68 = "LEFT", $Q87 &lt; IF($H$68="", 0, $H$68)), $R87,
    FALSE, N("Check if case is 'RIGHT' and x axis value greater than z score"),
    AND($D$68 = "RIGHT", $Q87 &gt; IF($H$68="", 0, $H$68)), $R87,
    FALSE, N("Default case: Return NA()"),
    TRUE, NA()
)</f>
        <v>#N/A</v>
      </c>
      <c r="U87" s="81" cm="1">
        <f t="array" ref="U87">_xlfn.IFS(
    FALSE, N("Check if X1 shading is ON"),
    $U$48&lt;&gt;"x", NA(),
    FALSE, N("Check if case is 'LEFT' and x axis value less than z score"),
    AND($D$71 = "LEFT", $Q87 &lt; IF($H$71="", 0, $H$71)), $R87,
    FALSE, N("Check if case is 'RIGHT' and x axis value greater than z score"),
    AND($D$71 = "RIGHT", $Q87 &gt; IF($H$71="", 0, $H$71)), $R87,
    FALSE, N("Check if case is 'TWO' and both directions"),
    AND(
        $D$71 = "TWO",
        OR($Q87 &lt; -ABS($H$71), $Q87 &gt; ABS($H$71))
    ), $R87,
    FALSE, N("Default case: Return NA()"),
    TRUE, NA()
)</f>
        <v>0.13775113536619732</v>
      </c>
      <c r="V87" s="38"/>
      <c r="W87" s="23">
        <v>-1.3333333333333357</v>
      </c>
      <c r="X87" s="23">
        <v>0.11</v>
      </c>
      <c r="Y87" s="23">
        <f t="shared" si="15"/>
        <v>0.11</v>
      </c>
      <c r="Z87" s="23" t="str">
        <f t="shared" si="16"/>
        <v>x</v>
      </c>
    </row>
    <row r="88" spans="1:26" ht="16" x14ac:dyDescent="0.2">
      <c r="A88" s="72" t="s">
        <v>320</v>
      </c>
      <c r="B88" s="23"/>
      <c r="C88" s="16"/>
      <c r="D88" s="16"/>
      <c r="E88" s="16"/>
      <c r="F88" s="39"/>
      <c r="G88" s="38"/>
      <c r="H88" s="46"/>
      <c r="I88" s="47"/>
      <c r="J88" s="38"/>
      <c r="K88" s="38"/>
      <c r="L88" s="38"/>
      <c r="M88" s="38"/>
      <c r="N88" s="38"/>
      <c r="O88" s="38"/>
      <c r="P88" s="38"/>
      <c r="Q88" s="46">
        <f t="shared" si="5"/>
        <v>-1.4166666666666692</v>
      </c>
      <c r="R88" s="81">
        <f t="shared" si="6"/>
        <v>0.14625395427953519</v>
      </c>
      <c r="S88" s="81" cm="1">
        <f t="array" ref="S88">_xlfn.IFS(
    FALSE, N("Check if X1 shading is ON"),
    $S$48&lt;&gt;"x", NA(),
    FALSE, N("Check if case is 'LEFT' and x axis value less than z score"),
    AND($D$67 = "LEFT", $Q88 &lt; IF($H$67="", 0, $H$67)), $R88,
    FALSE, N("Check if case is 'RIGHT' and x axis value greater than z score"),
    AND($D$67 = "RIGHT", $Q88 &gt; IF($H$67="", 0, $H$67)), $R88,
    FALSE, N("Check if case is 'TWO' and both directions"),
    AND(
        $D$67 = "TWO",
        OR($Q88 &lt; -ABS($H$67), $Q88 &gt; ABS($H$68))
    ), $R88,
    FALSE, N("Default case: Return NA()"),
    TRUE, NA()
)</f>
        <v>0.14625395427953519</v>
      </c>
      <c r="T88" s="81" t="e" cm="1">
        <f t="array" ref="T88">_xlfn.IFS(
    FALSE, N("Check if X1 shading is ON"),
    $S$48&lt;&gt;"x", NA(),
    FALSE, N("Check if case is 'LEFT' and x axis value less than z score"),
    AND($D$68 = "LEFT", $Q88 &lt; IF($H$68="", 0, $H$68)), $R88,
    FALSE, N("Check if case is 'RIGHT' and x axis value greater than z score"),
    AND($D$68 = "RIGHT", $Q88 &gt; IF($H$68="", 0, $H$68)), $R88,
    FALSE, N("Default case: Return NA()"),
    TRUE, NA()
)</f>
        <v>#N/A</v>
      </c>
      <c r="U88" s="81" cm="1">
        <f t="array" ref="U88">_xlfn.IFS(
    FALSE, N("Check if X1 shading is ON"),
    $U$48&lt;&gt;"x", NA(),
    FALSE, N("Check if case is 'LEFT' and x axis value less than z score"),
    AND($D$71 = "LEFT", $Q88 &lt; IF($H$71="", 0, $H$71)), $R88,
    FALSE, N("Check if case is 'RIGHT' and x axis value greater than z score"),
    AND($D$71 = "RIGHT", $Q88 &gt; IF($H$71="", 0, $H$71)), $R88,
    FALSE, N("Check if case is 'TWO' and both directions"),
    AND(
        $D$71 = "TWO",
        OR($Q88 &lt; -ABS($H$71), $Q88 &gt; ABS($H$71))
    ), $R88,
    FALSE, N("Default case: Return NA()"),
    TRUE, NA()
)</f>
        <v>0.14625395427953519</v>
      </c>
      <c r="V88" s="38"/>
      <c r="W88" s="23">
        <v>-1.1666666666666687</v>
      </c>
      <c r="X88" s="23">
        <v>0.11</v>
      </c>
      <c r="Y88" s="23">
        <f t="shared" si="15"/>
        <v>0.11</v>
      </c>
      <c r="Z88" s="23" t="str">
        <f t="shared" si="16"/>
        <v>x</v>
      </c>
    </row>
    <row r="89" spans="1:26" ht="16" x14ac:dyDescent="0.2">
      <c r="A89" s="44" t="s">
        <v>289</v>
      </c>
      <c r="B89" s="5" t="s">
        <v>290</v>
      </c>
      <c r="C89" s="5" t="s">
        <v>44</v>
      </c>
      <c r="D89" s="44" t="s">
        <v>267</v>
      </c>
      <c r="E89" s="66" t="s">
        <v>324</v>
      </c>
      <c r="F89" s="66" t="s">
        <v>325</v>
      </c>
      <c r="G89" s="44" t="s">
        <v>268</v>
      </c>
      <c r="H89" s="46"/>
      <c r="I89" s="47"/>
      <c r="J89" s="38"/>
      <c r="K89" s="38"/>
      <c r="L89" s="38"/>
      <c r="M89" s="38"/>
      <c r="N89" s="38"/>
      <c r="O89" s="38"/>
      <c r="P89" s="38"/>
      <c r="Q89" s="46">
        <f t="shared" si="5"/>
        <v>-1.3750000000000024</v>
      </c>
      <c r="R89" s="81">
        <f t="shared" si="6"/>
        <v>0.15501226545829269</v>
      </c>
      <c r="S89" s="81" cm="1">
        <f t="array" ref="S89">_xlfn.IFS(
    FALSE, N("Check if X1 shading is ON"),
    $S$48&lt;&gt;"x", NA(),
    FALSE, N("Check if case is 'LEFT' and x axis value less than z score"),
    AND($D$67 = "LEFT", $Q89 &lt; IF($H$67="", 0, $H$67)), $R89,
    FALSE, N("Check if case is 'RIGHT' and x axis value greater than z score"),
    AND($D$67 = "RIGHT", $Q89 &gt; IF($H$67="", 0, $H$67)), $R89,
    FALSE, N("Check if case is 'TWO' and both directions"),
    AND(
        $D$67 = "TWO",
        OR($Q89 &lt; -ABS($H$67), $Q89 &gt; ABS($H$68))
    ), $R89,
    FALSE, N("Default case: Return NA()"),
    TRUE, NA()
)</f>
        <v>0.15501226545829269</v>
      </c>
      <c r="T89" s="81" t="e" cm="1">
        <f t="array" ref="T89">_xlfn.IFS(
    FALSE, N("Check if X1 shading is ON"),
    $S$48&lt;&gt;"x", NA(),
    FALSE, N("Check if case is 'LEFT' and x axis value less than z score"),
    AND($D$68 = "LEFT", $Q89 &lt; IF($H$68="", 0, $H$68)), $R89,
    FALSE, N("Check if case is 'RIGHT' and x axis value greater than z score"),
    AND($D$68 = "RIGHT", $Q89 &gt; IF($H$68="", 0, $H$68)), $R89,
    FALSE, N("Default case: Return NA()"),
    TRUE, NA()
)</f>
        <v>#N/A</v>
      </c>
      <c r="U89" s="81" cm="1">
        <f t="array" ref="U89">_xlfn.IFS(
    FALSE, N("Check if X1 shading is ON"),
    $U$48&lt;&gt;"x", NA(),
    FALSE, N("Check if case is 'LEFT' and x axis value less than z score"),
    AND($D$71 = "LEFT", $Q89 &lt; IF($H$71="", 0, $H$71)), $R89,
    FALSE, N("Check if case is 'RIGHT' and x axis value greater than z score"),
    AND($D$71 = "RIGHT", $Q89 &gt; IF($H$71="", 0, $H$71)), $R89,
    FALSE, N("Check if case is 'TWO' and both directions"),
    AND(
        $D$71 = "TWO",
        OR($Q89 &lt; -ABS($H$71), $Q89 &gt; ABS($H$71))
    ), $R89,
    FALSE, N("Default case: Return NA()"),
    TRUE, NA()
)</f>
        <v>0.15501226545829269</v>
      </c>
      <c r="V89" s="38"/>
      <c r="W89" s="23">
        <v>-0.83333333333333526</v>
      </c>
      <c r="X89" s="23">
        <v>0.11</v>
      </c>
      <c r="Y89" s="23">
        <f t="shared" si="15"/>
        <v>0.11</v>
      </c>
      <c r="Z89" s="23" t="str">
        <f t="shared" si="16"/>
        <v>x</v>
      </c>
    </row>
    <row r="90" spans="1:26" ht="17" x14ac:dyDescent="0.2">
      <c r="A90" s="41" t="str" cm="1">
        <f t="array" aca="1" ref="A90" ca="1">IFERROR(
    IF(
        OR(
            AND(ISNUMBER(INDIRECT("A2")), ISNUMBER(INDIRECT("B2")), INDIRECT("A2") &gt; 0, INDIRECT("B2") &gt; 0, INDIRECT("A2") = INDIRECT("B2")),
            AND(ISNUMBER(INDIRECT("B2")), ISNUMBER(INDIRECT("C2")), INDIRECT("B2") &gt; 0, INDIRECT("C2") &gt; 0, INDIRECT("B2") = INDIRECT("C2")),
            AND(ISNUMBER(INDIRECT("C2")), ISNUMBER(INDIRECT("D2")), INDIRECT("C2") &gt; 0, INDIRECT("D2") &gt; 0, INDIRECT("C2") = INDIRECT("D2")),
            AND(ISNUMBER(INDIRECT("D2")), ISNUMBER(INDIRECT("E2")), INDIRECT("D2") &gt; 0, INDIRECT("E2") &gt; 0, INDIRECT("D2") = INDIRECT("E2"))
        ),
        L61,
        "0"
    ),
    ""
)</f>
        <v>0</v>
      </c>
      <c r="B90" s="25">
        <v>0.15</v>
      </c>
      <c r="C90" s="41">
        <v>0</v>
      </c>
      <c r="D90" s="41" t="e">
        <f ca="1">IF(A90="x",B90,NA())</f>
        <v>#N/A</v>
      </c>
      <c r="E90" s="79">
        <f ca="1">RANDBETWEEN(1,10)</f>
        <v>10</v>
      </c>
      <c r="F90" s="112" t="s">
        <v>328</v>
      </c>
      <c r="G90" s="80" t="str" cm="1">
        <f t="array" aca="1" ref="G90" ca="1">INDEX(F90:F99,E90,1)</f>
        <v>YASS!</v>
      </c>
      <c r="H90" s="16"/>
      <c r="I90" s="16"/>
      <c r="J90" s="16"/>
      <c r="K90" s="38"/>
      <c r="L90" s="38"/>
      <c r="M90" s="38"/>
      <c r="N90" s="38"/>
      <c r="O90" s="38"/>
      <c r="P90" s="38"/>
      <c r="Q90" s="46">
        <f t="shared" si="5"/>
        <v>-1.3333333333333357</v>
      </c>
      <c r="R90" s="81">
        <f t="shared" si="6"/>
        <v>0.1640100746759931</v>
      </c>
      <c r="S90" s="81" cm="1">
        <f t="array" ref="S90">_xlfn.IFS(
    FALSE, N("Check if X1 shading is ON"),
    $S$48&lt;&gt;"x", NA(),
    FALSE, N("Check if case is 'LEFT' and x axis value less than z score"),
    AND($D$67 = "LEFT", $Q90 &lt; IF($H$67="", 0, $H$67)), $R90,
    FALSE, N("Check if case is 'RIGHT' and x axis value greater than z score"),
    AND($D$67 = "RIGHT", $Q90 &gt; IF($H$67="", 0, $H$67)), $R90,
    FALSE, N("Check if case is 'TWO' and both directions"),
    AND(
        $D$67 = "TWO",
        OR($Q90 &lt; -ABS($H$67), $Q90 &gt; ABS($H$68))
    ), $R90,
    FALSE, N("Default case: Return NA()"),
    TRUE, NA()
)</f>
        <v>0.1640100746759931</v>
      </c>
      <c r="T90" s="81" t="e" cm="1">
        <f t="array" ref="T90">_xlfn.IFS(
    FALSE, N("Check if X1 shading is ON"),
    $S$48&lt;&gt;"x", NA(),
    FALSE, N("Check if case is 'LEFT' and x axis value less than z score"),
    AND($D$68 = "LEFT", $Q90 &lt; IF($H$68="", 0, $H$68)), $R90,
    FALSE, N("Check if case is 'RIGHT' and x axis value greater than z score"),
    AND($D$68 = "RIGHT", $Q90 &gt; IF($H$68="", 0, $H$68)), $R90,
    FALSE, N("Default case: Return NA()"),
    TRUE, NA()
)</f>
        <v>#N/A</v>
      </c>
      <c r="U90" s="81" cm="1">
        <f t="array" ref="U90">_xlfn.IFS(
    FALSE, N("Check if X1 shading is ON"),
    $U$48&lt;&gt;"x", NA(),
    FALSE, N("Check if case is 'LEFT' and x axis value less than z score"),
    AND($D$71 = "LEFT", $Q90 &lt; IF($H$71="", 0, $H$71)), $R90,
    FALSE, N("Check if case is 'RIGHT' and x axis value greater than z score"),
    AND($D$71 = "RIGHT", $Q90 &gt; IF($H$71="", 0, $H$71)), $R90,
    FALSE, N("Check if case is 'TWO' and both directions"),
    AND(
        $D$71 = "TWO",
        OR($Q90 &lt; -ABS($H$71), $Q90 &gt; ABS($H$71))
    ), $R90,
    FALSE, N("Default case: Return NA()"),
    TRUE, NA()
)</f>
        <v>0.1640100746759931</v>
      </c>
      <c r="V90" s="38"/>
      <c r="W90" s="23">
        <v>-0.66666666666666874</v>
      </c>
      <c r="X90" s="23">
        <v>0.11</v>
      </c>
      <c r="Y90" s="23">
        <f t="shared" si="15"/>
        <v>0.11</v>
      </c>
      <c r="Z90" s="23" t="str">
        <f t="shared" si="16"/>
        <v>x</v>
      </c>
    </row>
    <row r="91" spans="1:26" ht="16" x14ac:dyDescent="0.2">
      <c r="A91" s="39"/>
      <c r="B91" s="23"/>
      <c r="C91" s="39"/>
      <c r="D91" s="39"/>
      <c r="E91" s="38"/>
      <c r="F91" s="113" t="s">
        <v>333</v>
      </c>
      <c r="G91" s="38"/>
      <c r="H91" s="16"/>
      <c r="I91" s="16"/>
      <c r="J91" s="16"/>
      <c r="K91" s="38"/>
      <c r="L91" s="38"/>
      <c r="M91" s="38"/>
      <c r="N91" s="38"/>
      <c r="O91" s="38"/>
      <c r="P91" s="38"/>
      <c r="Q91" s="46">
        <f t="shared" si="5"/>
        <v>-1.291666666666669</v>
      </c>
      <c r="R91" s="81">
        <f t="shared" si="6"/>
        <v>0.17322916253851786</v>
      </c>
      <c r="S91" s="81" cm="1">
        <f t="array" ref="S91">_xlfn.IFS(
    FALSE, N("Check if X1 shading is ON"),
    $S$48&lt;&gt;"x", NA(),
    FALSE, N("Check if case is 'LEFT' and x axis value less than z score"),
    AND($D$67 = "LEFT", $Q91 &lt; IF($H$67="", 0, $H$67)), $R91,
    FALSE, N("Check if case is 'RIGHT' and x axis value greater than z score"),
    AND($D$67 = "RIGHT", $Q91 &gt; IF($H$67="", 0, $H$67)), $R91,
    FALSE, N("Check if case is 'TWO' and both directions"),
    AND(
        $D$67 = "TWO",
        OR($Q91 &lt; -ABS($H$67), $Q91 &gt; ABS($H$68))
    ), $R91,
    FALSE, N("Default case: Return NA()"),
    TRUE, NA()
)</f>
        <v>0.17322916253851786</v>
      </c>
      <c r="T91" s="81" t="e" cm="1">
        <f t="array" ref="T91">_xlfn.IFS(
    FALSE, N("Check if X1 shading is ON"),
    $S$48&lt;&gt;"x", NA(),
    FALSE, N("Check if case is 'LEFT' and x axis value less than z score"),
    AND($D$68 = "LEFT", $Q91 &lt; IF($H$68="", 0, $H$68)), $R91,
    FALSE, N("Check if case is 'RIGHT' and x axis value greater than z score"),
    AND($D$68 = "RIGHT", $Q91 &gt; IF($H$68="", 0, $H$68)), $R91,
    FALSE, N("Default case: Return NA()"),
    TRUE, NA()
)</f>
        <v>#N/A</v>
      </c>
      <c r="U91" s="81" cm="1">
        <f t="array" ref="U91">_xlfn.IFS(
    FALSE, N("Check if X1 shading is ON"),
    $U$48&lt;&gt;"x", NA(),
    FALSE, N("Check if case is 'LEFT' and x axis value less than z score"),
    AND($D$71 = "LEFT", $Q91 &lt; IF($H$71="", 0, $H$71)), $R91,
    FALSE, N("Check if case is 'RIGHT' and x axis value greater than z score"),
    AND($D$71 = "RIGHT", $Q91 &gt; IF($H$71="", 0, $H$71)), $R91,
    FALSE, N("Check if case is 'TWO' and both directions"),
    AND(
        $D$71 = "TWO",
        OR($Q91 &lt; -ABS($H$71), $Q91 &gt; ABS($H$71))
    ), $R91,
    FALSE, N("Default case: Return NA()"),
    TRUE, NA()
)</f>
        <v>0.17322916253851786</v>
      </c>
      <c r="V91" s="38"/>
      <c r="W91" s="23">
        <v>-0.50000000000000222</v>
      </c>
      <c r="X91" s="23">
        <v>0.11</v>
      </c>
      <c r="Y91" s="23">
        <f t="shared" si="15"/>
        <v>0.11</v>
      </c>
      <c r="Z91" s="23" t="str">
        <f t="shared" si="16"/>
        <v>x</v>
      </c>
    </row>
    <row r="92" spans="1:26" ht="16" x14ac:dyDescent="0.2">
      <c r="A92" s="39"/>
      <c r="B92" s="16"/>
      <c r="C92" s="23"/>
      <c r="D92" s="39"/>
      <c r="E92" s="38"/>
      <c r="F92" s="113" t="s">
        <v>337</v>
      </c>
      <c r="G92" s="38"/>
      <c r="H92" s="16"/>
      <c r="I92" s="16"/>
      <c r="J92" s="16"/>
      <c r="K92" s="38"/>
      <c r="L92" s="38"/>
      <c r="M92" s="38"/>
      <c r="N92" s="38"/>
      <c r="O92" s="38"/>
      <c r="P92" s="38"/>
      <c r="Q92" s="46">
        <f t="shared" si="5"/>
        <v>-1.2500000000000022</v>
      </c>
      <c r="R92" s="81">
        <f t="shared" si="6"/>
        <v>0.18264908538902141</v>
      </c>
      <c r="S92" s="81" cm="1">
        <f t="array" ref="S92">_xlfn.IFS(
    FALSE, N("Check if X1 shading is ON"),
    $S$48&lt;&gt;"x", NA(),
    FALSE, N("Check if case is 'LEFT' and x axis value less than z score"),
    AND($D$67 = "LEFT", $Q92 &lt; IF($H$67="", 0, $H$67)), $R92,
    FALSE, N("Check if case is 'RIGHT' and x axis value greater than z score"),
    AND($D$67 = "RIGHT", $Q92 &gt; IF($H$67="", 0, $H$67)), $R92,
    FALSE, N("Check if case is 'TWO' and both directions"),
    AND(
        $D$67 = "TWO",
        OR($Q92 &lt; -ABS($H$67), $Q92 &gt; ABS($H$68))
    ), $R92,
    FALSE, N("Default case: Return NA()"),
    TRUE, NA()
)</f>
        <v>0.18264908538902141</v>
      </c>
      <c r="T92" s="81" t="e" cm="1">
        <f t="array" ref="T92">_xlfn.IFS(
    FALSE, N("Check if X1 shading is ON"),
    $S$48&lt;&gt;"x", NA(),
    FALSE, N("Check if case is 'LEFT' and x axis value less than z score"),
    AND($D$68 = "LEFT", $Q92 &lt; IF($H$68="", 0, $H$68)), $R92,
    FALSE, N("Check if case is 'RIGHT' and x axis value greater than z score"),
    AND($D$68 = "RIGHT", $Q92 &gt; IF($H$68="", 0, $H$68)), $R92,
    FALSE, N("Default case: Return NA()"),
    TRUE, NA()
)</f>
        <v>#N/A</v>
      </c>
      <c r="U92" s="81" cm="1">
        <f t="array" ref="U92">_xlfn.IFS(
    FALSE, N("Check if X1 shading is ON"),
    $U$48&lt;&gt;"x", NA(),
    FALSE, N("Check if case is 'LEFT' and x axis value less than z score"),
    AND($D$71 = "LEFT", $Q92 &lt; IF($H$71="", 0, $H$71)), $R92,
    FALSE, N("Check if case is 'RIGHT' and x axis value greater than z score"),
    AND($D$71 = "RIGHT", $Q92 &gt; IF($H$71="", 0, $H$71)), $R92,
    FALSE, N("Check if case is 'TWO' and both directions"),
    AND(
        $D$71 = "TWO",
        OR($Q92 &lt; -ABS($H$71), $Q92 &gt; ABS($H$71))
    ), $R92,
    FALSE, N("Default case: Return NA()"),
    TRUE, NA()
)</f>
        <v>0.18264908538902141</v>
      </c>
      <c r="V92" s="38"/>
      <c r="W92" s="23">
        <v>-0.33333333333333548</v>
      </c>
      <c r="X92" s="23">
        <v>0.11</v>
      </c>
      <c r="Y92" s="23">
        <f t="shared" si="15"/>
        <v>0.11</v>
      </c>
      <c r="Z92" s="23" t="str">
        <f t="shared" si="16"/>
        <v>x</v>
      </c>
    </row>
    <row r="93" spans="1:26" ht="16" x14ac:dyDescent="0.2">
      <c r="A93" s="39"/>
      <c r="B93" s="16"/>
      <c r="C93" s="23"/>
      <c r="D93" s="39"/>
      <c r="E93" s="38"/>
      <c r="F93" s="113" t="s">
        <v>341</v>
      </c>
      <c r="G93" s="38"/>
      <c r="H93" s="16"/>
      <c r="I93" s="16"/>
      <c r="J93" s="16"/>
      <c r="K93" s="38"/>
      <c r="L93" s="38"/>
      <c r="M93" s="38"/>
      <c r="N93" s="38"/>
      <c r="O93" s="38"/>
      <c r="P93" s="38"/>
      <c r="Q93" s="46">
        <f t="shared" si="5"/>
        <v>-1.2083333333333355</v>
      </c>
      <c r="R93" s="81">
        <f t="shared" si="6"/>
        <v>0.19224719608678109</v>
      </c>
      <c r="S93" s="81" cm="1">
        <f t="array" ref="S93">_xlfn.IFS(
    FALSE, N("Check if X1 shading is ON"),
    $S$48&lt;&gt;"x", NA(),
    FALSE, N("Check if case is 'LEFT' and x axis value less than z score"),
    AND($D$67 = "LEFT", $Q93 &lt; IF($H$67="", 0, $H$67)), $R93,
    FALSE, N("Check if case is 'RIGHT' and x axis value greater than z score"),
    AND($D$67 = "RIGHT", $Q93 &gt; IF($H$67="", 0, $H$67)), $R93,
    FALSE, N("Check if case is 'TWO' and both directions"),
    AND(
        $D$67 = "TWO",
        OR($Q93 &lt; -ABS($H$67), $Q93 &gt; ABS($H$68))
    ), $R93,
    FALSE, N("Default case: Return NA()"),
    TRUE, NA()
)</f>
        <v>0.19224719608678109</v>
      </c>
      <c r="T93" s="81" t="e" cm="1">
        <f t="array" ref="T93">_xlfn.IFS(
    FALSE, N("Check if X1 shading is ON"),
    $S$48&lt;&gt;"x", NA(),
    FALSE, N("Check if case is 'LEFT' and x axis value less than z score"),
    AND($D$68 = "LEFT", $Q93 &lt; IF($H$68="", 0, $H$68)), $R93,
    FALSE, N("Check if case is 'RIGHT' and x axis value greater than z score"),
    AND($D$68 = "RIGHT", $Q93 &gt; IF($H$68="", 0, $H$68)), $R93,
    FALSE, N("Default case: Return NA()"),
    TRUE, NA()
)</f>
        <v>#N/A</v>
      </c>
      <c r="U93" s="81" cm="1">
        <f t="array" ref="U93">_xlfn.IFS(
    FALSE, N("Check if X1 shading is ON"),
    $U$48&lt;&gt;"x", NA(),
    FALSE, N("Check if case is 'LEFT' and x axis value less than z score"),
    AND($D$71 = "LEFT", $Q93 &lt; IF($H$71="", 0, $H$71)), $R93,
    FALSE, N("Check if case is 'RIGHT' and x axis value greater than z score"),
    AND($D$71 = "RIGHT", $Q93 &gt; IF($H$71="", 0, $H$71)), $R93,
    FALSE, N("Check if case is 'TWO' and both directions"),
    AND(
        $D$71 = "TWO",
        OR($Q93 &lt; -ABS($H$71), $Q93 &gt; ABS($H$71))
    ), $R93,
    FALSE, N("Default case: Return NA()"),
    TRUE, NA()
)</f>
        <v>0.19224719608678109</v>
      </c>
      <c r="V93" s="38"/>
      <c r="W93" s="23">
        <v>-0.16666666666666879</v>
      </c>
      <c r="X93" s="23">
        <v>0.11</v>
      </c>
      <c r="Y93" s="23">
        <f t="shared" si="15"/>
        <v>0.11</v>
      </c>
      <c r="Z93" s="23" t="str">
        <f t="shared" si="16"/>
        <v>x</v>
      </c>
    </row>
    <row r="94" spans="1:26" ht="16" x14ac:dyDescent="0.2">
      <c r="A94" s="39"/>
      <c r="B94" s="16"/>
      <c r="C94" s="23"/>
      <c r="D94" s="39"/>
      <c r="E94" s="38"/>
      <c r="F94" s="113" t="s">
        <v>343</v>
      </c>
      <c r="G94" s="38"/>
      <c r="H94" s="16"/>
      <c r="I94" s="16"/>
      <c r="J94" s="16"/>
      <c r="K94" s="38"/>
      <c r="L94" s="38"/>
      <c r="M94" s="38"/>
      <c r="N94" s="38"/>
      <c r="O94" s="38"/>
      <c r="P94" s="38"/>
      <c r="Q94" s="46">
        <f t="shared" si="5"/>
        <v>-1.1666666666666687</v>
      </c>
      <c r="R94" s="81">
        <f t="shared" si="6"/>
        <v>0.20199868555405839</v>
      </c>
      <c r="S94" s="81" cm="1">
        <f t="array" ref="S94">_xlfn.IFS(
    FALSE, N("Check if X1 shading is ON"),
    $S$48&lt;&gt;"x", NA(),
    FALSE, N("Check if case is 'LEFT' and x axis value less than z score"),
    AND($D$67 = "LEFT", $Q94 &lt; IF($H$67="", 0, $H$67)), $R94,
    FALSE, N("Check if case is 'RIGHT' and x axis value greater than z score"),
    AND($D$67 = "RIGHT", $Q94 &gt; IF($H$67="", 0, $H$67)), $R94,
    FALSE, N("Check if case is 'TWO' and both directions"),
    AND(
        $D$67 = "TWO",
        OR($Q94 &lt; -ABS($H$67), $Q94 &gt; ABS($H$68))
    ), $R94,
    FALSE, N("Default case: Return NA()"),
    TRUE, NA()
)</f>
        <v>0.20199868555405839</v>
      </c>
      <c r="T94" s="81" t="e" cm="1">
        <f t="array" ref="T94">_xlfn.IFS(
    FALSE, N("Check if X1 shading is ON"),
    $S$48&lt;&gt;"x", NA(),
    FALSE, N("Check if case is 'LEFT' and x axis value less than z score"),
    AND($D$68 = "LEFT", $Q94 &lt; IF($H$68="", 0, $H$68)), $R94,
    FALSE, N("Check if case is 'RIGHT' and x axis value greater than z score"),
    AND($D$68 = "RIGHT", $Q94 &gt; IF($H$68="", 0, $H$68)), $R94,
    FALSE, N("Default case: Return NA()"),
    TRUE, NA()
)</f>
        <v>#N/A</v>
      </c>
      <c r="U94" s="81" cm="1">
        <f t="array" ref="U94">_xlfn.IFS(
    FALSE, N("Check if X1 shading is ON"),
    $U$48&lt;&gt;"x", NA(),
    FALSE, N("Check if case is 'LEFT' and x axis value less than z score"),
    AND($D$71 = "LEFT", $Q94 &lt; IF($H$71="", 0, $H$71)), $R94,
    FALSE, N("Check if case is 'RIGHT' and x axis value greater than z score"),
    AND($D$71 = "RIGHT", $Q94 &gt; IF($H$71="", 0, $H$71)), $R94,
    FALSE, N("Check if case is 'TWO' and both directions"),
    AND(
        $D$71 = "TWO",
        OR($Q94 &lt; -ABS($H$71), $Q94 &gt; ABS($H$71))
    ), $R94,
    FALSE, N("Default case: Return NA()"),
    TRUE, NA()
)</f>
        <v>0.20199868555405839</v>
      </c>
      <c r="V94" s="38"/>
      <c r="W94" s="23">
        <v>0.16666666666666449</v>
      </c>
      <c r="X94" s="23">
        <v>0.11</v>
      </c>
      <c r="Y94" s="23">
        <f t="shared" si="15"/>
        <v>0.11</v>
      </c>
      <c r="Z94" s="23" t="str">
        <f t="shared" si="16"/>
        <v>x</v>
      </c>
    </row>
    <row r="95" spans="1:26" ht="16" x14ac:dyDescent="0.2">
      <c r="A95" s="39"/>
      <c r="B95" s="16"/>
      <c r="C95" s="23"/>
      <c r="D95" s="39"/>
      <c r="E95" s="38"/>
      <c r="F95" s="113" t="s">
        <v>347</v>
      </c>
      <c r="G95" s="38"/>
      <c r="H95" s="16"/>
      <c r="I95" s="16"/>
      <c r="J95" s="16"/>
      <c r="K95" s="38"/>
      <c r="L95" s="38"/>
      <c r="M95" s="38"/>
      <c r="N95" s="38"/>
      <c r="O95" s="38"/>
      <c r="P95" s="38"/>
      <c r="Q95" s="46">
        <f t="shared" si="5"/>
        <v>-1.125000000000002</v>
      </c>
      <c r="R95" s="81">
        <f t="shared" si="6"/>
        <v>0.21187664577569898</v>
      </c>
      <c r="S95" s="81" cm="1">
        <f t="array" ref="S95">_xlfn.IFS(
    FALSE, N("Check if X1 shading is ON"),
    $S$48&lt;&gt;"x", NA(),
    FALSE, N("Check if case is 'LEFT' and x axis value less than z score"),
    AND($D$67 = "LEFT", $Q95 &lt; IF($H$67="", 0, $H$67)), $R95,
    FALSE, N("Check if case is 'RIGHT' and x axis value greater than z score"),
    AND($D$67 = "RIGHT", $Q95 &gt; IF($H$67="", 0, $H$67)), $R95,
    FALSE, N("Check if case is 'TWO' and both directions"),
    AND(
        $D$67 = "TWO",
        OR($Q95 &lt; -ABS($H$67), $Q95 &gt; ABS($H$68))
    ), $R95,
    FALSE, N("Default case: Return NA()"),
    TRUE, NA()
)</f>
        <v>0.21187664577569898</v>
      </c>
      <c r="T95" s="81" t="e" cm="1">
        <f t="array" ref="T95">_xlfn.IFS(
    FALSE, N("Check if X1 shading is ON"),
    $S$48&lt;&gt;"x", NA(),
    FALSE, N("Check if case is 'LEFT' and x axis value less than z score"),
    AND($D$68 = "LEFT", $Q95 &lt; IF($H$68="", 0, $H$68)), $R95,
    FALSE, N("Check if case is 'RIGHT' and x axis value greater than z score"),
    AND($D$68 = "RIGHT", $Q95 &gt; IF($H$68="", 0, $H$68)), $R95,
    FALSE, N("Default case: Return NA()"),
    TRUE, NA()
)</f>
        <v>#N/A</v>
      </c>
      <c r="U95" s="81" cm="1">
        <f t="array" ref="U95">_xlfn.IFS(
    FALSE, N("Check if X1 shading is ON"),
    $U$48&lt;&gt;"x", NA(),
    FALSE, N("Check if case is 'LEFT' and x axis value less than z score"),
    AND($D$71 = "LEFT", $Q95 &lt; IF($H$71="", 0, $H$71)), $R95,
    FALSE, N("Check if case is 'RIGHT' and x axis value greater than z score"),
    AND($D$71 = "RIGHT", $Q95 &gt; IF($H$71="", 0, $H$71)), $R95,
    FALSE, N("Check if case is 'TWO' and both directions"),
    AND(
        $D$71 = "TWO",
        OR($Q95 &lt; -ABS($H$71), $Q95 &gt; ABS($H$71))
    ), $R95,
    FALSE, N("Default case: Return NA()"),
    TRUE, NA()
)</f>
        <v>0.21187664577569898</v>
      </c>
      <c r="V95" s="38"/>
      <c r="W95" s="23">
        <v>0.33333333333333115</v>
      </c>
      <c r="X95" s="23">
        <v>0.11</v>
      </c>
      <c r="Y95" s="23">
        <f t="shared" si="15"/>
        <v>0.11</v>
      </c>
      <c r="Z95" s="23" t="str">
        <f t="shared" si="16"/>
        <v>x</v>
      </c>
    </row>
    <row r="96" spans="1:26" ht="16" x14ac:dyDescent="0.2">
      <c r="A96" s="39"/>
      <c r="B96" s="23"/>
      <c r="C96" s="23"/>
      <c r="D96" s="39"/>
      <c r="E96" s="38"/>
      <c r="F96" s="113" t="s">
        <v>350</v>
      </c>
      <c r="G96" s="38"/>
      <c r="H96" s="16"/>
      <c r="I96" s="16"/>
      <c r="J96" s="16"/>
      <c r="K96" s="38"/>
      <c r="L96" s="38"/>
      <c r="M96" s="38"/>
      <c r="N96" s="38"/>
      <c r="O96" s="38"/>
      <c r="P96" s="38"/>
      <c r="Q96" s="46">
        <f t="shared" si="5"/>
        <v>-1.0833333333333353</v>
      </c>
      <c r="R96" s="81">
        <f t="shared" si="6"/>
        <v>0.22185215470573549</v>
      </c>
      <c r="S96" s="81" cm="1">
        <f t="array" ref="S96">_xlfn.IFS(
    FALSE, N("Check if X1 shading is ON"),
    $S$48&lt;&gt;"x", NA(),
    FALSE, N("Check if case is 'LEFT' and x axis value less than z score"),
    AND($D$67 = "LEFT", $Q96 &lt; IF($H$67="", 0, $H$67)), $R96,
    FALSE, N("Check if case is 'RIGHT' and x axis value greater than z score"),
    AND($D$67 = "RIGHT", $Q96 &gt; IF($H$67="", 0, $H$67)), $R96,
    FALSE, N("Check if case is 'TWO' and both directions"),
    AND(
        $D$67 = "TWO",
        OR($Q96 &lt; -ABS($H$67), $Q96 &gt; ABS($H$68))
    ), $R96,
    FALSE, N("Default case: Return NA()"),
    TRUE, NA()
)</f>
        <v>0.22185215470573549</v>
      </c>
      <c r="T96" s="81" t="e" cm="1">
        <f t="array" ref="T96">_xlfn.IFS(
    FALSE, N("Check if X1 shading is ON"),
    $S$48&lt;&gt;"x", NA(),
    FALSE, N("Check if case is 'LEFT' and x axis value less than z score"),
    AND($D$68 = "LEFT", $Q96 &lt; IF($H$68="", 0, $H$68)), $R96,
    FALSE, N("Check if case is 'RIGHT' and x axis value greater than z score"),
    AND($D$68 = "RIGHT", $Q96 &gt; IF($H$68="", 0, $H$68)), $R96,
    FALSE, N("Default case: Return NA()"),
    TRUE, NA()
)</f>
        <v>#N/A</v>
      </c>
      <c r="U96" s="81" cm="1">
        <f t="array" ref="U96">_xlfn.IFS(
    FALSE, N("Check if X1 shading is ON"),
    $U$48&lt;&gt;"x", NA(),
    FALSE, N("Check if case is 'LEFT' and x axis value less than z score"),
    AND($D$71 = "LEFT", $Q96 &lt; IF($H$71="", 0, $H$71)), $R96,
    FALSE, N("Check if case is 'RIGHT' and x axis value greater than z score"),
    AND($D$71 = "RIGHT", $Q96 &gt; IF($H$71="", 0, $H$71)), $R96,
    FALSE, N("Check if case is 'TWO' and both directions"),
    AND(
        $D$71 = "TWO",
        OR($Q96 &lt; -ABS($H$71), $Q96 &gt; ABS($H$71))
    ), $R96,
    FALSE, N("Default case: Return NA()"),
    TRUE, NA()
)</f>
        <v>0.22185215470573549</v>
      </c>
      <c r="V96" s="38"/>
      <c r="W96" s="23">
        <v>0.49999999999999789</v>
      </c>
      <c r="X96" s="23">
        <v>0.11</v>
      </c>
      <c r="Y96" s="23">
        <f t="shared" si="15"/>
        <v>0.11</v>
      </c>
      <c r="Z96" s="23" t="str">
        <f t="shared" si="16"/>
        <v>x</v>
      </c>
    </row>
    <row r="97" spans="1:26" ht="16" x14ac:dyDescent="0.2">
      <c r="A97" s="39"/>
      <c r="B97" s="23"/>
      <c r="C97" s="23"/>
      <c r="D97" s="39"/>
      <c r="E97" s="38"/>
      <c r="F97" s="113" t="s">
        <v>353</v>
      </c>
      <c r="G97" s="38"/>
      <c r="H97" s="16"/>
      <c r="I97" s="16"/>
      <c r="J97" s="16"/>
      <c r="K97" s="38"/>
      <c r="L97" s="38"/>
      <c r="M97" s="38"/>
      <c r="N97" s="38"/>
      <c r="O97" s="38"/>
      <c r="P97" s="38"/>
      <c r="Q97" s="46">
        <f t="shared" si="5"/>
        <v>-1.0416666666666685</v>
      </c>
      <c r="R97" s="81">
        <f t="shared" si="6"/>
        <v>0.23189438328624226</v>
      </c>
      <c r="S97" s="81" cm="1">
        <f t="array" ref="S97">_xlfn.IFS(
    FALSE, N("Check if X1 shading is ON"),
    $S$48&lt;&gt;"x", NA(),
    FALSE, N("Check if case is 'LEFT' and x axis value less than z score"),
    AND($D$67 = "LEFT", $Q97 &lt; IF($H$67="", 0, $H$67)), $R97,
    FALSE, N("Check if case is 'RIGHT' and x axis value greater than z score"),
    AND($D$67 = "RIGHT", $Q97 &gt; IF($H$67="", 0, $H$67)), $R97,
    FALSE, N("Check if case is 'TWO' and both directions"),
    AND(
        $D$67 = "TWO",
        OR($Q97 &lt; -ABS($H$67), $Q97 &gt; ABS($H$68))
    ), $R97,
    FALSE, N("Default case: Return NA()"),
    TRUE, NA()
)</f>
        <v>0.23189438328624226</v>
      </c>
      <c r="T97" s="81" t="e" cm="1">
        <f t="array" ref="T97">_xlfn.IFS(
    FALSE, N("Check if X1 shading is ON"),
    $S$48&lt;&gt;"x", NA(),
    FALSE, N("Check if case is 'LEFT' and x axis value less than z score"),
    AND($D$68 = "LEFT", $Q97 &lt; IF($H$68="", 0, $H$68)), $R97,
    FALSE, N("Check if case is 'RIGHT' and x axis value greater than z score"),
    AND($D$68 = "RIGHT", $Q97 &gt; IF($H$68="", 0, $H$68)), $R97,
    FALSE, N("Default case: Return NA()"),
    TRUE, NA()
)</f>
        <v>#N/A</v>
      </c>
      <c r="U97" s="81" cm="1">
        <f t="array" ref="U97">_xlfn.IFS(
    FALSE, N("Check if X1 shading is ON"),
    $U$48&lt;&gt;"x", NA(),
    FALSE, N("Check if case is 'LEFT' and x axis value less than z score"),
    AND($D$71 = "LEFT", $Q97 &lt; IF($H$71="", 0, $H$71)), $R97,
    FALSE, N("Check if case is 'RIGHT' and x axis value greater than z score"),
    AND($D$71 = "RIGHT", $Q97 &gt; IF($H$71="", 0, $H$71)), $R97,
    FALSE, N("Check if case is 'TWO' and both directions"),
    AND(
        $D$71 = "TWO",
        OR($Q97 &lt; -ABS($H$71), $Q97 &gt; ABS($H$71))
    ), $R97,
    FALSE, N("Default case: Return NA()"),
    TRUE, NA()
)</f>
        <v>0.23189438328624226</v>
      </c>
      <c r="V97" s="38"/>
      <c r="W97" s="23">
        <v>0.66666666666666441</v>
      </c>
      <c r="X97" s="23">
        <v>0.11</v>
      </c>
      <c r="Y97" s="23">
        <f t="shared" si="15"/>
        <v>0.11</v>
      </c>
      <c r="Z97" s="23" t="str">
        <f t="shared" si="16"/>
        <v>x</v>
      </c>
    </row>
    <row r="98" spans="1:26" ht="16" x14ac:dyDescent="0.2">
      <c r="A98" s="39"/>
      <c r="B98" s="23"/>
      <c r="C98" s="23"/>
      <c r="D98" s="39"/>
      <c r="E98" s="38"/>
      <c r="F98" s="113" t="s">
        <v>355</v>
      </c>
      <c r="G98" s="38"/>
      <c r="H98" s="16"/>
      <c r="I98" s="16"/>
      <c r="J98" s="16"/>
      <c r="K98" s="38"/>
      <c r="L98" s="38"/>
      <c r="M98" s="38"/>
      <c r="N98" s="38"/>
      <c r="O98" s="38"/>
      <c r="P98" s="38"/>
      <c r="Q98" s="46">
        <f t="shared" si="5"/>
        <v>-1.0000000000000018</v>
      </c>
      <c r="R98" s="81">
        <f t="shared" si="6"/>
        <v>0.24197072451914292</v>
      </c>
      <c r="S98" s="81" cm="1">
        <f t="array" ref="S98">_xlfn.IFS(
    FALSE, N("Check if X1 shading is ON"),
    $S$48&lt;&gt;"x", NA(),
    FALSE, N("Check if case is 'LEFT' and x axis value less than z score"),
    AND($D$67 = "LEFT", $Q98 &lt; IF($H$67="", 0, $H$67)), $R98,
    FALSE, N("Check if case is 'RIGHT' and x axis value greater than z score"),
    AND($D$67 = "RIGHT", $Q98 &gt; IF($H$67="", 0, $H$67)), $R98,
    FALSE, N("Check if case is 'TWO' and both directions"),
    AND(
        $D$67 = "TWO",
        OR($Q98 &lt; -ABS($H$67), $Q98 &gt; ABS($H$68))
    ), $R98,
    FALSE, N("Default case: Return NA()"),
    TRUE, NA()
)</f>
        <v>0.24197072451914292</v>
      </c>
      <c r="T98" s="81" t="e" cm="1">
        <f t="array" ref="T98">_xlfn.IFS(
    FALSE, N("Check if X1 shading is ON"),
    $S$48&lt;&gt;"x", NA(),
    FALSE, N("Check if case is 'LEFT' and x axis value less than z score"),
    AND($D$68 = "LEFT", $Q98 &lt; IF($H$68="", 0, $H$68)), $R98,
    FALSE, N("Check if case is 'RIGHT' and x axis value greater than z score"),
    AND($D$68 = "RIGHT", $Q98 &gt; IF($H$68="", 0, $H$68)), $R98,
    FALSE, N("Default case: Return NA()"),
    TRUE, NA()
)</f>
        <v>#N/A</v>
      </c>
      <c r="U98" s="81" cm="1">
        <f t="array" ref="U98">_xlfn.IFS(
    FALSE, N("Check if X1 shading is ON"),
    $U$48&lt;&gt;"x", NA(),
    FALSE, N("Check if case is 'LEFT' and x axis value less than z score"),
    AND($D$71 = "LEFT", $Q98 &lt; IF($H$71="", 0, $H$71)), $R98,
    FALSE, N("Check if case is 'RIGHT' and x axis value greater than z score"),
    AND($D$71 = "RIGHT", $Q98 &gt; IF($H$71="", 0, $H$71)), $R98,
    FALSE, N("Check if case is 'TWO' and both directions"),
    AND(
        $D$71 = "TWO",
        OR($Q98 &lt; -ABS($H$71), $Q98 &gt; ABS($H$71))
    ), $R98,
    FALSE, N("Default case: Return NA()"),
    TRUE, NA()
)</f>
        <v>0.24197072451914292</v>
      </c>
      <c r="V98" s="38"/>
      <c r="W98" s="23">
        <v>0.83333333333333093</v>
      </c>
      <c r="X98" s="23">
        <v>0.11</v>
      </c>
      <c r="Y98" s="23">
        <f t="shared" si="15"/>
        <v>0.11</v>
      </c>
      <c r="Z98" s="23" t="str">
        <f t="shared" si="16"/>
        <v>x</v>
      </c>
    </row>
    <row r="99" spans="1:26" ht="16" x14ac:dyDescent="0.2">
      <c r="A99" s="39"/>
      <c r="B99" s="23"/>
      <c r="C99" s="23"/>
      <c r="D99" s="39"/>
      <c r="E99" s="38"/>
      <c r="F99" s="113" t="s">
        <v>357</v>
      </c>
      <c r="G99" s="38"/>
      <c r="H99" s="16"/>
      <c r="I99" s="16"/>
      <c r="J99" s="16"/>
      <c r="K99" s="38"/>
      <c r="L99" s="38"/>
      <c r="M99" s="38"/>
      <c r="N99" s="38"/>
      <c r="O99" s="38"/>
      <c r="P99" s="38"/>
      <c r="Q99" s="46">
        <f t="shared" si="5"/>
        <v>-0.95833333333333515</v>
      </c>
      <c r="R99" s="81">
        <f t="shared" si="6"/>
        <v>0.25204694425504476</v>
      </c>
      <c r="S99" s="81" cm="1">
        <f t="array" ref="S99">_xlfn.IFS(
    FALSE, N("Check if X1 shading is ON"),
    $S$48&lt;&gt;"x", NA(),
    FALSE, N("Check if case is 'LEFT' and x axis value less than z score"),
    AND($D$67 = "LEFT", $Q99 &lt; IF($H$67="", 0, $H$67)), $R99,
    FALSE, N("Check if case is 'RIGHT' and x axis value greater than z score"),
    AND($D$67 = "RIGHT", $Q99 &gt; IF($H$67="", 0, $H$67)), $R99,
    FALSE, N("Check if case is 'TWO' and both directions"),
    AND(
        $D$67 = "TWO",
        OR($Q99 &lt; -ABS($H$67), $Q99 &gt; ABS($H$68))
    ), $R99,
    FALSE, N("Default case: Return NA()"),
    TRUE, NA()
)</f>
        <v>0.25204694425504476</v>
      </c>
      <c r="T99" s="81" t="e" cm="1">
        <f t="array" ref="T99">_xlfn.IFS(
    FALSE, N("Check if X1 shading is ON"),
    $S$48&lt;&gt;"x", NA(),
    FALSE, N("Check if case is 'LEFT' and x axis value less than z score"),
    AND($D$68 = "LEFT", $Q99 &lt; IF($H$68="", 0, $H$68)), $R99,
    FALSE, N("Check if case is 'RIGHT' and x axis value greater than z score"),
    AND($D$68 = "RIGHT", $Q99 &gt; IF($H$68="", 0, $H$68)), $R99,
    FALSE, N("Default case: Return NA()"),
    TRUE, NA()
)</f>
        <v>#N/A</v>
      </c>
      <c r="U99" s="81" cm="1">
        <f t="array" ref="U99">_xlfn.IFS(
    FALSE, N("Check if X1 shading is ON"),
    $U$48&lt;&gt;"x", NA(),
    FALSE, N("Check if case is 'LEFT' and x axis value less than z score"),
    AND($D$71 = "LEFT", $Q99 &lt; IF($H$71="", 0, $H$71)), $R99,
    FALSE, N("Check if case is 'RIGHT' and x axis value greater than z score"),
    AND($D$71 = "RIGHT", $Q99 &gt; IF($H$71="", 0, $H$71)), $R99,
    FALSE, N("Check if case is 'TWO' and both directions"),
    AND(
        $D$71 = "TWO",
        OR($Q99 &lt; -ABS($H$71), $Q99 &gt; ABS($H$71))
    ), $R99,
    FALSE, N("Default case: Return NA()"),
    TRUE, NA()
)</f>
        <v>0.25204694425504476</v>
      </c>
      <c r="V99" s="38"/>
      <c r="W99" s="23">
        <v>1.1666666666666643</v>
      </c>
      <c r="X99" s="23">
        <v>0.11</v>
      </c>
      <c r="Y99" s="23">
        <f t="shared" si="15"/>
        <v>0.11</v>
      </c>
      <c r="Z99" s="23" t="str">
        <f t="shared" si="16"/>
        <v>x</v>
      </c>
    </row>
    <row r="100" spans="1:26" ht="16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38"/>
      <c r="K100" s="38"/>
      <c r="L100" s="38"/>
      <c r="M100" s="38"/>
      <c r="N100" s="38"/>
      <c r="O100" s="38"/>
      <c r="P100" s="38"/>
      <c r="Q100" s="46">
        <f t="shared" si="5"/>
        <v>-0.91666666666666852</v>
      </c>
      <c r="R100" s="81">
        <f t="shared" si="6"/>
        <v>0.262087353078301</v>
      </c>
      <c r="S100" s="81" cm="1">
        <f t="array" ref="S100">_xlfn.IFS(
    FALSE, N("Check if X1 shading is ON"),
    $S$48&lt;&gt;"x", NA(),
    FALSE, N("Check if case is 'LEFT' and x axis value less than z score"),
    AND($D$67 = "LEFT", $Q100 &lt; IF($H$67="", 0, $H$67)), $R100,
    FALSE, N("Check if case is 'RIGHT' and x axis value greater than z score"),
    AND($D$67 = "RIGHT", $Q100 &gt; IF($H$67="", 0, $H$67)), $R100,
    FALSE, N("Check if case is 'TWO' and both directions"),
    AND(
        $D$67 = "TWO",
        OR($Q100 &lt; -ABS($H$67), $Q100 &gt; ABS($H$68))
    ), $R100,
    FALSE, N("Default case: Return NA()"),
    TRUE, NA()
)</f>
        <v>0.262087353078301</v>
      </c>
      <c r="T100" s="81" t="e" cm="1">
        <f t="array" ref="T100">_xlfn.IFS(
    FALSE, N("Check if X1 shading is ON"),
    $S$48&lt;&gt;"x", NA(),
    FALSE, N("Check if case is 'LEFT' and x axis value less than z score"),
    AND($D$68 = "LEFT", $Q100 &lt; IF($H$68="", 0, $H$68)), $R100,
    FALSE, N("Check if case is 'RIGHT' and x axis value greater than z score"),
    AND($D$68 = "RIGHT", $Q100 &gt; IF($H$68="", 0, $H$68)), $R100,
    FALSE, N("Default case: Return NA()"),
    TRUE, NA()
)</f>
        <v>#N/A</v>
      </c>
      <c r="U100" s="81" cm="1">
        <f t="array" ref="U100">_xlfn.IFS(
    FALSE, N("Check if X1 shading is ON"),
    $U$48&lt;&gt;"x", NA(),
    FALSE, N("Check if case is 'LEFT' and x axis value less than z score"),
    AND($D$71 = "LEFT", $Q100 &lt; IF($H$71="", 0, $H$71)), $R100,
    FALSE, N("Check if case is 'RIGHT' and x axis value greater than z score"),
    AND($D$71 = "RIGHT", $Q100 &gt; IF($H$71="", 0, $H$71)), $R100,
    FALSE, N("Check if case is 'TWO' and both directions"),
    AND(
        $D$71 = "TWO",
        OR($Q100 &lt; -ABS($H$71), $Q100 &gt; ABS($H$71))
    ), $R100,
    FALSE, N("Default case: Return NA()"),
    TRUE, NA()
)</f>
        <v>0.262087353078301</v>
      </c>
      <c r="V100" s="38"/>
      <c r="W100" s="23">
        <v>1.3333333333333313</v>
      </c>
      <c r="X100" s="23">
        <v>0.11</v>
      </c>
      <c r="Y100" s="23">
        <f t="shared" si="15"/>
        <v>0.11</v>
      </c>
      <c r="Z100" s="23" t="str">
        <f t="shared" si="16"/>
        <v>x</v>
      </c>
    </row>
    <row r="101" spans="1:26" ht="16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38"/>
      <c r="K101" s="38"/>
      <c r="L101" s="38"/>
      <c r="M101" s="38"/>
      <c r="N101" s="38"/>
      <c r="O101" s="38"/>
      <c r="P101" s="38"/>
      <c r="Q101" s="46">
        <f t="shared" si="5"/>
        <v>-0.87500000000000189</v>
      </c>
      <c r="R101" s="81">
        <f t="shared" si="6"/>
        <v>0.27205499837854308</v>
      </c>
      <c r="S101" s="81" cm="1">
        <f t="array" ref="S101">_xlfn.IFS(
    FALSE, N("Check if X1 shading is ON"),
    $S$48&lt;&gt;"x", NA(),
    FALSE, N("Check if case is 'LEFT' and x axis value less than z score"),
    AND($D$67 = "LEFT", $Q101 &lt; IF($H$67="", 0, $H$67)), $R101,
    FALSE, N("Check if case is 'RIGHT' and x axis value greater than z score"),
    AND($D$67 = "RIGHT", $Q101 &gt; IF($H$67="", 0, $H$67)), $R101,
    FALSE, N("Check if case is 'TWO' and both directions"),
    AND(
        $D$67 = "TWO",
        OR($Q101 &lt; -ABS($H$67), $Q101 &gt; ABS($H$68))
    ), $R101,
    FALSE, N("Default case: Return NA()"),
    TRUE, NA()
)</f>
        <v>0.27205499837854308</v>
      </c>
      <c r="T101" s="81" t="e" cm="1">
        <f t="array" ref="T101">_xlfn.IFS(
    FALSE, N("Check if X1 shading is ON"),
    $S$48&lt;&gt;"x", NA(),
    FALSE, N("Check if case is 'LEFT' and x axis value less than z score"),
    AND($D$68 = "LEFT", $Q101 &lt; IF($H$68="", 0, $H$68)), $R101,
    FALSE, N("Check if case is 'RIGHT' and x axis value greater than z score"),
    AND($D$68 = "RIGHT", $Q101 &gt; IF($H$68="", 0, $H$68)), $R101,
    FALSE, N("Default case: Return NA()"),
    TRUE, NA()
)</f>
        <v>#N/A</v>
      </c>
      <c r="U101" s="81" cm="1">
        <f t="array" ref="U101">_xlfn.IFS(
    FALSE, N("Check if X1 shading is ON"),
    $U$48&lt;&gt;"x", NA(),
    FALSE, N("Check if case is 'LEFT' and x axis value less than z score"),
    AND($D$71 = "LEFT", $Q101 &lt; IF($H$71="", 0, $H$71)), $R101,
    FALSE, N("Check if case is 'RIGHT' and x axis value greater than z score"),
    AND($D$71 = "RIGHT", $Q101 &gt; IF($H$71="", 0, $H$71)), $R101,
    FALSE, N("Check if case is 'TWO' and both directions"),
    AND(
        $D$71 = "TWO",
        OR($Q101 &lt; -ABS($H$71), $Q101 &gt; ABS($H$71))
    ), $R101,
    FALSE, N("Default case: Return NA()"),
    TRUE, NA()
)</f>
        <v>0.27205499837854308</v>
      </c>
      <c r="V101" s="38"/>
      <c r="W101" s="23">
        <v>1.4999999999999982</v>
      </c>
      <c r="X101" s="23">
        <v>0.11</v>
      </c>
      <c r="Y101" s="23">
        <f t="shared" si="15"/>
        <v>0.11</v>
      </c>
      <c r="Z101" s="23" t="str">
        <f t="shared" si="16"/>
        <v>x</v>
      </c>
    </row>
    <row r="102" spans="1:26" ht="16" x14ac:dyDescent="0.2">
      <c r="A102" s="62" t="s">
        <v>366</v>
      </c>
      <c r="B102" s="63"/>
      <c r="C102" s="63"/>
      <c r="D102" s="64" t="str">
        <f>IF(
    AND(
        $D$67 &lt;&gt; "TWO",
        L53 = "x"
    ),
    "x",
    0
)</f>
        <v>x</v>
      </c>
      <c r="E102" s="124"/>
      <c r="F102" s="63"/>
      <c r="G102" s="64" t="str">
        <f>L55</f>
        <v>x</v>
      </c>
      <c r="H102" s="64" t="str">
        <f>L56</f>
        <v>x</v>
      </c>
      <c r="I102" s="64" t="str">
        <f>L57</f>
        <v>x</v>
      </c>
      <c r="J102" s="65"/>
      <c r="K102" s="38"/>
      <c r="L102" s="38"/>
      <c r="M102" s="38"/>
      <c r="N102" s="38"/>
      <c r="O102" s="38"/>
      <c r="P102" s="38"/>
      <c r="Q102" s="46">
        <f t="shared" si="5"/>
        <v>-0.83333333333333526</v>
      </c>
      <c r="R102" s="81">
        <f t="shared" si="6"/>
        <v>0.2819118754103021</v>
      </c>
      <c r="S102" s="81" cm="1">
        <f t="array" ref="S102">_xlfn.IFS(
    FALSE, N("Check if X1 shading is ON"),
    $S$48&lt;&gt;"x", NA(),
    FALSE, N("Check if case is 'LEFT' and x axis value less than z score"),
    AND($D$67 = "LEFT", $Q102 &lt; IF($H$67="", 0, $H$67)), $R102,
    FALSE, N("Check if case is 'RIGHT' and x axis value greater than z score"),
    AND($D$67 = "RIGHT", $Q102 &gt; IF($H$67="", 0, $H$67)), $R102,
    FALSE, N("Check if case is 'TWO' and both directions"),
    AND(
        $D$67 = "TWO",
        OR($Q102 &lt; -ABS($H$67), $Q102 &gt; ABS($H$68))
    ), $R102,
    FALSE, N("Default case: Return NA()"),
    TRUE, NA()
)</f>
        <v>0.2819118754103021</v>
      </c>
      <c r="T102" s="81" t="e" cm="1">
        <f t="array" ref="T102">_xlfn.IFS(
    FALSE, N("Check if X1 shading is ON"),
    $S$48&lt;&gt;"x", NA(),
    FALSE, N("Check if case is 'LEFT' and x axis value less than z score"),
    AND($D$68 = "LEFT", $Q102 &lt; IF($H$68="", 0, $H$68)), $R102,
    FALSE, N("Check if case is 'RIGHT' and x axis value greater than z score"),
    AND($D$68 = "RIGHT", $Q102 &gt; IF($H$68="", 0, $H$68)), $R102,
    FALSE, N("Default case: Return NA()"),
    TRUE, NA()
)</f>
        <v>#N/A</v>
      </c>
      <c r="U102" s="81" cm="1">
        <f t="array" ref="U102">_xlfn.IFS(
    FALSE, N("Check if X1 shading is ON"),
    $U$48&lt;&gt;"x", NA(),
    FALSE, N("Check if case is 'LEFT' and x axis value less than z score"),
    AND($D$71 = "LEFT", $Q102 &lt; IF($H$71="", 0, $H$71)), $R102,
    FALSE, N("Check if case is 'RIGHT' and x axis value greater than z score"),
    AND($D$71 = "RIGHT", $Q102 &gt; IF($H$71="", 0, $H$71)), $R102,
    FALSE, N("Check if case is 'TWO' and both directions"),
    AND(
        $D$71 = "TWO",
        OR($Q102 &lt; -ABS($H$71), $Q102 &gt; ABS($H$71))
    ), $R102,
    FALSE, N("Default case: Return NA()"),
    TRUE, NA()
)</f>
        <v>0.2819118754103021</v>
      </c>
      <c r="V102" s="38"/>
      <c r="W102" s="23">
        <v>-1.3333333333333357</v>
      </c>
      <c r="X102" s="23">
        <v>0.13400000000000001</v>
      </c>
      <c r="Y102" s="23">
        <f t="shared" si="15"/>
        <v>0.13400000000000001</v>
      </c>
      <c r="Z102" s="23" t="str">
        <f t="shared" si="16"/>
        <v>x</v>
      </c>
    </row>
    <row r="103" spans="1:26" ht="24" customHeight="1" x14ac:dyDescent="0.2">
      <c r="A103" s="63"/>
      <c r="B103" s="21"/>
      <c r="C103" s="12" t="s">
        <v>44</v>
      </c>
      <c r="D103" s="66" t="s">
        <v>267</v>
      </c>
      <c r="E103" s="63" t="s">
        <v>370</v>
      </c>
      <c r="F103" s="65" t="s">
        <v>371</v>
      </c>
      <c r="G103" s="124" t="s">
        <v>44</v>
      </c>
      <c r="H103" s="124" t="str">
        <f>H66</f>
        <v>z</v>
      </c>
      <c r="I103" s="67" t="s">
        <v>36</v>
      </c>
      <c r="J103" s="66" t="s">
        <v>268</v>
      </c>
      <c r="K103" s="38"/>
      <c r="L103" s="38"/>
      <c r="M103" s="38"/>
      <c r="N103" s="38"/>
      <c r="O103" s="38"/>
      <c r="P103" s="38"/>
      <c r="Q103" s="46">
        <f t="shared" si="5"/>
        <v>-0.79166666666666863</v>
      </c>
      <c r="R103" s="81">
        <f t="shared" si="6"/>
        <v>0.29161915585865517</v>
      </c>
      <c r="S103" s="81" cm="1">
        <f t="array" ref="S103">_xlfn.IFS(
    FALSE, N("Check if X1 shading is ON"),
    $S$48&lt;&gt;"x", NA(),
    FALSE, N("Check if case is 'LEFT' and x axis value less than z score"),
    AND($D$67 = "LEFT", $Q103 &lt; IF($H$67="", 0, $H$67)), $R103,
    FALSE, N("Check if case is 'RIGHT' and x axis value greater than z score"),
    AND($D$67 = "RIGHT", $Q103 &gt; IF($H$67="", 0, $H$67)), $R103,
    FALSE, N("Check if case is 'TWO' and both directions"),
    AND(
        $D$67 = "TWO",
        OR($Q103 &lt; -ABS($H$67), $Q103 &gt; ABS($H$68))
    ), $R103,
    FALSE, N("Default case: Return NA()"),
    TRUE, NA()
)</f>
        <v>0.29161915585865517</v>
      </c>
      <c r="T103" s="81" t="e" cm="1">
        <f t="array" ref="T103">_xlfn.IFS(
    FALSE, N("Check if X1 shading is ON"),
    $S$48&lt;&gt;"x", NA(),
    FALSE, N("Check if case is 'LEFT' and x axis value less than z score"),
    AND($D$68 = "LEFT", $Q103 &lt; IF($H$68="", 0, $H$68)), $R103,
    FALSE, N("Check if case is 'RIGHT' and x axis value greater than z score"),
    AND($D$68 = "RIGHT", $Q103 &gt; IF($H$68="", 0, $H$68)), $R103,
    FALSE, N("Default case: Return NA()"),
    TRUE, NA()
)</f>
        <v>#N/A</v>
      </c>
      <c r="U103" s="81" cm="1">
        <f t="array" ref="U103">_xlfn.IFS(
    FALSE, N("Check if X1 shading is ON"),
    $U$48&lt;&gt;"x", NA(),
    FALSE, N("Check if case is 'LEFT' and x axis value less than z score"),
    AND($D$71 = "LEFT", $Q103 &lt; IF($H$71="", 0, $H$71)), $R103,
    FALSE, N("Check if case is 'RIGHT' and x axis value greater than z score"),
    AND($D$71 = "RIGHT", $Q103 &gt; IF($H$71="", 0, $H$71)), $R103,
    FALSE, N("Check if case is 'TWO' and both directions"),
    AND(
        $D$71 = "TWO",
        OR($Q103 &lt; -ABS($H$71), $Q103 &gt; ABS($H$71))
    ), $R103,
    FALSE, N("Default case: Return NA()"),
    TRUE, NA()
)</f>
        <v>0.29161915585865517</v>
      </c>
      <c r="V103" s="38"/>
      <c r="W103" s="23">
        <v>-1.1666666666666687</v>
      </c>
      <c r="X103" s="23">
        <v>0.13400000000000001</v>
      </c>
      <c r="Y103" s="23">
        <f t="shared" si="15"/>
        <v>0.13400000000000001</v>
      </c>
      <c r="Z103" s="23" t="str">
        <f t="shared" si="16"/>
        <v>x</v>
      </c>
    </row>
    <row r="104" spans="1:26" ht="24" customHeight="1" x14ac:dyDescent="0.2">
      <c r="A104" s="68" t="s">
        <v>375</v>
      </c>
      <c r="B104" s="69" t="str">
        <f>$C67</f>
        <v>Ava</v>
      </c>
      <c r="C104" s="70" cm="1">
        <f t="array" ref="C104">IFERROR(
   _xlfn.IFS(
       FALSE, N("Use the value of z if it is not empty"),
       $H67&lt;&gt;"", $H67,
       FALSE, N("Calculate (x - μ) / σ if μ, σ, and x are numbers"),
       AND(ISNUMBER($E67), ISNUMBER($F67), ISNUMBER($G67)), ($G67 - $E67) / $F67,
       FALSE, N("Fallback to 0 if no conditions are met"),
       TRUE, 0
   ),
   NA()
)</f>
        <v>1.6448536269514715</v>
      </c>
      <c r="D104" s="70" cm="1">
        <f t="array" ref="D104">IFERROR(
   _xlfn.IFS(
       $D$102&lt;&gt;"x", NA(),
       $H67&lt;&gt;"", MAX(1.1*_xlfn.NORM.S.DIST($H67, FALSE), 0.2)
   ),
   NA()
)</f>
        <v>0.2</v>
      </c>
      <c r="E104" s="22" t="str" cm="1">
        <f t="array" ref="E104">_xlfn.IFS(
            $D67="RIGHT", " &gt; ",
            $D67="LEFT", " &lt; "
        )</f>
        <v xml:space="preserve"> &lt; </v>
      </c>
      <c r="F104" s="22" t="str" cm="1">
        <f t="array" ref="F104">_xlfn.IFS(
            $D67="RIGHT", "⟶",
            $D67="LEFT", "⟵",
             $D67="TWO", "⟵  ⟶",
            TRUE, "⟵ ? ⟶"
        )</f>
        <v>⟵</v>
      </c>
      <c r="G104" s="13" t="str">
        <f>IF(
    AND($G$102="x", $G67&lt;&gt;""),
    $G$57 &amp; E104 &amp;
    TEXT(
        $G67,
        IF(
            L62 = 0,
            "#,##0",
            "#,##0." &amp; REPT("0", L62)
        )
    ),
   ""
)</f>
        <v>x &lt; 88</v>
      </c>
      <c r="H104" s="22" t="str">
        <f>IF(
    AND($H$102="x", $H67&lt;&gt;""),
    "  "&amp;$H$103 &amp; E104 &amp; TEXT($H67, "0.00"),
   ""
)</f>
        <v xml:space="preserve">  z &lt; 1.64</v>
      </c>
      <c r="I104" s="22" t="str">
        <f>IF(
       AND($I$102="x",$I67&lt;&gt;""),
        " = "&amp;TEXT($I67,"#0.0%"),
        ""
)</f>
        <v xml:space="preserve"> = 95.0%</v>
      </c>
      <c r="J104" s="71" t="str">
        <f>IF($D67="LEFT",F104&amp;" "&amp;B104,B104&amp;" "&amp;F104) &amp; CHAR(10) &amp;
"P( " &amp; G104 &amp; H104 &amp; " )" &amp; I104</f>
        <v>⟵ Ava
P( x &lt; 88  z &lt; 1.64 ) = 95.0%</v>
      </c>
      <c r="K104" s="38"/>
      <c r="L104" s="38"/>
      <c r="M104" s="38"/>
      <c r="N104" s="38"/>
      <c r="O104" s="38"/>
      <c r="P104" s="38"/>
      <c r="Q104" s="46">
        <f t="shared" si="5"/>
        <v>-0.750000000000002</v>
      </c>
      <c r="R104" s="81">
        <f t="shared" si="6"/>
        <v>0.30113743215480399</v>
      </c>
      <c r="S104" s="81" cm="1">
        <f t="array" ref="S104">_xlfn.IFS(
    FALSE, N("Check if X1 shading is ON"),
    $S$48&lt;&gt;"x", NA(),
    FALSE, N("Check if case is 'LEFT' and x axis value less than z score"),
    AND($D$67 = "LEFT", $Q104 &lt; IF($H$67="", 0, $H$67)), $R104,
    FALSE, N("Check if case is 'RIGHT' and x axis value greater than z score"),
    AND($D$67 = "RIGHT", $Q104 &gt; IF($H$67="", 0, $H$67)), $R104,
    FALSE, N("Check if case is 'TWO' and both directions"),
    AND(
        $D$67 = "TWO",
        OR($Q104 &lt; -ABS($H$67), $Q104 &gt; ABS($H$68))
    ), $R104,
    FALSE, N("Default case: Return NA()"),
    TRUE, NA()
)</f>
        <v>0.30113743215480399</v>
      </c>
      <c r="T104" s="81" t="e" cm="1">
        <f t="array" ref="T104">_xlfn.IFS(
    FALSE, N("Check if X1 shading is ON"),
    $S$48&lt;&gt;"x", NA(),
    FALSE, N("Check if case is 'LEFT' and x axis value less than z score"),
    AND($D$68 = "LEFT", $Q104 &lt; IF($H$68="", 0, $H$68)), $R104,
    FALSE, N("Check if case is 'RIGHT' and x axis value greater than z score"),
    AND($D$68 = "RIGHT", $Q104 &gt; IF($H$68="", 0, $H$68)), $R104,
    FALSE, N("Default case: Return NA()"),
    TRUE, NA()
)</f>
        <v>#N/A</v>
      </c>
      <c r="U104" s="81" cm="1">
        <f t="array" ref="U104">_xlfn.IFS(
    FALSE, N("Check if X1 shading is ON"),
    $U$48&lt;&gt;"x", NA(),
    FALSE, N("Check if case is 'LEFT' and x axis value less than z score"),
    AND($D$71 = "LEFT", $Q104 &lt; IF($H$71="", 0, $H$71)), $R104,
    FALSE, N("Check if case is 'RIGHT' and x axis value greater than z score"),
    AND($D$71 = "RIGHT", $Q104 &gt; IF($H$71="", 0, $H$71)), $R104,
    FALSE, N("Check if case is 'TWO' and both directions"),
    AND(
        $D$71 = "TWO",
        OR($Q104 &lt; -ABS($H$71), $Q104 &gt; ABS($H$71))
    ), $R104,
    FALSE, N("Default case: Return NA()"),
    TRUE, NA()
)</f>
        <v>0.30113743215480399</v>
      </c>
      <c r="V104" s="38"/>
      <c r="W104" s="23">
        <v>-0.83333333333333526</v>
      </c>
      <c r="X104" s="23">
        <v>0.13400000000000001</v>
      </c>
      <c r="Y104" s="23">
        <f t="shared" si="15"/>
        <v>0.13400000000000001</v>
      </c>
      <c r="Z104" s="23" t="str">
        <f t="shared" si="16"/>
        <v>x</v>
      </c>
    </row>
    <row r="105" spans="1:26" ht="24" customHeight="1" x14ac:dyDescent="0.2">
      <c r="A105" s="68" t="s">
        <v>380</v>
      </c>
      <c r="B105" s="69" t="str">
        <f>$C68</f>
        <v/>
      </c>
      <c r="C105" s="70" cm="1">
        <f t="array" ref="C105">IFERROR(
   _xlfn.IFS(
       FALSE, N("Use the value of z if it is not empty"),
       $H68&lt;&gt;"", $H68,
       FALSE, N("Calculate (x - μ) / σ if μ, σ, and x are numbers"),
       AND(ISNUMBER($E68), ISNUMBER($F68), ISNUMBER($G68)), ($G68 - $E68) / $F68,
       FALSE, N("Fallback to 0 if no conditions are met"),
       TRUE, 0
   ),
   NA()
)</f>
        <v>0</v>
      </c>
      <c r="D105" s="70" t="e" cm="1">
        <f t="array" ref="D105">IFERROR(
   _xlfn.IFS(
       $D$102&lt;&gt;"x", NA(),
       $H68&lt;&gt;"", MAX(1.1*_xlfn.NORM.S.DIST($H68, FALSE), 0.2)
   ),
   NA()
)</f>
        <v>#N/A</v>
      </c>
      <c r="E105" s="22" t="e" cm="1">
        <f t="array" ref="E105">_xlfn.IFS(
            $D68="RIGHT", " &gt; ",
            $D68="LEFT", " &lt; "
        )</f>
        <v>#N/A</v>
      </c>
      <c r="F105" s="22" t="str" cm="1">
        <f t="array" ref="F105">_xlfn.IFS(
            $D68="RIGHT", "⟶",
            $D68="LEFT", "⟵",
             $D68="TWO", "⟵  ⟶",
            TRUE, "⟵ ? ⟶"
        )</f>
        <v>⟵ ? ⟶</v>
      </c>
      <c r="G105" s="13" t="str">
        <f>IF(
    AND($G$102="x", $G68&lt;&gt;""),
    $G$57 &amp; E105 &amp;
    TEXT(
        $G68,
        IF(
            L62 = 0,
            "#,##0",
            "#,##0." &amp; REPT("0", L62)
        )
    ),
   ""
)</f>
        <v/>
      </c>
      <c r="H105" s="22" t="str">
        <f>IF(
    AND($H$102="x", $H68&lt;&gt;""),
    "  "&amp;$H$103 &amp; E105 &amp; TEXT($H68, "0.00"),
   ""
)</f>
        <v/>
      </c>
      <c r="I105" s="22" t="str">
        <f>IF(
       AND($I$102="x",$I68&lt;&gt;""),
        " = "&amp;TEXT($I68,"#0.0%"),
        ""
)</f>
        <v/>
      </c>
      <c r="J105" s="71" t="str">
        <f>IF($D68="LEFT",F105&amp;" "&amp;B105,B105&amp;" "&amp;F105) &amp; CHAR(10) &amp;
"P( " &amp; G105 &amp; H105 &amp; " )" &amp; I105</f>
        <v xml:space="preserve"> ⟵ ? ⟶
P(  )</v>
      </c>
      <c r="K105" s="38"/>
      <c r="L105" s="38"/>
      <c r="M105" s="38"/>
      <c r="N105" s="38"/>
      <c r="O105" s="38"/>
      <c r="P105" s="38"/>
      <c r="Q105" s="46">
        <f t="shared" si="5"/>
        <v>-0.70833333333333537</v>
      </c>
      <c r="R105" s="81">
        <f t="shared" si="6"/>
        <v>0.31042697552584209</v>
      </c>
      <c r="S105" s="81" cm="1">
        <f t="array" ref="S105">_xlfn.IFS(
    FALSE, N("Check if X1 shading is ON"),
    $S$48&lt;&gt;"x", NA(),
    FALSE, N("Check if case is 'LEFT' and x axis value less than z score"),
    AND($D$67 = "LEFT", $Q105 &lt; IF($H$67="", 0, $H$67)), $R105,
    FALSE, N("Check if case is 'RIGHT' and x axis value greater than z score"),
    AND($D$67 = "RIGHT", $Q105 &gt; IF($H$67="", 0, $H$67)), $R105,
    FALSE, N("Check if case is 'TWO' and both directions"),
    AND(
        $D$67 = "TWO",
        OR($Q105 &lt; -ABS($H$67), $Q105 &gt; ABS($H$68))
    ), $R105,
    FALSE, N("Default case: Return NA()"),
    TRUE, NA()
)</f>
        <v>0.31042697552584209</v>
      </c>
      <c r="T105" s="81" t="e" cm="1">
        <f t="array" ref="T105">_xlfn.IFS(
    FALSE, N("Check if X1 shading is ON"),
    $S$48&lt;&gt;"x", NA(),
    FALSE, N("Check if case is 'LEFT' and x axis value less than z score"),
    AND($D$68 = "LEFT", $Q105 &lt; IF($H$68="", 0, $H$68)), $R105,
    FALSE, N("Check if case is 'RIGHT' and x axis value greater than z score"),
    AND($D$68 = "RIGHT", $Q105 &gt; IF($H$68="", 0, $H$68)), $R105,
    FALSE, N("Default case: Return NA()"),
    TRUE, NA()
)</f>
        <v>#N/A</v>
      </c>
      <c r="U105" s="81" cm="1">
        <f t="array" ref="U105">_xlfn.IFS(
    FALSE, N("Check if X1 shading is ON"),
    $U$48&lt;&gt;"x", NA(),
    FALSE, N("Check if case is 'LEFT' and x axis value less than z score"),
    AND($D$71 = "LEFT", $Q105 &lt; IF($H$71="", 0, $H$71)), $R105,
    FALSE, N("Check if case is 'RIGHT' and x axis value greater than z score"),
    AND($D$71 = "RIGHT", $Q105 &gt; IF($H$71="", 0, $H$71)), $R105,
    FALSE, N("Check if case is 'TWO' and both directions"),
    AND(
        $D$71 = "TWO",
        OR($Q105 &lt; -ABS($H$71), $Q105 &gt; ABS($H$71))
    ), $R105,
    FALSE, N("Default case: Return NA()"),
    TRUE, NA()
)</f>
        <v>0.31042697552584209</v>
      </c>
      <c r="V105" s="38"/>
      <c r="W105" s="23">
        <v>-0.66666666666666874</v>
      </c>
      <c r="X105" s="23">
        <v>0.13400000000000001</v>
      </c>
      <c r="Y105" s="23">
        <f t="shared" si="15"/>
        <v>0.13400000000000001</v>
      </c>
      <c r="Z105" s="23" t="str">
        <f t="shared" si="16"/>
        <v>x</v>
      </c>
    </row>
    <row r="106" spans="1:26" ht="16" x14ac:dyDescent="0.2">
      <c r="A106" s="39"/>
      <c r="B106" s="39"/>
      <c r="C106" s="39"/>
      <c r="D106" s="39"/>
      <c r="E106" s="121"/>
      <c r="F106" s="121"/>
      <c r="G106" s="121"/>
      <c r="H106" s="46"/>
      <c r="I106" s="47"/>
      <c r="J106" s="38"/>
      <c r="K106" s="38"/>
      <c r="L106" s="38"/>
      <c r="M106" s="38"/>
      <c r="N106" s="38"/>
      <c r="O106" s="38"/>
      <c r="P106" s="38"/>
      <c r="Q106" s="46">
        <f t="shared" si="5"/>
        <v>-0.66666666666666874</v>
      </c>
      <c r="R106" s="81">
        <f t="shared" si="6"/>
        <v>0.31944800552235181</v>
      </c>
      <c r="S106" s="81" cm="1">
        <f t="array" ref="S106">_xlfn.IFS(
    FALSE, N("Check if X1 shading is ON"),
    $S$48&lt;&gt;"x", NA(),
    FALSE, N("Check if case is 'LEFT' and x axis value less than z score"),
    AND($D$67 = "LEFT", $Q106 &lt; IF($H$67="", 0, $H$67)), $R106,
    FALSE, N("Check if case is 'RIGHT' and x axis value greater than z score"),
    AND($D$67 = "RIGHT", $Q106 &gt; IF($H$67="", 0, $H$67)), $R106,
    FALSE, N("Check if case is 'TWO' and both directions"),
    AND(
        $D$67 = "TWO",
        OR($Q106 &lt; -ABS($H$67), $Q106 &gt; ABS($H$68))
    ), $R106,
    FALSE, N("Default case: Return NA()"),
    TRUE, NA()
)</f>
        <v>0.31944800552235181</v>
      </c>
      <c r="T106" s="81" t="e" cm="1">
        <f t="array" ref="T106">_xlfn.IFS(
    FALSE, N("Check if X1 shading is ON"),
    $S$48&lt;&gt;"x", NA(),
    FALSE, N("Check if case is 'LEFT' and x axis value less than z score"),
    AND($D$68 = "LEFT", $Q106 &lt; IF($H$68="", 0, $H$68)), $R106,
    FALSE, N("Check if case is 'RIGHT' and x axis value greater than z score"),
    AND($D$68 = "RIGHT", $Q106 &gt; IF($H$68="", 0, $H$68)), $R106,
    FALSE, N("Default case: Return NA()"),
    TRUE, NA()
)</f>
        <v>#N/A</v>
      </c>
      <c r="U106" s="81" cm="1">
        <f t="array" ref="U106">_xlfn.IFS(
    FALSE, N("Check if X1 shading is ON"),
    $U$48&lt;&gt;"x", NA(),
    FALSE, N("Check if case is 'LEFT' and x axis value less than z score"),
    AND($D$71 = "LEFT", $Q106 &lt; IF($H$71="", 0, $H$71)), $R106,
    FALSE, N("Check if case is 'RIGHT' and x axis value greater than z score"),
    AND($D$71 = "RIGHT", $Q106 &gt; IF($H$71="", 0, $H$71)), $R106,
    FALSE, N("Check if case is 'TWO' and both directions"),
    AND(
        $D$71 = "TWO",
        OR($Q106 &lt; -ABS($H$71), $Q106 &gt; ABS($H$71))
    ), $R106,
    FALSE, N("Default case: Return NA()"),
    TRUE, NA()
)</f>
        <v>0.31944800552235181</v>
      </c>
      <c r="V106" s="38"/>
      <c r="W106" s="23">
        <v>-0.50000000000000222</v>
      </c>
      <c r="X106" s="23">
        <v>0.13400000000000001</v>
      </c>
      <c r="Y106" s="23">
        <f t="shared" si="15"/>
        <v>0.13400000000000001</v>
      </c>
      <c r="Z106" s="23" t="str">
        <f t="shared" si="16"/>
        <v>x</v>
      </c>
    </row>
    <row r="107" spans="1:26" ht="16" x14ac:dyDescent="0.2">
      <c r="A107" s="72" t="s">
        <v>385</v>
      </c>
      <c r="B107" s="39"/>
      <c r="C107" s="39"/>
      <c r="D107" s="41" t="str">
        <f>L53</f>
        <v>x</v>
      </c>
      <c r="E107" s="121"/>
      <c r="F107" s="121"/>
      <c r="G107" s="41" t="str">
        <f>L55</f>
        <v>x</v>
      </c>
      <c r="H107" s="41" t="str">
        <f>L56</f>
        <v>x</v>
      </c>
      <c r="I107" s="41" t="str">
        <f>L57</f>
        <v>x</v>
      </c>
      <c r="J107" s="38"/>
      <c r="K107" s="38"/>
      <c r="L107" s="38"/>
      <c r="M107" s="38"/>
      <c r="N107" s="38"/>
      <c r="O107" s="38"/>
      <c r="P107" s="38"/>
      <c r="Q107" s="46">
        <f t="shared" si="5"/>
        <v>-0.62500000000000211</v>
      </c>
      <c r="R107" s="81">
        <f t="shared" si="6"/>
        <v>0.32816096855037463</v>
      </c>
      <c r="S107" s="81" cm="1">
        <f t="array" ref="S107">_xlfn.IFS(
    FALSE, N("Check if X1 shading is ON"),
    $S$48&lt;&gt;"x", NA(),
    FALSE, N("Check if case is 'LEFT' and x axis value less than z score"),
    AND($D$67 = "LEFT", $Q107 &lt; IF($H$67="", 0, $H$67)), $R107,
    FALSE, N("Check if case is 'RIGHT' and x axis value greater than z score"),
    AND($D$67 = "RIGHT", $Q107 &gt; IF($H$67="", 0, $H$67)), $R107,
    FALSE, N("Check if case is 'TWO' and both directions"),
    AND(
        $D$67 = "TWO",
        OR($Q107 &lt; -ABS($H$67), $Q107 &gt; ABS($H$68))
    ), $R107,
    FALSE, N("Default case: Return NA()"),
    TRUE, NA()
)</f>
        <v>0.32816096855037463</v>
      </c>
      <c r="T107" s="81" t="e" cm="1">
        <f t="array" ref="T107">_xlfn.IFS(
    FALSE, N("Check if X1 shading is ON"),
    $S$48&lt;&gt;"x", NA(),
    FALSE, N("Check if case is 'LEFT' and x axis value less than z score"),
    AND($D$68 = "LEFT", $Q107 &lt; IF($H$68="", 0, $H$68)), $R107,
    FALSE, N("Check if case is 'RIGHT' and x axis value greater than z score"),
    AND($D$68 = "RIGHT", $Q107 &gt; IF($H$68="", 0, $H$68)), $R107,
    FALSE, N("Default case: Return NA()"),
    TRUE, NA()
)</f>
        <v>#N/A</v>
      </c>
      <c r="U107" s="81" cm="1">
        <f t="array" ref="U107">_xlfn.IFS(
    FALSE, N("Check if X1 shading is ON"),
    $U$48&lt;&gt;"x", NA(),
    FALSE, N("Check if case is 'LEFT' and x axis value less than z score"),
    AND($D$71 = "LEFT", $Q107 &lt; IF($H$71="", 0, $H$71)), $R107,
    FALSE, N("Check if case is 'RIGHT' and x axis value greater than z score"),
    AND($D$71 = "RIGHT", $Q107 &gt; IF($H$71="", 0, $H$71)), $R107,
    FALSE, N("Check if case is 'TWO' and both directions"),
    AND(
        $D$71 = "TWO",
        OR($Q107 &lt; -ABS($H$71), $Q107 &gt; ABS($H$71))
    ), $R107,
    FALSE, N("Default case: Return NA()"),
    TRUE, NA()
)</f>
        <v>0.32816096855037463</v>
      </c>
      <c r="V107" s="38"/>
      <c r="W107" s="23">
        <v>-0.33333333333333548</v>
      </c>
      <c r="X107" s="23">
        <v>0.13400000000000001</v>
      </c>
      <c r="Y107" s="23">
        <f t="shared" si="15"/>
        <v>0.13400000000000001</v>
      </c>
      <c r="Z107" s="23" t="str">
        <f t="shared" si="16"/>
        <v>x</v>
      </c>
    </row>
    <row r="108" spans="1:26" ht="16" x14ac:dyDescent="0.2">
      <c r="A108" s="39"/>
      <c r="B108" s="39"/>
      <c r="C108" s="12" t="s">
        <v>44</v>
      </c>
      <c r="D108" s="66" t="s">
        <v>267</v>
      </c>
      <c r="E108" s="63" t="s">
        <v>370</v>
      </c>
      <c r="F108" s="65" t="s">
        <v>371</v>
      </c>
      <c r="G108" s="124" t="s">
        <v>44</v>
      </c>
      <c r="H108" s="124" t="str">
        <f>H103</f>
        <v>z</v>
      </c>
      <c r="I108" s="67" t="s">
        <v>36</v>
      </c>
      <c r="J108" s="44" t="s">
        <v>268</v>
      </c>
      <c r="K108" s="38"/>
      <c r="L108" s="38"/>
      <c r="M108" s="38"/>
      <c r="N108" s="38"/>
      <c r="O108" s="38"/>
      <c r="P108" s="38"/>
      <c r="Q108" s="46">
        <f t="shared" si="5"/>
        <v>-0.58333333333333548</v>
      </c>
      <c r="R108" s="81">
        <f t="shared" si="6"/>
        <v>0.33652682274495277</v>
      </c>
      <c r="S108" s="81" cm="1">
        <f t="array" ref="S108">_xlfn.IFS(
    FALSE, N("Check if X1 shading is ON"),
    $S$48&lt;&gt;"x", NA(),
    FALSE, N("Check if case is 'LEFT' and x axis value less than z score"),
    AND($D$67 = "LEFT", $Q108 &lt; IF($H$67="", 0, $H$67)), $R108,
    FALSE, N("Check if case is 'RIGHT' and x axis value greater than z score"),
    AND($D$67 = "RIGHT", $Q108 &gt; IF($H$67="", 0, $H$67)), $R108,
    FALSE, N("Check if case is 'TWO' and both directions"),
    AND(
        $D$67 = "TWO",
        OR($Q108 &lt; -ABS($H$67), $Q108 &gt; ABS($H$68))
    ), $R108,
    FALSE, N("Default case: Return NA()"),
    TRUE, NA()
)</f>
        <v>0.33652682274495277</v>
      </c>
      <c r="T108" s="81" t="e" cm="1">
        <f t="array" ref="T108">_xlfn.IFS(
    FALSE, N("Check if X1 shading is ON"),
    $S$48&lt;&gt;"x", NA(),
    FALSE, N("Check if case is 'LEFT' and x axis value less than z score"),
    AND($D$68 = "LEFT", $Q108 &lt; IF($H$68="", 0, $H$68)), $R108,
    FALSE, N("Check if case is 'RIGHT' and x axis value greater than z score"),
    AND($D$68 = "RIGHT", $Q108 &gt; IF($H$68="", 0, $H$68)), $R108,
    FALSE, N("Default case: Return NA()"),
    TRUE, NA()
)</f>
        <v>#N/A</v>
      </c>
      <c r="U108" s="81" cm="1">
        <f t="array" ref="U108">_xlfn.IFS(
    FALSE, N("Check if X1 shading is ON"),
    $U$48&lt;&gt;"x", NA(),
    FALSE, N("Check if case is 'LEFT' and x axis value less than z score"),
    AND($D$71 = "LEFT", $Q108 &lt; IF($H$71="", 0, $H$71)), $R108,
    FALSE, N("Check if case is 'RIGHT' and x axis value greater than z score"),
    AND($D$71 = "RIGHT", $Q108 &gt; IF($H$71="", 0, $H$71)), $R108,
    FALSE, N("Check if case is 'TWO' and both directions"),
    AND(
        $D$71 = "TWO",
        OR($Q108 &lt; -ABS($H$71), $Q108 &gt; ABS($H$71))
    ), $R108,
    FALSE, N("Default case: Return NA()"),
    TRUE, NA()
)</f>
        <v>0.33652682274495277</v>
      </c>
      <c r="V108" s="38"/>
      <c r="W108" s="23">
        <v>-0.16666666666666879</v>
      </c>
      <c r="X108" s="23">
        <v>0.13400000000000001</v>
      </c>
      <c r="Y108" s="23">
        <f t="shared" si="15"/>
        <v>0.13400000000000001</v>
      </c>
      <c r="Z108" s="23" t="str">
        <f t="shared" si="16"/>
        <v>x</v>
      </c>
    </row>
    <row r="109" spans="1:26" ht="51" x14ac:dyDescent="0.2">
      <c r="A109" s="68" t="s">
        <v>386</v>
      </c>
      <c r="B109" s="73" t="str">
        <f>C71</f>
        <v>Malik</v>
      </c>
      <c r="C109" s="70">
        <f>IFERROR(
   MAX(-3.9, MIN(3.9,
       _xlfn.IFS(
           FALSE, N("Check if the Case display is ON"),
           D70&lt;&gt;"x", NA(),
           FALSE, N("Use the value of z if it is not empty"),
           H71&lt;&gt;"", H71,
           FALSE, N("Calculate (x - μ) / σ if μ, σ, and x are numbers"),
           AND(ISNUMBER(E71), ISNUMBER(F71), ISNUMBER(G71)), (G71 - E71) / F71,
           FALSE, N("Fallback to 0 if no conditions are met"),
           TRUE, 0
       )
   )),
   NA()
)</f>
        <v>0.84162123357291474</v>
      </c>
      <c r="D109" s="70" cm="1">
        <f t="array" ref="D109">IFERROR(
   _xlfn.IFS(
       D107&lt;&gt;"x", NA(),
       H71&lt;&gt;"", MAX(1.1*_xlfn.NORM.S.DIST(H71, FALSE), 0.1)
   ),
   NA()
)</f>
        <v>0.30795811244858906</v>
      </c>
      <c r="E109" s="22" t="str" cm="1">
        <f t="array" ref="E109">_xlfn.IFS(
            $D71="RIGHT", " &gt; ",
            $D71="LEFT", " &lt; "
        )</f>
        <v xml:space="preserve"> &lt; </v>
      </c>
      <c r="F109" s="22" t="str" cm="1">
        <f t="array" ref="F109">_xlfn.IFS(
            D71="RIGHT", "⟶",
            D71="LEFT", "⟵",
            TRUE, "⟵ ? ⟶"
        )</f>
        <v>⟵</v>
      </c>
      <c r="G109" s="13" t="str">
        <f>IF(
    AND(G107="x", G71&lt;&gt;""),
    $G$66 &amp; E109 &amp;
    TEXT(
        G71,
        IF(
            L62 = 0,
            "#,##0",
            "#,##0." &amp; REPT("0", L62)
        )
    ),
 ""
)</f>
        <v>x &lt; 86</v>
      </c>
      <c r="H109" s="22" t="str">
        <f>IF(
    AND(H107="x", H71&lt;&gt;""),
    " "&amp; H108 &amp; E109 &amp; TEXT(H71, "0.00"),
   ""
)</f>
        <v xml:space="preserve"> z &lt; 0.84</v>
      </c>
      <c r="I109" s="22" t="str">
        <f>IF(
       AND($I107="x",I71&lt;&gt;""),
        " = "&amp;TEXT(I71,"#0.0%"),
       ""
)</f>
        <v xml:space="preserve"> = 80.0%</v>
      </c>
      <c r="J109" s="71" t="str">
        <f>IF(D71="LEFT",F109&amp;" "&amp;B109,B109&amp;" "&amp;F109) &amp; CHAR(10) &amp;
"P( " &amp; G109 &amp; H109 &amp; " )" &amp; I109</f>
        <v>⟵ Malik
P( x &lt; 86 z &lt; 0.84 ) = 80.0%</v>
      </c>
      <c r="K109" s="38"/>
      <c r="L109" s="38"/>
      <c r="M109" s="38"/>
      <c r="N109" s="38"/>
      <c r="O109" s="38"/>
      <c r="P109" s="38"/>
      <c r="Q109" s="46">
        <f t="shared" si="5"/>
        <v>-0.54166666666666885</v>
      </c>
      <c r="R109" s="81">
        <f t="shared" si="6"/>
        <v>0.34450732636471215</v>
      </c>
      <c r="S109" s="81" cm="1">
        <f t="array" ref="S109">_xlfn.IFS(
    FALSE, N("Check if X1 shading is ON"),
    $S$48&lt;&gt;"x", NA(),
    FALSE, N("Check if case is 'LEFT' and x axis value less than z score"),
    AND($D$67 = "LEFT", $Q109 &lt; IF($H$67="", 0, $H$67)), $R109,
    FALSE, N("Check if case is 'RIGHT' and x axis value greater than z score"),
    AND($D$67 = "RIGHT", $Q109 &gt; IF($H$67="", 0, $H$67)), $R109,
    FALSE, N("Check if case is 'TWO' and both directions"),
    AND(
        $D$67 = "TWO",
        OR($Q109 &lt; -ABS($H$67), $Q109 &gt; ABS($H$68))
    ), $R109,
    FALSE, N("Default case: Return NA()"),
    TRUE, NA()
)</f>
        <v>0.34450732636471215</v>
      </c>
      <c r="T109" s="81" t="e" cm="1">
        <f t="array" ref="T109">_xlfn.IFS(
    FALSE, N("Check if X1 shading is ON"),
    $S$48&lt;&gt;"x", NA(),
    FALSE, N("Check if case is 'LEFT' and x axis value less than z score"),
    AND($D$68 = "LEFT", $Q109 &lt; IF($H$68="", 0, $H$68)), $R109,
    FALSE, N("Check if case is 'RIGHT' and x axis value greater than z score"),
    AND($D$68 = "RIGHT", $Q109 &gt; IF($H$68="", 0, $H$68)), $R109,
    FALSE, N("Default case: Return NA()"),
    TRUE, NA()
)</f>
        <v>#N/A</v>
      </c>
      <c r="U109" s="81" cm="1">
        <f t="array" ref="U109">_xlfn.IFS(
    FALSE, N("Check if X1 shading is ON"),
    $U$48&lt;&gt;"x", NA(),
    FALSE, N("Check if case is 'LEFT' and x axis value less than z score"),
    AND($D$71 = "LEFT", $Q109 &lt; IF($H$71="", 0, $H$71)), $R109,
    FALSE, N("Check if case is 'RIGHT' and x axis value greater than z score"),
    AND($D$71 = "RIGHT", $Q109 &gt; IF($H$71="", 0, $H$71)), $R109,
    FALSE, N("Check if case is 'TWO' and both directions"),
    AND(
        $D$71 = "TWO",
        OR($Q109 &lt; -ABS($H$71), $Q109 &gt; ABS($H$71))
    ), $R109,
    FALSE, N("Default case: Return NA()"),
    TRUE, NA()
)</f>
        <v>0.34450732636471215</v>
      </c>
      <c r="V109" s="38"/>
      <c r="W109" s="23">
        <v>0.16666666666666449</v>
      </c>
      <c r="X109" s="23">
        <v>0.13400000000000001</v>
      </c>
      <c r="Y109" s="23">
        <f t="shared" si="15"/>
        <v>0.13400000000000001</v>
      </c>
      <c r="Z109" s="23" t="str">
        <f t="shared" si="16"/>
        <v>x</v>
      </c>
    </row>
    <row r="110" spans="1:26" ht="16" x14ac:dyDescent="0.2">
      <c r="A110" s="39"/>
      <c r="B110" s="23"/>
      <c r="C110" s="23"/>
      <c r="D110" s="39"/>
      <c r="E110" s="39"/>
      <c r="F110" s="39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46">
        <f t="shared" si="5"/>
        <v>-0.50000000000000222</v>
      </c>
      <c r="R110" s="81">
        <f t="shared" si="6"/>
        <v>0.35206532676429914</v>
      </c>
      <c r="S110" s="81" cm="1">
        <f t="array" ref="S110">_xlfn.IFS(
    FALSE, N("Check if X1 shading is ON"),
    $S$48&lt;&gt;"x", NA(),
    FALSE, N("Check if case is 'LEFT' and x axis value less than z score"),
    AND($D$67 = "LEFT", $Q110 &lt; IF($H$67="", 0, $H$67)), $R110,
    FALSE, N("Check if case is 'RIGHT' and x axis value greater than z score"),
    AND($D$67 = "RIGHT", $Q110 &gt; IF($H$67="", 0, $H$67)), $R110,
    FALSE, N("Check if case is 'TWO' and both directions"),
    AND(
        $D$67 = "TWO",
        OR($Q110 &lt; -ABS($H$67), $Q110 &gt; ABS($H$68))
    ), $R110,
    FALSE, N("Default case: Return NA()"),
    TRUE, NA()
)</f>
        <v>0.35206532676429914</v>
      </c>
      <c r="T110" s="81" t="e" cm="1">
        <f t="array" ref="T110">_xlfn.IFS(
    FALSE, N("Check if X1 shading is ON"),
    $S$48&lt;&gt;"x", NA(),
    FALSE, N("Check if case is 'LEFT' and x axis value less than z score"),
    AND($D$68 = "LEFT", $Q110 &lt; IF($H$68="", 0, $H$68)), $R110,
    FALSE, N("Check if case is 'RIGHT' and x axis value greater than z score"),
    AND($D$68 = "RIGHT", $Q110 &gt; IF($H$68="", 0, $H$68)), $R110,
    FALSE, N("Default case: Return NA()"),
    TRUE, NA()
)</f>
        <v>#N/A</v>
      </c>
      <c r="U110" s="81" cm="1">
        <f t="array" ref="U110">_xlfn.IFS(
    FALSE, N("Check if X1 shading is ON"),
    $U$48&lt;&gt;"x", NA(),
    FALSE, N("Check if case is 'LEFT' and x axis value less than z score"),
    AND($D$71 = "LEFT", $Q110 &lt; IF($H$71="", 0, $H$71)), $R110,
    FALSE, N("Check if case is 'RIGHT' and x axis value greater than z score"),
    AND($D$71 = "RIGHT", $Q110 &gt; IF($H$71="", 0, $H$71)), $R110,
    FALSE, N("Check if case is 'TWO' and both directions"),
    AND(
        $D$71 = "TWO",
        OR($Q110 &lt; -ABS($H$71), $Q110 &gt; ABS($H$71))
    ), $R110,
    FALSE, N("Default case: Return NA()"),
    TRUE, NA()
)</f>
        <v>0.35206532676429914</v>
      </c>
      <c r="V110" s="38"/>
      <c r="W110" s="23">
        <v>0.33333333333333115</v>
      </c>
      <c r="X110" s="23">
        <v>0.13400000000000001</v>
      </c>
      <c r="Y110" s="23">
        <f t="shared" si="15"/>
        <v>0.13400000000000001</v>
      </c>
      <c r="Z110" s="23" t="str">
        <f t="shared" si="16"/>
        <v>x</v>
      </c>
    </row>
    <row r="111" spans="1:26" ht="16" x14ac:dyDescent="0.2">
      <c r="A111" s="39"/>
      <c r="B111" s="23"/>
      <c r="C111" s="23"/>
      <c r="D111" s="39"/>
      <c r="E111" s="39"/>
      <c r="F111" s="39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46">
        <f t="shared" si="5"/>
        <v>-0.45833333333333554</v>
      </c>
      <c r="R111" s="81">
        <f t="shared" si="6"/>
        <v>0.35916504691680912</v>
      </c>
      <c r="S111" s="81" cm="1">
        <f t="array" ref="S111">_xlfn.IFS(
    FALSE, N("Check if X1 shading is ON"),
    $S$48&lt;&gt;"x", NA(),
    FALSE, N("Check if case is 'LEFT' and x axis value less than z score"),
    AND($D$67 = "LEFT", $Q111 &lt; IF($H$67="", 0, $H$67)), $R111,
    FALSE, N("Check if case is 'RIGHT' and x axis value greater than z score"),
    AND($D$67 = "RIGHT", $Q111 &gt; IF($H$67="", 0, $H$67)), $R111,
    FALSE, N("Check if case is 'TWO' and both directions"),
    AND(
        $D$67 = "TWO",
        OR($Q111 &lt; -ABS($H$67), $Q111 &gt; ABS($H$68))
    ), $R111,
    FALSE, N("Default case: Return NA()"),
    TRUE, NA()
)</f>
        <v>0.35916504691680912</v>
      </c>
      <c r="T111" s="81" t="e" cm="1">
        <f t="array" ref="T111">_xlfn.IFS(
    FALSE, N("Check if X1 shading is ON"),
    $S$48&lt;&gt;"x", NA(),
    FALSE, N("Check if case is 'LEFT' and x axis value less than z score"),
    AND($D$68 = "LEFT", $Q111 &lt; IF($H$68="", 0, $H$68)), $R111,
    FALSE, N("Check if case is 'RIGHT' and x axis value greater than z score"),
    AND($D$68 = "RIGHT", $Q111 &gt; IF($H$68="", 0, $H$68)), $R111,
    FALSE, N("Default case: Return NA()"),
    TRUE, NA()
)</f>
        <v>#N/A</v>
      </c>
      <c r="U111" s="81" cm="1">
        <f t="array" ref="U111">_xlfn.IFS(
    FALSE, N("Check if X1 shading is ON"),
    $U$48&lt;&gt;"x", NA(),
    FALSE, N("Check if case is 'LEFT' and x axis value less than z score"),
    AND($D$71 = "LEFT", $Q111 &lt; IF($H$71="", 0, $H$71)), $R111,
    FALSE, N("Check if case is 'RIGHT' and x axis value greater than z score"),
    AND($D$71 = "RIGHT", $Q111 &gt; IF($H$71="", 0, $H$71)), $R111,
    FALSE, N("Check if case is 'TWO' and both directions"),
    AND(
        $D$71 = "TWO",
        OR($Q111 &lt; -ABS($H$71), $Q111 &gt; ABS($H$71))
    ), $R111,
    FALSE, N("Default case: Return NA()"),
    TRUE, NA()
)</f>
        <v>0.35916504691680912</v>
      </c>
      <c r="V111" s="38"/>
      <c r="W111" s="23">
        <v>0.49999999999999789</v>
      </c>
      <c r="X111" s="23">
        <v>0.13400000000000001</v>
      </c>
      <c r="Y111" s="23">
        <f t="shared" si="15"/>
        <v>0.13400000000000001</v>
      </c>
      <c r="Z111" s="23" t="str">
        <f t="shared" si="16"/>
        <v>x</v>
      </c>
    </row>
    <row r="112" spans="1:26" ht="19" x14ac:dyDescent="0.25">
      <c r="A112" s="78" t="s">
        <v>387</v>
      </c>
      <c r="B112" s="23"/>
      <c r="C112" s="23"/>
      <c r="D112" s="39"/>
      <c r="E112" s="39"/>
      <c r="F112" s="39"/>
      <c r="G112" s="38"/>
      <c r="H112" s="16"/>
      <c r="I112" s="16"/>
      <c r="J112" s="16"/>
      <c r="K112" s="16"/>
      <c r="L112" s="16"/>
      <c r="M112" s="16"/>
      <c r="N112" s="38"/>
      <c r="O112" s="38"/>
      <c r="P112" s="38"/>
      <c r="Q112" s="46">
        <f t="shared" si="5"/>
        <v>-0.41666666666666885</v>
      </c>
      <c r="R112" s="81">
        <f t="shared" si="6"/>
        <v>0.36577236641400213</v>
      </c>
      <c r="S112" s="81" cm="1">
        <f t="array" ref="S112">_xlfn.IFS(
    FALSE, N("Check if X1 shading is ON"),
    $S$48&lt;&gt;"x", NA(),
    FALSE, N("Check if case is 'LEFT' and x axis value less than z score"),
    AND($D$67 = "LEFT", $Q112 &lt; IF($H$67="", 0, $H$67)), $R112,
    FALSE, N("Check if case is 'RIGHT' and x axis value greater than z score"),
    AND($D$67 = "RIGHT", $Q112 &gt; IF($H$67="", 0, $H$67)), $R112,
    FALSE, N("Check if case is 'TWO' and both directions"),
    AND(
        $D$67 = "TWO",
        OR($Q112 &lt; -ABS($H$67), $Q112 &gt; ABS($H$68))
    ), $R112,
    FALSE, N("Default case: Return NA()"),
    TRUE, NA()
)</f>
        <v>0.36577236641400213</v>
      </c>
      <c r="T112" s="81" t="e" cm="1">
        <f t="array" ref="T112">_xlfn.IFS(
    FALSE, N("Check if X1 shading is ON"),
    $S$48&lt;&gt;"x", NA(),
    FALSE, N("Check if case is 'LEFT' and x axis value less than z score"),
    AND($D$68 = "LEFT", $Q112 &lt; IF($H$68="", 0, $H$68)), $R112,
    FALSE, N("Check if case is 'RIGHT' and x axis value greater than z score"),
    AND($D$68 = "RIGHT", $Q112 &gt; IF($H$68="", 0, $H$68)), $R112,
    FALSE, N("Default case: Return NA()"),
    TRUE, NA()
)</f>
        <v>#N/A</v>
      </c>
      <c r="U112" s="81" cm="1">
        <f t="array" ref="U112">_xlfn.IFS(
    FALSE, N("Check if X1 shading is ON"),
    $U$48&lt;&gt;"x", NA(),
    FALSE, N("Check if case is 'LEFT' and x axis value less than z score"),
    AND($D$71 = "LEFT", $Q112 &lt; IF($H$71="", 0, $H$71)), $R112,
    FALSE, N("Check if case is 'RIGHT' and x axis value greater than z score"),
    AND($D$71 = "RIGHT", $Q112 &gt; IF($H$71="", 0, $H$71)), $R112,
    FALSE, N("Check if case is 'TWO' and both directions"),
    AND(
        $D$71 = "TWO",
        OR($Q112 &lt; -ABS($H$71), $Q112 &gt; ABS($H$71))
    ), $R112,
    FALSE, N("Default case: Return NA()"),
    TRUE, NA()
)</f>
        <v>0.36577236641400213</v>
      </c>
      <c r="V112" s="38"/>
      <c r="W112" s="23">
        <v>0.66666666666666441</v>
      </c>
      <c r="X112" s="23">
        <v>0.13400000000000001</v>
      </c>
      <c r="Y112" s="23">
        <f t="shared" si="15"/>
        <v>0.13400000000000001</v>
      </c>
      <c r="Z112" s="23" t="str">
        <f t="shared" si="16"/>
        <v>x</v>
      </c>
    </row>
    <row r="113" spans="1:26" ht="16" x14ac:dyDescent="0.2">
      <c r="A113" s="44" t="s">
        <v>289</v>
      </c>
      <c r="B113" s="5" t="s">
        <v>290</v>
      </c>
      <c r="C113" s="44" t="s">
        <v>388</v>
      </c>
      <c r="D113" s="44" t="s">
        <v>389</v>
      </c>
      <c r="E113" s="44" t="s">
        <v>390</v>
      </c>
      <c r="F113" s="44" t="s">
        <v>391</v>
      </c>
      <c r="G113" s="38"/>
      <c r="H113" s="16"/>
      <c r="I113" s="16"/>
      <c r="J113" s="16"/>
      <c r="K113" s="16"/>
      <c r="L113" s="16"/>
      <c r="M113" s="16"/>
      <c r="N113" s="38"/>
      <c r="O113" s="38"/>
      <c r="P113" s="38"/>
      <c r="Q113" s="46">
        <f t="shared" si="5"/>
        <v>-0.37500000000000216</v>
      </c>
      <c r="R113" s="81">
        <f t="shared" si="6"/>
        <v>0.37185509386976862</v>
      </c>
      <c r="S113" s="81" cm="1">
        <f t="array" ref="S113">_xlfn.IFS(
    FALSE, N("Check if X1 shading is ON"),
    $S$48&lt;&gt;"x", NA(),
    FALSE, N("Check if case is 'LEFT' and x axis value less than z score"),
    AND($D$67 = "LEFT", $Q113 &lt; IF($H$67="", 0, $H$67)), $R113,
    FALSE, N("Check if case is 'RIGHT' and x axis value greater than z score"),
    AND($D$67 = "RIGHT", $Q113 &gt; IF($H$67="", 0, $H$67)), $R113,
    FALSE, N("Check if case is 'TWO' and both directions"),
    AND(
        $D$67 = "TWO",
        OR($Q113 &lt; -ABS($H$67), $Q113 &gt; ABS($H$68))
    ), $R113,
    FALSE, N("Default case: Return NA()"),
    TRUE, NA()
)</f>
        <v>0.37185509386976862</v>
      </c>
      <c r="T113" s="81" t="e" cm="1">
        <f t="array" ref="T113">_xlfn.IFS(
    FALSE, N("Check if X1 shading is ON"),
    $S$48&lt;&gt;"x", NA(),
    FALSE, N("Check if case is 'LEFT' and x axis value less than z score"),
    AND($D$68 = "LEFT", $Q113 &lt; IF($H$68="", 0, $H$68)), $R113,
    FALSE, N("Check if case is 'RIGHT' and x axis value greater than z score"),
    AND($D$68 = "RIGHT", $Q113 &gt; IF($H$68="", 0, $H$68)), $R113,
    FALSE, N("Default case: Return NA()"),
    TRUE, NA()
)</f>
        <v>#N/A</v>
      </c>
      <c r="U113" s="81" cm="1">
        <f t="array" ref="U113">_xlfn.IFS(
    FALSE, N("Check if X1 shading is ON"),
    $U$48&lt;&gt;"x", NA(),
    FALSE, N("Check if case is 'LEFT' and x axis value less than z score"),
    AND($D$71 = "LEFT", $Q113 &lt; IF($H$71="", 0, $H$71)), $R113,
    FALSE, N("Check if case is 'RIGHT' and x axis value greater than z score"),
    AND($D$71 = "RIGHT", $Q113 &gt; IF($H$71="", 0, $H$71)), $R113,
    FALSE, N("Check if case is 'TWO' and both directions"),
    AND(
        $D$71 = "TWO",
        OR($Q113 &lt; -ABS($H$71), $Q113 &gt; ABS($H$71))
    ), $R113,
    FALSE, N("Default case: Return NA()"),
    TRUE, NA()
)</f>
        <v>0.37185509386976862</v>
      </c>
      <c r="V113" s="38"/>
      <c r="W113" s="23">
        <v>0.83333333333333093</v>
      </c>
      <c r="X113" s="23">
        <v>0.13400000000000001</v>
      </c>
      <c r="Y113" s="23">
        <f t="shared" si="15"/>
        <v>0.13400000000000001</v>
      </c>
      <c r="Z113" s="23" t="str">
        <f t="shared" si="16"/>
        <v>x</v>
      </c>
    </row>
    <row r="114" spans="1:26" ht="17" x14ac:dyDescent="0.2">
      <c r="A114" s="83" t="str">
        <f>L47</f>
        <v>x</v>
      </c>
      <c r="B114" s="23">
        <f>IF(A114="x",-0.02,NA())</f>
        <v>-0.02</v>
      </c>
      <c r="C114" s="39">
        <v>-4</v>
      </c>
      <c r="D114" s="39">
        <f>IF(
    ISNA(A114),
    NA(),
    B114
)</f>
        <v>-0.02</v>
      </c>
      <c r="E114" s="23"/>
      <c r="F114" s="44"/>
      <c r="G114" s="38"/>
      <c r="H114" s="16"/>
      <c r="I114" s="16"/>
      <c r="J114" s="16"/>
      <c r="K114" s="16"/>
      <c r="L114" s="16"/>
      <c r="M114" s="16"/>
      <c r="N114" s="38"/>
      <c r="O114" s="38"/>
      <c r="P114" s="38"/>
      <c r="Q114" s="46">
        <f t="shared" si="5"/>
        <v>-0.33333333333333548</v>
      </c>
      <c r="R114" s="81">
        <f t="shared" si="6"/>
        <v>0.37738322769299293</v>
      </c>
      <c r="S114" s="81" cm="1">
        <f t="array" ref="S114">_xlfn.IFS(
    FALSE, N("Check if X1 shading is ON"),
    $S$48&lt;&gt;"x", NA(),
    FALSE, N("Check if case is 'LEFT' and x axis value less than z score"),
    AND($D$67 = "LEFT", $Q114 &lt; IF($H$67="", 0, $H$67)), $R114,
    FALSE, N("Check if case is 'RIGHT' and x axis value greater than z score"),
    AND($D$67 = "RIGHT", $Q114 &gt; IF($H$67="", 0, $H$67)), $R114,
    FALSE, N("Check if case is 'TWO' and both directions"),
    AND(
        $D$67 = "TWO",
        OR($Q114 &lt; -ABS($H$67), $Q114 &gt; ABS($H$68))
    ), $R114,
    FALSE, N("Default case: Return NA()"),
    TRUE, NA()
)</f>
        <v>0.37738322769299293</v>
      </c>
      <c r="T114" s="81" t="e" cm="1">
        <f t="array" ref="T114">_xlfn.IFS(
    FALSE, N("Check if X1 shading is ON"),
    $S$48&lt;&gt;"x", NA(),
    FALSE, N("Check if case is 'LEFT' and x axis value less than z score"),
    AND($D$68 = "LEFT", $Q114 &lt; IF($H$68="", 0, $H$68)), $R114,
    FALSE, N("Check if case is 'RIGHT' and x axis value greater than z score"),
    AND($D$68 = "RIGHT", $Q114 &gt; IF($H$68="", 0, $H$68)), $R114,
    FALSE, N("Default case: Return NA()"),
    TRUE, NA()
)</f>
        <v>#N/A</v>
      </c>
      <c r="U114" s="81" cm="1">
        <f t="array" ref="U114">_xlfn.IFS(
    FALSE, N("Check if X1 shading is ON"),
    $U$48&lt;&gt;"x", NA(),
    FALSE, N("Check if case is 'LEFT' and x axis value less than z score"),
    AND($D$71 = "LEFT", $Q114 &lt; IF($H$71="", 0, $H$71)), $R114,
    FALSE, N("Check if case is 'RIGHT' and x axis value greater than z score"),
    AND($D$71 = "RIGHT", $Q114 &gt; IF($H$71="", 0, $H$71)), $R114,
    FALSE, N("Check if case is 'TWO' and both directions"),
    AND(
        $D$71 = "TWO",
        OR($Q114 &lt; -ABS($H$71), $Q114 &gt; ABS($H$71))
    ), $R114,
    FALSE, N("Default case: Return NA()"),
    TRUE, NA()
)</f>
        <v>0.37738322769299293</v>
      </c>
      <c r="V114" s="38"/>
      <c r="W114" s="23">
        <v>1.1666666666666643</v>
      </c>
      <c r="X114" s="23">
        <v>0.13400000000000001</v>
      </c>
      <c r="Y114" s="23">
        <f t="shared" si="15"/>
        <v>0.13400000000000001</v>
      </c>
      <c r="Z114" s="23" t="str">
        <f t="shared" si="16"/>
        <v>x</v>
      </c>
    </row>
    <row r="115" spans="1:26" ht="16" x14ac:dyDescent="0.2">
      <c r="A115" s="39"/>
      <c r="B115" s="23"/>
      <c r="C115" s="39">
        <f t="shared" ref="C115:C121" si="19">C114+1</f>
        <v>-3</v>
      </c>
      <c r="D115" s="39">
        <f t="shared" ref="D115:D121" si="20">D114</f>
        <v>-0.02</v>
      </c>
      <c r="E115" s="23" t="str">
        <f>C115&amp;$H$66</f>
        <v>-3z</v>
      </c>
      <c r="F115" s="81">
        <f t="shared" ref="F115:F121" si="21">IF($A$114="x",_xlfn.NORM.S.DIST(C115,FALSE),NA())</f>
        <v>4.4318484119380075E-3</v>
      </c>
      <c r="G115" s="38"/>
      <c r="H115" s="16"/>
      <c r="I115" s="16"/>
      <c r="J115" s="16"/>
      <c r="K115" s="16"/>
      <c r="L115" s="16"/>
      <c r="M115" s="16"/>
      <c r="N115" s="38"/>
      <c r="O115" s="38"/>
      <c r="P115" s="38"/>
      <c r="Q115" s="46">
        <f t="shared" ref="Q115:Q178" si="22">Q114+$P$52</f>
        <v>-0.29166666666666879</v>
      </c>
      <c r="R115" s="81">
        <f t="shared" ref="R115:R178" si="23">IF(
    LEFT($B$67,1) ="T",
    _xlfn.T.DIST(Q115, $A$67-1, FALSE),
    _xlfn.NORM.S.DIST(Q115, FALSE)
)</f>
        <v>0.3823292022799164</v>
      </c>
      <c r="S115" s="81" cm="1">
        <f t="array" ref="S115">_xlfn.IFS(
    FALSE, N("Check if X1 shading is ON"),
    $S$48&lt;&gt;"x", NA(),
    FALSE, N("Check if case is 'LEFT' and x axis value less than z score"),
    AND($D$67 = "LEFT", $Q115 &lt; IF($H$67="", 0, $H$67)), $R115,
    FALSE, N("Check if case is 'RIGHT' and x axis value greater than z score"),
    AND($D$67 = "RIGHT", $Q115 &gt; IF($H$67="", 0, $H$67)), $R115,
    FALSE, N("Check if case is 'TWO' and both directions"),
    AND(
        $D$67 = "TWO",
        OR($Q115 &lt; -ABS($H$67), $Q115 &gt; ABS($H$68))
    ), $R115,
    FALSE, N("Default case: Return NA()"),
    TRUE, NA()
)</f>
        <v>0.3823292022799164</v>
      </c>
      <c r="T115" s="81" t="e" cm="1">
        <f t="array" ref="T115">_xlfn.IFS(
    FALSE, N("Check if X1 shading is ON"),
    $S$48&lt;&gt;"x", NA(),
    FALSE, N("Check if case is 'LEFT' and x axis value less than z score"),
    AND($D$68 = "LEFT", $Q115 &lt; IF($H$68="", 0, $H$68)), $R115,
    FALSE, N("Check if case is 'RIGHT' and x axis value greater than z score"),
    AND($D$68 = "RIGHT", $Q115 &gt; IF($H$68="", 0, $H$68)), $R115,
    FALSE, N("Default case: Return NA()"),
    TRUE, NA()
)</f>
        <v>#N/A</v>
      </c>
      <c r="U115" s="81" cm="1">
        <f t="array" ref="U115">_xlfn.IFS(
    FALSE, N("Check if X1 shading is ON"),
    $U$48&lt;&gt;"x", NA(),
    FALSE, N("Check if case is 'LEFT' and x axis value less than z score"),
    AND($D$71 = "LEFT", $Q115 &lt; IF($H$71="", 0, $H$71)), $R115,
    FALSE, N("Check if case is 'RIGHT' and x axis value greater than z score"),
    AND($D$71 = "RIGHT", $Q115 &gt; IF($H$71="", 0, $H$71)), $R115,
    FALSE, N("Check if case is 'TWO' and both directions"),
    AND(
        $D$71 = "TWO",
        OR($Q115 &lt; -ABS($H$71), $Q115 &gt; ABS($H$71))
    ), $R115,
    FALSE, N("Default case: Return NA()"),
    TRUE, NA()
)</f>
        <v>0.3823292022799164</v>
      </c>
      <c r="V115" s="38"/>
      <c r="W115" s="23">
        <v>1.3333333333333313</v>
      </c>
      <c r="X115" s="23">
        <v>0.13400000000000001</v>
      </c>
      <c r="Y115" s="23">
        <f t="shared" si="15"/>
        <v>0.13400000000000001</v>
      </c>
      <c r="Z115" s="23" t="str">
        <f t="shared" si="16"/>
        <v>x</v>
      </c>
    </row>
    <row r="116" spans="1:26" ht="16" x14ac:dyDescent="0.2">
      <c r="A116" s="39"/>
      <c r="B116" s="23"/>
      <c r="C116" s="39">
        <f t="shared" si="19"/>
        <v>-2</v>
      </c>
      <c r="D116" s="39">
        <f t="shared" si="20"/>
        <v>-0.02</v>
      </c>
      <c r="E116" s="23" t="str">
        <f t="shared" ref="E116:E117" si="24">C116&amp;$H$66</f>
        <v>-2z</v>
      </c>
      <c r="F116" s="81">
        <f t="shared" si="21"/>
        <v>5.3990966513188063E-2</v>
      </c>
      <c r="G116" s="38"/>
      <c r="H116" s="16"/>
      <c r="I116" s="16"/>
      <c r="J116" s="16"/>
      <c r="K116" s="16"/>
      <c r="L116" s="16"/>
      <c r="M116" s="16"/>
      <c r="N116" s="38"/>
      <c r="O116" s="38"/>
      <c r="P116" s="38"/>
      <c r="Q116" s="46">
        <f t="shared" si="22"/>
        <v>-0.25000000000000211</v>
      </c>
      <c r="R116" s="81">
        <f t="shared" si="23"/>
        <v>0.38666811680284902</v>
      </c>
      <c r="S116" s="81" cm="1">
        <f t="array" ref="S116">_xlfn.IFS(
    FALSE, N("Check if X1 shading is ON"),
    $S$48&lt;&gt;"x", NA(),
    FALSE, N("Check if case is 'LEFT' and x axis value less than z score"),
    AND($D$67 = "LEFT", $Q116 &lt; IF($H$67="", 0, $H$67)), $R116,
    FALSE, N("Check if case is 'RIGHT' and x axis value greater than z score"),
    AND($D$67 = "RIGHT", $Q116 &gt; IF($H$67="", 0, $H$67)), $R116,
    FALSE, N("Check if case is 'TWO' and both directions"),
    AND(
        $D$67 = "TWO",
        OR($Q116 &lt; -ABS($H$67), $Q116 &gt; ABS($H$68))
    ), $R116,
    FALSE, N("Default case: Return NA()"),
    TRUE, NA()
)</f>
        <v>0.38666811680284902</v>
      </c>
      <c r="T116" s="81" t="e" cm="1">
        <f t="array" ref="T116">_xlfn.IFS(
    FALSE, N("Check if X1 shading is ON"),
    $S$48&lt;&gt;"x", NA(),
    FALSE, N("Check if case is 'LEFT' and x axis value less than z score"),
    AND($D$68 = "LEFT", $Q116 &lt; IF($H$68="", 0, $H$68)), $R116,
    FALSE, N("Check if case is 'RIGHT' and x axis value greater than z score"),
    AND($D$68 = "RIGHT", $Q116 &gt; IF($H$68="", 0, $H$68)), $R116,
    FALSE, N("Default case: Return NA()"),
    TRUE, NA()
)</f>
        <v>#N/A</v>
      </c>
      <c r="U116" s="81" cm="1">
        <f t="array" ref="U116">_xlfn.IFS(
    FALSE, N("Check if X1 shading is ON"),
    $U$48&lt;&gt;"x", NA(),
    FALSE, N("Check if case is 'LEFT' and x axis value less than z score"),
    AND($D$71 = "LEFT", $Q116 &lt; IF($H$71="", 0, $H$71)), $R116,
    FALSE, N("Check if case is 'RIGHT' and x axis value greater than z score"),
    AND($D$71 = "RIGHT", $Q116 &gt; IF($H$71="", 0, $H$71)), $R116,
    FALSE, N("Check if case is 'TWO' and both directions"),
    AND(
        $D$71 = "TWO",
        OR($Q116 &lt; -ABS($H$71), $Q116 &gt; ABS($H$71))
    ), $R116,
    FALSE, N("Default case: Return NA()"),
    TRUE, NA()
)</f>
        <v>0.38666811680284902</v>
      </c>
      <c r="V116" s="38"/>
      <c r="W116" s="23">
        <v>-1.1666666666666687</v>
      </c>
      <c r="X116" s="23">
        <v>0.158</v>
      </c>
      <c r="Y116" s="23">
        <f t="shared" si="15"/>
        <v>0.158</v>
      </c>
      <c r="Z116" s="23" t="str">
        <f t="shared" si="16"/>
        <v>x</v>
      </c>
    </row>
    <row r="117" spans="1:26" ht="16" x14ac:dyDescent="0.2">
      <c r="A117" s="39"/>
      <c r="B117" s="23"/>
      <c r="C117" s="39">
        <f t="shared" si="19"/>
        <v>-1</v>
      </c>
      <c r="D117" s="39">
        <f t="shared" si="20"/>
        <v>-0.02</v>
      </c>
      <c r="E117" s="23" t="str">
        <f t="shared" si="24"/>
        <v>-1z</v>
      </c>
      <c r="F117" s="81">
        <f t="shared" si="21"/>
        <v>0.24197072451914337</v>
      </c>
      <c r="G117" s="38"/>
      <c r="H117" s="16"/>
      <c r="I117" s="16"/>
      <c r="J117" s="16"/>
      <c r="K117" s="16"/>
      <c r="L117" s="16"/>
      <c r="M117" s="16"/>
      <c r="N117" s="38"/>
      <c r="O117" s="38"/>
      <c r="P117" s="38"/>
      <c r="Q117" s="46">
        <f t="shared" si="22"/>
        <v>-0.20833333333333545</v>
      </c>
      <c r="R117" s="81">
        <f t="shared" si="23"/>
        <v>0.39037794394036218</v>
      </c>
      <c r="S117" s="81" cm="1">
        <f t="array" ref="S117">_xlfn.IFS(
    FALSE, N("Check if X1 shading is ON"),
    $S$48&lt;&gt;"x", NA(),
    FALSE, N("Check if case is 'LEFT' and x axis value less than z score"),
    AND($D$67 = "LEFT", $Q117 &lt; IF($H$67="", 0, $H$67)), $R117,
    FALSE, N("Check if case is 'RIGHT' and x axis value greater than z score"),
    AND($D$67 = "RIGHT", $Q117 &gt; IF($H$67="", 0, $H$67)), $R117,
    FALSE, N("Check if case is 'TWO' and both directions"),
    AND(
        $D$67 = "TWO",
        OR($Q117 &lt; -ABS($H$67), $Q117 &gt; ABS($H$68))
    ), $R117,
    FALSE, N("Default case: Return NA()"),
    TRUE, NA()
)</f>
        <v>0.39037794394036218</v>
      </c>
      <c r="T117" s="81" t="e" cm="1">
        <f t="array" ref="T117">_xlfn.IFS(
    FALSE, N("Check if X1 shading is ON"),
    $S$48&lt;&gt;"x", NA(),
    FALSE, N("Check if case is 'LEFT' and x axis value less than z score"),
    AND($D$68 = "LEFT", $Q117 &lt; IF($H$68="", 0, $H$68)), $R117,
    FALSE, N("Check if case is 'RIGHT' and x axis value greater than z score"),
    AND($D$68 = "RIGHT", $Q117 &gt; IF($H$68="", 0, $H$68)), $R117,
    FALSE, N("Default case: Return NA()"),
    TRUE, NA()
)</f>
        <v>#N/A</v>
      </c>
      <c r="U117" s="81" cm="1">
        <f t="array" ref="U117">_xlfn.IFS(
    FALSE, N("Check if X1 shading is ON"),
    $U$48&lt;&gt;"x", NA(),
    FALSE, N("Check if case is 'LEFT' and x axis value less than z score"),
    AND($D$71 = "LEFT", $Q117 &lt; IF($H$71="", 0, $H$71)), $R117,
    FALSE, N("Check if case is 'RIGHT' and x axis value greater than z score"),
    AND($D$71 = "RIGHT", $Q117 &gt; IF($H$71="", 0, $H$71)), $R117,
    FALSE, N("Check if case is 'TWO' and both directions"),
    AND(
        $D$71 = "TWO",
        OR($Q117 &lt; -ABS($H$71), $Q117 &gt; ABS($H$71))
    ), $R117,
    FALSE, N("Default case: Return NA()"),
    TRUE, NA()
)</f>
        <v>0.39037794394036218</v>
      </c>
      <c r="V117" s="38"/>
      <c r="W117" s="23">
        <v>-0.83333333333333526</v>
      </c>
      <c r="X117" s="23">
        <v>0.158</v>
      </c>
      <c r="Y117" s="23">
        <f t="shared" si="15"/>
        <v>0.158</v>
      </c>
      <c r="Z117" s="23" t="str">
        <f t="shared" si="16"/>
        <v>x</v>
      </c>
    </row>
    <row r="118" spans="1:26" ht="16" x14ac:dyDescent="0.2">
      <c r="A118" s="39"/>
      <c r="B118" s="23"/>
      <c r="C118" s="39">
        <f t="shared" si="19"/>
        <v>0</v>
      </c>
      <c r="D118" s="39">
        <f t="shared" si="20"/>
        <v>-0.02</v>
      </c>
      <c r="E118" s="23">
        <f>C118</f>
        <v>0</v>
      </c>
      <c r="F118" s="81">
        <f t="shared" si="21"/>
        <v>0.3989422804014327</v>
      </c>
      <c r="G118" s="38"/>
      <c r="H118" s="16"/>
      <c r="I118" s="16"/>
      <c r="J118" s="16"/>
      <c r="K118" s="16"/>
      <c r="L118" s="16"/>
      <c r="M118" s="16"/>
      <c r="N118" s="38"/>
      <c r="O118" s="38"/>
      <c r="P118" s="38"/>
      <c r="Q118" s="46">
        <f t="shared" si="22"/>
        <v>-0.16666666666666879</v>
      </c>
      <c r="R118" s="81">
        <f t="shared" si="23"/>
        <v>0.39343971610193973</v>
      </c>
      <c r="S118" s="81" cm="1">
        <f t="array" ref="S118">_xlfn.IFS(
    FALSE, N("Check if X1 shading is ON"),
    $S$48&lt;&gt;"x", NA(),
    FALSE, N("Check if case is 'LEFT' and x axis value less than z score"),
    AND($D$67 = "LEFT", $Q118 &lt; IF($H$67="", 0, $H$67)), $R118,
    FALSE, N("Check if case is 'RIGHT' and x axis value greater than z score"),
    AND($D$67 = "RIGHT", $Q118 &gt; IF($H$67="", 0, $H$67)), $R118,
    FALSE, N("Check if case is 'TWO' and both directions"),
    AND(
        $D$67 = "TWO",
        OR($Q118 &lt; -ABS($H$67), $Q118 &gt; ABS($H$68))
    ), $R118,
    FALSE, N("Default case: Return NA()"),
    TRUE, NA()
)</f>
        <v>0.39343971610193973</v>
      </c>
      <c r="T118" s="81" t="e" cm="1">
        <f t="array" ref="T118">_xlfn.IFS(
    FALSE, N("Check if X1 shading is ON"),
    $S$48&lt;&gt;"x", NA(),
    FALSE, N("Check if case is 'LEFT' and x axis value less than z score"),
    AND($D$68 = "LEFT", $Q118 &lt; IF($H$68="", 0, $H$68)), $R118,
    FALSE, N("Check if case is 'RIGHT' and x axis value greater than z score"),
    AND($D$68 = "RIGHT", $Q118 &gt; IF($H$68="", 0, $H$68)), $R118,
    FALSE, N("Default case: Return NA()"),
    TRUE, NA()
)</f>
        <v>#N/A</v>
      </c>
      <c r="U118" s="81" cm="1">
        <f t="array" ref="U118">_xlfn.IFS(
    FALSE, N("Check if X1 shading is ON"),
    $U$48&lt;&gt;"x", NA(),
    FALSE, N("Check if case is 'LEFT' and x axis value less than z score"),
    AND($D$71 = "LEFT", $Q118 &lt; IF($H$71="", 0, $H$71)), $R118,
    FALSE, N("Check if case is 'RIGHT' and x axis value greater than z score"),
    AND($D$71 = "RIGHT", $Q118 &gt; IF($H$71="", 0, $H$71)), $R118,
    FALSE, N("Check if case is 'TWO' and both directions"),
    AND(
        $D$71 = "TWO",
        OR($Q118 &lt; -ABS($H$71), $Q118 &gt; ABS($H$71))
    ), $R118,
    FALSE, N("Default case: Return NA()"),
    TRUE, NA()
)</f>
        <v>0.39343971610193973</v>
      </c>
      <c r="V118" s="38"/>
      <c r="W118" s="23">
        <v>-0.66666666666666874</v>
      </c>
      <c r="X118" s="23">
        <v>0.158</v>
      </c>
      <c r="Y118" s="23">
        <f t="shared" si="15"/>
        <v>0.158</v>
      </c>
      <c r="Z118" s="23" t="str">
        <f t="shared" si="16"/>
        <v>x</v>
      </c>
    </row>
    <row r="119" spans="1:26" ht="16" x14ac:dyDescent="0.2">
      <c r="A119" s="39"/>
      <c r="B119" s="23"/>
      <c r="C119" s="39">
        <f t="shared" si="19"/>
        <v>1</v>
      </c>
      <c r="D119" s="39">
        <f t="shared" si="20"/>
        <v>-0.02</v>
      </c>
      <c r="E119" s="23" t="str">
        <f t="shared" ref="E119:E121" si="25">C119&amp;$H$66</f>
        <v>1z</v>
      </c>
      <c r="F119" s="81">
        <f t="shared" si="21"/>
        <v>0.24197072451914337</v>
      </c>
      <c r="G119" s="38"/>
      <c r="H119" s="16"/>
      <c r="I119" s="16"/>
      <c r="J119" s="16"/>
      <c r="K119" s="16"/>
      <c r="L119" s="16"/>
      <c r="M119" s="16"/>
      <c r="N119" s="38"/>
      <c r="O119" s="38"/>
      <c r="P119" s="38"/>
      <c r="Q119" s="46">
        <f t="shared" si="22"/>
        <v>-0.12500000000000214</v>
      </c>
      <c r="R119" s="81">
        <f t="shared" si="23"/>
        <v>0.39583768694474941</v>
      </c>
      <c r="S119" s="81" cm="1">
        <f t="array" ref="S119">_xlfn.IFS(
    FALSE, N("Check if X1 shading is ON"),
    $S$48&lt;&gt;"x", NA(),
    FALSE, N("Check if case is 'LEFT' and x axis value less than z score"),
    AND($D$67 = "LEFT", $Q119 &lt; IF($H$67="", 0, $H$67)), $R119,
    FALSE, N("Check if case is 'RIGHT' and x axis value greater than z score"),
    AND($D$67 = "RIGHT", $Q119 &gt; IF($H$67="", 0, $H$67)), $R119,
    FALSE, N("Check if case is 'TWO' and both directions"),
    AND(
        $D$67 = "TWO",
        OR($Q119 &lt; -ABS($H$67), $Q119 &gt; ABS($H$68))
    ), $R119,
    FALSE, N("Default case: Return NA()"),
    TRUE, NA()
)</f>
        <v>0.39583768694474941</v>
      </c>
      <c r="T119" s="81" t="e" cm="1">
        <f t="array" ref="T119">_xlfn.IFS(
    FALSE, N("Check if X1 shading is ON"),
    $S$48&lt;&gt;"x", NA(),
    FALSE, N("Check if case is 'LEFT' and x axis value less than z score"),
    AND($D$68 = "LEFT", $Q119 &lt; IF($H$68="", 0, $H$68)), $R119,
    FALSE, N("Check if case is 'RIGHT' and x axis value greater than z score"),
    AND($D$68 = "RIGHT", $Q119 &gt; IF($H$68="", 0, $H$68)), $R119,
    FALSE, N("Default case: Return NA()"),
    TRUE, NA()
)</f>
        <v>#N/A</v>
      </c>
      <c r="U119" s="81" cm="1">
        <f t="array" ref="U119">_xlfn.IFS(
    FALSE, N("Check if X1 shading is ON"),
    $U$48&lt;&gt;"x", NA(),
    FALSE, N("Check if case is 'LEFT' and x axis value less than z score"),
    AND($D$71 = "LEFT", $Q119 &lt; IF($H$71="", 0, $H$71)), $R119,
    FALSE, N("Check if case is 'RIGHT' and x axis value greater than z score"),
    AND($D$71 = "RIGHT", $Q119 &gt; IF($H$71="", 0, $H$71)), $R119,
    FALSE, N("Check if case is 'TWO' and both directions"),
    AND(
        $D$71 = "TWO",
        OR($Q119 &lt; -ABS($H$71), $Q119 &gt; ABS($H$71))
    ), $R119,
    FALSE, N("Default case: Return NA()"),
    TRUE, NA()
)</f>
        <v>0.39583768694474941</v>
      </c>
      <c r="V119" s="38"/>
      <c r="W119" s="23">
        <v>-0.50000000000000222</v>
      </c>
      <c r="X119" s="23">
        <v>0.158</v>
      </c>
      <c r="Y119" s="23">
        <f t="shared" si="15"/>
        <v>0.158</v>
      </c>
      <c r="Z119" s="23" t="str">
        <f t="shared" si="16"/>
        <v>x</v>
      </c>
    </row>
    <row r="120" spans="1:26" ht="16" x14ac:dyDescent="0.2">
      <c r="A120" s="39"/>
      <c r="B120" s="23"/>
      <c r="C120" s="39">
        <f t="shared" si="19"/>
        <v>2</v>
      </c>
      <c r="D120" s="39">
        <f t="shared" si="20"/>
        <v>-0.02</v>
      </c>
      <c r="E120" s="23" t="str">
        <f t="shared" si="25"/>
        <v>2z</v>
      </c>
      <c r="F120" s="81">
        <f t="shared" si="21"/>
        <v>5.3990966513188063E-2</v>
      </c>
      <c r="G120" s="38"/>
      <c r="H120" s="16"/>
      <c r="I120" s="16"/>
      <c r="J120" s="16"/>
      <c r="K120" s="16"/>
      <c r="L120" s="16"/>
      <c r="M120" s="16"/>
      <c r="N120" s="38"/>
      <c r="O120" s="38"/>
      <c r="P120" s="38"/>
      <c r="Q120" s="46">
        <f t="shared" si="22"/>
        <v>-8.333333333333548E-2</v>
      </c>
      <c r="R120" s="81">
        <f t="shared" si="23"/>
        <v>0.39755946625834188</v>
      </c>
      <c r="S120" s="81" cm="1">
        <f t="array" ref="S120">_xlfn.IFS(
    FALSE, N("Check if X1 shading is ON"),
    $S$48&lt;&gt;"x", NA(),
    FALSE, N("Check if case is 'LEFT' and x axis value less than z score"),
    AND($D$67 = "LEFT", $Q120 &lt; IF($H$67="", 0, $H$67)), $R120,
    FALSE, N("Check if case is 'RIGHT' and x axis value greater than z score"),
    AND($D$67 = "RIGHT", $Q120 &gt; IF($H$67="", 0, $H$67)), $R120,
    FALSE, N("Check if case is 'TWO' and both directions"),
    AND(
        $D$67 = "TWO",
        OR($Q120 &lt; -ABS($H$67), $Q120 &gt; ABS($H$68))
    ), $R120,
    FALSE, N("Default case: Return NA()"),
    TRUE, NA()
)</f>
        <v>0.39755946625834188</v>
      </c>
      <c r="T120" s="81" t="e" cm="1">
        <f t="array" ref="T120">_xlfn.IFS(
    FALSE, N("Check if X1 shading is ON"),
    $S$48&lt;&gt;"x", NA(),
    FALSE, N("Check if case is 'LEFT' and x axis value less than z score"),
    AND($D$68 = "LEFT", $Q120 &lt; IF($H$68="", 0, $H$68)), $R120,
    FALSE, N("Check if case is 'RIGHT' and x axis value greater than z score"),
    AND($D$68 = "RIGHT", $Q120 &gt; IF($H$68="", 0, $H$68)), $R120,
    FALSE, N("Default case: Return NA()"),
    TRUE, NA()
)</f>
        <v>#N/A</v>
      </c>
      <c r="U120" s="81" cm="1">
        <f t="array" ref="U120">_xlfn.IFS(
    FALSE, N("Check if X1 shading is ON"),
    $U$48&lt;&gt;"x", NA(),
    FALSE, N("Check if case is 'LEFT' and x axis value less than z score"),
    AND($D$71 = "LEFT", $Q120 &lt; IF($H$71="", 0, $H$71)), $R120,
    FALSE, N("Check if case is 'RIGHT' and x axis value greater than z score"),
    AND($D$71 = "RIGHT", $Q120 &gt; IF($H$71="", 0, $H$71)), $R120,
    FALSE, N("Check if case is 'TWO' and both directions"),
    AND(
        $D$71 = "TWO",
        OR($Q120 &lt; -ABS($H$71), $Q120 &gt; ABS($H$71))
    ), $R120,
    FALSE, N("Default case: Return NA()"),
    TRUE, NA()
)</f>
        <v>0.39755946625834188</v>
      </c>
      <c r="V120" s="38"/>
      <c r="W120" s="23">
        <v>-0.33333333333333548</v>
      </c>
      <c r="X120" s="23">
        <v>0.158</v>
      </c>
      <c r="Y120" s="23">
        <f t="shared" si="15"/>
        <v>0.158</v>
      </c>
      <c r="Z120" s="23" t="str">
        <f t="shared" si="16"/>
        <v>x</v>
      </c>
    </row>
    <row r="121" spans="1:26" ht="16" x14ac:dyDescent="0.2">
      <c r="A121" s="39"/>
      <c r="B121" s="23"/>
      <c r="C121" s="39">
        <f t="shared" si="19"/>
        <v>3</v>
      </c>
      <c r="D121" s="39">
        <f t="shared" si="20"/>
        <v>-0.02</v>
      </c>
      <c r="E121" s="23" t="str">
        <f t="shared" si="25"/>
        <v>3z</v>
      </c>
      <c r="F121" s="81">
        <f t="shared" si="21"/>
        <v>4.4318484119380075E-3</v>
      </c>
      <c r="G121" s="38"/>
      <c r="H121" s="16"/>
      <c r="I121" s="16"/>
      <c r="J121" s="16"/>
      <c r="K121" s="16"/>
      <c r="L121" s="16"/>
      <c r="M121" s="16"/>
      <c r="N121" s="38"/>
      <c r="O121" s="38"/>
      <c r="P121" s="38"/>
      <c r="Q121" s="46">
        <f t="shared" si="22"/>
        <v>-4.1666666666668815E-2</v>
      </c>
      <c r="R121" s="81">
        <f t="shared" si="23"/>
        <v>0.39859612660068527</v>
      </c>
      <c r="S121" s="81" cm="1">
        <f t="array" ref="S121">_xlfn.IFS(
    FALSE, N("Check if X1 shading is ON"),
    $S$48&lt;&gt;"x", NA(),
    FALSE, N("Check if case is 'LEFT' and x axis value less than z score"),
    AND($D$67 = "LEFT", $Q121 &lt; IF($H$67="", 0, $H$67)), $R121,
    FALSE, N("Check if case is 'RIGHT' and x axis value greater than z score"),
    AND($D$67 = "RIGHT", $Q121 &gt; IF($H$67="", 0, $H$67)), $R121,
    FALSE, N("Check if case is 'TWO' and both directions"),
    AND(
        $D$67 = "TWO",
        OR($Q121 &lt; -ABS($H$67), $Q121 &gt; ABS($H$68))
    ), $R121,
    FALSE, N("Default case: Return NA()"),
    TRUE, NA()
)</f>
        <v>0.39859612660068527</v>
      </c>
      <c r="T121" s="81" t="e" cm="1">
        <f t="array" ref="T121">_xlfn.IFS(
    FALSE, N("Check if X1 shading is ON"),
    $S$48&lt;&gt;"x", NA(),
    FALSE, N("Check if case is 'LEFT' and x axis value less than z score"),
    AND($D$68 = "LEFT", $Q121 &lt; IF($H$68="", 0, $H$68)), $R121,
    FALSE, N("Check if case is 'RIGHT' and x axis value greater than z score"),
    AND($D$68 = "RIGHT", $Q121 &gt; IF($H$68="", 0, $H$68)), $R121,
    FALSE, N("Default case: Return NA()"),
    TRUE, NA()
)</f>
        <v>#N/A</v>
      </c>
      <c r="U121" s="81" cm="1">
        <f t="array" ref="U121">_xlfn.IFS(
    FALSE, N("Check if X1 shading is ON"),
    $U$48&lt;&gt;"x", NA(),
    FALSE, N("Check if case is 'LEFT' and x axis value less than z score"),
    AND($D$71 = "LEFT", $Q121 &lt; IF($H$71="", 0, $H$71)), $R121,
    FALSE, N("Check if case is 'RIGHT' and x axis value greater than z score"),
    AND($D$71 = "RIGHT", $Q121 &gt; IF($H$71="", 0, $H$71)), $R121,
    FALSE, N("Check if case is 'TWO' and both directions"),
    AND(
        $D$71 = "TWO",
        OR($Q121 &lt; -ABS($H$71), $Q121 &gt; ABS($H$71))
    ), $R121,
    FALSE, N("Default case: Return NA()"),
    TRUE, NA()
)</f>
        <v>0.39859612660068527</v>
      </c>
      <c r="V121" s="38"/>
      <c r="W121" s="23">
        <v>-0.16666666666666879</v>
      </c>
      <c r="X121" s="23">
        <v>0.158</v>
      </c>
      <c r="Y121" s="23">
        <f t="shared" si="15"/>
        <v>0.158</v>
      </c>
      <c r="Z121" s="23" t="str">
        <f t="shared" si="16"/>
        <v>x</v>
      </c>
    </row>
    <row r="122" spans="1:26" ht="16" x14ac:dyDescent="0.2">
      <c r="A122" s="39"/>
      <c r="B122" s="23"/>
      <c r="C122" s="23"/>
      <c r="D122" s="39"/>
      <c r="E122" s="39"/>
      <c r="F122" s="39"/>
      <c r="G122" s="38"/>
      <c r="H122" s="16"/>
      <c r="I122" s="16"/>
      <c r="J122" s="16"/>
      <c r="K122" s="16"/>
      <c r="L122" s="16"/>
      <c r="M122" s="16"/>
      <c r="N122" s="16"/>
      <c r="O122" s="38"/>
      <c r="P122" s="38"/>
      <c r="Q122" s="46">
        <f t="shared" si="22"/>
        <v>-2.1510571102112408E-15</v>
      </c>
      <c r="R122" s="81">
        <f t="shared" si="23"/>
        <v>0.3989422804014327</v>
      </c>
      <c r="S122" s="81" cm="1">
        <f t="array" ref="S122">_xlfn.IFS(
    FALSE, N("Check if X1 shading is ON"),
    $S$48&lt;&gt;"x", NA(),
    FALSE, N("Check if case is 'LEFT' and x axis value less than z score"),
    AND($D$67 = "LEFT", $Q122 &lt; IF($H$67="", 0, $H$67)), $R122,
    FALSE, N("Check if case is 'RIGHT' and x axis value greater than z score"),
    AND($D$67 = "RIGHT", $Q122 &gt; IF($H$67="", 0, $H$67)), $R122,
    FALSE, N("Check if case is 'TWO' and both directions"),
    AND(
        $D$67 = "TWO",
        OR($Q122 &lt; -ABS($H$67), $Q122 &gt; ABS($H$68))
    ), $R122,
    FALSE, N("Default case: Return NA()"),
    TRUE, NA()
)</f>
        <v>0.3989422804014327</v>
      </c>
      <c r="T122" s="81" t="e" cm="1">
        <f t="array" ref="T122">_xlfn.IFS(
    FALSE, N("Check if X1 shading is ON"),
    $S$48&lt;&gt;"x", NA(),
    FALSE, N("Check if case is 'LEFT' and x axis value less than z score"),
    AND($D$68 = "LEFT", $Q122 &lt; IF($H$68="", 0, $H$68)), $R122,
    FALSE, N("Check if case is 'RIGHT' and x axis value greater than z score"),
    AND($D$68 = "RIGHT", $Q122 &gt; IF($H$68="", 0, $H$68)), $R122,
    FALSE, N("Default case: Return NA()"),
    TRUE, NA()
)</f>
        <v>#N/A</v>
      </c>
      <c r="U122" s="81" cm="1">
        <f t="array" ref="U122">_xlfn.IFS(
    FALSE, N("Check if X1 shading is ON"),
    $U$48&lt;&gt;"x", NA(),
    FALSE, N("Check if case is 'LEFT' and x axis value less than z score"),
    AND($D$71 = "LEFT", $Q122 &lt; IF($H$71="", 0, $H$71)), $R122,
    FALSE, N("Check if case is 'RIGHT' and x axis value greater than z score"),
    AND($D$71 = "RIGHT", $Q122 &gt; IF($H$71="", 0, $H$71)), $R122,
    FALSE, N("Check if case is 'TWO' and both directions"),
    AND(
        $D$71 = "TWO",
        OR($Q122 &lt; -ABS($H$71), $Q122 &gt; ABS($H$71))
    ), $R122,
    FALSE, N("Default case: Return NA()"),
    TRUE, NA()
)</f>
        <v>0.3989422804014327</v>
      </c>
      <c r="V122" s="38"/>
      <c r="W122" s="23">
        <v>0.16666666666666449</v>
      </c>
      <c r="X122" s="23">
        <v>0.158</v>
      </c>
      <c r="Y122" s="23">
        <f t="shared" si="15"/>
        <v>0.158</v>
      </c>
      <c r="Z122" s="23" t="str">
        <f t="shared" si="16"/>
        <v>x</v>
      </c>
    </row>
    <row r="123" spans="1:26" ht="19" x14ac:dyDescent="0.25">
      <c r="A123" s="78" t="s">
        <v>107</v>
      </c>
      <c r="B123" s="23"/>
      <c r="C123" s="23"/>
      <c r="D123" s="39"/>
      <c r="E123" s="39"/>
      <c r="F123" s="39"/>
      <c r="G123" s="38"/>
      <c r="H123" s="16"/>
      <c r="I123" s="16"/>
      <c r="J123" s="16"/>
      <c r="K123" s="16"/>
      <c r="L123" s="16"/>
      <c r="M123" s="16"/>
      <c r="N123" s="16"/>
      <c r="O123" s="38"/>
      <c r="P123" s="38"/>
      <c r="Q123" s="46">
        <f t="shared" si="22"/>
        <v>4.1666666666664513E-2</v>
      </c>
      <c r="R123" s="81">
        <f t="shared" si="23"/>
        <v>0.39859612660068539</v>
      </c>
      <c r="S123" s="81" cm="1">
        <f t="array" ref="S123">_xlfn.IFS(
    FALSE, N("Check if X1 shading is ON"),
    $S$48&lt;&gt;"x", NA(),
    FALSE, N("Check if case is 'LEFT' and x axis value less than z score"),
    AND($D$67 = "LEFT", $Q123 &lt; IF($H$67="", 0, $H$67)), $R123,
    FALSE, N("Check if case is 'RIGHT' and x axis value greater than z score"),
    AND($D$67 = "RIGHT", $Q123 &gt; IF($H$67="", 0, $H$67)), $R123,
    FALSE, N("Check if case is 'TWO' and both directions"),
    AND(
        $D$67 = "TWO",
        OR($Q123 &lt; -ABS($H$67), $Q123 &gt; ABS($H$68))
    ), $R123,
    FALSE, N("Default case: Return NA()"),
    TRUE, NA()
)</f>
        <v>0.39859612660068539</v>
      </c>
      <c r="T123" s="81" t="e" cm="1">
        <f t="array" ref="T123">_xlfn.IFS(
    FALSE, N("Check if X1 shading is ON"),
    $S$48&lt;&gt;"x", NA(),
    FALSE, N("Check if case is 'LEFT' and x axis value less than z score"),
    AND($D$68 = "LEFT", $Q123 &lt; IF($H$68="", 0, $H$68)), $R123,
    FALSE, N("Check if case is 'RIGHT' and x axis value greater than z score"),
    AND($D$68 = "RIGHT", $Q123 &gt; IF($H$68="", 0, $H$68)), $R123,
    FALSE, N("Default case: Return NA()"),
    TRUE, NA()
)</f>
        <v>#N/A</v>
      </c>
      <c r="U123" s="81" cm="1">
        <f t="array" ref="U123">_xlfn.IFS(
    FALSE, N("Check if X1 shading is ON"),
    $U$48&lt;&gt;"x", NA(),
    FALSE, N("Check if case is 'LEFT' and x axis value less than z score"),
    AND($D$71 = "LEFT", $Q123 &lt; IF($H$71="", 0, $H$71)), $R123,
    FALSE, N("Check if case is 'RIGHT' and x axis value greater than z score"),
    AND($D$71 = "RIGHT", $Q123 &gt; IF($H$71="", 0, $H$71)), $R123,
    FALSE, N("Check if case is 'TWO' and both directions"),
    AND(
        $D$71 = "TWO",
        OR($Q123 &lt; -ABS($H$71), $Q123 &gt; ABS($H$71))
    ), $R123,
    FALSE, N("Default case: Return NA()"),
    TRUE, NA()
)</f>
        <v>0.39859612660068539</v>
      </c>
      <c r="V123" s="38"/>
      <c r="W123" s="23">
        <v>0.33333333333333115</v>
      </c>
      <c r="X123" s="23">
        <v>0.158</v>
      </c>
      <c r="Y123" s="23">
        <f t="shared" si="15"/>
        <v>0.158</v>
      </c>
      <c r="Z123" s="23" t="str">
        <f t="shared" si="16"/>
        <v>x</v>
      </c>
    </row>
    <row r="124" spans="1:26" ht="17" x14ac:dyDescent="0.2">
      <c r="A124" s="44" t="s">
        <v>289</v>
      </c>
      <c r="B124" s="5" t="s">
        <v>290</v>
      </c>
      <c r="C124" s="45" t="s">
        <v>392</v>
      </c>
      <c r="D124" s="44" t="s">
        <v>393</v>
      </c>
      <c r="E124" s="45" t="s">
        <v>394</v>
      </c>
      <c r="F124" s="39"/>
      <c r="G124" s="38"/>
      <c r="H124" s="38"/>
      <c r="I124" s="38"/>
      <c r="J124" s="38"/>
      <c r="K124" s="38"/>
      <c r="L124" s="38"/>
      <c r="M124" s="38"/>
      <c r="N124" s="16"/>
      <c r="O124" s="38"/>
      <c r="P124" s="38"/>
      <c r="Q124" s="46">
        <f t="shared" si="22"/>
        <v>8.3333333333331178E-2</v>
      </c>
      <c r="R124" s="81">
        <f t="shared" si="23"/>
        <v>0.39755946625834204</v>
      </c>
      <c r="S124" s="81" cm="1">
        <f t="array" ref="S124">_xlfn.IFS(
    FALSE, N("Check if X1 shading is ON"),
    $S$48&lt;&gt;"x", NA(),
    FALSE, N("Check if case is 'LEFT' and x axis value less than z score"),
    AND($D$67 = "LEFT", $Q124 &lt; IF($H$67="", 0, $H$67)), $R124,
    FALSE, N("Check if case is 'RIGHT' and x axis value greater than z score"),
    AND($D$67 = "RIGHT", $Q124 &gt; IF($H$67="", 0, $H$67)), $R124,
    FALSE, N("Check if case is 'TWO' and both directions"),
    AND(
        $D$67 = "TWO",
        OR($Q124 &lt; -ABS($H$67), $Q124 &gt; ABS($H$68))
    ), $R124,
    FALSE, N("Default case: Return NA()"),
    TRUE, NA()
)</f>
        <v>0.39755946625834204</v>
      </c>
      <c r="T124" s="81" t="e" cm="1">
        <f t="array" ref="T124">_xlfn.IFS(
    FALSE, N("Check if X1 shading is ON"),
    $S$48&lt;&gt;"x", NA(),
    FALSE, N("Check if case is 'LEFT' and x axis value less than z score"),
    AND($D$68 = "LEFT", $Q124 &lt; IF($H$68="", 0, $H$68)), $R124,
    FALSE, N("Check if case is 'RIGHT' and x axis value greater than z score"),
    AND($D$68 = "RIGHT", $Q124 &gt; IF($H$68="", 0, $H$68)), $R124,
    FALSE, N("Default case: Return NA()"),
    TRUE, NA()
)</f>
        <v>#N/A</v>
      </c>
      <c r="U124" s="81" cm="1">
        <f t="array" ref="U124">_xlfn.IFS(
    FALSE, N("Check if X1 shading is ON"),
    $U$48&lt;&gt;"x", NA(),
    FALSE, N("Check if case is 'LEFT' and x axis value less than z score"),
    AND($D$71 = "LEFT", $Q124 &lt; IF($H$71="", 0, $H$71)), $R124,
    FALSE, N("Check if case is 'RIGHT' and x axis value greater than z score"),
    AND($D$71 = "RIGHT", $Q124 &gt; IF($H$71="", 0, $H$71)), $R124,
    FALSE, N("Check if case is 'TWO' and both directions"),
    AND(
        $D$71 = "TWO",
        OR($Q124 &lt; -ABS($H$71), $Q124 &gt; ABS($H$71))
    ), $R124,
    FALSE, N("Default case: Return NA()"),
    TRUE, NA()
)</f>
        <v>0.39755946625834204</v>
      </c>
      <c r="V124" s="38"/>
      <c r="W124" s="23">
        <v>0.49999999999999789</v>
      </c>
      <c r="X124" s="23">
        <v>0.158</v>
      </c>
      <c r="Y124" s="23">
        <f t="shared" si="15"/>
        <v>0.158</v>
      </c>
      <c r="Z124" s="23" t="str">
        <f t="shared" si="16"/>
        <v>x</v>
      </c>
    </row>
    <row r="125" spans="1:26" ht="16" x14ac:dyDescent="0.2">
      <c r="A125" s="39" t="str">
        <f>L49</f>
        <v>x</v>
      </c>
      <c r="B125" s="23">
        <v>-0.02</v>
      </c>
      <c r="C125" s="39">
        <v>-3.5</v>
      </c>
      <c r="D125" s="39">
        <f>IF(
    A125="x",
    B125,
    NA()
)</f>
        <v>-0.02</v>
      </c>
      <c r="E125" s="47">
        <v>5.0000000000000001E-3</v>
      </c>
      <c r="F125" s="39"/>
      <c r="G125" s="38"/>
      <c r="H125" s="38"/>
      <c r="I125" s="38"/>
      <c r="J125" s="38"/>
      <c r="K125" s="38"/>
      <c r="L125" s="38"/>
      <c r="M125" s="38"/>
      <c r="N125" s="16"/>
      <c r="O125" s="38"/>
      <c r="P125" s="38"/>
      <c r="Q125" s="46">
        <f t="shared" si="22"/>
        <v>0.12499999999999784</v>
      </c>
      <c r="R125" s="81">
        <f t="shared" si="23"/>
        <v>0.39583768694474958</v>
      </c>
      <c r="S125" s="81" cm="1">
        <f t="array" ref="S125">_xlfn.IFS(
    FALSE, N("Check if X1 shading is ON"),
    $S$48&lt;&gt;"x", NA(),
    FALSE, N("Check if case is 'LEFT' and x axis value less than z score"),
    AND($D$67 = "LEFT", $Q125 &lt; IF($H$67="", 0, $H$67)), $R125,
    FALSE, N("Check if case is 'RIGHT' and x axis value greater than z score"),
    AND($D$67 = "RIGHT", $Q125 &gt; IF($H$67="", 0, $H$67)), $R125,
    FALSE, N("Check if case is 'TWO' and both directions"),
    AND(
        $D$67 = "TWO",
        OR($Q125 &lt; -ABS($H$67), $Q125 &gt; ABS($H$68))
    ), $R125,
    FALSE, N("Default case: Return NA()"),
    TRUE, NA()
)</f>
        <v>0.39583768694474958</v>
      </c>
      <c r="T125" s="81" t="e" cm="1">
        <f t="array" ref="T125">_xlfn.IFS(
    FALSE, N("Check if X1 shading is ON"),
    $S$48&lt;&gt;"x", NA(),
    FALSE, N("Check if case is 'LEFT' and x axis value less than z score"),
    AND($D$68 = "LEFT", $Q125 &lt; IF($H$68="", 0, $H$68)), $R125,
    FALSE, N("Check if case is 'RIGHT' and x axis value greater than z score"),
    AND($D$68 = "RIGHT", $Q125 &gt; IF($H$68="", 0, $H$68)), $R125,
    FALSE, N("Default case: Return NA()"),
    TRUE, NA()
)</f>
        <v>#N/A</v>
      </c>
      <c r="U125" s="81" cm="1">
        <f t="array" ref="U125">_xlfn.IFS(
    FALSE, N("Check if X1 shading is ON"),
    $U$48&lt;&gt;"x", NA(),
    FALSE, N("Check if case is 'LEFT' and x axis value less than z score"),
    AND($D$71 = "LEFT", $Q125 &lt; IF($H$71="", 0, $H$71)), $R125,
    FALSE, N("Check if case is 'RIGHT' and x axis value greater than z score"),
    AND($D$71 = "RIGHT", $Q125 &gt; IF($H$71="", 0, $H$71)), $R125,
    FALSE, N("Check if case is 'TWO' and both directions"),
    AND(
        $D$71 = "TWO",
        OR($Q125 &lt; -ABS($H$71), $Q125 &gt; ABS($H$71))
    ), $R125,
    FALSE, N("Default case: Return NA()"),
    TRUE, NA()
)</f>
        <v>0.39583768694474958</v>
      </c>
      <c r="V125" s="38"/>
      <c r="W125" s="23">
        <v>0.66666666666666441</v>
      </c>
      <c r="X125" s="23">
        <v>0.158</v>
      </c>
      <c r="Y125" s="23">
        <f t="shared" si="15"/>
        <v>0.158</v>
      </c>
      <c r="Z125" s="23" t="str">
        <f t="shared" si="16"/>
        <v>x</v>
      </c>
    </row>
    <row r="126" spans="1:26" ht="16" x14ac:dyDescent="0.2">
      <c r="A126" s="39"/>
      <c r="B126" s="23"/>
      <c r="C126" s="39">
        <f t="shared" ref="C126:C132" si="26">C125+1</f>
        <v>-2.5</v>
      </c>
      <c r="D126" s="39">
        <f>D125</f>
        <v>-0.02</v>
      </c>
      <c r="E126" s="47">
        <v>0.02</v>
      </c>
      <c r="F126" s="39"/>
      <c r="G126" s="38"/>
      <c r="H126" s="38"/>
      <c r="I126" s="38"/>
      <c r="J126" s="38"/>
      <c r="K126" s="38"/>
      <c r="L126" s="38"/>
      <c r="M126" s="38"/>
      <c r="N126" s="16"/>
      <c r="O126" s="38"/>
      <c r="P126" s="38"/>
      <c r="Q126" s="46">
        <f t="shared" si="22"/>
        <v>0.16666666666666449</v>
      </c>
      <c r="R126" s="81">
        <f t="shared" si="23"/>
        <v>0.39343971610194006</v>
      </c>
      <c r="S126" s="81" cm="1">
        <f t="array" ref="S126">_xlfn.IFS(
    FALSE, N("Check if X1 shading is ON"),
    $S$48&lt;&gt;"x", NA(),
    FALSE, N("Check if case is 'LEFT' and x axis value less than z score"),
    AND($D$67 = "LEFT", $Q126 &lt; IF($H$67="", 0, $H$67)), $R126,
    FALSE, N("Check if case is 'RIGHT' and x axis value greater than z score"),
    AND($D$67 = "RIGHT", $Q126 &gt; IF($H$67="", 0, $H$67)), $R126,
    FALSE, N("Check if case is 'TWO' and both directions"),
    AND(
        $D$67 = "TWO",
        OR($Q126 &lt; -ABS($H$67), $Q126 &gt; ABS($H$68))
    ), $R126,
    FALSE, N("Default case: Return NA()"),
    TRUE, NA()
)</f>
        <v>0.39343971610194006</v>
      </c>
      <c r="T126" s="81" t="e" cm="1">
        <f t="array" ref="T126">_xlfn.IFS(
    FALSE, N("Check if X1 shading is ON"),
    $S$48&lt;&gt;"x", NA(),
    FALSE, N("Check if case is 'LEFT' and x axis value less than z score"),
    AND($D$68 = "LEFT", $Q126 &lt; IF($H$68="", 0, $H$68)), $R126,
    FALSE, N("Check if case is 'RIGHT' and x axis value greater than z score"),
    AND($D$68 = "RIGHT", $Q126 &gt; IF($H$68="", 0, $H$68)), $R126,
    FALSE, N("Default case: Return NA()"),
    TRUE, NA()
)</f>
        <v>#N/A</v>
      </c>
      <c r="U126" s="81" cm="1">
        <f t="array" ref="U126">_xlfn.IFS(
    FALSE, N("Check if X1 shading is ON"),
    $U$48&lt;&gt;"x", NA(),
    FALSE, N("Check if case is 'LEFT' and x axis value less than z score"),
    AND($D$71 = "LEFT", $Q126 &lt; IF($H$71="", 0, $H$71)), $R126,
    FALSE, N("Check if case is 'RIGHT' and x axis value greater than z score"),
    AND($D$71 = "RIGHT", $Q126 &gt; IF($H$71="", 0, $H$71)), $R126,
    FALSE, N("Check if case is 'TWO' and both directions"),
    AND(
        $D$71 = "TWO",
        OR($Q126 &lt; -ABS($H$71), $Q126 &gt; ABS($H$71))
    ), $R126,
    FALSE, N("Default case: Return NA()"),
    TRUE, NA()
)</f>
        <v>0.39343971610194006</v>
      </c>
      <c r="V126" s="38"/>
      <c r="W126" s="23">
        <v>0.83333333333333093</v>
      </c>
      <c r="X126" s="23">
        <v>0.158</v>
      </c>
      <c r="Y126" s="23">
        <f t="shared" si="15"/>
        <v>0.158</v>
      </c>
      <c r="Z126" s="23" t="str">
        <f t="shared" si="16"/>
        <v>x</v>
      </c>
    </row>
    <row r="127" spans="1:26" ht="16" x14ac:dyDescent="0.2">
      <c r="A127" s="39"/>
      <c r="B127" s="23"/>
      <c r="C127" s="39">
        <f t="shared" si="26"/>
        <v>-1.5</v>
      </c>
      <c r="D127" s="39">
        <f t="shared" ref="D127:D132" si="27">D126</f>
        <v>-0.02</v>
      </c>
      <c r="E127" s="47">
        <v>0.13500000000000001</v>
      </c>
      <c r="F127" s="39"/>
      <c r="G127" s="38"/>
      <c r="H127" s="38"/>
      <c r="I127" s="38"/>
      <c r="J127" s="38"/>
      <c r="K127" s="38"/>
      <c r="L127" s="38"/>
      <c r="M127" s="38"/>
      <c r="N127" s="16"/>
      <c r="O127" s="38"/>
      <c r="P127" s="38"/>
      <c r="Q127" s="46">
        <f t="shared" si="22"/>
        <v>0.20833333333333115</v>
      </c>
      <c r="R127" s="81">
        <f t="shared" si="23"/>
        <v>0.39037794394036252</v>
      </c>
      <c r="S127" s="81" cm="1">
        <f t="array" ref="S127">_xlfn.IFS(
    FALSE, N("Check if X1 shading is ON"),
    $S$48&lt;&gt;"x", NA(),
    FALSE, N("Check if case is 'LEFT' and x axis value less than z score"),
    AND($D$67 = "LEFT", $Q127 &lt; IF($H$67="", 0, $H$67)), $R127,
    FALSE, N("Check if case is 'RIGHT' and x axis value greater than z score"),
    AND($D$67 = "RIGHT", $Q127 &gt; IF($H$67="", 0, $H$67)), $R127,
    FALSE, N("Check if case is 'TWO' and both directions"),
    AND(
        $D$67 = "TWO",
        OR($Q127 &lt; -ABS($H$67), $Q127 &gt; ABS($H$68))
    ), $R127,
    FALSE, N("Default case: Return NA()"),
    TRUE, NA()
)</f>
        <v>0.39037794394036252</v>
      </c>
      <c r="T127" s="81" t="e" cm="1">
        <f t="array" ref="T127">_xlfn.IFS(
    FALSE, N("Check if X1 shading is ON"),
    $S$48&lt;&gt;"x", NA(),
    FALSE, N("Check if case is 'LEFT' and x axis value less than z score"),
    AND($D$68 = "LEFT", $Q127 &lt; IF($H$68="", 0, $H$68)), $R127,
    FALSE, N("Check if case is 'RIGHT' and x axis value greater than z score"),
    AND($D$68 = "RIGHT", $Q127 &gt; IF($H$68="", 0, $H$68)), $R127,
    FALSE, N("Default case: Return NA()"),
    TRUE, NA()
)</f>
        <v>#N/A</v>
      </c>
      <c r="U127" s="81" cm="1">
        <f t="array" ref="U127">_xlfn.IFS(
    FALSE, N("Check if X1 shading is ON"),
    $U$48&lt;&gt;"x", NA(),
    FALSE, N("Check if case is 'LEFT' and x axis value less than z score"),
    AND($D$71 = "LEFT", $Q127 &lt; IF($H$71="", 0, $H$71)), $R127,
    FALSE, N("Check if case is 'RIGHT' and x axis value greater than z score"),
    AND($D$71 = "RIGHT", $Q127 &gt; IF($H$71="", 0, $H$71)), $R127,
    FALSE, N("Check if case is 'TWO' and both directions"),
    AND(
        $D$71 = "TWO",
        OR($Q127 &lt; -ABS($H$71), $Q127 &gt; ABS($H$71))
    ), $R127,
    FALSE, N("Default case: Return NA()"),
    TRUE, NA()
)</f>
        <v>0.39037794394036252</v>
      </c>
      <c r="V127" s="38"/>
      <c r="W127" s="23">
        <v>1.1666666666666643</v>
      </c>
      <c r="X127" s="23">
        <v>0.158</v>
      </c>
      <c r="Y127" s="23">
        <f t="shared" si="15"/>
        <v>0.158</v>
      </c>
      <c r="Z127" s="23" t="str">
        <f t="shared" si="16"/>
        <v>x</v>
      </c>
    </row>
    <row r="128" spans="1:26" ht="16" x14ac:dyDescent="0.2">
      <c r="A128" s="39"/>
      <c r="B128" s="23"/>
      <c r="C128" s="39">
        <f t="shared" si="26"/>
        <v>-0.5</v>
      </c>
      <c r="D128" s="39">
        <f t="shared" si="27"/>
        <v>-0.02</v>
      </c>
      <c r="E128" s="47">
        <v>0.34</v>
      </c>
      <c r="F128" s="39"/>
      <c r="G128" s="38"/>
      <c r="H128" s="38"/>
      <c r="I128" s="38"/>
      <c r="J128" s="38"/>
      <c r="K128" s="38"/>
      <c r="L128" s="38"/>
      <c r="M128" s="38"/>
      <c r="N128" s="16"/>
      <c r="O128" s="38"/>
      <c r="P128" s="38"/>
      <c r="Q128" s="46">
        <f t="shared" si="22"/>
        <v>0.24999999999999781</v>
      </c>
      <c r="R128" s="81">
        <f t="shared" si="23"/>
        <v>0.3866681168028494</v>
      </c>
      <c r="S128" s="81" cm="1">
        <f t="array" ref="S128">_xlfn.IFS(
    FALSE, N("Check if X1 shading is ON"),
    $S$48&lt;&gt;"x", NA(),
    FALSE, N("Check if case is 'LEFT' and x axis value less than z score"),
    AND($D$67 = "LEFT", $Q128 &lt; IF($H$67="", 0, $H$67)), $R128,
    FALSE, N("Check if case is 'RIGHT' and x axis value greater than z score"),
    AND($D$67 = "RIGHT", $Q128 &gt; IF($H$67="", 0, $H$67)), $R128,
    FALSE, N("Check if case is 'TWO' and both directions"),
    AND(
        $D$67 = "TWO",
        OR($Q128 &lt; -ABS($H$67), $Q128 &gt; ABS($H$68))
    ), $R128,
    FALSE, N("Default case: Return NA()"),
    TRUE, NA()
)</f>
        <v>0.3866681168028494</v>
      </c>
      <c r="T128" s="81" t="e" cm="1">
        <f t="array" ref="T128">_xlfn.IFS(
    FALSE, N("Check if X1 shading is ON"),
    $S$48&lt;&gt;"x", NA(),
    FALSE, N("Check if case is 'LEFT' and x axis value less than z score"),
    AND($D$68 = "LEFT", $Q128 &lt; IF($H$68="", 0, $H$68)), $R128,
    FALSE, N("Check if case is 'RIGHT' and x axis value greater than z score"),
    AND($D$68 = "RIGHT", $Q128 &gt; IF($H$68="", 0, $H$68)), $R128,
    FALSE, N("Default case: Return NA()"),
    TRUE, NA()
)</f>
        <v>#N/A</v>
      </c>
      <c r="U128" s="81" cm="1">
        <f t="array" ref="U128">_xlfn.IFS(
    FALSE, N("Check if X1 shading is ON"),
    $U$48&lt;&gt;"x", NA(),
    FALSE, N("Check if case is 'LEFT' and x axis value less than z score"),
    AND($D$71 = "LEFT", $Q128 &lt; IF($H$71="", 0, $H$71)), $R128,
    FALSE, N("Check if case is 'RIGHT' and x axis value greater than z score"),
    AND($D$71 = "RIGHT", $Q128 &gt; IF($H$71="", 0, $H$71)), $R128,
    FALSE, N("Check if case is 'TWO' and both directions"),
    AND(
        $D$71 = "TWO",
        OR($Q128 &lt; -ABS($H$71), $Q128 &gt; ABS($H$71))
    ), $R128,
    FALSE, N("Default case: Return NA()"),
    TRUE, NA()
)</f>
        <v>0.3866681168028494</v>
      </c>
      <c r="V128" s="38"/>
      <c r="W128" s="23">
        <v>-1.1666666666666687</v>
      </c>
      <c r="X128" s="23">
        <v>0.182</v>
      </c>
      <c r="Y128" s="23">
        <f t="shared" si="15"/>
        <v>0.182</v>
      </c>
      <c r="Z128" s="23" t="str">
        <f t="shared" si="16"/>
        <v>x</v>
      </c>
    </row>
    <row r="129" spans="1:26" ht="16" x14ac:dyDescent="0.2">
      <c r="A129" s="39"/>
      <c r="B129" s="23"/>
      <c r="C129" s="39">
        <f t="shared" si="26"/>
        <v>0.5</v>
      </c>
      <c r="D129" s="39">
        <f t="shared" si="27"/>
        <v>-0.02</v>
      </c>
      <c r="E129" s="47">
        <v>0.34</v>
      </c>
      <c r="F129" s="39"/>
      <c r="G129" s="38"/>
      <c r="H129" s="38"/>
      <c r="I129" s="38"/>
      <c r="J129" s="38"/>
      <c r="K129" s="38"/>
      <c r="L129" s="38"/>
      <c r="M129" s="38"/>
      <c r="N129" s="16"/>
      <c r="O129" s="38"/>
      <c r="P129" s="38"/>
      <c r="Q129" s="46">
        <f t="shared" si="22"/>
        <v>0.29166666666666446</v>
      </c>
      <c r="R129" s="81">
        <f t="shared" si="23"/>
        <v>0.3823292022799169</v>
      </c>
      <c r="S129" s="81" cm="1">
        <f t="array" ref="S129">_xlfn.IFS(
    FALSE, N("Check if X1 shading is ON"),
    $S$48&lt;&gt;"x", NA(),
    FALSE, N("Check if case is 'LEFT' and x axis value less than z score"),
    AND($D$67 = "LEFT", $Q129 &lt; IF($H$67="", 0, $H$67)), $R129,
    FALSE, N("Check if case is 'RIGHT' and x axis value greater than z score"),
    AND($D$67 = "RIGHT", $Q129 &gt; IF($H$67="", 0, $H$67)), $R129,
    FALSE, N("Check if case is 'TWO' and both directions"),
    AND(
        $D$67 = "TWO",
        OR($Q129 &lt; -ABS($H$67), $Q129 &gt; ABS($H$68))
    ), $R129,
    FALSE, N("Default case: Return NA()"),
    TRUE, NA()
)</f>
        <v>0.3823292022799169</v>
      </c>
      <c r="T129" s="81" t="e" cm="1">
        <f t="array" ref="T129">_xlfn.IFS(
    FALSE, N("Check if X1 shading is ON"),
    $S$48&lt;&gt;"x", NA(),
    FALSE, N("Check if case is 'LEFT' and x axis value less than z score"),
    AND($D$68 = "LEFT", $Q129 &lt; IF($H$68="", 0, $H$68)), $R129,
    FALSE, N("Check if case is 'RIGHT' and x axis value greater than z score"),
    AND($D$68 = "RIGHT", $Q129 &gt; IF($H$68="", 0, $H$68)), $R129,
    FALSE, N("Default case: Return NA()"),
    TRUE, NA()
)</f>
        <v>#N/A</v>
      </c>
      <c r="U129" s="81" cm="1">
        <f t="array" ref="U129">_xlfn.IFS(
    FALSE, N("Check if X1 shading is ON"),
    $U$48&lt;&gt;"x", NA(),
    FALSE, N("Check if case is 'LEFT' and x axis value less than z score"),
    AND($D$71 = "LEFT", $Q129 &lt; IF($H$71="", 0, $H$71)), $R129,
    FALSE, N("Check if case is 'RIGHT' and x axis value greater than z score"),
    AND($D$71 = "RIGHT", $Q129 &gt; IF($H$71="", 0, $H$71)), $R129,
    FALSE, N("Check if case is 'TWO' and both directions"),
    AND(
        $D$71 = "TWO",
        OR($Q129 &lt; -ABS($H$71), $Q129 &gt; ABS($H$71))
    ), $R129,
    FALSE, N("Default case: Return NA()"),
    TRUE, NA()
)</f>
        <v>0.3823292022799169</v>
      </c>
      <c r="V129" s="38"/>
      <c r="W129" s="23">
        <v>-0.83333333333333526</v>
      </c>
      <c r="X129" s="23">
        <v>0.182</v>
      </c>
      <c r="Y129" s="23">
        <f t="shared" si="15"/>
        <v>0.182</v>
      </c>
      <c r="Z129" s="23" t="str">
        <f t="shared" si="16"/>
        <v>x</v>
      </c>
    </row>
    <row r="130" spans="1:26" ht="16" x14ac:dyDescent="0.2">
      <c r="A130" s="39"/>
      <c r="B130" s="23"/>
      <c r="C130" s="39">
        <f t="shared" si="26"/>
        <v>1.5</v>
      </c>
      <c r="D130" s="39">
        <f t="shared" si="27"/>
        <v>-0.02</v>
      </c>
      <c r="E130" s="47">
        <v>0.13500000000000001</v>
      </c>
      <c r="F130" s="39"/>
      <c r="G130" s="38"/>
      <c r="H130" s="38"/>
      <c r="I130" s="38"/>
      <c r="J130" s="38"/>
      <c r="K130" s="38"/>
      <c r="L130" s="38"/>
      <c r="M130" s="38"/>
      <c r="N130" s="16"/>
      <c r="O130" s="38"/>
      <c r="P130" s="38"/>
      <c r="Q130" s="46">
        <f t="shared" si="22"/>
        <v>0.33333333333333115</v>
      </c>
      <c r="R130" s="81">
        <f t="shared" si="23"/>
        <v>0.37738322769299348</v>
      </c>
      <c r="S130" s="81" cm="1">
        <f t="array" ref="S130">_xlfn.IFS(
    FALSE, N("Check if X1 shading is ON"),
    $S$48&lt;&gt;"x", NA(),
    FALSE, N("Check if case is 'LEFT' and x axis value less than z score"),
    AND($D$67 = "LEFT", $Q130 &lt; IF($H$67="", 0, $H$67)), $R130,
    FALSE, N("Check if case is 'RIGHT' and x axis value greater than z score"),
    AND($D$67 = "RIGHT", $Q130 &gt; IF($H$67="", 0, $H$67)), $R130,
    FALSE, N("Check if case is 'TWO' and both directions"),
    AND(
        $D$67 = "TWO",
        OR($Q130 &lt; -ABS($H$67), $Q130 &gt; ABS($H$68))
    ), $R130,
    FALSE, N("Default case: Return NA()"),
    TRUE, NA()
)</f>
        <v>0.37738322769299348</v>
      </c>
      <c r="T130" s="81" t="e" cm="1">
        <f t="array" ref="T130">_xlfn.IFS(
    FALSE, N("Check if X1 shading is ON"),
    $S$48&lt;&gt;"x", NA(),
    FALSE, N("Check if case is 'LEFT' and x axis value less than z score"),
    AND($D$68 = "LEFT", $Q130 &lt; IF($H$68="", 0, $H$68)), $R130,
    FALSE, N("Check if case is 'RIGHT' and x axis value greater than z score"),
    AND($D$68 = "RIGHT", $Q130 &gt; IF($H$68="", 0, $H$68)), $R130,
    FALSE, N("Default case: Return NA()"),
    TRUE, NA()
)</f>
        <v>#N/A</v>
      </c>
      <c r="U130" s="81" cm="1">
        <f t="array" ref="U130">_xlfn.IFS(
    FALSE, N("Check if X1 shading is ON"),
    $U$48&lt;&gt;"x", NA(),
    FALSE, N("Check if case is 'LEFT' and x axis value less than z score"),
    AND($D$71 = "LEFT", $Q130 &lt; IF($H$71="", 0, $H$71)), $R130,
    FALSE, N("Check if case is 'RIGHT' and x axis value greater than z score"),
    AND($D$71 = "RIGHT", $Q130 &gt; IF($H$71="", 0, $H$71)), $R130,
    FALSE, N("Check if case is 'TWO' and both directions"),
    AND(
        $D$71 = "TWO",
        OR($Q130 &lt; -ABS($H$71), $Q130 &gt; ABS($H$71))
    ), $R130,
    FALSE, N("Default case: Return NA()"),
    TRUE, NA()
)</f>
        <v>0.37738322769299348</v>
      </c>
      <c r="V130" s="38"/>
      <c r="W130" s="23">
        <v>-0.66666666666666874</v>
      </c>
      <c r="X130" s="23">
        <v>0.182</v>
      </c>
      <c r="Y130" s="23">
        <f t="shared" si="15"/>
        <v>0.182</v>
      </c>
      <c r="Z130" s="23" t="str">
        <f t="shared" si="16"/>
        <v>x</v>
      </c>
    </row>
    <row r="131" spans="1:26" ht="16" x14ac:dyDescent="0.2">
      <c r="A131" s="39"/>
      <c r="B131" s="23"/>
      <c r="C131" s="39">
        <f t="shared" si="26"/>
        <v>2.5</v>
      </c>
      <c r="D131" s="39">
        <f t="shared" si="27"/>
        <v>-0.02</v>
      </c>
      <c r="E131" s="47">
        <v>0.02</v>
      </c>
      <c r="F131" s="39"/>
      <c r="G131" s="38"/>
      <c r="H131" s="38"/>
      <c r="I131" s="38"/>
      <c r="J131" s="38"/>
      <c r="K131" s="38"/>
      <c r="L131" s="38"/>
      <c r="M131" s="38"/>
      <c r="N131" s="16"/>
      <c r="O131" s="38"/>
      <c r="P131" s="38"/>
      <c r="Q131" s="46">
        <f t="shared" si="22"/>
        <v>0.37499999999999784</v>
      </c>
      <c r="R131" s="81">
        <f t="shared" si="23"/>
        <v>0.37185509386976923</v>
      </c>
      <c r="S131" s="81" cm="1">
        <f t="array" ref="S131">_xlfn.IFS(
    FALSE, N("Check if X1 shading is ON"),
    $S$48&lt;&gt;"x", NA(),
    FALSE, N("Check if case is 'LEFT' and x axis value less than z score"),
    AND($D$67 = "LEFT", $Q131 &lt; IF($H$67="", 0, $H$67)), $R131,
    FALSE, N("Check if case is 'RIGHT' and x axis value greater than z score"),
    AND($D$67 = "RIGHT", $Q131 &gt; IF($H$67="", 0, $H$67)), $R131,
    FALSE, N("Check if case is 'TWO' and both directions"),
    AND(
        $D$67 = "TWO",
        OR($Q131 &lt; -ABS($H$67), $Q131 &gt; ABS($H$68))
    ), $R131,
    FALSE, N("Default case: Return NA()"),
    TRUE, NA()
)</f>
        <v>0.37185509386976923</v>
      </c>
      <c r="T131" s="81" t="e" cm="1">
        <f t="array" ref="T131">_xlfn.IFS(
    FALSE, N("Check if X1 shading is ON"),
    $S$48&lt;&gt;"x", NA(),
    FALSE, N("Check if case is 'LEFT' and x axis value less than z score"),
    AND($D$68 = "LEFT", $Q131 &lt; IF($H$68="", 0, $H$68)), $R131,
    FALSE, N("Check if case is 'RIGHT' and x axis value greater than z score"),
    AND($D$68 = "RIGHT", $Q131 &gt; IF($H$68="", 0, $H$68)), $R131,
    FALSE, N("Default case: Return NA()"),
    TRUE, NA()
)</f>
        <v>#N/A</v>
      </c>
      <c r="U131" s="81" cm="1">
        <f t="array" ref="U131">_xlfn.IFS(
    FALSE, N("Check if X1 shading is ON"),
    $U$48&lt;&gt;"x", NA(),
    FALSE, N("Check if case is 'LEFT' and x axis value less than z score"),
    AND($D$71 = "LEFT", $Q131 &lt; IF($H$71="", 0, $H$71)), $R131,
    FALSE, N("Check if case is 'RIGHT' and x axis value greater than z score"),
    AND($D$71 = "RIGHT", $Q131 &gt; IF($H$71="", 0, $H$71)), $R131,
    FALSE, N("Check if case is 'TWO' and both directions"),
    AND(
        $D$71 = "TWO",
        OR($Q131 &lt; -ABS($H$71), $Q131 &gt; ABS($H$71))
    ), $R131,
    FALSE, N("Default case: Return NA()"),
    TRUE, NA()
)</f>
        <v>0.37185509386976923</v>
      </c>
      <c r="V131" s="38"/>
      <c r="W131" s="23">
        <v>-0.50000000000000222</v>
      </c>
      <c r="X131" s="23">
        <v>0.182</v>
      </c>
      <c r="Y131" s="23">
        <f t="shared" si="15"/>
        <v>0.182</v>
      </c>
      <c r="Z131" s="23" t="str">
        <f t="shared" si="16"/>
        <v>x</v>
      </c>
    </row>
    <row r="132" spans="1:26" ht="16" x14ac:dyDescent="0.2">
      <c r="A132" s="39"/>
      <c r="B132" s="23"/>
      <c r="C132" s="39">
        <f t="shared" si="26"/>
        <v>3.5</v>
      </c>
      <c r="D132" s="39">
        <f t="shared" si="27"/>
        <v>-0.02</v>
      </c>
      <c r="E132" s="47">
        <v>5.0000000000000001E-3</v>
      </c>
      <c r="F132" s="39"/>
      <c r="G132" s="38"/>
      <c r="H132" s="38"/>
      <c r="I132" s="38"/>
      <c r="J132" s="38"/>
      <c r="K132" s="38"/>
      <c r="L132" s="38"/>
      <c r="M132" s="38"/>
      <c r="N132" s="16"/>
      <c r="O132" s="38"/>
      <c r="P132" s="38"/>
      <c r="Q132" s="46">
        <f t="shared" si="22"/>
        <v>0.41666666666666452</v>
      </c>
      <c r="R132" s="81">
        <f t="shared" si="23"/>
        <v>0.36577236641400274</v>
      </c>
      <c r="S132" s="81" cm="1">
        <f t="array" ref="S132">_xlfn.IFS(
    FALSE, N("Check if X1 shading is ON"),
    $S$48&lt;&gt;"x", NA(),
    FALSE, N("Check if case is 'LEFT' and x axis value less than z score"),
    AND($D$67 = "LEFT", $Q132 &lt; IF($H$67="", 0, $H$67)), $R132,
    FALSE, N("Check if case is 'RIGHT' and x axis value greater than z score"),
    AND($D$67 = "RIGHT", $Q132 &gt; IF($H$67="", 0, $H$67)), $R132,
    FALSE, N("Check if case is 'TWO' and both directions"),
    AND(
        $D$67 = "TWO",
        OR($Q132 &lt; -ABS($H$67), $Q132 &gt; ABS($H$68))
    ), $R132,
    FALSE, N("Default case: Return NA()"),
    TRUE, NA()
)</f>
        <v>0.36577236641400274</v>
      </c>
      <c r="T132" s="81" t="e" cm="1">
        <f t="array" ref="T132">_xlfn.IFS(
    FALSE, N("Check if X1 shading is ON"),
    $S$48&lt;&gt;"x", NA(),
    FALSE, N("Check if case is 'LEFT' and x axis value less than z score"),
    AND($D$68 = "LEFT", $Q132 &lt; IF($H$68="", 0, $H$68)), $R132,
    FALSE, N("Check if case is 'RIGHT' and x axis value greater than z score"),
    AND($D$68 = "RIGHT", $Q132 &gt; IF($H$68="", 0, $H$68)), $R132,
    FALSE, N("Default case: Return NA()"),
    TRUE, NA()
)</f>
        <v>#N/A</v>
      </c>
      <c r="U132" s="81" cm="1">
        <f t="array" ref="U132">_xlfn.IFS(
    FALSE, N("Check if X1 shading is ON"),
    $U$48&lt;&gt;"x", NA(),
    FALSE, N("Check if case is 'LEFT' and x axis value less than z score"),
    AND($D$71 = "LEFT", $Q132 &lt; IF($H$71="", 0, $H$71)), $R132,
    FALSE, N("Check if case is 'RIGHT' and x axis value greater than z score"),
    AND($D$71 = "RIGHT", $Q132 &gt; IF($H$71="", 0, $H$71)), $R132,
    FALSE, N("Check if case is 'TWO' and both directions"),
    AND(
        $D$71 = "TWO",
        OR($Q132 &lt; -ABS($H$71), $Q132 &gt; ABS($H$71))
    ), $R132,
    FALSE, N("Default case: Return NA()"),
    TRUE, NA()
)</f>
        <v>0.36577236641400274</v>
      </c>
      <c r="V132" s="38"/>
      <c r="W132" s="23">
        <v>-0.33333333333333548</v>
      </c>
      <c r="X132" s="23">
        <v>0.182</v>
      </c>
      <c r="Y132" s="23">
        <f t="shared" si="15"/>
        <v>0.182</v>
      </c>
      <c r="Z132" s="23" t="str">
        <f t="shared" si="16"/>
        <v>x</v>
      </c>
    </row>
    <row r="133" spans="1:26" ht="16" x14ac:dyDescent="0.2">
      <c r="A133" s="39"/>
      <c r="B133" s="23"/>
      <c r="C133" s="23"/>
      <c r="D133" s="39"/>
      <c r="E133" s="39"/>
      <c r="F133" s="39"/>
      <c r="G133" s="38"/>
      <c r="H133" s="38"/>
      <c r="I133" s="38"/>
      <c r="J133" s="38"/>
      <c r="K133" s="38"/>
      <c r="L133" s="38"/>
      <c r="M133" s="38"/>
      <c r="N133" s="16"/>
      <c r="O133" s="38"/>
      <c r="P133" s="38"/>
      <c r="Q133" s="46">
        <f t="shared" si="22"/>
        <v>0.45833333333333121</v>
      </c>
      <c r="R133" s="81">
        <f t="shared" si="23"/>
        <v>0.35916504691680978</v>
      </c>
      <c r="S133" s="81" cm="1">
        <f t="array" ref="S133">_xlfn.IFS(
    FALSE, N("Check if X1 shading is ON"),
    $S$48&lt;&gt;"x", NA(),
    FALSE, N("Check if case is 'LEFT' and x axis value less than z score"),
    AND($D$67 = "LEFT", $Q133 &lt; IF($H$67="", 0, $H$67)), $R133,
    FALSE, N("Check if case is 'RIGHT' and x axis value greater than z score"),
    AND($D$67 = "RIGHT", $Q133 &gt; IF($H$67="", 0, $H$67)), $R133,
    FALSE, N("Check if case is 'TWO' and both directions"),
    AND(
        $D$67 = "TWO",
        OR($Q133 &lt; -ABS($H$67), $Q133 &gt; ABS($H$68))
    ), $R133,
    FALSE, N("Default case: Return NA()"),
    TRUE, NA()
)</f>
        <v>0.35916504691680978</v>
      </c>
      <c r="T133" s="81" t="e" cm="1">
        <f t="array" ref="T133">_xlfn.IFS(
    FALSE, N("Check if X1 shading is ON"),
    $S$48&lt;&gt;"x", NA(),
    FALSE, N("Check if case is 'LEFT' and x axis value less than z score"),
    AND($D$68 = "LEFT", $Q133 &lt; IF($H$68="", 0, $H$68)), $R133,
    FALSE, N("Check if case is 'RIGHT' and x axis value greater than z score"),
    AND($D$68 = "RIGHT", $Q133 &gt; IF($H$68="", 0, $H$68)), $R133,
    FALSE, N("Default case: Return NA()"),
    TRUE, NA()
)</f>
        <v>#N/A</v>
      </c>
      <c r="U133" s="81" cm="1">
        <f t="array" ref="U133">_xlfn.IFS(
    FALSE, N("Check if X1 shading is ON"),
    $U$48&lt;&gt;"x", NA(),
    FALSE, N("Check if case is 'LEFT' and x axis value less than z score"),
    AND($D$71 = "LEFT", $Q133 &lt; IF($H$71="", 0, $H$71)), $R133,
    FALSE, N("Check if case is 'RIGHT' and x axis value greater than z score"),
    AND($D$71 = "RIGHT", $Q133 &gt; IF($H$71="", 0, $H$71)), $R133,
    FALSE, N("Check if case is 'TWO' and both directions"),
    AND(
        $D$71 = "TWO",
        OR($Q133 &lt; -ABS($H$71), $Q133 &gt; ABS($H$71))
    ), $R133,
    FALSE, N("Default case: Return NA()"),
    TRUE, NA()
)</f>
        <v>0.35916504691680978</v>
      </c>
      <c r="V133" s="38"/>
      <c r="W133" s="23">
        <v>-0.16666666666666879</v>
      </c>
      <c r="X133" s="23">
        <v>0.182</v>
      </c>
      <c r="Y133" s="23">
        <f t="shared" ref="Y133:Y196" si="28">IF($Y$2="x",X133,NA())</f>
        <v>0.182</v>
      </c>
      <c r="Z133" s="23" t="str">
        <f t="shared" ref="Z133:Z196" si="29">IF($G$66="","",$G$66)</f>
        <v>x</v>
      </c>
    </row>
    <row r="134" spans="1:26" ht="19" x14ac:dyDescent="0.25">
      <c r="A134" s="78" t="s">
        <v>444</v>
      </c>
      <c r="B134" s="23"/>
      <c r="C134" s="23"/>
      <c r="D134" s="39"/>
      <c r="E134" s="39"/>
      <c r="F134" s="39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46">
        <f t="shared" si="22"/>
        <v>0.49999999999999789</v>
      </c>
      <c r="R134" s="81">
        <f t="shared" si="23"/>
        <v>0.35206532676429986</v>
      </c>
      <c r="S134" s="81" cm="1">
        <f t="array" ref="S134">_xlfn.IFS(
    FALSE, N("Check if X1 shading is ON"),
    $S$48&lt;&gt;"x", NA(),
    FALSE, N("Check if case is 'LEFT' and x axis value less than z score"),
    AND($D$67 = "LEFT", $Q134 &lt; IF($H$67="", 0, $H$67)), $R134,
    FALSE, N("Check if case is 'RIGHT' and x axis value greater than z score"),
    AND($D$67 = "RIGHT", $Q134 &gt; IF($H$67="", 0, $H$67)), $R134,
    FALSE, N("Check if case is 'TWO' and both directions"),
    AND(
        $D$67 = "TWO",
        OR($Q134 &lt; -ABS($H$67), $Q134 &gt; ABS($H$68))
    ), $R134,
    FALSE, N("Default case: Return NA()"),
    TRUE, NA()
)</f>
        <v>0.35206532676429986</v>
      </c>
      <c r="T134" s="81" t="e" cm="1">
        <f t="array" ref="T134">_xlfn.IFS(
    FALSE, N("Check if X1 shading is ON"),
    $S$48&lt;&gt;"x", NA(),
    FALSE, N("Check if case is 'LEFT' and x axis value less than z score"),
    AND($D$68 = "LEFT", $Q134 &lt; IF($H$68="", 0, $H$68)), $R134,
    FALSE, N("Check if case is 'RIGHT' and x axis value greater than z score"),
    AND($D$68 = "RIGHT", $Q134 &gt; IF($H$68="", 0, $H$68)), $R134,
    FALSE, N("Default case: Return NA()"),
    TRUE, NA()
)</f>
        <v>#N/A</v>
      </c>
      <c r="U134" s="81" cm="1">
        <f t="array" ref="U134">_xlfn.IFS(
    FALSE, N("Check if X1 shading is ON"),
    $U$48&lt;&gt;"x", NA(),
    FALSE, N("Check if case is 'LEFT' and x axis value less than z score"),
    AND($D$71 = "LEFT", $Q134 &lt; IF($H$71="", 0, $H$71)), $R134,
    FALSE, N("Check if case is 'RIGHT' and x axis value greater than z score"),
    AND($D$71 = "RIGHT", $Q134 &gt; IF($H$71="", 0, $H$71)), $R134,
    FALSE, N("Check if case is 'TWO' and both directions"),
    AND(
        $D$71 = "TWO",
        OR($Q134 &lt; -ABS($H$71), $Q134 &gt; ABS($H$71))
    ), $R134,
    FALSE, N("Default case: Return NA()"),
    TRUE, NA()
)</f>
        <v>0.35206532676429986</v>
      </c>
      <c r="V134" s="38"/>
      <c r="W134" s="23">
        <v>0.16666666666666449</v>
      </c>
      <c r="X134" s="23">
        <v>0.182</v>
      </c>
      <c r="Y134" s="23">
        <f t="shared" si="28"/>
        <v>0.182</v>
      </c>
      <c r="Z134" s="23" t="str">
        <f t="shared" si="29"/>
        <v>x</v>
      </c>
    </row>
    <row r="135" spans="1:26" ht="17" x14ac:dyDescent="0.2">
      <c r="A135" s="44" t="s">
        <v>289</v>
      </c>
      <c r="B135" s="5" t="s">
        <v>290</v>
      </c>
      <c r="C135" s="44" t="s">
        <v>396</v>
      </c>
      <c r="D135" s="45" t="s">
        <v>397</v>
      </c>
      <c r="E135" s="44" t="s">
        <v>398</v>
      </c>
      <c r="F135" s="44" t="s">
        <v>399</v>
      </c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46">
        <f t="shared" si="22"/>
        <v>0.54166666666666452</v>
      </c>
      <c r="R135" s="81">
        <f t="shared" si="23"/>
        <v>0.34450732636471298</v>
      </c>
      <c r="S135" s="81" cm="1">
        <f t="array" ref="S135">_xlfn.IFS(
    FALSE, N("Check if X1 shading is ON"),
    $S$48&lt;&gt;"x", NA(),
    FALSE, N("Check if case is 'LEFT' and x axis value less than z score"),
    AND($D$67 = "LEFT", $Q135 &lt; IF($H$67="", 0, $H$67)), $R135,
    FALSE, N("Check if case is 'RIGHT' and x axis value greater than z score"),
    AND($D$67 = "RIGHT", $Q135 &gt; IF($H$67="", 0, $H$67)), $R135,
    FALSE, N("Check if case is 'TWO' and both directions"),
    AND(
        $D$67 = "TWO",
        OR($Q135 &lt; -ABS($H$67), $Q135 &gt; ABS($H$68))
    ), $R135,
    FALSE, N("Default case: Return NA()"),
    TRUE, NA()
)</f>
        <v>0.34450732636471298</v>
      </c>
      <c r="T135" s="81" t="e" cm="1">
        <f t="array" ref="T135">_xlfn.IFS(
    FALSE, N("Check if X1 shading is ON"),
    $S$48&lt;&gt;"x", NA(),
    FALSE, N("Check if case is 'LEFT' and x axis value less than z score"),
    AND($D$68 = "LEFT", $Q135 &lt; IF($H$68="", 0, $H$68)), $R135,
    FALSE, N("Check if case is 'RIGHT' and x axis value greater than z score"),
    AND($D$68 = "RIGHT", $Q135 &gt; IF($H$68="", 0, $H$68)), $R135,
    FALSE, N("Default case: Return NA()"),
    TRUE, NA()
)</f>
        <v>#N/A</v>
      </c>
      <c r="U135" s="81" cm="1">
        <f t="array" ref="U135">_xlfn.IFS(
    FALSE, N("Check if X1 shading is ON"),
    $U$48&lt;&gt;"x", NA(),
    FALSE, N("Check if case is 'LEFT' and x axis value less than z score"),
    AND($D$71 = "LEFT", $Q135 &lt; IF($H$71="", 0, $H$71)), $R135,
    FALSE, N("Check if case is 'RIGHT' and x axis value greater than z score"),
    AND($D$71 = "RIGHT", $Q135 &gt; IF($H$71="", 0, $H$71)), $R135,
    FALSE, N("Check if case is 'TWO' and both directions"),
    AND(
        $D$71 = "TWO",
        OR($Q135 &lt; -ABS($H$71), $Q135 &gt; ABS($H$71))
    ), $R135,
    FALSE, N("Default case: Return NA()"),
    TRUE, NA()
)</f>
        <v>0.34450732636471298</v>
      </c>
      <c r="V135" s="38"/>
      <c r="W135" s="23">
        <v>0.33333333333333115</v>
      </c>
      <c r="X135" s="23">
        <v>0.182</v>
      </c>
      <c r="Y135" s="23">
        <f t="shared" si="28"/>
        <v>0.182</v>
      </c>
      <c r="Z135" s="23" t="str">
        <f t="shared" si="29"/>
        <v>x</v>
      </c>
    </row>
    <row r="136" spans="1:26" ht="16" x14ac:dyDescent="0.2">
      <c r="A136" s="82" t="str">
        <f>L50</f>
        <v>x</v>
      </c>
      <c r="B136" s="23">
        <f>-0.05</f>
        <v>-0.05</v>
      </c>
      <c r="C136" s="39">
        <f t="shared" ref="C136:C142" si="30">C115</f>
        <v>-3</v>
      </c>
      <c r="D136" s="39">
        <f>IF(
    A136="x",
    B136,
    NA()
)</f>
        <v>-0.05</v>
      </c>
      <c r="E136" s="125" cm="1">
        <f t="array" ref="E136">_xlfn.IFS(
    $D$69 = "TWO", IF(SUM($E$125:E125) &lt;= 0.5, SUM($E$125:E125), 1 - SUM($E$125:E125)),
    $D$67 = "LEFT", SUM($E$125:E125),
    $D$67 = "RIGHT", 1 - SUM($E$125:E125)
)</f>
        <v>5.0000000000000001E-3</v>
      </c>
      <c r="F136" s="126" t="str" cm="1">
        <f t="array" ref="F136">_xlfn.IFS(
    $D$67 = "", "",
    AND($D$69 = "TWO", ROWS($E$136:E136) = 1), "⟵ " &amp; TEXT(E136, "#0.0%"),
    AND($D$69 = "TWO", E136 = 50%), TEXT(E136, "#0.0%"),
    AND($D$69 = "TWO", E137 &gt; E136), "⟵ " &amp; TEXT(E136, "#0.0%"),
    AND($D$69 = "TWO", E137 &lt; E136), TEXT(E136, "#0.0%") &amp; " ⟶",
    $D$67 = "LEFT", "⟵ " &amp; TEXT(E136, "#0.0%"),
    $D$67 = "RIGHT", TEXT(E136, "#0.0%") &amp; " ⟶"
)</f>
        <v>⟵ 0.5%</v>
      </c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46">
        <f t="shared" si="22"/>
        <v>0.58333333333333115</v>
      </c>
      <c r="R136" s="81">
        <f t="shared" si="23"/>
        <v>0.3365268227449536</v>
      </c>
      <c r="S136" s="81" cm="1">
        <f t="array" ref="S136">_xlfn.IFS(
    FALSE, N("Check if X1 shading is ON"),
    $S$48&lt;&gt;"x", NA(),
    FALSE, N("Check if case is 'LEFT' and x axis value less than z score"),
    AND($D$67 = "LEFT", $Q136 &lt; IF($H$67="", 0, $H$67)), $R136,
    FALSE, N("Check if case is 'RIGHT' and x axis value greater than z score"),
    AND($D$67 = "RIGHT", $Q136 &gt; IF($H$67="", 0, $H$67)), $R136,
    FALSE, N("Check if case is 'TWO' and both directions"),
    AND(
        $D$67 = "TWO",
        OR($Q136 &lt; -ABS($H$67), $Q136 &gt; ABS($H$68))
    ), $R136,
    FALSE, N("Default case: Return NA()"),
    TRUE, NA()
)</f>
        <v>0.3365268227449536</v>
      </c>
      <c r="T136" s="81" t="e" cm="1">
        <f t="array" ref="T136">_xlfn.IFS(
    FALSE, N("Check if X1 shading is ON"),
    $S$48&lt;&gt;"x", NA(),
    FALSE, N("Check if case is 'LEFT' and x axis value less than z score"),
    AND($D$68 = "LEFT", $Q136 &lt; IF($H$68="", 0, $H$68)), $R136,
    FALSE, N("Check if case is 'RIGHT' and x axis value greater than z score"),
    AND($D$68 = "RIGHT", $Q136 &gt; IF($H$68="", 0, $H$68)), $R136,
    FALSE, N("Default case: Return NA()"),
    TRUE, NA()
)</f>
        <v>#N/A</v>
      </c>
      <c r="U136" s="81" cm="1">
        <f t="array" ref="U136">_xlfn.IFS(
    FALSE, N("Check if X1 shading is ON"),
    $U$48&lt;&gt;"x", NA(),
    FALSE, N("Check if case is 'LEFT' and x axis value less than z score"),
    AND($D$71 = "LEFT", $Q136 &lt; IF($H$71="", 0, $H$71)), $R136,
    FALSE, N("Check if case is 'RIGHT' and x axis value greater than z score"),
    AND($D$71 = "RIGHT", $Q136 &gt; IF($H$71="", 0, $H$71)), $R136,
    FALSE, N("Check if case is 'TWO' and both directions"),
    AND(
        $D$71 = "TWO",
        OR($Q136 &lt; -ABS($H$71), $Q136 &gt; ABS($H$71))
    ), $R136,
    FALSE, N("Default case: Return NA()"),
    TRUE, NA()
)</f>
        <v>0.3365268227449536</v>
      </c>
      <c r="V136" s="38"/>
      <c r="W136" s="23">
        <v>0.49999999999999789</v>
      </c>
      <c r="X136" s="23">
        <v>0.182</v>
      </c>
      <c r="Y136" s="23">
        <f t="shared" si="28"/>
        <v>0.182</v>
      </c>
      <c r="Z136" s="23" t="str">
        <f t="shared" si="29"/>
        <v>x</v>
      </c>
    </row>
    <row r="137" spans="1:26" ht="16" x14ac:dyDescent="0.2">
      <c r="A137" s="39"/>
      <c r="B137" s="23"/>
      <c r="C137" s="39">
        <f t="shared" si="30"/>
        <v>-2</v>
      </c>
      <c r="D137" s="39">
        <f t="shared" ref="D137:D142" si="31">D136</f>
        <v>-0.05</v>
      </c>
      <c r="E137" s="125" cm="1">
        <f t="array" ref="E137">_xlfn.IFS(
    $D$69 = "TWO", IF(SUM($E$125:E126) &lt;= 0.5, SUM($E$125:E126), 1 - SUM($E$125:E126)),
    $D$67 = "LEFT", SUM($E$125:E126),
    $D$67 = "RIGHT", 1 - SUM($E$125:E126)
)</f>
        <v>2.5000000000000001E-2</v>
      </c>
      <c r="F137" s="126" t="str" cm="1">
        <f t="array" ref="F137">_xlfn.IFS(
    $D$67 = "", "",
    AND($D$69 = "TWO", ROWS($E$136:E137) = 1), "⟵ " &amp; TEXT(E137, "#0.0%"),
    AND($D$69 = "TWO", E137 = 50%), TEXT(E137, "#0.0%"),
    AND($D$69 = "TWO", E138 &gt; E137), "⟵ " &amp; TEXT(E137, "#0.0%"),
    AND($D$69 = "TWO", E138 &lt; E137), TEXT(E137, "#0.0%") &amp; " ⟶",
    $D$67 = "LEFT", "⟵ " &amp; TEXT(E137, "#0.0%"),
    $D$67 = "RIGHT", TEXT(E137, "#0.0%") &amp; " ⟶"
)</f>
        <v>⟵ 2.5%</v>
      </c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46">
        <f t="shared" si="22"/>
        <v>0.62499999999999778</v>
      </c>
      <c r="R137" s="81">
        <f t="shared" si="23"/>
        <v>0.32816096855037552</v>
      </c>
      <c r="S137" s="81" cm="1">
        <f t="array" ref="S137">_xlfn.IFS(
    FALSE, N("Check if X1 shading is ON"),
    $S$48&lt;&gt;"x", NA(),
    FALSE, N("Check if case is 'LEFT' and x axis value less than z score"),
    AND($D$67 = "LEFT", $Q137 &lt; IF($H$67="", 0, $H$67)), $R137,
    FALSE, N("Check if case is 'RIGHT' and x axis value greater than z score"),
    AND($D$67 = "RIGHT", $Q137 &gt; IF($H$67="", 0, $H$67)), $R137,
    FALSE, N("Check if case is 'TWO' and both directions"),
    AND(
        $D$67 = "TWO",
        OR($Q137 &lt; -ABS($H$67), $Q137 &gt; ABS($H$68))
    ), $R137,
    FALSE, N("Default case: Return NA()"),
    TRUE, NA()
)</f>
        <v>0.32816096855037552</v>
      </c>
      <c r="T137" s="81" t="e" cm="1">
        <f t="array" ref="T137">_xlfn.IFS(
    FALSE, N("Check if X1 shading is ON"),
    $S$48&lt;&gt;"x", NA(),
    FALSE, N("Check if case is 'LEFT' and x axis value less than z score"),
    AND($D$68 = "LEFT", $Q137 &lt; IF($H$68="", 0, $H$68)), $R137,
    FALSE, N("Check if case is 'RIGHT' and x axis value greater than z score"),
    AND($D$68 = "RIGHT", $Q137 &gt; IF($H$68="", 0, $H$68)), $R137,
    FALSE, N("Default case: Return NA()"),
    TRUE, NA()
)</f>
        <v>#N/A</v>
      </c>
      <c r="U137" s="81" cm="1">
        <f t="array" ref="U137">_xlfn.IFS(
    FALSE, N("Check if X1 shading is ON"),
    $U$48&lt;&gt;"x", NA(),
    FALSE, N("Check if case is 'LEFT' and x axis value less than z score"),
    AND($D$71 = "LEFT", $Q137 &lt; IF($H$71="", 0, $H$71)), $R137,
    FALSE, N("Check if case is 'RIGHT' and x axis value greater than z score"),
    AND($D$71 = "RIGHT", $Q137 &gt; IF($H$71="", 0, $H$71)), $R137,
    FALSE, N("Check if case is 'TWO' and both directions"),
    AND(
        $D$71 = "TWO",
        OR($Q137 &lt; -ABS($H$71), $Q137 &gt; ABS($H$71))
    ), $R137,
    FALSE, N("Default case: Return NA()"),
    TRUE, NA()
)</f>
        <v>0.32816096855037552</v>
      </c>
      <c r="V137" s="38"/>
      <c r="W137" s="23">
        <v>0.66666666666666441</v>
      </c>
      <c r="X137" s="23">
        <v>0.182</v>
      </c>
      <c r="Y137" s="23">
        <f t="shared" si="28"/>
        <v>0.182</v>
      </c>
      <c r="Z137" s="23" t="str">
        <f t="shared" si="29"/>
        <v>x</v>
      </c>
    </row>
    <row r="138" spans="1:26" ht="16" x14ac:dyDescent="0.2">
      <c r="A138" s="39"/>
      <c r="B138" s="23"/>
      <c r="C138" s="39">
        <f t="shared" si="30"/>
        <v>-1</v>
      </c>
      <c r="D138" s="39">
        <f t="shared" si="31"/>
        <v>-0.05</v>
      </c>
      <c r="E138" s="125" cm="1">
        <f t="array" ref="E138">_xlfn.IFS(
    $D$69 = "TWO", IF(SUM($E$125:E127) &lt;= 0.5, SUM($E$125:E127), 1 - SUM($E$125:E127)),
    $D$67 = "LEFT", SUM($E$125:E127),
    $D$67 = "RIGHT", 1 - SUM($E$125:E127)
)</f>
        <v>0.16</v>
      </c>
      <c r="F138" s="126" t="str" cm="1">
        <f t="array" ref="F138">_xlfn.IFS(
    $D$67 = "", "",
    AND($D$69 = "TWO", ROWS($E$136:E138) = 1), "⟵ " &amp; TEXT(E138, "#0.0%"),
    AND($D$69 = "TWO", E138 = 50%), TEXT(E138, "#0.0%"),
    AND($D$69 = "TWO", E139 &gt; E138), "⟵ " &amp; TEXT(E138, "#0.0%"),
    AND($D$69 = "TWO", E139 &lt; E138), TEXT(E138, "#0.0%") &amp; " ⟶",
    $D$67 = "LEFT", "⟵ " &amp; TEXT(E138, "#0.0%"),
    $D$67 = "RIGHT", TEXT(E138, "#0.0%") &amp; " ⟶"
)</f>
        <v>⟵ 16.0%</v>
      </c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46">
        <f t="shared" si="22"/>
        <v>0.66666666666666441</v>
      </c>
      <c r="R138" s="81">
        <f t="shared" si="23"/>
        <v>0.31944800552235275</v>
      </c>
      <c r="S138" s="81" cm="1">
        <f t="array" ref="S138">_xlfn.IFS(
    FALSE, N("Check if X1 shading is ON"),
    $S$48&lt;&gt;"x", NA(),
    FALSE, N("Check if case is 'LEFT' and x axis value less than z score"),
    AND($D$67 = "LEFT", $Q138 &lt; IF($H$67="", 0, $H$67)), $R138,
    FALSE, N("Check if case is 'RIGHT' and x axis value greater than z score"),
    AND($D$67 = "RIGHT", $Q138 &gt; IF($H$67="", 0, $H$67)), $R138,
    FALSE, N("Check if case is 'TWO' and both directions"),
    AND(
        $D$67 = "TWO",
        OR($Q138 &lt; -ABS($H$67), $Q138 &gt; ABS($H$68))
    ), $R138,
    FALSE, N("Default case: Return NA()"),
    TRUE, NA()
)</f>
        <v>0.31944800552235275</v>
      </c>
      <c r="T138" s="81" t="e" cm="1">
        <f t="array" ref="T138">_xlfn.IFS(
    FALSE, N("Check if X1 shading is ON"),
    $S$48&lt;&gt;"x", NA(),
    FALSE, N("Check if case is 'LEFT' and x axis value less than z score"),
    AND($D$68 = "LEFT", $Q138 &lt; IF($H$68="", 0, $H$68)), $R138,
    FALSE, N("Check if case is 'RIGHT' and x axis value greater than z score"),
    AND($D$68 = "RIGHT", $Q138 &gt; IF($H$68="", 0, $H$68)), $R138,
    FALSE, N("Default case: Return NA()"),
    TRUE, NA()
)</f>
        <v>#N/A</v>
      </c>
      <c r="U138" s="81" cm="1">
        <f t="array" ref="U138">_xlfn.IFS(
    FALSE, N("Check if X1 shading is ON"),
    $U$48&lt;&gt;"x", NA(),
    FALSE, N("Check if case is 'LEFT' and x axis value less than z score"),
    AND($D$71 = "LEFT", $Q138 &lt; IF($H$71="", 0, $H$71)), $R138,
    FALSE, N("Check if case is 'RIGHT' and x axis value greater than z score"),
    AND($D$71 = "RIGHT", $Q138 &gt; IF($H$71="", 0, $H$71)), $R138,
    FALSE, N("Check if case is 'TWO' and both directions"),
    AND(
        $D$71 = "TWO",
        OR($Q138 &lt; -ABS($H$71), $Q138 &gt; ABS($H$71))
    ), $R138,
    FALSE, N("Default case: Return NA()"),
    TRUE, NA()
)</f>
        <v>0.31944800552235275</v>
      </c>
      <c r="V138" s="38"/>
      <c r="W138" s="23">
        <v>0.83333333333333093</v>
      </c>
      <c r="X138" s="23">
        <v>0.182</v>
      </c>
      <c r="Y138" s="23">
        <f t="shared" si="28"/>
        <v>0.182</v>
      </c>
      <c r="Z138" s="23" t="str">
        <f t="shared" si="29"/>
        <v>x</v>
      </c>
    </row>
    <row r="139" spans="1:26" ht="16" x14ac:dyDescent="0.2">
      <c r="A139" s="39"/>
      <c r="B139" s="23"/>
      <c r="C139" s="39">
        <f t="shared" si="30"/>
        <v>0</v>
      </c>
      <c r="D139" s="39">
        <f t="shared" si="31"/>
        <v>-0.05</v>
      </c>
      <c r="E139" s="125" cm="1">
        <f t="array" ref="E139">_xlfn.IFS(
    $D$69 = "TWO", IF(SUM($E$125:E128) &lt;= 0.5, SUM($E$125:E128), 1 - SUM($E$125:E128)),
    $D$67 = "LEFT", SUM($E$125:E128),
    $D$67 = "RIGHT", 1 - SUM($E$125:E128)
)</f>
        <v>0.5</v>
      </c>
      <c r="F139" s="126" t="str" cm="1">
        <f t="array" ref="F139">_xlfn.IFS(
    $D$67 = "", "",
    AND($D$69 = "TWO", ROWS($E$136:E139) = 1), "⟵ " &amp; TEXT(E139, "#0.0%"),
    AND($D$69 = "TWO", E139 = 50%), TEXT(E139, "#0.0%"),
    AND($D$69 = "TWO", E140 &gt; E139), "⟵ " &amp; TEXT(E139, "#0.0%"),
    AND($D$69 = "TWO", E140 &lt; E139), TEXT(E139, "#0.0%") &amp; " ⟶",
    $D$67 = "LEFT", "⟵ " &amp; TEXT(E139, "#0.0%"),
    $D$67 = "RIGHT", TEXT(E139, "#0.0%") &amp; " ⟶"
)</f>
        <v>⟵ 50.0%</v>
      </c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46">
        <f t="shared" si="22"/>
        <v>0.70833333333333104</v>
      </c>
      <c r="R139" s="81">
        <f t="shared" si="23"/>
        <v>0.31042697552584309</v>
      </c>
      <c r="S139" s="81" cm="1">
        <f t="array" ref="S139">_xlfn.IFS(
    FALSE, N("Check if X1 shading is ON"),
    $S$48&lt;&gt;"x", NA(),
    FALSE, N("Check if case is 'LEFT' and x axis value less than z score"),
    AND($D$67 = "LEFT", $Q139 &lt; IF($H$67="", 0, $H$67)), $R139,
    FALSE, N("Check if case is 'RIGHT' and x axis value greater than z score"),
    AND($D$67 = "RIGHT", $Q139 &gt; IF($H$67="", 0, $H$67)), $R139,
    FALSE, N("Check if case is 'TWO' and both directions"),
    AND(
        $D$67 = "TWO",
        OR($Q139 &lt; -ABS($H$67), $Q139 &gt; ABS($H$68))
    ), $R139,
    FALSE, N("Default case: Return NA()"),
    TRUE, NA()
)</f>
        <v>0.31042697552584309</v>
      </c>
      <c r="T139" s="81" t="e" cm="1">
        <f t="array" ref="T139">_xlfn.IFS(
    FALSE, N("Check if X1 shading is ON"),
    $S$48&lt;&gt;"x", NA(),
    FALSE, N("Check if case is 'LEFT' and x axis value less than z score"),
    AND($D$68 = "LEFT", $Q139 &lt; IF($H$68="", 0, $H$68)), $R139,
    FALSE, N("Check if case is 'RIGHT' and x axis value greater than z score"),
    AND($D$68 = "RIGHT", $Q139 &gt; IF($H$68="", 0, $H$68)), $R139,
    FALSE, N("Default case: Return NA()"),
    TRUE, NA()
)</f>
        <v>#N/A</v>
      </c>
      <c r="U139" s="81" cm="1">
        <f t="array" ref="U139">_xlfn.IFS(
    FALSE, N("Check if X1 shading is ON"),
    $U$48&lt;&gt;"x", NA(),
    FALSE, N("Check if case is 'LEFT' and x axis value less than z score"),
    AND($D$71 = "LEFT", $Q139 &lt; IF($H$71="", 0, $H$71)), $R139,
    FALSE, N("Check if case is 'RIGHT' and x axis value greater than z score"),
    AND($D$71 = "RIGHT", $Q139 &gt; IF($H$71="", 0, $H$71)), $R139,
    FALSE, N("Check if case is 'TWO' and both directions"),
    AND(
        $D$71 = "TWO",
        OR($Q139 &lt; -ABS($H$71), $Q139 &gt; ABS($H$71))
    ), $R139,
    FALSE, N("Default case: Return NA()"),
    TRUE, NA()
)</f>
        <v>0.31042697552584309</v>
      </c>
      <c r="V139" s="38"/>
      <c r="W139" s="23">
        <v>1.1666666666666643</v>
      </c>
      <c r="X139" s="23">
        <v>0.182</v>
      </c>
      <c r="Y139" s="23">
        <f t="shared" si="28"/>
        <v>0.182</v>
      </c>
      <c r="Z139" s="23" t="str">
        <f t="shared" si="29"/>
        <v>x</v>
      </c>
    </row>
    <row r="140" spans="1:26" ht="16" x14ac:dyDescent="0.2">
      <c r="A140" s="39"/>
      <c r="B140" s="23"/>
      <c r="C140" s="39">
        <f t="shared" si="30"/>
        <v>1</v>
      </c>
      <c r="D140" s="39">
        <f t="shared" si="31"/>
        <v>-0.05</v>
      </c>
      <c r="E140" s="125" cm="1">
        <f t="array" ref="E140">_xlfn.IFS(
    $D$69 = "TWO", IF(SUM($E$125:E129) &lt;= 0.5, SUM($E$125:E129), 1 - SUM($E$125:E129)),
    $D$67 = "LEFT", SUM($E$125:E129),
    $D$67 = "RIGHT", 1 - SUM($E$125:E129)
)</f>
        <v>0.84000000000000008</v>
      </c>
      <c r="F140" s="126" t="str" cm="1">
        <f t="array" ref="F140">_xlfn.IFS(
    $D$67 = "", "",
    AND($D$69 = "TWO", ROWS($E$136:E140) = 1), "⟵ " &amp; TEXT(E140, "#0.0%"),
    AND($D$69 = "TWO", E140 = 50%), TEXT(E140, "#0.0%"),
    AND($D$69 = "TWO", E141 &gt; E140), "⟵ " &amp; TEXT(E140, "#0.0%"),
    AND($D$69 = "TWO", E141 &lt; E140), TEXT(E140, "#0.0%") &amp; " ⟶",
    $D$67 = "LEFT", "⟵ " &amp; TEXT(E140, "#0.0%"),
    $D$67 = "RIGHT", TEXT(E140, "#0.0%") &amp; " ⟶"
)</f>
        <v>⟵ 84.0%</v>
      </c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46">
        <f t="shared" si="22"/>
        <v>0.74999999999999767</v>
      </c>
      <c r="R140" s="81">
        <f t="shared" si="23"/>
        <v>0.30113743215480498</v>
      </c>
      <c r="S140" s="81" cm="1">
        <f t="array" ref="S140">_xlfn.IFS(
    FALSE, N("Check if X1 shading is ON"),
    $S$48&lt;&gt;"x", NA(),
    FALSE, N("Check if case is 'LEFT' and x axis value less than z score"),
    AND($D$67 = "LEFT", $Q140 &lt; IF($H$67="", 0, $H$67)), $R140,
    FALSE, N("Check if case is 'RIGHT' and x axis value greater than z score"),
    AND($D$67 = "RIGHT", $Q140 &gt; IF($H$67="", 0, $H$67)), $R140,
    FALSE, N("Check if case is 'TWO' and both directions"),
    AND(
        $D$67 = "TWO",
        OR($Q140 &lt; -ABS($H$67), $Q140 &gt; ABS($H$68))
    ), $R140,
    FALSE, N("Default case: Return NA()"),
    TRUE, NA()
)</f>
        <v>0.30113743215480498</v>
      </c>
      <c r="T140" s="81" t="e" cm="1">
        <f t="array" ref="T140">_xlfn.IFS(
    FALSE, N("Check if X1 shading is ON"),
    $S$48&lt;&gt;"x", NA(),
    FALSE, N("Check if case is 'LEFT' and x axis value less than z score"),
    AND($D$68 = "LEFT", $Q140 &lt; IF($H$68="", 0, $H$68)), $R140,
    FALSE, N("Check if case is 'RIGHT' and x axis value greater than z score"),
    AND($D$68 = "RIGHT", $Q140 &gt; IF($H$68="", 0, $H$68)), $R140,
    FALSE, N("Default case: Return NA()"),
    TRUE, NA()
)</f>
        <v>#N/A</v>
      </c>
      <c r="U140" s="81" cm="1">
        <f t="array" ref="U140">_xlfn.IFS(
    FALSE, N("Check if X1 shading is ON"),
    $U$48&lt;&gt;"x", NA(),
    FALSE, N("Check if case is 'LEFT' and x axis value less than z score"),
    AND($D$71 = "LEFT", $Q140 &lt; IF($H$71="", 0, $H$71)), $R140,
    FALSE, N("Check if case is 'RIGHT' and x axis value greater than z score"),
    AND($D$71 = "RIGHT", $Q140 &gt; IF($H$71="", 0, $H$71)), $R140,
    FALSE, N("Check if case is 'TWO' and both directions"),
    AND(
        $D$71 = "TWO",
        OR($Q140 &lt; -ABS($H$71), $Q140 &gt; ABS($H$71))
    ), $R140,
    FALSE, N("Default case: Return NA()"),
    TRUE, NA()
)</f>
        <v>0.30113743215480498</v>
      </c>
      <c r="V140" s="38"/>
      <c r="W140" s="23">
        <v>-0.83333333333333526</v>
      </c>
      <c r="X140" s="23">
        <v>0.20599999999999999</v>
      </c>
      <c r="Y140" s="23">
        <f t="shared" si="28"/>
        <v>0.20599999999999999</v>
      </c>
      <c r="Z140" s="23" t="str">
        <f t="shared" si="29"/>
        <v>x</v>
      </c>
    </row>
    <row r="141" spans="1:26" ht="16" x14ac:dyDescent="0.2">
      <c r="A141" s="39"/>
      <c r="B141" s="23"/>
      <c r="C141" s="39">
        <f t="shared" si="30"/>
        <v>2</v>
      </c>
      <c r="D141" s="39">
        <f t="shared" si="31"/>
        <v>-0.05</v>
      </c>
      <c r="E141" s="125" cm="1">
        <f t="array" ref="E141">_xlfn.IFS(
    $D$69 = "TWO", IF(SUM($E$125:E130) &lt;= 0.5, SUM($E$125:E130), 1 - SUM($E$125:E130)),
    $D$67 = "LEFT", SUM($E$125:E130),
    $D$67 = "RIGHT", 1 - SUM($E$125:E130)
)</f>
        <v>0.97500000000000009</v>
      </c>
      <c r="F141" s="126" t="str" cm="1">
        <f t="array" ref="F141">_xlfn.IFS(
    $D$67 = "", "",
    AND($D$69 = "TWO", ROWS($E$136:E141) = 1), "⟵ " &amp; TEXT(E141, "#0.0%"),
    AND($D$69 = "TWO", E141 = 50%), TEXT(E141, "#0.0%"),
    AND($D$69 = "TWO", E142 &gt; E141), "⟵ " &amp; TEXT(E141, "#0.0%"),
    AND($D$69 = "TWO", E142 &lt; E141), TEXT(E141, "#0.0%") &amp; " ⟶",
    $D$67 = "LEFT", "⟵ " &amp; TEXT(E141, "#0.0%"),
    $D$67 = "RIGHT", TEXT(E141, "#0.0%") &amp; " ⟶"
)</f>
        <v>⟵ 97.5%</v>
      </c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46">
        <f t="shared" si="22"/>
        <v>0.7916666666666643</v>
      </c>
      <c r="R141" s="81">
        <f t="shared" si="23"/>
        <v>0.29161915585865616</v>
      </c>
      <c r="S141" s="81" cm="1">
        <f t="array" ref="S141">_xlfn.IFS(
    FALSE, N("Check if X1 shading is ON"),
    $S$48&lt;&gt;"x", NA(),
    FALSE, N("Check if case is 'LEFT' and x axis value less than z score"),
    AND($D$67 = "LEFT", $Q141 &lt; IF($H$67="", 0, $H$67)), $R141,
    FALSE, N("Check if case is 'RIGHT' and x axis value greater than z score"),
    AND($D$67 = "RIGHT", $Q141 &gt; IF($H$67="", 0, $H$67)), $R141,
    FALSE, N("Check if case is 'TWO' and both directions"),
    AND(
        $D$67 = "TWO",
        OR($Q141 &lt; -ABS($H$67), $Q141 &gt; ABS($H$68))
    ), $R141,
    FALSE, N("Default case: Return NA()"),
    TRUE, NA()
)</f>
        <v>0.29161915585865616</v>
      </c>
      <c r="T141" s="81" t="e" cm="1">
        <f t="array" ref="T141">_xlfn.IFS(
    FALSE, N("Check if X1 shading is ON"),
    $S$48&lt;&gt;"x", NA(),
    FALSE, N("Check if case is 'LEFT' and x axis value less than z score"),
    AND($D$68 = "LEFT", $Q141 &lt; IF($H$68="", 0, $H$68)), $R141,
    FALSE, N("Check if case is 'RIGHT' and x axis value greater than z score"),
    AND($D$68 = "RIGHT", $Q141 &gt; IF($H$68="", 0, $H$68)), $R141,
    FALSE, N("Default case: Return NA()"),
    TRUE, NA()
)</f>
        <v>#N/A</v>
      </c>
      <c r="U141" s="81" cm="1">
        <f t="array" ref="U141">_xlfn.IFS(
    FALSE, N("Check if X1 shading is ON"),
    $U$48&lt;&gt;"x", NA(),
    FALSE, N("Check if case is 'LEFT' and x axis value less than z score"),
    AND($D$71 = "LEFT", $Q141 &lt; IF($H$71="", 0, $H$71)), $R141,
    FALSE, N("Check if case is 'RIGHT' and x axis value greater than z score"),
    AND($D$71 = "RIGHT", $Q141 &gt; IF($H$71="", 0, $H$71)), $R141,
    FALSE, N("Check if case is 'TWO' and both directions"),
    AND(
        $D$71 = "TWO",
        OR($Q141 &lt; -ABS($H$71), $Q141 &gt; ABS($H$71))
    ), $R141,
    FALSE, N("Default case: Return NA()"),
    TRUE, NA()
)</f>
        <v>0.29161915585865616</v>
      </c>
      <c r="V141" s="38"/>
      <c r="W141" s="23">
        <v>-0.66666666666666874</v>
      </c>
      <c r="X141" s="23">
        <v>0.20599999999999999</v>
      </c>
      <c r="Y141" s="23">
        <f t="shared" si="28"/>
        <v>0.20599999999999999</v>
      </c>
      <c r="Z141" s="23" t="str">
        <f t="shared" si="29"/>
        <v>x</v>
      </c>
    </row>
    <row r="142" spans="1:26" ht="16" x14ac:dyDescent="0.2">
      <c r="A142" s="39"/>
      <c r="B142" s="23"/>
      <c r="C142" s="39">
        <f t="shared" si="30"/>
        <v>3</v>
      </c>
      <c r="D142" s="39">
        <f t="shared" si="31"/>
        <v>-0.05</v>
      </c>
      <c r="E142" s="125" cm="1">
        <f t="array" ref="E142">_xlfn.IFS(
    $D$69 = "TWO", IF(SUM($E$125:E131) &lt;= 0.5, SUM($E$125:E131), 1 - SUM($E$125:E131)),
    $D$67 = "LEFT", SUM($E$125:E131),
    $D$67 = "RIGHT", 1 - SUM($E$125:E131)
)</f>
        <v>0.99500000000000011</v>
      </c>
      <c r="F142" s="126" t="str" cm="1">
        <f t="array" ref="F142">_xlfn.IFS(
    $D$67 = "", "",
    AND($D$69 = "TWO", ROWS($E$136:E142) = 1), "⟵ " &amp; TEXT(E142, "#0.0%"),
    AND($D$69 = "TWO", E142 = 50%), TEXT(E142, "#0.0%"),
    AND($D$69 = "TWO", E143 &gt; E142), "⟵ " &amp; TEXT(E142, "#0.0%"),
    AND($D$69 = "TWO", E143 &lt; E142), TEXT(E142, "#0.0%") &amp; " ⟶",
    $D$67 = "LEFT", "⟵ " &amp; TEXT(E142, "#0.0%"),
    $D$67 = "RIGHT", TEXT(E142, "#0.0%") &amp; " ⟶"
)</f>
        <v>⟵ 99.5%</v>
      </c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46">
        <f t="shared" si="22"/>
        <v>0.83333333333333093</v>
      </c>
      <c r="R142" s="81">
        <f t="shared" si="23"/>
        <v>0.2819118754103031</v>
      </c>
      <c r="S142" s="81" cm="1">
        <f t="array" ref="S142">_xlfn.IFS(
    FALSE, N("Check if X1 shading is ON"),
    $S$48&lt;&gt;"x", NA(),
    FALSE, N("Check if case is 'LEFT' and x axis value less than z score"),
    AND($D$67 = "LEFT", $Q142 &lt; IF($H$67="", 0, $H$67)), $R142,
    FALSE, N("Check if case is 'RIGHT' and x axis value greater than z score"),
    AND($D$67 = "RIGHT", $Q142 &gt; IF($H$67="", 0, $H$67)), $R142,
    FALSE, N("Check if case is 'TWO' and both directions"),
    AND(
        $D$67 = "TWO",
        OR($Q142 &lt; -ABS($H$67), $Q142 &gt; ABS($H$68))
    ), $R142,
    FALSE, N("Default case: Return NA()"),
    TRUE, NA()
)</f>
        <v>0.2819118754103031</v>
      </c>
      <c r="T142" s="81" t="e" cm="1">
        <f t="array" ref="T142">_xlfn.IFS(
    FALSE, N("Check if X1 shading is ON"),
    $S$48&lt;&gt;"x", NA(),
    FALSE, N("Check if case is 'LEFT' and x axis value less than z score"),
    AND($D$68 = "LEFT", $Q142 &lt; IF($H$68="", 0, $H$68)), $R142,
    FALSE, N("Check if case is 'RIGHT' and x axis value greater than z score"),
    AND($D$68 = "RIGHT", $Q142 &gt; IF($H$68="", 0, $H$68)), $R142,
    FALSE, N("Default case: Return NA()"),
    TRUE, NA()
)</f>
        <v>#N/A</v>
      </c>
      <c r="U142" s="81" cm="1">
        <f t="array" ref="U142">_xlfn.IFS(
    FALSE, N("Check if X1 shading is ON"),
    $U$48&lt;&gt;"x", NA(),
    FALSE, N("Check if case is 'LEFT' and x axis value less than z score"),
    AND($D$71 = "LEFT", $Q142 &lt; IF($H$71="", 0, $H$71)), $R142,
    FALSE, N("Check if case is 'RIGHT' and x axis value greater than z score"),
    AND($D$71 = "RIGHT", $Q142 &gt; IF($H$71="", 0, $H$71)), $R142,
    FALSE, N("Check if case is 'TWO' and both directions"),
    AND(
        $D$71 = "TWO",
        OR($Q142 &lt; -ABS($H$71), $Q142 &gt; ABS($H$71))
    ), $R142,
    FALSE, N("Default case: Return NA()"),
    TRUE, NA()
)</f>
        <v>0.2819118754103031</v>
      </c>
      <c r="V142" s="38"/>
      <c r="W142" s="23">
        <v>-0.50000000000000222</v>
      </c>
      <c r="X142" s="23">
        <v>0.20599999999999999</v>
      </c>
      <c r="Y142" s="23">
        <f t="shared" si="28"/>
        <v>0.20599999999999999</v>
      </c>
      <c r="Z142" s="23" t="str">
        <f t="shared" si="29"/>
        <v>x</v>
      </c>
    </row>
    <row r="143" spans="1:26" ht="16" x14ac:dyDescent="0.2">
      <c r="A143" s="39"/>
      <c r="B143" s="23"/>
      <c r="C143" s="23"/>
      <c r="D143" s="39"/>
      <c r="E143" s="39"/>
      <c r="F143" s="39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46">
        <f t="shared" si="22"/>
        <v>0.87499999999999756</v>
      </c>
      <c r="R143" s="81">
        <f t="shared" si="23"/>
        <v>0.27205499837854408</v>
      </c>
      <c r="S143" s="81" cm="1">
        <f t="array" ref="S143">_xlfn.IFS(
    FALSE, N("Check if X1 shading is ON"),
    $S$48&lt;&gt;"x", NA(),
    FALSE, N("Check if case is 'LEFT' and x axis value less than z score"),
    AND($D$67 = "LEFT", $Q143 &lt; IF($H$67="", 0, $H$67)), $R143,
    FALSE, N("Check if case is 'RIGHT' and x axis value greater than z score"),
    AND($D$67 = "RIGHT", $Q143 &gt; IF($H$67="", 0, $H$67)), $R143,
    FALSE, N("Check if case is 'TWO' and both directions"),
    AND(
        $D$67 = "TWO",
        OR($Q143 &lt; -ABS($H$67), $Q143 &gt; ABS($H$68))
    ), $R143,
    FALSE, N("Default case: Return NA()"),
    TRUE, NA()
)</f>
        <v>0.27205499837854408</v>
      </c>
      <c r="T143" s="81" t="e" cm="1">
        <f t="array" ref="T143">_xlfn.IFS(
    FALSE, N("Check if X1 shading is ON"),
    $S$48&lt;&gt;"x", NA(),
    FALSE, N("Check if case is 'LEFT' and x axis value less than z score"),
    AND($D$68 = "LEFT", $Q143 &lt; IF($H$68="", 0, $H$68)), $R143,
    FALSE, N("Check if case is 'RIGHT' and x axis value greater than z score"),
    AND($D$68 = "RIGHT", $Q143 &gt; IF($H$68="", 0, $H$68)), $R143,
    FALSE, N("Default case: Return NA()"),
    TRUE, NA()
)</f>
        <v>#N/A</v>
      </c>
      <c r="U143" s="81" t="e" cm="1">
        <f t="array" ref="U143">_xlfn.IFS(
    FALSE, N("Check if X1 shading is ON"),
    $U$48&lt;&gt;"x", NA(),
    FALSE, N("Check if case is 'LEFT' and x axis value less than z score"),
    AND($D$71 = "LEFT", $Q143 &lt; IF($H$71="", 0, $H$71)), $R143,
    FALSE, N("Check if case is 'RIGHT' and x axis value greater than z score"),
    AND($D$71 = "RIGHT", $Q143 &gt; IF($H$71="", 0, $H$71)), $R143,
    FALSE, N("Check if case is 'TWO' and both directions"),
    AND(
        $D$71 = "TWO",
        OR($Q143 &lt; -ABS($H$71), $Q143 &gt; ABS($H$71))
    ), $R143,
    FALSE, N("Default case: Return NA()"),
    TRUE, NA()
)</f>
        <v>#N/A</v>
      </c>
      <c r="V143" s="38"/>
      <c r="W143" s="23">
        <v>-0.33333333333333548</v>
      </c>
      <c r="X143" s="23">
        <v>0.20599999999999999</v>
      </c>
      <c r="Y143" s="23">
        <f t="shared" si="28"/>
        <v>0.20599999999999999</v>
      </c>
      <c r="Z143" s="23" t="str">
        <f t="shared" si="29"/>
        <v>x</v>
      </c>
    </row>
    <row r="144" spans="1:26" ht="19" x14ac:dyDescent="0.25">
      <c r="A144" s="78" t="s">
        <v>400</v>
      </c>
      <c r="B144" s="23"/>
      <c r="C144" s="23"/>
      <c r="D144" s="39"/>
      <c r="E144" s="39"/>
      <c r="F144" s="39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46">
        <f t="shared" si="22"/>
        <v>0.91666666666666419</v>
      </c>
      <c r="R144" s="81">
        <f t="shared" si="23"/>
        <v>0.262087353078302</v>
      </c>
      <c r="S144" s="81" cm="1">
        <f t="array" ref="S144">_xlfn.IFS(
    FALSE, N("Check if X1 shading is ON"),
    $S$48&lt;&gt;"x", NA(),
    FALSE, N("Check if case is 'LEFT' and x axis value less than z score"),
    AND($D$67 = "LEFT", $Q144 &lt; IF($H$67="", 0, $H$67)), $R144,
    FALSE, N("Check if case is 'RIGHT' and x axis value greater than z score"),
    AND($D$67 = "RIGHT", $Q144 &gt; IF($H$67="", 0, $H$67)), $R144,
    FALSE, N("Check if case is 'TWO' and both directions"),
    AND(
        $D$67 = "TWO",
        OR($Q144 &lt; -ABS($H$67), $Q144 &gt; ABS($H$68))
    ), $R144,
    FALSE, N("Default case: Return NA()"),
    TRUE, NA()
)</f>
        <v>0.262087353078302</v>
      </c>
      <c r="T144" s="81" t="e" cm="1">
        <f t="array" ref="T144">_xlfn.IFS(
    FALSE, N("Check if X1 shading is ON"),
    $S$48&lt;&gt;"x", NA(),
    FALSE, N("Check if case is 'LEFT' and x axis value less than z score"),
    AND($D$68 = "LEFT", $Q144 &lt; IF($H$68="", 0, $H$68)), $R144,
    FALSE, N("Check if case is 'RIGHT' and x axis value greater than z score"),
    AND($D$68 = "RIGHT", $Q144 &gt; IF($H$68="", 0, $H$68)), $R144,
    FALSE, N("Default case: Return NA()"),
    TRUE, NA()
)</f>
        <v>#N/A</v>
      </c>
      <c r="U144" s="81" t="e" cm="1">
        <f t="array" ref="U144">_xlfn.IFS(
    FALSE, N("Check if X1 shading is ON"),
    $U$48&lt;&gt;"x", NA(),
    FALSE, N("Check if case is 'LEFT' and x axis value less than z score"),
    AND($D$71 = "LEFT", $Q144 &lt; IF($H$71="", 0, $H$71)), $R144,
    FALSE, N("Check if case is 'RIGHT' and x axis value greater than z score"),
    AND($D$71 = "RIGHT", $Q144 &gt; IF($H$71="", 0, $H$71)), $R144,
    FALSE, N("Check if case is 'TWO' and both directions"),
    AND(
        $D$71 = "TWO",
        OR($Q144 &lt; -ABS($H$71), $Q144 &gt; ABS($H$71))
    ), $R144,
    FALSE, N("Default case: Return NA()"),
    TRUE, NA()
)</f>
        <v>#N/A</v>
      </c>
      <c r="V144" s="38"/>
      <c r="W144" s="23">
        <v>-0.16666666666666879</v>
      </c>
      <c r="X144" s="23">
        <v>0.20599999999999999</v>
      </c>
      <c r="Y144" s="23">
        <f t="shared" si="28"/>
        <v>0.20599999999999999</v>
      </c>
      <c r="Z144" s="23" t="str">
        <f t="shared" si="29"/>
        <v>x</v>
      </c>
    </row>
    <row r="145" spans="1:26" ht="51" x14ac:dyDescent="0.2">
      <c r="A145" s="44" t="s">
        <v>289</v>
      </c>
      <c r="B145" s="5" t="s">
        <v>290</v>
      </c>
      <c r="C145" s="45" t="str">
        <f>LEFT(A144,6)&amp;" "&amp;$B$67&amp;" axis"</f>
        <v>X1 raw normal pop axis</v>
      </c>
      <c r="D145" s="45" t="str">
        <f>$B$67&amp;" y"</f>
        <v>normal pop y</v>
      </c>
      <c r="E145" s="45" t="str">
        <f>B67&amp;" raw labels"</f>
        <v>normal pop raw labels</v>
      </c>
      <c r="F145" s="39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46">
        <f t="shared" si="22"/>
        <v>0.95833333333333082</v>
      </c>
      <c r="R145" s="81">
        <f t="shared" si="23"/>
        <v>0.25204694425504581</v>
      </c>
      <c r="S145" s="81" cm="1">
        <f t="array" ref="S145">_xlfn.IFS(
    FALSE, N("Check if X1 shading is ON"),
    $S$48&lt;&gt;"x", NA(),
    FALSE, N("Check if case is 'LEFT' and x axis value less than z score"),
    AND($D$67 = "LEFT", $Q145 &lt; IF($H$67="", 0, $H$67)), $R145,
    FALSE, N("Check if case is 'RIGHT' and x axis value greater than z score"),
    AND($D$67 = "RIGHT", $Q145 &gt; IF($H$67="", 0, $H$67)), $R145,
    FALSE, N("Check if case is 'TWO' and both directions"),
    AND(
        $D$67 = "TWO",
        OR($Q145 &lt; -ABS($H$67), $Q145 &gt; ABS($H$68))
    ), $R145,
    FALSE, N("Default case: Return NA()"),
    TRUE, NA()
)</f>
        <v>0.25204694425504581</v>
      </c>
      <c r="T145" s="81" t="e" cm="1">
        <f t="array" ref="T145">_xlfn.IFS(
    FALSE, N("Check if X1 shading is ON"),
    $S$48&lt;&gt;"x", NA(),
    FALSE, N("Check if case is 'LEFT' and x axis value less than z score"),
    AND($D$68 = "LEFT", $Q145 &lt; IF($H$68="", 0, $H$68)), $R145,
    FALSE, N("Check if case is 'RIGHT' and x axis value greater than z score"),
    AND($D$68 = "RIGHT", $Q145 &gt; IF($H$68="", 0, $H$68)), $R145,
    FALSE, N("Default case: Return NA()"),
    TRUE, NA()
)</f>
        <v>#N/A</v>
      </c>
      <c r="U145" s="81" t="e" cm="1">
        <f t="array" ref="U145">_xlfn.IFS(
    FALSE, N("Check if X1 shading is ON"),
    $U$48&lt;&gt;"x", NA(),
    FALSE, N("Check if case is 'LEFT' and x axis value less than z score"),
    AND($D$71 = "LEFT", $Q145 &lt; IF($H$71="", 0, $H$71)), $R145,
    FALSE, N("Check if case is 'RIGHT' and x axis value greater than z score"),
    AND($D$71 = "RIGHT", $Q145 &gt; IF($H$71="", 0, $H$71)), $R145,
    FALSE, N("Check if case is 'TWO' and both directions"),
    AND(
        $D$71 = "TWO",
        OR($Q145 &lt; -ABS($H$71), $Q145 &gt; ABS($H$71))
    ), $R145,
    FALSE, N("Default case: Return NA()"),
    TRUE, NA()
)</f>
        <v>#N/A</v>
      </c>
      <c r="V145" s="38"/>
      <c r="W145" s="23">
        <v>0.16666666666666449</v>
      </c>
      <c r="X145" s="23">
        <v>0.20599999999999999</v>
      </c>
      <c r="Y145" s="23">
        <f t="shared" si="28"/>
        <v>0.20599999999999999</v>
      </c>
      <c r="Z145" s="23" t="str">
        <f t="shared" si="29"/>
        <v>x</v>
      </c>
    </row>
    <row r="146" spans="1:26" ht="17" x14ac:dyDescent="0.2">
      <c r="A146" s="39" t="str">
        <f>L51</f>
        <v>x</v>
      </c>
      <c r="B146" s="23">
        <v>-0.12</v>
      </c>
      <c r="C146" s="39">
        <f t="shared" ref="C146:C153" si="32">C114</f>
        <v>-4</v>
      </c>
      <c r="D146" s="39">
        <f>IF(
    $A$146="x",
    $B$146,
    NA()
)</f>
        <v>-0.12</v>
      </c>
      <c r="E146" s="83" t="str">
        <f>IF(E147="","","raw scale")</f>
        <v>raw scale</v>
      </c>
      <c r="F146" s="39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46">
        <f t="shared" si="22"/>
        <v>0.99999999999999745</v>
      </c>
      <c r="R146" s="81">
        <f t="shared" si="23"/>
        <v>0.24197072451914398</v>
      </c>
      <c r="S146" s="81" cm="1">
        <f t="array" ref="S146">_xlfn.IFS(
    FALSE, N("Check if X1 shading is ON"),
    $S$48&lt;&gt;"x", NA(),
    FALSE, N("Check if case is 'LEFT' and x axis value less than z score"),
    AND($D$67 = "LEFT", $Q146 &lt; IF($H$67="", 0, $H$67)), $R146,
    FALSE, N("Check if case is 'RIGHT' and x axis value greater than z score"),
    AND($D$67 = "RIGHT", $Q146 &gt; IF($H$67="", 0, $H$67)), $R146,
    FALSE, N("Check if case is 'TWO' and both directions"),
    AND(
        $D$67 = "TWO",
        OR($Q146 &lt; -ABS($H$67), $Q146 &gt; ABS($H$68))
    ), $R146,
    FALSE, N("Default case: Return NA()"),
    TRUE, NA()
)</f>
        <v>0.24197072451914398</v>
      </c>
      <c r="T146" s="81" t="e" cm="1">
        <f t="array" ref="T146">_xlfn.IFS(
    FALSE, N("Check if X1 shading is ON"),
    $S$48&lt;&gt;"x", NA(),
    FALSE, N("Check if case is 'LEFT' and x axis value less than z score"),
    AND($D$68 = "LEFT", $Q146 &lt; IF($H$68="", 0, $H$68)), $R146,
    FALSE, N("Check if case is 'RIGHT' and x axis value greater than z score"),
    AND($D$68 = "RIGHT", $Q146 &gt; IF($H$68="", 0, $H$68)), $R146,
    FALSE, N("Default case: Return NA()"),
    TRUE, NA()
)</f>
        <v>#N/A</v>
      </c>
      <c r="U146" s="81" t="e" cm="1">
        <f t="array" ref="U146">_xlfn.IFS(
    FALSE, N("Check if X1 shading is ON"),
    $U$48&lt;&gt;"x", NA(),
    FALSE, N("Check if case is 'LEFT' and x axis value less than z score"),
    AND($D$71 = "LEFT", $Q146 &lt; IF($H$71="", 0, $H$71)), $R146,
    FALSE, N("Check if case is 'RIGHT' and x axis value greater than z score"),
    AND($D$71 = "RIGHT", $Q146 &gt; IF($H$71="", 0, $H$71)), $R146,
    FALSE, N("Check if case is 'TWO' and both directions"),
    AND(
        $D$71 = "TWO",
        OR($Q146 &lt; -ABS($H$71), $Q146 &gt; ABS($H$71))
    ), $R146,
    FALSE, N("Default case: Return NA()"),
    TRUE, NA()
)</f>
        <v>#N/A</v>
      </c>
      <c r="V146" s="38"/>
      <c r="W146" s="23">
        <v>0.33333333333333115</v>
      </c>
      <c r="X146" s="23">
        <v>0.20599999999999999</v>
      </c>
      <c r="Y146" s="23">
        <f t="shared" si="28"/>
        <v>0.20599999999999999</v>
      </c>
      <c r="Z146" s="23" t="str">
        <f t="shared" si="29"/>
        <v>x</v>
      </c>
    </row>
    <row r="147" spans="1:26" ht="16" x14ac:dyDescent="0.2">
      <c r="A147" s="39"/>
      <c r="B147" s="23"/>
      <c r="C147" s="39">
        <f t="shared" si="32"/>
        <v>-3</v>
      </c>
      <c r="D147" s="39">
        <f t="shared" ref="D147:D153" si="33">IF(
    $A$146="x",
    $B$146,
    NA()
)</f>
        <v>-0.12</v>
      </c>
      <c r="E147" s="84" t="str">
        <f t="shared" ref="E147:E153" si="34">IFERROR(
    TEXT(
        E$67 + $C147 * F$67,
        IF(
            L$62 = 0,
            "#,##0",
            "#,##0." &amp; REPT("0", L$62)
        )
    ),
    ""
)</f>
        <v>60</v>
      </c>
      <c r="F147" s="39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46">
        <f t="shared" si="22"/>
        <v>1.0416666666666641</v>
      </c>
      <c r="R147" s="81">
        <f t="shared" si="23"/>
        <v>0.23189438328624334</v>
      </c>
      <c r="S147" s="81" cm="1">
        <f t="array" ref="S147">_xlfn.IFS(
    FALSE, N("Check if X1 shading is ON"),
    $S$48&lt;&gt;"x", NA(),
    FALSE, N("Check if case is 'LEFT' and x axis value less than z score"),
    AND($D$67 = "LEFT", $Q147 &lt; IF($H$67="", 0, $H$67)), $R147,
    FALSE, N("Check if case is 'RIGHT' and x axis value greater than z score"),
    AND($D$67 = "RIGHT", $Q147 &gt; IF($H$67="", 0, $H$67)), $R147,
    FALSE, N("Check if case is 'TWO' and both directions"),
    AND(
        $D$67 = "TWO",
        OR($Q147 &lt; -ABS($H$67), $Q147 &gt; ABS($H$68))
    ), $R147,
    FALSE, N("Default case: Return NA()"),
    TRUE, NA()
)</f>
        <v>0.23189438328624334</v>
      </c>
      <c r="T147" s="81" t="e" cm="1">
        <f t="array" ref="T147">_xlfn.IFS(
    FALSE, N("Check if X1 shading is ON"),
    $S$48&lt;&gt;"x", NA(),
    FALSE, N("Check if case is 'LEFT' and x axis value less than z score"),
    AND($D$68 = "LEFT", $Q147 &lt; IF($H$68="", 0, $H$68)), $R147,
    FALSE, N("Check if case is 'RIGHT' and x axis value greater than z score"),
    AND($D$68 = "RIGHT", $Q147 &gt; IF($H$68="", 0, $H$68)), $R147,
    FALSE, N("Default case: Return NA()"),
    TRUE, NA()
)</f>
        <v>#N/A</v>
      </c>
      <c r="U147" s="81" t="e" cm="1">
        <f t="array" ref="U147">_xlfn.IFS(
    FALSE, N("Check if X1 shading is ON"),
    $U$48&lt;&gt;"x", NA(),
    FALSE, N("Check if case is 'LEFT' and x axis value less than z score"),
    AND($D$71 = "LEFT", $Q147 &lt; IF($H$71="", 0, $H$71)), $R147,
    FALSE, N("Check if case is 'RIGHT' and x axis value greater than z score"),
    AND($D$71 = "RIGHT", $Q147 &gt; IF($H$71="", 0, $H$71)), $R147,
    FALSE, N("Check if case is 'TWO' and both directions"),
    AND(
        $D$71 = "TWO",
        OR($Q147 &lt; -ABS($H$71), $Q147 &gt; ABS($H$71))
    ), $R147,
    FALSE, N("Default case: Return NA()"),
    TRUE, NA()
)</f>
        <v>#N/A</v>
      </c>
      <c r="V147" s="38"/>
      <c r="W147" s="23">
        <v>0.49999999999999789</v>
      </c>
      <c r="X147" s="23">
        <v>0.20599999999999999</v>
      </c>
      <c r="Y147" s="23">
        <f t="shared" si="28"/>
        <v>0.20599999999999999</v>
      </c>
      <c r="Z147" s="23" t="str">
        <f t="shared" si="29"/>
        <v>x</v>
      </c>
    </row>
    <row r="148" spans="1:26" ht="16" x14ac:dyDescent="0.2">
      <c r="A148" s="39"/>
      <c r="B148" s="23"/>
      <c r="C148" s="39">
        <f t="shared" si="32"/>
        <v>-2</v>
      </c>
      <c r="D148" s="39">
        <f t="shared" si="33"/>
        <v>-0.12</v>
      </c>
      <c r="E148" s="84" t="str">
        <f t="shared" si="34"/>
        <v>66</v>
      </c>
      <c r="F148" s="39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46">
        <f t="shared" si="22"/>
        <v>1.0833333333333308</v>
      </c>
      <c r="R148" s="81">
        <f t="shared" si="23"/>
        <v>0.22185215470573658</v>
      </c>
      <c r="S148" s="81" cm="1">
        <f t="array" ref="S148">_xlfn.IFS(
    FALSE, N("Check if X1 shading is ON"),
    $S$48&lt;&gt;"x", NA(),
    FALSE, N("Check if case is 'LEFT' and x axis value less than z score"),
    AND($D$67 = "LEFT", $Q148 &lt; IF($H$67="", 0, $H$67)), $R148,
    FALSE, N("Check if case is 'RIGHT' and x axis value greater than z score"),
    AND($D$67 = "RIGHT", $Q148 &gt; IF($H$67="", 0, $H$67)), $R148,
    FALSE, N("Check if case is 'TWO' and both directions"),
    AND(
        $D$67 = "TWO",
        OR($Q148 &lt; -ABS($H$67), $Q148 &gt; ABS($H$68))
    ), $R148,
    FALSE, N("Default case: Return NA()"),
    TRUE, NA()
)</f>
        <v>0.22185215470573658</v>
      </c>
      <c r="T148" s="81" t="e" cm="1">
        <f t="array" ref="T148">_xlfn.IFS(
    FALSE, N("Check if X1 shading is ON"),
    $S$48&lt;&gt;"x", NA(),
    FALSE, N("Check if case is 'LEFT' and x axis value less than z score"),
    AND($D$68 = "LEFT", $Q148 &lt; IF($H$68="", 0, $H$68)), $R148,
    FALSE, N("Check if case is 'RIGHT' and x axis value greater than z score"),
    AND($D$68 = "RIGHT", $Q148 &gt; IF($H$68="", 0, $H$68)), $R148,
    FALSE, N("Default case: Return NA()"),
    TRUE, NA()
)</f>
        <v>#N/A</v>
      </c>
      <c r="U148" s="81" t="e" cm="1">
        <f t="array" ref="U148">_xlfn.IFS(
    FALSE, N("Check if X1 shading is ON"),
    $U$48&lt;&gt;"x", NA(),
    FALSE, N("Check if case is 'LEFT' and x axis value less than z score"),
    AND($D$71 = "LEFT", $Q148 &lt; IF($H$71="", 0, $H$71)), $R148,
    FALSE, N("Check if case is 'RIGHT' and x axis value greater than z score"),
    AND($D$71 = "RIGHT", $Q148 &gt; IF($H$71="", 0, $H$71)), $R148,
    FALSE, N("Check if case is 'TWO' and both directions"),
    AND(
        $D$71 = "TWO",
        OR($Q148 &lt; -ABS($H$71), $Q148 &gt; ABS($H$71))
    ), $R148,
    FALSE, N("Default case: Return NA()"),
    TRUE, NA()
)</f>
        <v>#N/A</v>
      </c>
      <c r="V148" s="38"/>
      <c r="W148" s="23">
        <v>0.66666666666666441</v>
      </c>
      <c r="X148" s="23">
        <v>0.20599999999999999</v>
      </c>
      <c r="Y148" s="23">
        <f t="shared" si="28"/>
        <v>0.20599999999999999</v>
      </c>
      <c r="Z148" s="23" t="str">
        <f t="shared" si="29"/>
        <v>x</v>
      </c>
    </row>
    <row r="149" spans="1:26" ht="16" x14ac:dyDescent="0.2">
      <c r="A149" s="39"/>
      <c r="B149" s="23"/>
      <c r="C149" s="39">
        <f t="shared" si="32"/>
        <v>-1</v>
      </c>
      <c r="D149" s="39">
        <f t="shared" si="33"/>
        <v>-0.12</v>
      </c>
      <c r="E149" s="84" t="str">
        <f t="shared" si="34"/>
        <v>72</v>
      </c>
      <c r="F149" s="39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46">
        <f t="shared" si="22"/>
        <v>1.1249999999999976</v>
      </c>
      <c r="R149" s="81">
        <f t="shared" si="23"/>
        <v>0.21187664577570006</v>
      </c>
      <c r="S149" s="81" cm="1">
        <f t="array" ref="S149">_xlfn.IFS(
    FALSE, N("Check if X1 shading is ON"),
    $S$48&lt;&gt;"x", NA(),
    FALSE, N("Check if case is 'LEFT' and x axis value less than z score"),
    AND($D$67 = "LEFT", $Q149 &lt; IF($H$67="", 0, $H$67)), $R149,
    FALSE, N("Check if case is 'RIGHT' and x axis value greater than z score"),
    AND($D$67 = "RIGHT", $Q149 &gt; IF($H$67="", 0, $H$67)), $R149,
    FALSE, N("Check if case is 'TWO' and both directions"),
    AND(
        $D$67 = "TWO",
        OR($Q149 &lt; -ABS($H$67), $Q149 &gt; ABS($H$68))
    ), $R149,
    FALSE, N("Default case: Return NA()"),
    TRUE, NA()
)</f>
        <v>0.21187664577570006</v>
      </c>
      <c r="T149" s="81" t="e" cm="1">
        <f t="array" ref="T149">_xlfn.IFS(
    FALSE, N("Check if X1 shading is ON"),
    $S$48&lt;&gt;"x", NA(),
    FALSE, N("Check if case is 'LEFT' and x axis value less than z score"),
    AND($D$68 = "LEFT", $Q149 &lt; IF($H$68="", 0, $H$68)), $R149,
    FALSE, N("Check if case is 'RIGHT' and x axis value greater than z score"),
    AND($D$68 = "RIGHT", $Q149 &gt; IF($H$68="", 0, $H$68)), $R149,
    FALSE, N("Default case: Return NA()"),
    TRUE, NA()
)</f>
        <v>#N/A</v>
      </c>
      <c r="U149" s="81" t="e" cm="1">
        <f t="array" ref="U149">_xlfn.IFS(
    FALSE, N("Check if X1 shading is ON"),
    $U$48&lt;&gt;"x", NA(),
    FALSE, N("Check if case is 'LEFT' and x axis value less than z score"),
    AND($D$71 = "LEFT", $Q149 &lt; IF($H$71="", 0, $H$71)), $R149,
    FALSE, N("Check if case is 'RIGHT' and x axis value greater than z score"),
    AND($D$71 = "RIGHT", $Q149 &gt; IF($H$71="", 0, $H$71)), $R149,
    FALSE, N("Check if case is 'TWO' and both directions"),
    AND(
        $D$71 = "TWO",
        OR($Q149 &lt; -ABS($H$71), $Q149 &gt; ABS($H$71))
    ), $R149,
    FALSE, N("Default case: Return NA()"),
    TRUE, NA()
)</f>
        <v>#N/A</v>
      </c>
      <c r="V149" s="38"/>
      <c r="W149" s="23">
        <v>0.83333333333333093</v>
      </c>
      <c r="X149" s="23">
        <v>0.20599999999999999</v>
      </c>
      <c r="Y149" s="23">
        <f t="shared" si="28"/>
        <v>0.20599999999999999</v>
      </c>
      <c r="Z149" s="23" t="str">
        <f t="shared" si="29"/>
        <v>x</v>
      </c>
    </row>
    <row r="150" spans="1:26" ht="16" x14ac:dyDescent="0.2">
      <c r="A150" s="39"/>
      <c r="B150" s="23"/>
      <c r="C150" s="39">
        <f t="shared" si="32"/>
        <v>0</v>
      </c>
      <c r="D150" s="39">
        <f t="shared" si="33"/>
        <v>-0.12</v>
      </c>
      <c r="E150" s="84" t="str">
        <f t="shared" si="34"/>
        <v>78</v>
      </c>
      <c r="F150" s="39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46">
        <f t="shared" si="22"/>
        <v>1.1666666666666643</v>
      </c>
      <c r="R150" s="81">
        <f t="shared" si="23"/>
        <v>0.20199868555405945</v>
      </c>
      <c r="S150" s="81" cm="1">
        <f t="array" ref="S150">_xlfn.IFS(
    FALSE, N("Check if X1 shading is ON"),
    $S$48&lt;&gt;"x", NA(),
    FALSE, N("Check if case is 'LEFT' and x axis value less than z score"),
    AND($D$67 = "LEFT", $Q150 &lt; IF($H$67="", 0, $H$67)), $R150,
    FALSE, N("Check if case is 'RIGHT' and x axis value greater than z score"),
    AND($D$67 = "RIGHT", $Q150 &gt; IF($H$67="", 0, $H$67)), $R150,
    FALSE, N("Check if case is 'TWO' and both directions"),
    AND(
        $D$67 = "TWO",
        OR($Q150 &lt; -ABS($H$67), $Q150 &gt; ABS($H$68))
    ), $R150,
    FALSE, N("Default case: Return NA()"),
    TRUE, NA()
)</f>
        <v>0.20199868555405945</v>
      </c>
      <c r="T150" s="81" t="e" cm="1">
        <f t="array" ref="T150">_xlfn.IFS(
    FALSE, N("Check if X1 shading is ON"),
    $S$48&lt;&gt;"x", NA(),
    FALSE, N("Check if case is 'LEFT' and x axis value less than z score"),
    AND($D$68 = "LEFT", $Q150 &lt; IF($H$68="", 0, $H$68)), $R150,
    FALSE, N("Check if case is 'RIGHT' and x axis value greater than z score"),
    AND($D$68 = "RIGHT", $Q150 &gt; IF($H$68="", 0, $H$68)), $R150,
    FALSE, N("Default case: Return NA()"),
    TRUE, NA()
)</f>
        <v>#N/A</v>
      </c>
      <c r="U150" s="81" t="e" cm="1">
        <f t="array" ref="U150">_xlfn.IFS(
    FALSE, N("Check if X1 shading is ON"),
    $U$48&lt;&gt;"x", NA(),
    FALSE, N("Check if case is 'LEFT' and x axis value less than z score"),
    AND($D$71 = "LEFT", $Q150 &lt; IF($H$71="", 0, $H$71)), $R150,
    FALSE, N("Check if case is 'RIGHT' and x axis value greater than z score"),
    AND($D$71 = "RIGHT", $Q150 &gt; IF($H$71="", 0, $H$71)), $R150,
    FALSE, N("Check if case is 'TWO' and both directions"),
    AND(
        $D$71 = "TWO",
        OR($Q150 &lt; -ABS($H$71), $Q150 &gt; ABS($H$71))
    ), $R150,
    FALSE, N("Default case: Return NA()"),
    TRUE, NA()
)</f>
        <v>#N/A</v>
      </c>
      <c r="V150" s="38"/>
      <c r="W150" s="23">
        <v>-0.83333333333333526</v>
      </c>
      <c r="X150" s="23">
        <v>0.22999999999999998</v>
      </c>
      <c r="Y150" s="23">
        <f t="shared" si="28"/>
        <v>0.22999999999999998</v>
      </c>
      <c r="Z150" s="23" t="str">
        <f t="shared" si="29"/>
        <v>x</v>
      </c>
    </row>
    <row r="151" spans="1:26" ht="16" x14ac:dyDescent="0.2">
      <c r="A151" s="39"/>
      <c r="B151" s="23"/>
      <c r="C151" s="39">
        <f t="shared" si="32"/>
        <v>1</v>
      </c>
      <c r="D151" s="39">
        <f t="shared" si="33"/>
        <v>-0.12</v>
      </c>
      <c r="E151" s="84" t="str">
        <f t="shared" si="34"/>
        <v>84</v>
      </c>
      <c r="F151" s="39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46">
        <f t="shared" si="22"/>
        <v>1.208333333333331</v>
      </c>
      <c r="R151" s="81">
        <f t="shared" si="23"/>
        <v>0.19224719608678212</v>
      </c>
      <c r="S151" s="81" cm="1">
        <f t="array" ref="S151">_xlfn.IFS(
    FALSE, N("Check if X1 shading is ON"),
    $S$48&lt;&gt;"x", NA(),
    FALSE, N("Check if case is 'LEFT' and x axis value less than z score"),
    AND($D$67 = "LEFT", $Q151 &lt; IF($H$67="", 0, $H$67)), $R151,
    FALSE, N("Check if case is 'RIGHT' and x axis value greater than z score"),
    AND($D$67 = "RIGHT", $Q151 &gt; IF($H$67="", 0, $H$67)), $R151,
    FALSE, N("Check if case is 'TWO' and both directions"),
    AND(
        $D$67 = "TWO",
        OR($Q151 &lt; -ABS($H$67), $Q151 &gt; ABS($H$68))
    ), $R151,
    FALSE, N("Default case: Return NA()"),
    TRUE, NA()
)</f>
        <v>0.19224719608678212</v>
      </c>
      <c r="T151" s="81" t="e" cm="1">
        <f t="array" ref="T151">_xlfn.IFS(
    FALSE, N("Check if X1 shading is ON"),
    $S$48&lt;&gt;"x", NA(),
    FALSE, N("Check if case is 'LEFT' and x axis value less than z score"),
    AND($D$68 = "LEFT", $Q151 &lt; IF($H$68="", 0, $H$68)), $R151,
    FALSE, N("Check if case is 'RIGHT' and x axis value greater than z score"),
    AND($D$68 = "RIGHT", $Q151 &gt; IF($H$68="", 0, $H$68)), $R151,
    FALSE, N("Default case: Return NA()"),
    TRUE, NA()
)</f>
        <v>#N/A</v>
      </c>
      <c r="U151" s="81" t="e" cm="1">
        <f t="array" ref="U151">_xlfn.IFS(
    FALSE, N("Check if X1 shading is ON"),
    $U$48&lt;&gt;"x", NA(),
    FALSE, N("Check if case is 'LEFT' and x axis value less than z score"),
    AND($D$71 = "LEFT", $Q151 &lt; IF($H$71="", 0, $H$71)), $R151,
    FALSE, N("Check if case is 'RIGHT' and x axis value greater than z score"),
    AND($D$71 = "RIGHT", $Q151 &gt; IF($H$71="", 0, $H$71)), $R151,
    FALSE, N("Check if case is 'TWO' and both directions"),
    AND(
        $D$71 = "TWO",
        OR($Q151 &lt; -ABS($H$71), $Q151 &gt; ABS($H$71))
    ), $R151,
    FALSE, N("Default case: Return NA()"),
    TRUE, NA()
)</f>
        <v>#N/A</v>
      </c>
      <c r="V151" s="38"/>
      <c r="W151" s="23">
        <v>-0.66666666666666874</v>
      </c>
      <c r="X151" s="23">
        <v>0.22999999999999998</v>
      </c>
      <c r="Y151" s="23">
        <f t="shared" si="28"/>
        <v>0.22999999999999998</v>
      </c>
      <c r="Z151" s="23" t="str">
        <f t="shared" si="29"/>
        <v>x</v>
      </c>
    </row>
    <row r="152" spans="1:26" ht="16" x14ac:dyDescent="0.2">
      <c r="A152" s="39"/>
      <c r="B152" s="23"/>
      <c r="C152" s="39">
        <f t="shared" si="32"/>
        <v>2</v>
      </c>
      <c r="D152" s="39">
        <f t="shared" si="33"/>
        <v>-0.12</v>
      </c>
      <c r="E152" s="84" t="str">
        <f t="shared" si="34"/>
        <v>90</v>
      </c>
      <c r="F152" s="39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46">
        <f t="shared" si="22"/>
        <v>1.2499999999999978</v>
      </c>
      <c r="R152" s="81">
        <f t="shared" si="23"/>
        <v>0.18264908538902244</v>
      </c>
      <c r="S152" s="81" cm="1">
        <f t="array" ref="S152">_xlfn.IFS(
    FALSE, N("Check if X1 shading is ON"),
    $S$48&lt;&gt;"x", NA(),
    FALSE, N("Check if case is 'LEFT' and x axis value less than z score"),
    AND($D$67 = "LEFT", $Q152 &lt; IF($H$67="", 0, $H$67)), $R152,
    FALSE, N("Check if case is 'RIGHT' and x axis value greater than z score"),
    AND($D$67 = "RIGHT", $Q152 &gt; IF($H$67="", 0, $H$67)), $R152,
    FALSE, N("Check if case is 'TWO' and both directions"),
    AND(
        $D$67 = "TWO",
        OR($Q152 &lt; -ABS($H$67), $Q152 &gt; ABS($H$68))
    ), $R152,
    FALSE, N("Default case: Return NA()"),
    TRUE, NA()
)</f>
        <v>0.18264908538902244</v>
      </c>
      <c r="T152" s="81" t="e" cm="1">
        <f t="array" ref="T152">_xlfn.IFS(
    FALSE, N("Check if X1 shading is ON"),
    $S$48&lt;&gt;"x", NA(),
    FALSE, N("Check if case is 'LEFT' and x axis value less than z score"),
    AND($D$68 = "LEFT", $Q152 &lt; IF($H$68="", 0, $H$68)), $R152,
    FALSE, N("Check if case is 'RIGHT' and x axis value greater than z score"),
    AND($D$68 = "RIGHT", $Q152 &gt; IF($H$68="", 0, $H$68)), $R152,
    FALSE, N("Default case: Return NA()"),
    TRUE, NA()
)</f>
        <v>#N/A</v>
      </c>
      <c r="U152" s="81" t="e" cm="1">
        <f t="array" ref="U152">_xlfn.IFS(
    FALSE, N("Check if X1 shading is ON"),
    $U$48&lt;&gt;"x", NA(),
    FALSE, N("Check if case is 'LEFT' and x axis value less than z score"),
    AND($D$71 = "LEFT", $Q152 &lt; IF($H$71="", 0, $H$71)), $R152,
    FALSE, N("Check if case is 'RIGHT' and x axis value greater than z score"),
    AND($D$71 = "RIGHT", $Q152 &gt; IF($H$71="", 0, $H$71)), $R152,
    FALSE, N("Check if case is 'TWO' and both directions"),
    AND(
        $D$71 = "TWO",
        OR($Q152 &lt; -ABS($H$71), $Q152 &gt; ABS($H$71))
    ), $R152,
    FALSE, N("Default case: Return NA()"),
    TRUE, NA()
)</f>
        <v>#N/A</v>
      </c>
      <c r="V152" s="38"/>
      <c r="W152" s="23">
        <v>-0.50000000000000222</v>
      </c>
      <c r="X152" s="23">
        <v>0.22999999999999998</v>
      </c>
      <c r="Y152" s="23">
        <f t="shared" si="28"/>
        <v>0.22999999999999998</v>
      </c>
      <c r="Z152" s="23" t="str">
        <f t="shared" si="29"/>
        <v>x</v>
      </c>
    </row>
    <row r="153" spans="1:26" ht="16" x14ac:dyDescent="0.2">
      <c r="A153" s="39"/>
      <c r="B153" s="23"/>
      <c r="C153" s="39">
        <f t="shared" si="32"/>
        <v>3</v>
      </c>
      <c r="D153" s="39">
        <f t="shared" si="33"/>
        <v>-0.12</v>
      </c>
      <c r="E153" s="84" t="str">
        <f t="shared" si="34"/>
        <v>96</v>
      </c>
      <c r="F153" s="39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46">
        <f t="shared" si="22"/>
        <v>1.2916666666666645</v>
      </c>
      <c r="R153" s="81">
        <f t="shared" si="23"/>
        <v>0.17322916253851886</v>
      </c>
      <c r="S153" s="81" cm="1">
        <f t="array" ref="S153">_xlfn.IFS(
    FALSE, N("Check if X1 shading is ON"),
    $S$48&lt;&gt;"x", NA(),
    FALSE, N("Check if case is 'LEFT' and x axis value less than z score"),
    AND($D$67 = "LEFT", $Q153 &lt; IF($H$67="", 0, $H$67)), $R153,
    FALSE, N("Check if case is 'RIGHT' and x axis value greater than z score"),
    AND($D$67 = "RIGHT", $Q153 &gt; IF($H$67="", 0, $H$67)), $R153,
    FALSE, N("Check if case is 'TWO' and both directions"),
    AND(
        $D$67 = "TWO",
        OR($Q153 &lt; -ABS($H$67), $Q153 &gt; ABS($H$68))
    ), $R153,
    FALSE, N("Default case: Return NA()"),
    TRUE, NA()
)</f>
        <v>0.17322916253851886</v>
      </c>
      <c r="T153" s="81" t="e" cm="1">
        <f t="array" ref="T153">_xlfn.IFS(
    FALSE, N("Check if X1 shading is ON"),
    $S$48&lt;&gt;"x", NA(),
    FALSE, N("Check if case is 'LEFT' and x axis value less than z score"),
    AND($D$68 = "LEFT", $Q153 &lt; IF($H$68="", 0, $H$68)), $R153,
    FALSE, N("Check if case is 'RIGHT' and x axis value greater than z score"),
    AND($D$68 = "RIGHT", $Q153 &gt; IF($H$68="", 0, $H$68)), $R153,
    FALSE, N("Default case: Return NA()"),
    TRUE, NA()
)</f>
        <v>#N/A</v>
      </c>
      <c r="U153" s="81" t="e" cm="1">
        <f t="array" ref="U153">_xlfn.IFS(
    FALSE, N("Check if X1 shading is ON"),
    $U$48&lt;&gt;"x", NA(),
    FALSE, N("Check if case is 'LEFT' and x axis value less than z score"),
    AND($D$71 = "LEFT", $Q153 &lt; IF($H$71="", 0, $H$71)), $R153,
    FALSE, N("Check if case is 'RIGHT' and x axis value greater than z score"),
    AND($D$71 = "RIGHT", $Q153 &gt; IF($H$71="", 0, $H$71)), $R153,
    FALSE, N("Check if case is 'TWO' and both directions"),
    AND(
        $D$71 = "TWO",
        OR($Q153 &lt; -ABS($H$71), $Q153 &gt; ABS($H$71))
    ), $R153,
    FALSE, N("Default case: Return NA()"),
    TRUE, NA()
)</f>
        <v>#N/A</v>
      </c>
      <c r="V153" s="38"/>
      <c r="W153" s="23">
        <v>-0.33333333333333548</v>
      </c>
      <c r="X153" s="23">
        <v>0.22999999999999998</v>
      </c>
      <c r="Y153" s="23">
        <f t="shared" si="28"/>
        <v>0.22999999999999998</v>
      </c>
      <c r="Z153" s="23" t="str">
        <f t="shared" si="29"/>
        <v>x</v>
      </c>
    </row>
    <row r="154" spans="1:26" ht="16" x14ac:dyDescent="0.2">
      <c r="A154" s="39"/>
      <c r="B154" s="23"/>
      <c r="C154" s="23"/>
      <c r="D154" s="39"/>
      <c r="E154" s="39"/>
      <c r="F154" s="39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46">
        <f t="shared" si="22"/>
        <v>1.3333333333333313</v>
      </c>
      <c r="R154" s="81">
        <f t="shared" si="23"/>
        <v>0.16401007467599407</v>
      </c>
      <c r="S154" s="81" cm="1">
        <f t="array" ref="S154">_xlfn.IFS(
    FALSE, N("Check if X1 shading is ON"),
    $S$48&lt;&gt;"x", NA(),
    FALSE, N("Check if case is 'LEFT' and x axis value less than z score"),
    AND($D$67 = "LEFT", $Q154 &lt; IF($H$67="", 0, $H$67)), $R154,
    FALSE, N("Check if case is 'RIGHT' and x axis value greater than z score"),
    AND($D$67 = "RIGHT", $Q154 &gt; IF($H$67="", 0, $H$67)), $R154,
    FALSE, N("Check if case is 'TWO' and both directions"),
    AND(
        $D$67 = "TWO",
        OR($Q154 &lt; -ABS($H$67), $Q154 &gt; ABS($H$68))
    ), $R154,
    FALSE, N("Default case: Return NA()"),
    TRUE, NA()
)</f>
        <v>0.16401007467599407</v>
      </c>
      <c r="T154" s="81" t="e" cm="1">
        <f t="array" ref="T154">_xlfn.IFS(
    FALSE, N("Check if X1 shading is ON"),
    $S$48&lt;&gt;"x", NA(),
    FALSE, N("Check if case is 'LEFT' and x axis value less than z score"),
    AND($D$68 = "LEFT", $Q154 &lt; IF($H$68="", 0, $H$68)), $R154,
    FALSE, N("Check if case is 'RIGHT' and x axis value greater than z score"),
    AND($D$68 = "RIGHT", $Q154 &gt; IF($H$68="", 0, $H$68)), $R154,
    FALSE, N("Default case: Return NA()"),
    TRUE, NA()
)</f>
        <v>#N/A</v>
      </c>
      <c r="U154" s="81" t="e" cm="1">
        <f t="array" ref="U154">_xlfn.IFS(
    FALSE, N("Check if X1 shading is ON"),
    $U$48&lt;&gt;"x", NA(),
    FALSE, N("Check if case is 'LEFT' and x axis value less than z score"),
    AND($D$71 = "LEFT", $Q154 &lt; IF($H$71="", 0, $H$71)), $R154,
    FALSE, N("Check if case is 'RIGHT' and x axis value greater than z score"),
    AND($D$71 = "RIGHT", $Q154 &gt; IF($H$71="", 0, $H$71)), $R154,
    FALSE, N("Check if case is 'TWO' and both directions"),
    AND(
        $D$71 = "TWO",
        OR($Q154 &lt; -ABS($H$71), $Q154 &gt; ABS($H$71))
    ), $R154,
    FALSE, N("Default case: Return NA()"),
    TRUE, NA()
)</f>
        <v>#N/A</v>
      </c>
      <c r="V154" s="38"/>
      <c r="W154" s="23">
        <v>-0.16666666666666879</v>
      </c>
      <c r="X154" s="23">
        <v>0.22999999999999998</v>
      </c>
      <c r="Y154" s="23">
        <f t="shared" si="28"/>
        <v>0.22999999999999998</v>
      </c>
      <c r="Z154" s="23" t="str">
        <f t="shared" si="29"/>
        <v>x</v>
      </c>
    </row>
    <row r="155" spans="1:26" ht="19" x14ac:dyDescent="0.25">
      <c r="A155" s="78" t="s">
        <v>401</v>
      </c>
      <c r="B155" s="23"/>
      <c r="C155" s="5" t="str">
        <f>$F$66</f>
        <v>σ</v>
      </c>
      <c r="D155" s="46">
        <f>F67</f>
        <v>6</v>
      </c>
      <c r="E155" s="39"/>
      <c r="F155" s="39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46">
        <f t="shared" si="22"/>
        <v>1.374999999999998</v>
      </c>
      <c r="R155" s="81">
        <f t="shared" si="23"/>
        <v>0.15501226545829364</v>
      </c>
      <c r="S155" s="81" cm="1">
        <f t="array" ref="S155">_xlfn.IFS(
    FALSE, N("Check if X1 shading is ON"),
    $S$48&lt;&gt;"x", NA(),
    FALSE, N("Check if case is 'LEFT' and x axis value less than z score"),
    AND($D$67 = "LEFT", $Q155 &lt; IF($H$67="", 0, $H$67)), $R155,
    FALSE, N("Check if case is 'RIGHT' and x axis value greater than z score"),
    AND($D$67 = "RIGHT", $Q155 &gt; IF($H$67="", 0, $H$67)), $R155,
    FALSE, N("Check if case is 'TWO' and both directions"),
    AND(
        $D$67 = "TWO",
        OR($Q155 &lt; -ABS($H$67), $Q155 &gt; ABS($H$68))
    ), $R155,
    FALSE, N("Default case: Return NA()"),
    TRUE, NA()
)</f>
        <v>0.15501226545829364</v>
      </c>
      <c r="T155" s="81" t="e" cm="1">
        <f t="array" ref="T155">_xlfn.IFS(
    FALSE, N("Check if X1 shading is ON"),
    $S$48&lt;&gt;"x", NA(),
    FALSE, N("Check if case is 'LEFT' and x axis value less than z score"),
    AND($D$68 = "LEFT", $Q155 &lt; IF($H$68="", 0, $H$68)), $R155,
    FALSE, N("Check if case is 'RIGHT' and x axis value greater than z score"),
    AND($D$68 = "RIGHT", $Q155 &gt; IF($H$68="", 0, $H$68)), $R155,
    FALSE, N("Default case: Return NA()"),
    TRUE, NA()
)</f>
        <v>#N/A</v>
      </c>
      <c r="U155" s="81" t="e" cm="1">
        <f t="array" ref="U155">_xlfn.IFS(
    FALSE, N("Check if X1 shading is ON"),
    $U$48&lt;&gt;"x", NA(),
    FALSE, N("Check if case is 'LEFT' and x axis value less than z score"),
    AND($D$71 = "LEFT", $Q155 &lt; IF($H$71="", 0, $H$71)), $R155,
    FALSE, N("Check if case is 'RIGHT' and x axis value greater than z score"),
    AND($D$71 = "RIGHT", $Q155 &gt; IF($H$71="", 0, $H$71)), $R155,
    FALSE, N("Check if case is 'TWO' and both directions"),
    AND(
        $D$71 = "TWO",
        OR($Q155 &lt; -ABS($H$71), $Q155 &gt; ABS($H$71))
    ), $R155,
    FALSE, N("Default case: Return NA()"),
    TRUE, NA()
)</f>
        <v>#N/A</v>
      </c>
      <c r="V155" s="38"/>
      <c r="W155" s="23">
        <v>0.16666666666666449</v>
      </c>
      <c r="X155" s="23">
        <v>0.22999999999999998</v>
      </c>
      <c r="Y155" s="23">
        <f t="shared" si="28"/>
        <v>0.22999999999999998</v>
      </c>
      <c r="Z155" s="23" t="str">
        <f t="shared" si="29"/>
        <v>x</v>
      </c>
    </row>
    <row r="156" spans="1:26" ht="51" x14ac:dyDescent="0.2">
      <c r="A156" s="44" t="s">
        <v>289</v>
      </c>
      <c r="B156" s="5" t="s">
        <v>290</v>
      </c>
      <c r="C156" s="45" t="str">
        <f>LEFT(A155,6)&amp;" "&amp;$B$67&amp;" axis"</f>
        <v>X1 std normal pop axis</v>
      </c>
      <c r="D156" s="45" t="str">
        <f>$B$67&amp;" stdev y"</f>
        <v>normal pop stdev y</v>
      </c>
      <c r="E156" s="23"/>
      <c r="F156" s="23"/>
      <c r="G156" s="45" t="str">
        <f>$B$67&amp;" stdev labels"</f>
        <v>normal pop stdev labels</v>
      </c>
      <c r="H156" s="16"/>
      <c r="I156" s="38"/>
      <c r="J156" s="38"/>
      <c r="K156" s="38"/>
      <c r="L156" s="38"/>
      <c r="M156" s="38"/>
      <c r="N156" s="38"/>
      <c r="O156" s="38"/>
      <c r="P156" s="38"/>
      <c r="Q156" s="46">
        <f t="shared" si="22"/>
        <v>1.4166666666666647</v>
      </c>
      <c r="R156" s="81">
        <f t="shared" si="23"/>
        <v>0.14625395427953614</v>
      </c>
      <c r="S156" s="81" cm="1">
        <f t="array" ref="S156">_xlfn.IFS(
    FALSE, N("Check if X1 shading is ON"),
    $S$48&lt;&gt;"x", NA(),
    FALSE, N("Check if case is 'LEFT' and x axis value less than z score"),
    AND($D$67 = "LEFT", $Q156 &lt; IF($H$67="", 0, $H$67)), $R156,
    FALSE, N("Check if case is 'RIGHT' and x axis value greater than z score"),
    AND($D$67 = "RIGHT", $Q156 &gt; IF($H$67="", 0, $H$67)), $R156,
    FALSE, N("Check if case is 'TWO' and both directions"),
    AND(
        $D$67 = "TWO",
        OR($Q156 &lt; -ABS($H$67), $Q156 &gt; ABS($H$68))
    ), $R156,
    FALSE, N("Default case: Return NA()"),
    TRUE, NA()
)</f>
        <v>0.14625395427953614</v>
      </c>
      <c r="T156" s="81" t="e" cm="1">
        <f t="array" ref="T156">_xlfn.IFS(
    FALSE, N("Check if X1 shading is ON"),
    $S$48&lt;&gt;"x", NA(),
    FALSE, N("Check if case is 'LEFT' and x axis value less than z score"),
    AND($D$68 = "LEFT", $Q156 &lt; IF($H$68="", 0, $H$68)), $R156,
    FALSE, N("Check if case is 'RIGHT' and x axis value greater than z score"),
    AND($D$68 = "RIGHT", $Q156 &gt; IF($H$68="", 0, $H$68)), $R156,
    FALSE, N("Default case: Return NA()"),
    TRUE, NA()
)</f>
        <v>#N/A</v>
      </c>
      <c r="U156" s="81" t="e" cm="1">
        <f t="array" ref="U156">_xlfn.IFS(
    FALSE, N("Check if X1 shading is ON"),
    $U$48&lt;&gt;"x", NA(),
    FALSE, N("Check if case is 'LEFT' and x axis value less than z score"),
    AND($D$71 = "LEFT", $Q156 &lt; IF($H$71="", 0, $H$71)), $R156,
    FALSE, N("Check if case is 'RIGHT' and x axis value greater than z score"),
    AND($D$71 = "RIGHT", $Q156 &gt; IF($H$71="", 0, $H$71)), $R156,
    FALSE, N("Check if case is 'TWO' and both directions"),
    AND(
        $D$71 = "TWO",
        OR($Q156 &lt; -ABS($H$71), $Q156 &gt; ABS($H$71))
    ), $R156,
    FALSE, N("Default case: Return NA()"),
    TRUE, NA()
)</f>
        <v>#N/A</v>
      </c>
      <c r="V156" s="38"/>
      <c r="W156" s="23">
        <v>0.33333333333333115</v>
      </c>
      <c r="X156" s="23">
        <v>0.22999999999999998</v>
      </c>
      <c r="Y156" s="23">
        <f t="shared" si="28"/>
        <v>0.22999999999999998</v>
      </c>
      <c r="Z156" s="23" t="str">
        <f t="shared" si="29"/>
        <v>x</v>
      </c>
    </row>
    <row r="157" spans="1:26" ht="16" x14ac:dyDescent="0.2">
      <c r="A157" s="39">
        <f>L52</f>
        <v>0</v>
      </c>
      <c r="B157" s="23">
        <v>-0.09</v>
      </c>
      <c r="C157" s="39">
        <f>C114</f>
        <v>-4</v>
      </c>
      <c r="D157" s="39" t="e">
        <f>IF(
    A157="x",
    B157,
    NA()
)</f>
        <v>#N/A</v>
      </c>
      <c r="E157" s="16"/>
      <c r="F157" s="108">
        <f>D155</f>
        <v>6</v>
      </c>
      <c r="G157" s="84" t="str">
        <f>IF($F$67 = "", "",
    C155&amp;" = "&amp;TEXT(F157,
        IF($L$62 = 0,
            "#,##0;-#,##0;0",
            "#,##0." &amp; REPT("0", $L$62) &amp; ";-#,##0." &amp; REPT("0", $L$62) &amp; ";0"
        )
    )
)</f>
        <v>σ = 6</v>
      </c>
      <c r="H157" s="16"/>
      <c r="I157" s="38"/>
      <c r="J157" s="38"/>
      <c r="K157" s="38"/>
      <c r="L157" s="38"/>
      <c r="M157" s="38"/>
      <c r="N157" s="38"/>
      <c r="O157" s="38"/>
      <c r="P157" s="38"/>
      <c r="Q157" s="46">
        <f t="shared" si="22"/>
        <v>1.4583333333333315</v>
      </c>
      <c r="R157" s="81">
        <f t="shared" si="23"/>
        <v>0.13775113536619821</v>
      </c>
      <c r="S157" s="81" cm="1">
        <f t="array" ref="S157">_xlfn.IFS(
    FALSE, N("Check if X1 shading is ON"),
    $S$48&lt;&gt;"x", NA(),
    FALSE, N("Check if case is 'LEFT' and x axis value less than z score"),
    AND($D$67 = "LEFT", $Q157 &lt; IF($H$67="", 0, $H$67)), $R157,
    FALSE, N("Check if case is 'RIGHT' and x axis value greater than z score"),
    AND($D$67 = "RIGHT", $Q157 &gt; IF($H$67="", 0, $H$67)), $R157,
    FALSE, N("Check if case is 'TWO' and both directions"),
    AND(
        $D$67 = "TWO",
        OR($Q157 &lt; -ABS($H$67), $Q157 &gt; ABS($H$68))
    ), $R157,
    FALSE, N("Default case: Return NA()"),
    TRUE, NA()
)</f>
        <v>0.13775113536619821</v>
      </c>
      <c r="T157" s="81" t="e" cm="1">
        <f t="array" ref="T157">_xlfn.IFS(
    FALSE, N("Check if X1 shading is ON"),
    $S$48&lt;&gt;"x", NA(),
    FALSE, N("Check if case is 'LEFT' and x axis value less than z score"),
    AND($D$68 = "LEFT", $Q157 &lt; IF($H$68="", 0, $H$68)), $R157,
    FALSE, N("Check if case is 'RIGHT' and x axis value greater than z score"),
    AND($D$68 = "RIGHT", $Q157 &gt; IF($H$68="", 0, $H$68)), $R157,
    FALSE, N("Default case: Return NA()"),
    TRUE, NA()
)</f>
        <v>#N/A</v>
      </c>
      <c r="U157" s="81" t="e" cm="1">
        <f t="array" ref="U157">_xlfn.IFS(
    FALSE, N("Check if X1 shading is ON"),
    $U$48&lt;&gt;"x", NA(),
    FALSE, N("Check if case is 'LEFT' and x axis value less than z score"),
    AND($D$71 = "LEFT", $Q157 &lt; IF($H$71="", 0, $H$71)), $R157,
    FALSE, N("Check if case is 'RIGHT' and x axis value greater than z score"),
    AND($D$71 = "RIGHT", $Q157 &gt; IF($H$71="", 0, $H$71)), $R157,
    FALSE, N("Check if case is 'TWO' and both directions"),
    AND(
        $D$71 = "TWO",
        OR($Q157 &lt; -ABS($H$71), $Q157 &gt; ABS($H$71))
    ), $R157,
    FALSE, N("Default case: Return NA()"),
    TRUE, NA()
)</f>
        <v>#N/A</v>
      </c>
      <c r="V157" s="38"/>
      <c r="W157" s="23">
        <v>0.49999999999999789</v>
      </c>
      <c r="X157" s="23">
        <v>0.22999999999999998</v>
      </c>
      <c r="Y157" s="23">
        <f t="shared" si="28"/>
        <v>0.22999999999999998</v>
      </c>
      <c r="Z157" s="23" t="str">
        <f t="shared" si="29"/>
        <v>x</v>
      </c>
    </row>
    <row r="158" spans="1:26" ht="16" x14ac:dyDescent="0.2">
      <c r="A158" s="39"/>
      <c r="B158" s="23"/>
      <c r="C158" s="39">
        <f t="shared" ref="C158:C162" si="35">C115</f>
        <v>-3</v>
      </c>
      <c r="D158" s="39" t="e">
        <f>D157</f>
        <v>#N/A</v>
      </c>
      <c r="E158" s="23">
        <v>-3</v>
      </c>
      <c r="F158" s="109">
        <f>E158*$D$155</f>
        <v>-18</v>
      </c>
      <c r="G158" s="84" t="str">
        <f t="shared" ref="G158:G164" si="36">IF($F$67 = "", "",
    TEXT(F158,
        IF($L$62 = 0,
            "+#,##0;-#,##0;0",
            "+#,##0." &amp; REPT("0", $L$62) &amp; ";-#,##0." &amp; REPT("0", $L$62) &amp; ";0"
        )
    )
)</f>
        <v>-18</v>
      </c>
      <c r="H158" s="16"/>
      <c r="I158" s="38"/>
      <c r="J158" s="38"/>
      <c r="K158" s="38"/>
      <c r="L158" s="38"/>
      <c r="M158" s="38"/>
      <c r="N158" s="38"/>
      <c r="O158" s="38"/>
      <c r="P158" s="38"/>
      <c r="Q158" s="46">
        <f t="shared" si="22"/>
        <v>1.4999999999999982</v>
      </c>
      <c r="R158" s="81">
        <f t="shared" si="23"/>
        <v>0.12951759566589208</v>
      </c>
      <c r="S158" s="81" cm="1">
        <f t="array" ref="S158">_xlfn.IFS(
    FALSE, N("Check if X1 shading is ON"),
    $S$48&lt;&gt;"x", NA(),
    FALSE, N("Check if case is 'LEFT' and x axis value less than z score"),
    AND($D$67 = "LEFT", $Q158 &lt; IF($H$67="", 0, $H$67)), $R158,
    FALSE, N("Check if case is 'RIGHT' and x axis value greater than z score"),
    AND($D$67 = "RIGHT", $Q158 &gt; IF($H$67="", 0, $H$67)), $R158,
    FALSE, N("Check if case is 'TWO' and both directions"),
    AND(
        $D$67 = "TWO",
        OR($Q158 &lt; -ABS($H$67), $Q158 &gt; ABS($H$68))
    ), $R158,
    FALSE, N("Default case: Return NA()"),
    TRUE, NA()
)</f>
        <v>0.12951759566589208</v>
      </c>
      <c r="T158" s="81" t="e" cm="1">
        <f t="array" ref="T158">_xlfn.IFS(
    FALSE, N("Check if X1 shading is ON"),
    $S$48&lt;&gt;"x", NA(),
    FALSE, N("Check if case is 'LEFT' and x axis value less than z score"),
    AND($D$68 = "LEFT", $Q158 &lt; IF($H$68="", 0, $H$68)), $R158,
    FALSE, N("Check if case is 'RIGHT' and x axis value greater than z score"),
    AND($D$68 = "RIGHT", $Q158 &gt; IF($H$68="", 0, $H$68)), $R158,
    FALSE, N("Default case: Return NA()"),
    TRUE, NA()
)</f>
        <v>#N/A</v>
      </c>
      <c r="U158" s="81" t="e" cm="1">
        <f t="array" ref="U158">_xlfn.IFS(
    FALSE, N("Check if X1 shading is ON"),
    $U$48&lt;&gt;"x", NA(),
    FALSE, N("Check if case is 'LEFT' and x axis value less than z score"),
    AND($D$71 = "LEFT", $Q158 &lt; IF($H$71="", 0, $H$71)), $R158,
    FALSE, N("Check if case is 'RIGHT' and x axis value greater than z score"),
    AND($D$71 = "RIGHT", $Q158 &gt; IF($H$71="", 0, $H$71)), $R158,
    FALSE, N("Check if case is 'TWO' and both directions"),
    AND(
        $D$71 = "TWO",
        OR($Q158 &lt; -ABS($H$71), $Q158 &gt; ABS($H$71))
    ), $R158,
    FALSE, N("Default case: Return NA()"),
    TRUE, NA()
)</f>
        <v>#N/A</v>
      </c>
      <c r="V158" s="38"/>
      <c r="W158" s="23">
        <v>0.66666666666666441</v>
      </c>
      <c r="X158" s="23">
        <v>0.22999999999999998</v>
      </c>
      <c r="Y158" s="23">
        <f t="shared" si="28"/>
        <v>0.22999999999999998</v>
      </c>
      <c r="Z158" s="23" t="str">
        <f t="shared" si="29"/>
        <v>x</v>
      </c>
    </row>
    <row r="159" spans="1:26" ht="16" x14ac:dyDescent="0.2">
      <c r="A159" s="39"/>
      <c r="B159" s="23"/>
      <c r="C159" s="39">
        <f t="shared" si="35"/>
        <v>-2</v>
      </c>
      <c r="D159" s="39" t="e">
        <f>D158</f>
        <v>#N/A</v>
      </c>
      <c r="E159" s="23">
        <v>-2</v>
      </c>
      <c r="F159" s="109">
        <f t="shared" ref="F159:F164" si="37">E159*$D$155</f>
        <v>-12</v>
      </c>
      <c r="G159" s="84" t="str">
        <f t="shared" si="36"/>
        <v>-12</v>
      </c>
      <c r="H159" s="16"/>
      <c r="I159" s="38"/>
      <c r="J159" s="38"/>
      <c r="K159" s="38"/>
      <c r="L159" s="38"/>
      <c r="M159" s="38"/>
      <c r="N159" s="38"/>
      <c r="O159" s="38"/>
      <c r="P159" s="38"/>
      <c r="Q159" s="46">
        <f t="shared" si="22"/>
        <v>1.541666666666665</v>
      </c>
      <c r="R159" s="81">
        <f t="shared" si="23"/>
        <v>0.12156495028818123</v>
      </c>
      <c r="S159" s="81" cm="1">
        <f t="array" ref="S159">_xlfn.IFS(
    FALSE, N("Check if X1 shading is ON"),
    $S$48&lt;&gt;"x", NA(),
    FALSE, N("Check if case is 'LEFT' and x axis value less than z score"),
    AND($D$67 = "LEFT", $Q159 &lt; IF($H$67="", 0, $H$67)), $R159,
    FALSE, N("Check if case is 'RIGHT' and x axis value greater than z score"),
    AND($D$67 = "RIGHT", $Q159 &gt; IF($H$67="", 0, $H$67)), $R159,
    FALSE, N("Check if case is 'TWO' and both directions"),
    AND(
        $D$67 = "TWO",
        OR($Q159 &lt; -ABS($H$67), $Q159 &gt; ABS($H$68))
    ), $R159,
    FALSE, N("Default case: Return NA()"),
    TRUE, NA()
)</f>
        <v>0.12156495028818123</v>
      </c>
      <c r="T159" s="81" t="e" cm="1">
        <f t="array" ref="T159">_xlfn.IFS(
    FALSE, N("Check if X1 shading is ON"),
    $S$48&lt;&gt;"x", NA(),
    FALSE, N("Check if case is 'LEFT' and x axis value less than z score"),
    AND($D$68 = "LEFT", $Q159 &lt; IF($H$68="", 0, $H$68)), $R159,
    FALSE, N("Check if case is 'RIGHT' and x axis value greater than z score"),
    AND($D$68 = "RIGHT", $Q159 &gt; IF($H$68="", 0, $H$68)), $R159,
    FALSE, N("Default case: Return NA()"),
    TRUE, NA()
)</f>
        <v>#N/A</v>
      </c>
      <c r="U159" s="81" t="e" cm="1">
        <f t="array" ref="U159">_xlfn.IFS(
    FALSE, N("Check if X1 shading is ON"),
    $U$48&lt;&gt;"x", NA(),
    FALSE, N("Check if case is 'LEFT' and x axis value less than z score"),
    AND($D$71 = "LEFT", $Q159 &lt; IF($H$71="", 0, $H$71)), $R159,
    FALSE, N("Check if case is 'RIGHT' and x axis value greater than z score"),
    AND($D$71 = "RIGHT", $Q159 &gt; IF($H$71="", 0, $H$71)), $R159,
    FALSE, N("Check if case is 'TWO' and both directions"),
    AND(
        $D$71 = "TWO",
        OR($Q159 &lt; -ABS($H$71), $Q159 &gt; ABS($H$71))
    ), $R159,
    FALSE, N("Default case: Return NA()"),
    TRUE, NA()
)</f>
        <v>#N/A</v>
      </c>
      <c r="V159" s="38"/>
      <c r="W159" s="23">
        <v>0.83333333333333093</v>
      </c>
      <c r="X159" s="23">
        <v>0.22999999999999998</v>
      </c>
      <c r="Y159" s="23">
        <f t="shared" si="28"/>
        <v>0.22999999999999998</v>
      </c>
      <c r="Z159" s="23" t="str">
        <f t="shared" si="29"/>
        <v>x</v>
      </c>
    </row>
    <row r="160" spans="1:26" ht="16" x14ac:dyDescent="0.2">
      <c r="A160" s="39"/>
      <c r="B160" s="23"/>
      <c r="C160" s="39">
        <f t="shared" si="35"/>
        <v>-1</v>
      </c>
      <c r="D160" s="39" t="e">
        <f t="shared" ref="D160:D162" si="38">D159</f>
        <v>#N/A</v>
      </c>
      <c r="E160" s="23">
        <v>-1</v>
      </c>
      <c r="F160" s="109">
        <f t="shared" si="37"/>
        <v>-6</v>
      </c>
      <c r="G160" s="84" t="str">
        <f t="shared" si="36"/>
        <v>-6</v>
      </c>
      <c r="H160" s="16"/>
      <c r="I160" s="38"/>
      <c r="J160" s="38"/>
      <c r="K160" s="38"/>
      <c r="L160" s="38"/>
      <c r="M160" s="38"/>
      <c r="N160" s="38"/>
      <c r="O160" s="38"/>
      <c r="P160" s="38"/>
      <c r="Q160" s="46">
        <f t="shared" si="22"/>
        <v>1.5833333333333317</v>
      </c>
      <c r="R160" s="81">
        <f t="shared" si="23"/>
        <v>0.11390269412019215</v>
      </c>
      <c r="S160" s="81" cm="1">
        <f t="array" ref="S160">_xlfn.IFS(
    FALSE, N("Check if X1 shading is ON"),
    $S$48&lt;&gt;"x", NA(),
    FALSE, N("Check if case is 'LEFT' and x axis value less than z score"),
    AND($D$67 = "LEFT", $Q160 &lt; IF($H$67="", 0, $H$67)), $R160,
    FALSE, N("Check if case is 'RIGHT' and x axis value greater than z score"),
    AND($D$67 = "RIGHT", $Q160 &gt; IF($H$67="", 0, $H$67)), $R160,
    FALSE, N("Check if case is 'TWO' and both directions"),
    AND(
        $D$67 = "TWO",
        OR($Q160 &lt; -ABS($H$67), $Q160 &gt; ABS($H$68))
    ), $R160,
    FALSE, N("Default case: Return NA()"),
    TRUE, NA()
)</f>
        <v>0.11390269412019215</v>
      </c>
      <c r="T160" s="81" t="e" cm="1">
        <f t="array" ref="T160">_xlfn.IFS(
    FALSE, N("Check if X1 shading is ON"),
    $S$48&lt;&gt;"x", NA(),
    FALSE, N("Check if case is 'LEFT' and x axis value less than z score"),
    AND($D$68 = "LEFT", $Q160 &lt; IF($H$68="", 0, $H$68)), $R160,
    FALSE, N("Check if case is 'RIGHT' and x axis value greater than z score"),
    AND($D$68 = "RIGHT", $Q160 &gt; IF($H$68="", 0, $H$68)), $R160,
    FALSE, N("Default case: Return NA()"),
    TRUE, NA()
)</f>
        <v>#N/A</v>
      </c>
      <c r="U160" s="81" t="e" cm="1">
        <f t="array" ref="U160">_xlfn.IFS(
    FALSE, N("Check if X1 shading is ON"),
    $U$48&lt;&gt;"x", NA(),
    FALSE, N("Check if case is 'LEFT' and x axis value less than z score"),
    AND($D$71 = "LEFT", $Q160 &lt; IF($H$71="", 0, $H$71)), $R160,
    FALSE, N("Check if case is 'RIGHT' and x axis value greater than z score"),
    AND($D$71 = "RIGHT", $Q160 &gt; IF($H$71="", 0, $H$71)), $R160,
    FALSE, N("Check if case is 'TWO' and both directions"),
    AND(
        $D$71 = "TWO",
        OR($Q160 &lt; -ABS($H$71), $Q160 &gt; ABS($H$71))
    ), $R160,
    FALSE, N("Default case: Return NA()"),
    TRUE, NA()
)</f>
        <v>#N/A</v>
      </c>
      <c r="V160" s="38"/>
      <c r="W160" s="23">
        <v>-0.83333333333333526</v>
      </c>
      <c r="X160" s="23">
        <v>0.254</v>
      </c>
      <c r="Y160" s="23">
        <f t="shared" si="28"/>
        <v>0.254</v>
      </c>
      <c r="Z160" s="23" t="str">
        <f t="shared" si="29"/>
        <v>x</v>
      </c>
    </row>
    <row r="161" spans="1:26" ht="16" x14ac:dyDescent="0.2">
      <c r="A161" s="39"/>
      <c r="B161" s="23"/>
      <c r="C161" s="39">
        <f t="shared" si="35"/>
        <v>0</v>
      </c>
      <c r="D161" s="39" t="e">
        <f t="shared" si="38"/>
        <v>#N/A</v>
      </c>
      <c r="E161" s="48">
        <v>0</v>
      </c>
      <c r="F161" s="109">
        <f t="shared" si="37"/>
        <v>0</v>
      </c>
      <c r="G161" s="84" t="str">
        <f t="shared" si="36"/>
        <v>0</v>
      </c>
      <c r="H161" s="16"/>
      <c r="I161" s="38"/>
      <c r="J161" s="38"/>
      <c r="K161" s="38"/>
      <c r="L161" s="38"/>
      <c r="M161" s="38"/>
      <c r="N161" s="38"/>
      <c r="O161" s="38"/>
      <c r="P161" s="38"/>
      <c r="Q161" s="46">
        <f t="shared" si="22"/>
        <v>1.6249999999999984</v>
      </c>
      <c r="R161" s="81">
        <f t="shared" si="23"/>
        <v>0.10653826813058534</v>
      </c>
      <c r="S161" s="81" cm="1">
        <f t="array" ref="S161">_xlfn.IFS(
    FALSE, N("Check if X1 shading is ON"),
    $S$48&lt;&gt;"x", NA(),
    FALSE, N("Check if case is 'LEFT' and x axis value less than z score"),
    AND($D$67 = "LEFT", $Q161 &lt; IF($H$67="", 0, $H$67)), $R161,
    FALSE, N("Check if case is 'RIGHT' and x axis value greater than z score"),
    AND($D$67 = "RIGHT", $Q161 &gt; IF($H$67="", 0, $H$67)), $R161,
    FALSE, N("Check if case is 'TWO' and both directions"),
    AND(
        $D$67 = "TWO",
        OR($Q161 &lt; -ABS($H$67), $Q161 &gt; ABS($H$68))
    ), $R161,
    FALSE, N("Default case: Return NA()"),
    TRUE, NA()
)</f>
        <v>0.10653826813058534</v>
      </c>
      <c r="T161" s="81" t="e" cm="1">
        <f t="array" ref="T161">_xlfn.IFS(
    FALSE, N("Check if X1 shading is ON"),
    $S$48&lt;&gt;"x", NA(),
    FALSE, N("Check if case is 'LEFT' and x axis value less than z score"),
    AND($D$68 = "LEFT", $Q161 &lt; IF($H$68="", 0, $H$68)), $R161,
    FALSE, N("Check if case is 'RIGHT' and x axis value greater than z score"),
    AND($D$68 = "RIGHT", $Q161 &gt; IF($H$68="", 0, $H$68)), $R161,
    FALSE, N("Default case: Return NA()"),
    TRUE, NA()
)</f>
        <v>#N/A</v>
      </c>
      <c r="U161" s="81" t="e" cm="1">
        <f t="array" ref="U161">_xlfn.IFS(
    FALSE, N("Check if X1 shading is ON"),
    $U$48&lt;&gt;"x", NA(),
    FALSE, N("Check if case is 'LEFT' and x axis value less than z score"),
    AND($D$71 = "LEFT", $Q161 &lt; IF($H$71="", 0, $H$71)), $R161,
    FALSE, N("Check if case is 'RIGHT' and x axis value greater than z score"),
    AND($D$71 = "RIGHT", $Q161 &gt; IF($H$71="", 0, $H$71)), $R161,
    FALSE, N("Check if case is 'TWO' and both directions"),
    AND(
        $D$71 = "TWO",
        OR($Q161 &lt; -ABS($H$71), $Q161 &gt; ABS($H$71))
    ), $R161,
    FALSE, N("Default case: Return NA()"),
    TRUE, NA()
)</f>
        <v>#N/A</v>
      </c>
      <c r="V161" s="38"/>
      <c r="W161" s="23">
        <v>-0.66666666666666874</v>
      </c>
      <c r="X161" s="23">
        <v>0.254</v>
      </c>
      <c r="Y161" s="23">
        <f t="shared" si="28"/>
        <v>0.254</v>
      </c>
      <c r="Z161" s="23" t="str">
        <f t="shared" si="29"/>
        <v>x</v>
      </c>
    </row>
    <row r="162" spans="1:26" ht="16" x14ac:dyDescent="0.2">
      <c r="A162" s="39"/>
      <c r="B162" s="23"/>
      <c r="C162" s="39">
        <f t="shared" si="35"/>
        <v>1</v>
      </c>
      <c r="D162" s="39" t="e">
        <f t="shared" si="38"/>
        <v>#N/A</v>
      </c>
      <c r="E162" s="48">
        <v>1</v>
      </c>
      <c r="F162" s="109">
        <f t="shared" si="37"/>
        <v>6</v>
      </c>
      <c r="G162" s="84" t="str">
        <f t="shared" si="36"/>
        <v>+6</v>
      </c>
      <c r="H162" s="16"/>
      <c r="I162" s="38"/>
      <c r="J162" s="38"/>
      <c r="K162" s="38"/>
      <c r="L162" s="38"/>
      <c r="M162" s="38"/>
      <c r="N162" s="38"/>
      <c r="O162" s="38"/>
      <c r="P162" s="38"/>
      <c r="Q162" s="46">
        <f t="shared" si="22"/>
        <v>1.6666666666666652</v>
      </c>
      <c r="R162" s="81">
        <f t="shared" si="23"/>
        <v>9.9477138792748943E-2</v>
      </c>
      <c r="S162" s="81" t="e" cm="1">
        <f t="array" ref="S162">_xlfn.IFS(
    FALSE, N("Check if X1 shading is ON"),
    $S$48&lt;&gt;"x", NA(),
    FALSE, N("Check if case is 'LEFT' and x axis value less than z score"),
    AND($D$67 = "LEFT", $Q162 &lt; IF($H$67="", 0, $H$67)), $R162,
    FALSE, N("Check if case is 'RIGHT' and x axis value greater than z score"),
    AND($D$67 = "RIGHT", $Q162 &gt; IF($H$67="", 0, $H$67)), $R162,
    FALSE, N("Check if case is 'TWO' and both directions"),
    AND(
        $D$67 = "TWO",
        OR($Q162 &lt; -ABS($H$67), $Q162 &gt; ABS($H$68))
    ), $R162,
    FALSE, N("Default case: Return NA()"),
    TRUE, NA()
)</f>
        <v>#VALUE!</v>
      </c>
      <c r="T162" s="81" t="e" cm="1">
        <f t="array" ref="T162">_xlfn.IFS(
    FALSE, N("Check if X1 shading is ON"),
    $S$48&lt;&gt;"x", NA(),
    FALSE, N("Check if case is 'LEFT' and x axis value less than z score"),
    AND($D$68 = "LEFT", $Q162 &lt; IF($H$68="", 0, $H$68)), $R162,
    FALSE, N("Check if case is 'RIGHT' and x axis value greater than z score"),
    AND($D$68 = "RIGHT", $Q162 &gt; IF($H$68="", 0, $H$68)), $R162,
    FALSE, N("Default case: Return NA()"),
    TRUE, NA()
)</f>
        <v>#N/A</v>
      </c>
      <c r="U162" s="81" t="e" cm="1">
        <f t="array" ref="U162">_xlfn.IFS(
    FALSE, N("Check if X1 shading is ON"),
    $U$48&lt;&gt;"x", NA(),
    FALSE, N("Check if case is 'LEFT' and x axis value less than z score"),
    AND($D$71 = "LEFT", $Q162 &lt; IF($H$71="", 0, $H$71)), $R162,
    FALSE, N("Check if case is 'RIGHT' and x axis value greater than z score"),
    AND($D$71 = "RIGHT", $Q162 &gt; IF($H$71="", 0, $H$71)), $R162,
    FALSE, N("Check if case is 'TWO' and both directions"),
    AND(
        $D$71 = "TWO",
        OR($Q162 &lt; -ABS($H$71), $Q162 &gt; ABS($H$71))
    ), $R162,
    FALSE, N("Default case: Return NA()"),
    TRUE, NA()
)</f>
        <v>#N/A</v>
      </c>
      <c r="V162" s="38"/>
      <c r="W162" s="23">
        <v>-0.50000000000000222</v>
      </c>
      <c r="X162" s="23">
        <v>0.254</v>
      </c>
      <c r="Y162" s="23">
        <f t="shared" si="28"/>
        <v>0.254</v>
      </c>
      <c r="Z162" s="23" t="str">
        <f t="shared" si="29"/>
        <v>x</v>
      </c>
    </row>
    <row r="163" spans="1:26" ht="16" x14ac:dyDescent="0.2">
      <c r="A163" s="39"/>
      <c r="B163" s="23"/>
      <c r="C163" s="39">
        <f>C120</f>
        <v>2</v>
      </c>
      <c r="D163" s="39" t="e">
        <f>D162</f>
        <v>#N/A</v>
      </c>
      <c r="E163" s="48">
        <v>2</v>
      </c>
      <c r="F163" s="109">
        <f t="shared" si="37"/>
        <v>12</v>
      </c>
      <c r="G163" s="84" t="str">
        <f t="shared" si="36"/>
        <v>+12</v>
      </c>
      <c r="H163" s="16"/>
      <c r="I163" s="38"/>
      <c r="J163" s="38"/>
      <c r="K163" s="38"/>
      <c r="L163" s="38"/>
      <c r="M163" s="38"/>
      <c r="N163" s="38"/>
      <c r="O163" s="38"/>
      <c r="P163" s="38"/>
      <c r="Q163" s="46">
        <f t="shared" si="22"/>
        <v>1.7083333333333319</v>
      </c>
      <c r="R163" s="81">
        <f t="shared" si="23"/>
        <v>9.2722889001515929E-2</v>
      </c>
      <c r="S163" s="81" t="e" cm="1">
        <f t="array" ref="S163">_xlfn.IFS(
    FALSE, N("Check if X1 shading is ON"),
    $S$48&lt;&gt;"x", NA(),
    FALSE, N("Check if case is 'LEFT' and x axis value less than z score"),
    AND($D$67 = "LEFT", $Q163 &lt; IF($H$67="", 0, $H$67)), $R163,
    FALSE, N("Check if case is 'RIGHT' and x axis value greater than z score"),
    AND($D$67 = "RIGHT", $Q163 &gt; IF($H$67="", 0, $H$67)), $R163,
    FALSE, N("Check if case is 'TWO' and both directions"),
    AND(
        $D$67 = "TWO",
        OR($Q163 &lt; -ABS($H$67), $Q163 &gt; ABS($H$68))
    ), $R163,
    FALSE, N("Default case: Return NA()"),
    TRUE, NA()
)</f>
        <v>#VALUE!</v>
      </c>
      <c r="T163" s="81" t="e" cm="1">
        <f t="array" ref="T163">_xlfn.IFS(
    FALSE, N("Check if X1 shading is ON"),
    $S$48&lt;&gt;"x", NA(),
    FALSE, N("Check if case is 'LEFT' and x axis value less than z score"),
    AND($D$68 = "LEFT", $Q163 &lt; IF($H$68="", 0, $H$68)), $R163,
    FALSE, N("Check if case is 'RIGHT' and x axis value greater than z score"),
    AND($D$68 = "RIGHT", $Q163 &gt; IF($H$68="", 0, $H$68)), $R163,
    FALSE, N("Default case: Return NA()"),
    TRUE, NA()
)</f>
        <v>#N/A</v>
      </c>
      <c r="U163" s="81" t="e" cm="1">
        <f t="array" ref="U163">_xlfn.IFS(
    FALSE, N("Check if X1 shading is ON"),
    $U$48&lt;&gt;"x", NA(),
    FALSE, N("Check if case is 'LEFT' and x axis value less than z score"),
    AND($D$71 = "LEFT", $Q163 &lt; IF($H$71="", 0, $H$71)), $R163,
    FALSE, N("Check if case is 'RIGHT' and x axis value greater than z score"),
    AND($D$71 = "RIGHT", $Q163 &gt; IF($H$71="", 0, $H$71)), $R163,
    FALSE, N("Check if case is 'TWO' and both directions"),
    AND(
        $D$71 = "TWO",
        OR($Q163 &lt; -ABS($H$71), $Q163 &gt; ABS($H$71))
    ), $R163,
    FALSE, N("Default case: Return NA()"),
    TRUE, NA()
)</f>
        <v>#N/A</v>
      </c>
      <c r="V163" s="38"/>
      <c r="W163" s="23">
        <v>-0.33333333333333548</v>
      </c>
      <c r="X163" s="23">
        <v>0.254</v>
      </c>
      <c r="Y163" s="23">
        <f t="shared" si="28"/>
        <v>0.254</v>
      </c>
      <c r="Z163" s="23" t="str">
        <f t="shared" si="29"/>
        <v>x</v>
      </c>
    </row>
    <row r="164" spans="1:26" ht="16" x14ac:dyDescent="0.2">
      <c r="A164" s="39"/>
      <c r="B164" s="23"/>
      <c r="C164" s="39">
        <f>C121</f>
        <v>3</v>
      </c>
      <c r="D164" s="39" t="e">
        <f>D163</f>
        <v>#N/A</v>
      </c>
      <c r="E164" s="48">
        <v>3</v>
      </c>
      <c r="F164" s="109">
        <f t="shared" si="37"/>
        <v>18</v>
      </c>
      <c r="G164" s="84" t="str">
        <f t="shared" si="36"/>
        <v>+18</v>
      </c>
      <c r="H164" s="38"/>
      <c r="I164" s="38"/>
      <c r="J164" s="38"/>
      <c r="K164" s="38"/>
      <c r="L164" s="38"/>
      <c r="M164" s="38"/>
      <c r="N164" s="38"/>
      <c r="O164" s="38"/>
      <c r="P164" s="38"/>
      <c r="Q164" s="46">
        <f t="shared" si="22"/>
        <v>1.7499999999999987</v>
      </c>
      <c r="R164" s="81">
        <f t="shared" si="23"/>
        <v>8.6277318826511712E-2</v>
      </c>
      <c r="S164" s="81" t="e" cm="1">
        <f t="array" ref="S164">_xlfn.IFS(
    FALSE, N("Check if X1 shading is ON"),
    $S$48&lt;&gt;"x", NA(),
    FALSE, N("Check if case is 'LEFT' and x axis value less than z score"),
    AND($D$67 = "LEFT", $Q164 &lt; IF($H$67="", 0, $H$67)), $R164,
    FALSE, N("Check if case is 'RIGHT' and x axis value greater than z score"),
    AND($D$67 = "RIGHT", $Q164 &gt; IF($H$67="", 0, $H$67)), $R164,
    FALSE, N("Check if case is 'TWO' and both directions"),
    AND(
        $D$67 = "TWO",
        OR($Q164 &lt; -ABS($H$67), $Q164 &gt; ABS($H$68))
    ), $R164,
    FALSE, N("Default case: Return NA()"),
    TRUE, NA()
)</f>
        <v>#VALUE!</v>
      </c>
      <c r="T164" s="81" t="e" cm="1">
        <f t="array" ref="T164">_xlfn.IFS(
    FALSE, N("Check if X1 shading is ON"),
    $S$48&lt;&gt;"x", NA(),
    FALSE, N("Check if case is 'LEFT' and x axis value less than z score"),
    AND($D$68 = "LEFT", $Q164 &lt; IF($H$68="", 0, $H$68)), $R164,
    FALSE, N("Check if case is 'RIGHT' and x axis value greater than z score"),
    AND($D$68 = "RIGHT", $Q164 &gt; IF($H$68="", 0, $H$68)), $R164,
    FALSE, N("Default case: Return NA()"),
    TRUE, NA()
)</f>
        <v>#N/A</v>
      </c>
      <c r="U164" s="81" t="e" cm="1">
        <f t="array" ref="U164">_xlfn.IFS(
    FALSE, N("Check if X1 shading is ON"),
    $U$48&lt;&gt;"x", NA(),
    FALSE, N("Check if case is 'LEFT' and x axis value less than z score"),
    AND($D$71 = "LEFT", $Q164 &lt; IF($H$71="", 0, $H$71)), $R164,
    FALSE, N("Check if case is 'RIGHT' and x axis value greater than z score"),
    AND($D$71 = "RIGHT", $Q164 &gt; IF($H$71="", 0, $H$71)), $R164,
    FALSE, N("Check if case is 'TWO' and both directions"),
    AND(
        $D$71 = "TWO",
        OR($Q164 &lt; -ABS($H$71), $Q164 &gt; ABS($H$71))
    ), $R164,
    FALSE, N("Default case: Return NA()"),
    TRUE, NA()
)</f>
        <v>#N/A</v>
      </c>
      <c r="V164" s="38"/>
      <c r="W164" s="23">
        <v>-0.16666666666666879</v>
      </c>
      <c r="X164" s="23">
        <v>0.254</v>
      </c>
      <c r="Y164" s="23">
        <f t="shared" si="28"/>
        <v>0.254</v>
      </c>
      <c r="Z164" s="23" t="str">
        <f t="shared" si="29"/>
        <v>x</v>
      </c>
    </row>
    <row r="165" spans="1:26" ht="19" x14ac:dyDescent="0.25">
      <c r="A165" s="78" t="s">
        <v>413</v>
      </c>
      <c r="B165" s="23"/>
      <c r="C165" s="23"/>
      <c r="D165" s="39"/>
      <c r="E165" s="39"/>
      <c r="F165" s="39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46">
        <f t="shared" si="22"/>
        <v>1.7916666666666654</v>
      </c>
      <c r="R165" s="81">
        <f t="shared" si="23"/>
        <v>8.014055443826619E-2</v>
      </c>
      <c r="S165" s="81" t="e" cm="1">
        <f t="array" ref="S165">_xlfn.IFS(
    FALSE, N("Check if X1 shading is ON"),
    $S$48&lt;&gt;"x", NA(),
    FALSE, N("Check if case is 'LEFT' and x axis value less than z score"),
    AND($D$67 = "LEFT", $Q165 &lt; IF($H$67="", 0, $H$67)), $R165,
    FALSE, N("Check if case is 'RIGHT' and x axis value greater than z score"),
    AND($D$67 = "RIGHT", $Q165 &gt; IF($H$67="", 0, $H$67)), $R165,
    FALSE, N("Check if case is 'TWO' and both directions"),
    AND(
        $D$67 = "TWO",
        OR($Q165 &lt; -ABS($H$67), $Q165 &gt; ABS($H$68))
    ), $R165,
    FALSE, N("Default case: Return NA()"),
    TRUE, NA()
)</f>
        <v>#VALUE!</v>
      </c>
      <c r="T165" s="81" t="e" cm="1">
        <f t="array" ref="T165">_xlfn.IFS(
    FALSE, N("Check if X1 shading is ON"),
    $S$48&lt;&gt;"x", NA(),
    FALSE, N("Check if case is 'LEFT' and x axis value less than z score"),
    AND($D$68 = "LEFT", $Q165 &lt; IF($H$68="", 0, $H$68)), $R165,
    FALSE, N("Check if case is 'RIGHT' and x axis value greater than z score"),
    AND($D$68 = "RIGHT", $Q165 &gt; IF($H$68="", 0, $H$68)), $R165,
    FALSE, N("Default case: Return NA()"),
    TRUE, NA()
)</f>
        <v>#N/A</v>
      </c>
      <c r="U165" s="81" t="e" cm="1">
        <f t="array" ref="U165">_xlfn.IFS(
    FALSE, N("Check if X1 shading is ON"),
    $U$48&lt;&gt;"x", NA(),
    FALSE, N("Check if case is 'LEFT' and x axis value less than z score"),
    AND($D$71 = "LEFT", $Q165 &lt; IF($H$71="", 0, $H$71)), $R165,
    FALSE, N("Check if case is 'RIGHT' and x axis value greater than z score"),
    AND($D$71 = "RIGHT", $Q165 &gt; IF($H$71="", 0, $H$71)), $R165,
    FALSE, N("Check if case is 'TWO' and both directions"),
    AND(
        $D$71 = "TWO",
        OR($Q165 &lt; -ABS($H$71), $Q165 &gt; ABS($H$71))
    ), $R165,
    FALSE, N("Default case: Return NA()"),
    TRUE, NA()
)</f>
        <v>#N/A</v>
      </c>
      <c r="V165" s="38"/>
      <c r="W165" s="23">
        <v>0.16666666666666449</v>
      </c>
      <c r="X165" s="23">
        <v>0.254</v>
      </c>
      <c r="Y165" s="23">
        <f t="shared" si="28"/>
        <v>0.254</v>
      </c>
      <c r="Z165" s="23" t="str">
        <f t="shared" si="29"/>
        <v>x</v>
      </c>
    </row>
    <row r="166" spans="1:26" ht="51" x14ac:dyDescent="0.2">
      <c r="A166" s="44" t="s">
        <v>289</v>
      </c>
      <c r="B166" s="5" t="s">
        <v>290</v>
      </c>
      <c r="C166" s="45" t="str">
        <f>LEFT(A165,6)&amp;" "&amp;$B$67&amp;" axis"</f>
        <v>X3 raw normal pop axis</v>
      </c>
      <c r="D166" s="45" t="str">
        <f>$B$62&amp;" y"</f>
        <v>normal pop y</v>
      </c>
      <c r="E166" s="44" t="str">
        <f>$B$62&amp;" raw labels"</f>
        <v>normal pop raw labels</v>
      </c>
      <c r="F166" s="39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46">
        <f t="shared" si="22"/>
        <v>1.8333333333333321</v>
      </c>
      <c r="R166" s="81">
        <f t="shared" si="23"/>
        <v>7.4311163558993254E-2</v>
      </c>
      <c r="S166" s="81" t="e" cm="1">
        <f t="array" ref="S166">_xlfn.IFS(
    FALSE, N("Check if X1 shading is ON"),
    $S$48&lt;&gt;"x", NA(),
    FALSE, N("Check if case is 'LEFT' and x axis value less than z score"),
    AND($D$67 = "LEFT", $Q166 &lt; IF($H$67="", 0, $H$67)), $R166,
    FALSE, N("Check if case is 'RIGHT' and x axis value greater than z score"),
    AND($D$67 = "RIGHT", $Q166 &gt; IF($H$67="", 0, $H$67)), $R166,
    FALSE, N("Check if case is 'TWO' and both directions"),
    AND(
        $D$67 = "TWO",
        OR($Q166 &lt; -ABS($H$67), $Q166 &gt; ABS($H$68))
    ), $R166,
    FALSE, N("Default case: Return NA()"),
    TRUE, NA()
)</f>
        <v>#VALUE!</v>
      </c>
      <c r="T166" s="81" t="e" cm="1">
        <f t="array" ref="T166">_xlfn.IFS(
    FALSE, N("Check if X1 shading is ON"),
    $S$48&lt;&gt;"x", NA(),
    FALSE, N("Check if case is 'LEFT' and x axis value less than z score"),
    AND($D$68 = "LEFT", $Q166 &lt; IF($H$68="", 0, $H$68)), $R166,
    FALSE, N("Check if case is 'RIGHT' and x axis value greater than z score"),
    AND($D$68 = "RIGHT", $Q166 &gt; IF($H$68="", 0, $H$68)), $R166,
    FALSE, N("Default case: Return NA()"),
    TRUE, NA()
)</f>
        <v>#N/A</v>
      </c>
      <c r="U166" s="81" t="e" cm="1">
        <f t="array" ref="U166">_xlfn.IFS(
    FALSE, N("Check if X1 shading is ON"),
    $U$48&lt;&gt;"x", NA(),
    FALSE, N("Check if case is 'LEFT' and x axis value less than z score"),
    AND($D$71 = "LEFT", $Q166 &lt; IF($H$71="", 0, $H$71)), $R166,
    FALSE, N("Check if case is 'RIGHT' and x axis value greater than z score"),
    AND($D$71 = "RIGHT", $Q166 &gt; IF($H$71="", 0, $H$71)), $R166,
    FALSE, N("Check if case is 'TWO' and both directions"),
    AND(
        $D$71 = "TWO",
        OR($Q166 &lt; -ABS($H$71), $Q166 &gt; ABS($H$71))
    ), $R166,
    FALSE, N("Default case: Return NA()"),
    TRUE, NA()
)</f>
        <v>#N/A</v>
      </c>
      <c r="V166" s="38"/>
      <c r="W166" s="23">
        <v>0.33333333333333115</v>
      </c>
      <c r="X166" s="23">
        <v>0.254</v>
      </c>
      <c r="Y166" s="23">
        <f t="shared" si="28"/>
        <v>0.254</v>
      </c>
      <c r="Z166" s="23" t="str">
        <f t="shared" si="29"/>
        <v>x</v>
      </c>
    </row>
    <row r="167" spans="1:26" ht="17" x14ac:dyDescent="0.2">
      <c r="A167" s="39" t="str">
        <f>L59</f>
        <v>x</v>
      </c>
      <c r="B167" s="23">
        <v>-0.2</v>
      </c>
      <c r="C167" s="39">
        <f t="shared" ref="C167:C174" si="39">C114</f>
        <v>-4</v>
      </c>
      <c r="D167" s="39">
        <f>IF(
    $A$167="x",
    $B$167,
    NA()
)</f>
        <v>-0.2</v>
      </c>
      <c r="E167" s="83" t="str">
        <f>IF(E168="","","raw scale")</f>
        <v>raw scale</v>
      </c>
      <c r="F167" s="39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46">
        <f t="shared" si="22"/>
        <v>1.8749999999999989</v>
      </c>
      <c r="R167" s="81">
        <f t="shared" si="23"/>
        <v>6.8786275826692042E-2</v>
      </c>
      <c r="S167" s="81" t="e" cm="1">
        <f t="array" ref="S167">_xlfn.IFS(
    FALSE, N("Check if X1 shading is ON"),
    $S$48&lt;&gt;"x", NA(),
    FALSE, N("Check if case is 'LEFT' and x axis value less than z score"),
    AND($D$67 = "LEFT", $Q167 &lt; IF($H$67="", 0, $H$67)), $R167,
    FALSE, N("Check if case is 'RIGHT' and x axis value greater than z score"),
    AND($D$67 = "RIGHT", $Q167 &gt; IF($H$67="", 0, $H$67)), $R167,
    FALSE, N("Check if case is 'TWO' and both directions"),
    AND(
        $D$67 = "TWO",
        OR($Q167 &lt; -ABS($H$67), $Q167 &gt; ABS($H$68))
    ), $R167,
    FALSE, N("Default case: Return NA()"),
    TRUE, NA()
)</f>
        <v>#VALUE!</v>
      </c>
      <c r="T167" s="81" t="e" cm="1">
        <f t="array" ref="T167">_xlfn.IFS(
    FALSE, N("Check if X1 shading is ON"),
    $S$48&lt;&gt;"x", NA(),
    FALSE, N("Check if case is 'LEFT' and x axis value less than z score"),
    AND($D$68 = "LEFT", $Q167 &lt; IF($H$68="", 0, $H$68)), $R167,
    FALSE, N("Check if case is 'RIGHT' and x axis value greater than z score"),
    AND($D$68 = "RIGHT", $Q167 &gt; IF($H$68="", 0, $H$68)), $R167,
    FALSE, N("Default case: Return NA()"),
    TRUE, NA()
)</f>
        <v>#N/A</v>
      </c>
      <c r="U167" s="81" t="e" cm="1">
        <f t="array" ref="U167">_xlfn.IFS(
    FALSE, N("Check if X1 shading is ON"),
    $U$48&lt;&gt;"x", NA(),
    FALSE, N("Check if case is 'LEFT' and x axis value less than z score"),
    AND($D$71 = "LEFT", $Q167 &lt; IF($H$71="", 0, $H$71)), $R167,
    FALSE, N("Check if case is 'RIGHT' and x axis value greater than z score"),
    AND($D$71 = "RIGHT", $Q167 &gt; IF($H$71="", 0, $H$71)), $R167,
    FALSE, N("Check if case is 'TWO' and both directions"),
    AND(
        $D$71 = "TWO",
        OR($Q167 &lt; -ABS($H$71), $Q167 &gt; ABS($H$71))
    ), $R167,
    FALSE, N("Default case: Return NA()"),
    TRUE, NA()
)</f>
        <v>#N/A</v>
      </c>
      <c r="V167" s="38"/>
      <c r="W167" s="23">
        <v>0.49999999999999789</v>
      </c>
      <c r="X167" s="23">
        <v>0.254</v>
      </c>
      <c r="Y167" s="23">
        <f t="shared" si="28"/>
        <v>0.254</v>
      </c>
      <c r="Z167" s="23" t="str">
        <f t="shared" si="29"/>
        <v>x</v>
      </c>
    </row>
    <row r="168" spans="1:26" ht="16" x14ac:dyDescent="0.2">
      <c r="A168" s="39"/>
      <c r="B168" s="23"/>
      <c r="C168" s="39">
        <f t="shared" si="39"/>
        <v>-3</v>
      </c>
      <c r="D168" s="39">
        <f t="shared" ref="D168:D174" si="40">IF(
    $A$167="x",
    $B$167,
    NA()
)</f>
        <v>-0.2</v>
      </c>
      <c r="E168" s="84" t="str">
        <f t="shared" ref="E168:E174" si="41">IFERROR(
    TEXT(
        E$71 + $C168 * F$71,
        IF(
            $L$62 = 0,
            "#,##0",
            "#,##0." &amp; REPT("0", $L$62)
        )
    ),
    ""
)</f>
        <v>67</v>
      </c>
      <c r="F168" s="39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46">
        <f t="shared" si="22"/>
        <v>1.9166666666666656</v>
      </c>
      <c r="R168" s="81">
        <f t="shared" si="23"/>
        <v>6.3561706516962482E-2</v>
      </c>
      <c r="S168" s="81" t="e" cm="1">
        <f t="array" ref="S168">_xlfn.IFS(
    FALSE, N("Check if X1 shading is ON"),
    $S$48&lt;&gt;"x", NA(),
    FALSE, N("Check if case is 'LEFT' and x axis value less than z score"),
    AND($D$67 = "LEFT", $Q168 &lt; IF($H$67="", 0, $H$67)), $R168,
    FALSE, N("Check if case is 'RIGHT' and x axis value greater than z score"),
    AND($D$67 = "RIGHT", $Q168 &gt; IF($H$67="", 0, $H$67)), $R168,
    FALSE, N("Check if case is 'TWO' and both directions"),
    AND(
        $D$67 = "TWO",
        OR($Q168 &lt; -ABS($H$67), $Q168 &gt; ABS($H$68))
    ), $R168,
    FALSE, N("Default case: Return NA()"),
    TRUE, NA()
)</f>
        <v>#VALUE!</v>
      </c>
      <c r="T168" s="81" t="e" cm="1">
        <f t="array" ref="T168">_xlfn.IFS(
    FALSE, N("Check if X1 shading is ON"),
    $S$48&lt;&gt;"x", NA(),
    FALSE, N("Check if case is 'LEFT' and x axis value less than z score"),
    AND($D$68 = "LEFT", $Q168 &lt; IF($H$68="", 0, $H$68)), $R168,
    FALSE, N("Check if case is 'RIGHT' and x axis value greater than z score"),
    AND($D$68 = "RIGHT", $Q168 &gt; IF($H$68="", 0, $H$68)), $R168,
    FALSE, N("Default case: Return NA()"),
    TRUE, NA()
)</f>
        <v>#N/A</v>
      </c>
      <c r="U168" s="81" t="e" cm="1">
        <f t="array" ref="U168">_xlfn.IFS(
    FALSE, N("Check if X1 shading is ON"),
    $U$48&lt;&gt;"x", NA(),
    FALSE, N("Check if case is 'LEFT' and x axis value less than z score"),
    AND($D$71 = "LEFT", $Q168 &lt; IF($H$71="", 0, $H$71)), $R168,
    FALSE, N("Check if case is 'RIGHT' and x axis value greater than z score"),
    AND($D$71 = "RIGHT", $Q168 &gt; IF($H$71="", 0, $H$71)), $R168,
    FALSE, N("Check if case is 'TWO' and both directions"),
    AND(
        $D$71 = "TWO",
        OR($Q168 &lt; -ABS($H$71), $Q168 &gt; ABS($H$71))
    ), $R168,
    FALSE, N("Default case: Return NA()"),
    TRUE, NA()
)</f>
        <v>#N/A</v>
      </c>
      <c r="V168" s="38"/>
      <c r="W168" s="23">
        <v>0.66666666666666441</v>
      </c>
      <c r="X168" s="23">
        <v>0.254</v>
      </c>
      <c r="Y168" s="23">
        <f t="shared" si="28"/>
        <v>0.254</v>
      </c>
      <c r="Z168" s="23" t="str">
        <f t="shared" si="29"/>
        <v>x</v>
      </c>
    </row>
    <row r="169" spans="1:26" ht="16" x14ac:dyDescent="0.2">
      <c r="A169" s="39"/>
      <c r="B169" s="23"/>
      <c r="C169" s="39">
        <f t="shared" si="39"/>
        <v>-2</v>
      </c>
      <c r="D169" s="39">
        <f t="shared" si="40"/>
        <v>-0.2</v>
      </c>
      <c r="E169" s="84" t="str">
        <f t="shared" si="41"/>
        <v>72</v>
      </c>
      <c r="F169" s="39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46">
        <f t="shared" si="22"/>
        <v>1.9583333333333324</v>
      </c>
      <c r="R169" s="81">
        <f t="shared" si="23"/>
        <v>5.8632082139484676E-2</v>
      </c>
      <c r="S169" s="81" t="e" cm="1">
        <f t="array" ref="S169">_xlfn.IFS(
    FALSE, N("Check if X1 shading is ON"),
    $S$48&lt;&gt;"x", NA(),
    FALSE, N("Check if case is 'LEFT' and x axis value less than z score"),
    AND($D$67 = "LEFT", $Q169 &lt; IF($H$67="", 0, $H$67)), $R169,
    FALSE, N("Check if case is 'RIGHT' and x axis value greater than z score"),
    AND($D$67 = "RIGHT", $Q169 &gt; IF($H$67="", 0, $H$67)), $R169,
    FALSE, N("Check if case is 'TWO' and both directions"),
    AND(
        $D$67 = "TWO",
        OR($Q169 &lt; -ABS($H$67), $Q169 &gt; ABS($H$68))
    ), $R169,
    FALSE, N("Default case: Return NA()"),
    TRUE, NA()
)</f>
        <v>#VALUE!</v>
      </c>
      <c r="T169" s="81" t="e" cm="1">
        <f t="array" ref="T169">_xlfn.IFS(
    FALSE, N("Check if X1 shading is ON"),
    $S$48&lt;&gt;"x", NA(),
    FALSE, N("Check if case is 'LEFT' and x axis value less than z score"),
    AND($D$68 = "LEFT", $Q169 &lt; IF($H$68="", 0, $H$68)), $R169,
    FALSE, N("Check if case is 'RIGHT' and x axis value greater than z score"),
    AND($D$68 = "RIGHT", $Q169 &gt; IF($H$68="", 0, $H$68)), $R169,
    FALSE, N("Default case: Return NA()"),
    TRUE, NA()
)</f>
        <v>#N/A</v>
      </c>
      <c r="U169" s="81" t="e" cm="1">
        <f t="array" ref="U169">_xlfn.IFS(
    FALSE, N("Check if X1 shading is ON"),
    $U$48&lt;&gt;"x", NA(),
    FALSE, N("Check if case is 'LEFT' and x axis value less than z score"),
    AND($D$71 = "LEFT", $Q169 &lt; IF($H$71="", 0, $H$71)), $R169,
    FALSE, N("Check if case is 'RIGHT' and x axis value greater than z score"),
    AND($D$71 = "RIGHT", $Q169 &gt; IF($H$71="", 0, $H$71)), $R169,
    FALSE, N("Check if case is 'TWO' and both directions"),
    AND(
        $D$71 = "TWO",
        OR($Q169 &lt; -ABS($H$71), $Q169 &gt; ABS($H$71))
    ), $R169,
    FALSE, N("Default case: Return NA()"),
    TRUE, NA()
)</f>
        <v>#N/A</v>
      </c>
      <c r="V169" s="38"/>
      <c r="W169" s="23">
        <v>0.83333333333333093</v>
      </c>
      <c r="X169" s="23">
        <v>0.254</v>
      </c>
      <c r="Y169" s="23">
        <f t="shared" si="28"/>
        <v>0.254</v>
      </c>
      <c r="Z169" s="23" t="str">
        <f t="shared" si="29"/>
        <v>x</v>
      </c>
    </row>
    <row r="170" spans="1:26" ht="16" x14ac:dyDescent="0.2">
      <c r="A170" s="39"/>
      <c r="B170" s="23"/>
      <c r="C170" s="39">
        <f t="shared" si="39"/>
        <v>-1</v>
      </c>
      <c r="D170" s="39">
        <f t="shared" si="40"/>
        <v>-0.2</v>
      </c>
      <c r="E170" s="84" t="str">
        <f t="shared" si="41"/>
        <v>77</v>
      </c>
      <c r="F170" s="39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46">
        <f t="shared" si="22"/>
        <v>1.9999999999999991</v>
      </c>
      <c r="R170" s="81">
        <f t="shared" si="23"/>
        <v>5.3990966513188146E-2</v>
      </c>
      <c r="S170" s="81" t="e" cm="1">
        <f t="array" ref="S170">_xlfn.IFS(
    FALSE, N("Check if X1 shading is ON"),
    $S$48&lt;&gt;"x", NA(),
    FALSE, N("Check if case is 'LEFT' and x axis value less than z score"),
    AND($D$67 = "LEFT", $Q170 &lt; IF($H$67="", 0, $H$67)), $R170,
    FALSE, N("Check if case is 'RIGHT' and x axis value greater than z score"),
    AND($D$67 = "RIGHT", $Q170 &gt; IF($H$67="", 0, $H$67)), $R170,
    FALSE, N("Check if case is 'TWO' and both directions"),
    AND(
        $D$67 = "TWO",
        OR($Q170 &lt; -ABS($H$67), $Q170 &gt; ABS($H$68))
    ), $R170,
    FALSE, N("Default case: Return NA()"),
    TRUE, NA()
)</f>
        <v>#VALUE!</v>
      </c>
      <c r="T170" s="81" t="e" cm="1">
        <f t="array" ref="T170">_xlfn.IFS(
    FALSE, N("Check if X1 shading is ON"),
    $S$48&lt;&gt;"x", NA(),
    FALSE, N("Check if case is 'LEFT' and x axis value less than z score"),
    AND($D$68 = "LEFT", $Q170 &lt; IF($H$68="", 0, $H$68)), $R170,
    FALSE, N("Check if case is 'RIGHT' and x axis value greater than z score"),
    AND($D$68 = "RIGHT", $Q170 &gt; IF($H$68="", 0, $H$68)), $R170,
    FALSE, N("Default case: Return NA()"),
    TRUE, NA()
)</f>
        <v>#N/A</v>
      </c>
      <c r="U170" s="81" t="e" cm="1">
        <f t="array" ref="U170">_xlfn.IFS(
    FALSE, N("Check if X1 shading is ON"),
    $U$48&lt;&gt;"x", NA(),
    FALSE, N("Check if case is 'LEFT' and x axis value less than z score"),
    AND($D$71 = "LEFT", $Q170 &lt; IF($H$71="", 0, $H$71)), $R170,
    FALSE, N("Check if case is 'RIGHT' and x axis value greater than z score"),
    AND($D$71 = "RIGHT", $Q170 &gt; IF($H$71="", 0, $H$71)), $R170,
    FALSE, N("Check if case is 'TWO' and both directions"),
    AND(
        $D$71 = "TWO",
        OR($Q170 &lt; -ABS($H$71), $Q170 &gt; ABS($H$71))
    ), $R170,
    FALSE, N("Default case: Return NA()"),
    TRUE, NA()
)</f>
        <v>#N/A</v>
      </c>
      <c r="V170" s="38"/>
      <c r="W170" s="23">
        <v>-0.66666666666666874</v>
      </c>
      <c r="X170" s="23">
        <v>0.27800000000000002</v>
      </c>
      <c r="Y170" s="23">
        <f t="shared" si="28"/>
        <v>0.27800000000000002</v>
      </c>
      <c r="Z170" s="23" t="str">
        <f t="shared" si="29"/>
        <v>x</v>
      </c>
    </row>
    <row r="171" spans="1:26" ht="16" x14ac:dyDescent="0.2">
      <c r="A171" s="39"/>
      <c r="B171" s="23"/>
      <c r="C171" s="39">
        <f t="shared" si="39"/>
        <v>0</v>
      </c>
      <c r="D171" s="39">
        <f t="shared" si="40"/>
        <v>-0.2</v>
      </c>
      <c r="E171" s="84" t="str">
        <f t="shared" si="41"/>
        <v>82</v>
      </c>
      <c r="F171" s="39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46">
        <f t="shared" si="22"/>
        <v>2.0416666666666656</v>
      </c>
      <c r="R171" s="81">
        <f t="shared" si="23"/>
        <v>4.9630986023359178E-2</v>
      </c>
      <c r="S171" s="81" t="e" cm="1">
        <f t="array" ref="S171">_xlfn.IFS(
    FALSE, N("Check if X1 shading is ON"),
    $S$48&lt;&gt;"x", NA(),
    FALSE, N("Check if case is 'LEFT' and x axis value less than z score"),
    AND($D$67 = "LEFT", $Q171 &lt; IF($H$67="", 0, $H$67)), $R171,
    FALSE, N("Check if case is 'RIGHT' and x axis value greater than z score"),
    AND($D$67 = "RIGHT", $Q171 &gt; IF($H$67="", 0, $H$67)), $R171,
    FALSE, N("Check if case is 'TWO' and both directions"),
    AND(
        $D$67 = "TWO",
        OR($Q171 &lt; -ABS($H$67), $Q171 &gt; ABS($H$68))
    ), $R171,
    FALSE, N("Default case: Return NA()"),
    TRUE, NA()
)</f>
        <v>#VALUE!</v>
      </c>
      <c r="T171" s="81" t="e" cm="1">
        <f t="array" ref="T171">_xlfn.IFS(
    FALSE, N("Check if X1 shading is ON"),
    $S$48&lt;&gt;"x", NA(),
    FALSE, N("Check if case is 'LEFT' and x axis value less than z score"),
    AND($D$68 = "LEFT", $Q171 &lt; IF($H$68="", 0, $H$68)), $R171,
    FALSE, N("Check if case is 'RIGHT' and x axis value greater than z score"),
    AND($D$68 = "RIGHT", $Q171 &gt; IF($H$68="", 0, $H$68)), $R171,
    FALSE, N("Default case: Return NA()"),
    TRUE, NA()
)</f>
        <v>#N/A</v>
      </c>
      <c r="U171" s="81" t="e" cm="1">
        <f t="array" ref="U171">_xlfn.IFS(
    FALSE, N("Check if X1 shading is ON"),
    $U$48&lt;&gt;"x", NA(),
    FALSE, N("Check if case is 'LEFT' and x axis value less than z score"),
    AND($D$71 = "LEFT", $Q171 &lt; IF($H$71="", 0, $H$71)), $R171,
    FALSE, N("Check if case is 'RIGHT' and x axis value greater than z score"),
    AND($D$71 = "RIGHT", $Q171 &gt; IF($H$71="", 0, $H$71)), $R171,
    FALSE, N("Check if case is 'TWO' and both directions"),
    AND(
        $D$71 = "TWO",
        OR($Q171 &lt; -ABS($H$71), $Q171 &gt; ABS($H$71))
    ), $R171,
    FALSE, N("Default case: Return NA()"),
    TRUE, NA()
)</f>
        <v>#N/A</v>
      </c>
      <c r="V171" s="38"/>
      <c r="W171" s="23">
        <v>-0.50000000000000222</v>
      </c>
      <c r="X171" s="23">
        <v>0.27800000000000002</v>
      </c>
      <c r="Y171" s="23">
        <f t="shared" si="28"/>
        <v>0.27800000000000002</v>
      </c>
      <c r="Z171" s="23" t="str">
        <f t="shared" si="29"/>
        <v>x</v>
      </c>
    </row>
    <row r="172" spans="1:26" ht="16" x14ac:dyDescent="0.2">
      <c r="A172" s="39"/>
      <c r="B172" s="23"/>
      <c r="C172" s="39">
        <f t="shared" si="39"/>
        <v>1</v>
      </c>
      <c r="D172" s="39">
        <f t="shared" si="40"/>
        <v>-0.2</v>
      </c>
      <c r="E172" s="84" t="str">
        <f t="shared" si="41"/>
        <v>87</v>
      </c>
      <c r="F172" s="39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46">
        <f t="shared" si="22"/>
        <v>2.0833333333333321</v>
      </c>
      <c r="R172" s="81">
        <f t="shared" si="23"/>
        <v>4.5543952872905698E-2</v>
      </c>
      <c r="S172" s="81" t="e" cm="1">
        <f t="array" ref="S172">_xlfn.IFS(
    FALSE, N("Check if X1 shading is ON"),
    $S$48&lt;&gt;"x", NA(),
    FALSE, N("Check if case is 'LEFT' and x axis value less than z score"),
    AND($D$67 = "LEFT", $Q172 &lt; IF($H$67="", 0, $H$67)), $R172,
    FALSE, N("Check if case is 'RIGHT' and x axis value greater than z score"),
    AND($D$67 = "RIGHT", $Q172 &gt; IF($H$67="", 0, $H$67)), $R172,
    FALSE, N("Check if case is 'TWO' and both directions"),
    AND(
        $D$67 = "TWO",
        OR($Q172 &lt; -ABS($H$67), $Q172 &gt; ABS($H$68))
    ), $R172,
    FALSE, N("Default case: Return NA()"),
    TRUE, NA()
)</f>
        <v>#VALUE!</v>
      </c>
      <c r="T172" s="81" t="e" cm="1">
        <f t="array" ref="T172">_xlfn.IFS(
    FALSE, N("Check if X1 shading is ON"),
    $S$48&lt;&gt;"x", NA(),
    FALSE, N("Check if case is 'LEFT' and x axis value less than z score"),
    AND($D$68 = "LEFT", $Q172 &lt; IF($H$68="", 0, $H$68)), $R172,
    FALSE, N("Check if case is 'RIGHT' and x axis value greater than z score"),
    AND($D$68 = "RIGHT", $Q172 &gt; IF($H$68="", 0, $H$68)), $R172,
    FALSE, N("Default case: Return NA()"),
    TRUE, NA()
)</f>
        <v>#N/A</v>
      </c>
      <c r="U172" s="81" t="e" cm="1">
        <f t="array" ref="U172">_xlfn.IFS(
    FALSE, N("Check if X1 shading is ON"),
    $U$48&lt;&gt;"x", NA(),
    FALSE, N("Check if case is 'LEFT' and x axis value less than z score"),
    AND($D$71 = "LEFT", $Q172 &lt; IF($H$71="", 0, $H$71)), $R172,
    FALSE, N("Check if case is 'RIGHT' and x axis value greater than z score"),
    AND($D$71 = "RIGHT", $Q172 &gt; IF($H$71="", 0, $H$71)), $R172,
    FALSE, N("Check if case is 'TWO' and both directions"),
    AND(
        $D$71 = "TWO",
        OR($Q172 &lt; -ABS($H$71), $Q172 &gt; ABS($H$71))
    ), $R172,
    FALSE, N("Default case: Return NA()"),
    TRUE, NA()
)</f>
        <v>#N/A</v>
      </c>
      <c r="V172" s="38"/>
      <c r="W172" s="23">
        <v>-0.33333333333333548</v>
      </c>
      <c r="X172" s="23">
        <v>0.27800000000000002</v>
      </c>
      <c r="Y172" s="23">
        <f t="shared" si="28"/>
        <v>0.27800000000000002</v>
      </c>
      <c r="Z172" s="23" t="str">
        <f t="shared" si="29"/>
        <v>x</v>
      </c>
    </row>
    <row r="173" spans="1:26" ht="16" x14ac:dyDescent="0.2">
      <c r="A173" s="39"/>
      <c r="B173" s="23"/>
      <c r="C173" s="39">
        <f t="shared" si="39"/>
        <v>2</v>
      </c>
      <c r="D173" s="39">
        <f t="shared" si="40"/>
        <v>-0.2</v>
      </c>
      <c r="E173" s="84" t="str">
        <f t="shared" si="41"/>
        <v>92</v>
      </c>
      <c r="F173" s="39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46">
        <f t="shared" si="22"/>
        <v>2.1249999999999987</v>
      </c>
      <c r="R173" s="81">
        <f t="shared" si="23"/>
        <v>4.1720985256338723E-2</v>
      </c>
      <c r="S173" s="81" t="e" cm="1">
        <f t="array" ref="S173">_xlfn.IFS(
    FALSE, N("Check if X1 shading is ON"),
    $S$48&lt;&gt;"x", NA(),
    FALSE, N("Check if case is 'LEFT' and x axis value less than z score"),
    AND($D$67 = "LEFT", $Q173 &lt; IF($H$67="", 0, $H$67)), $R173,
    FALSE, N("Check if case is 'RIGHT' and x axis value greater than z score"),
    AND($D$67 = "RIGHT", $Q173 &gt; IF($H$67="", 0, $H$67)), $R173,
    FALSE, N("Check if case is 'TWO' and both directions"),
    AND(
        $D$67 = "TWO",
        OR($Q173 &lt; -ABS($H$67), $Q173 &gt; ABS($H$68))
    ), $R173,
    FALSE, N("Default case: Return NA()"),
    TRUE, NA()
)</f>
        <v>#VALUE!</v>
      </c>
      <c r="T173" s="81" t="e" cm="1">
        <f t="array" ref="T173">_xlfn.IFS(
    FALSE, N("Check if X1 shading is ON"),
    $S$48&lt;&gt;"x", NA(),
    FALSE, N("Check if case is 'LEFT' and x axis value less than z score"),
    AND($D$68 = "LEFT", $Q173 &lt; IF($H$68="", 0, $H$68)), $R173,
    FALSE, N("Check if case is 'RIGHT' and x axis value greater than z score"),
    AND($D$68 = "RIGHT", $Q173 &gt; IF($H$68="", 0, $H$68)), $R173,
    FALSE, N("Default case: Return NA()"),
    TRUE, NA()
)</f>
        <v>#N/A</v>
      </c>
      <c r="U173" s="81" t="e" cm="1">
        <f t="array" ref="U173">_xlfn.IFS(
    FALSE, N("Check if X1 shading is ON"),
    $U$48&lt;&gt;"x", NA(),
    FALSE, N("Check if case is 'LEFT' and x axis value less than z score"),
    AND($D$71 = "LEFT", $Q173 &lt; IF($H$71="", 0, $H$71)), $R173,
    FALSE, N("Check if case is 'RIGHT' and x axis value greater than z score"),
    AND($D$71 = "RIGHT", $Q173 &gt; IF($H$71="", 0, $H$71)), $R173,
    FALSE, N("Check if case is 'TWO' and both directions"),
    AND(
        $D$71 = "TWO",
        OR($Q173 &lt; -ABS($H$71), $Q173 &gt; ABS($H$71))
    ), $R173,
    FALSE, N("Default case: Return NA()"),
    TRUE, NA()
)</f>
        <v>#N/A</v>
      </c>
      <c r="V173" s="38"/>
      <c r="W173" s="23">
        <v>-0.16666666666666879</v>
      </c>
      <c r="X173" s="23">
        <v>0.27800000000000002</v>
      </c>
      <c r="Y173" s="23">
        <f t="shared" si="28"/>
        <v>0.27800000000000002</v>
      </c>
      <c r="Z173" s="23" t="str">
        <f t="shared" si="29"/>
        <v>x</v>
      </c>
    </row>
    <row r="174" spans="1:26" ht="16" x14ac:dyDescent="0.2">
      <c r="A174" s="39"/>
      <c r="B174" s="23"/>
      <c r="C174" s="39">
        <f t="shared" si="39"/>
        <v>3</v>
      </c>
      <c r="D174" s="39">
        <f t="shared" si="40"/>
        <v>-0.2</v>
      </c>
      <c r="E174" s="84" t="str">
        <f t="shared" si="41"/>
        <v>97</v>
      </c>
      <c r="F174" s="39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46">
        <f t="shared" si="22"/>
        <v>2.1666666666666652</v>
      </c>
      <c r="R174" s="81">
        <f t="shared" si="23"/>
        <v>3.8152623506418078E-2</v>
      </c>
      <c r="S174" s="81" t="e" cm="1">
        <f t="array" ref="S174">_xlfn.IFS(
    FALSE, N("Check if X1 shading is ON"),
    $S$48&lt;&gt;"x", NA(),
    FALSE, N("Check if case is 'LEFT' and x axis value less than z score"),
    AND($D$67 = "LEFT", $Q174 &lt; IF($H$67="", 0, $H$67)), $R174,
    FALSE, N("Check if case is 'RIGHT' and x axis value greater than z score"),
    AND($D$67 = "RIGHT", $Q174 &gt; IF($H$67="", 0, $H$67)), $R174,
    FALSE, N("Check if case is 'TWO' and both directions"),
    AND(
        $D$67 = "TWO",
        OR($Q174 &lt; -ABS($H$67), $Q174 &gt; ABS($H$68))
    ), $R174,
    FALSE, N("Default case: Return NA()"),
    TRUE, NA()
)</f>
        <v>#VALUE!</v>
      </c>
      <c r="T174" s="81" t="e" cm="1">
        <f t="array" ref="T174">_xlfn.IFS(
    FALSE, N("Check if X1 shading is ON"),
    $S$48&lt;&gt;"x", NA(),
    FALSE, N("Check if case is 'LEFT' and x axis value less than z score"),
    AND($D$68 = "LEFT", $Q174 &lt; IF($H$68="", 0, $H$68)), $R174,
    FALSE, N("Check if case is 'RIGHT' and x axis value greater than z score"),
    AND($D$68 = "RIGHT", $Q174 &gt; IF($H$68="", 0, $H$68)), $R174,
    FALSE, N("Default case: Return NA()"),
    TRUE, NA()
)</f>
        <v>#N/A</v>
      </c>
      <c r="U174" s="81" t="e" cm="1">
        <f t="array" ref="U174">_xlfn.IFS(
    FALSE, N("Check if X1 shading is ON"),
    $U$48&lt;&gt;"x", NA(),
    FALSE, N("Check if case is 'LEFT' and x axis value less than z score"),
    AND($D$71 = "LEFT", $Q174 &lt; IF($H$71="", 0, $H$71)), $R174,
    FALSE, N("Check if case is 'RIGHT' and x axis value greater than z score"),
    AND($D$71 = "RIGHT", $Q174 &gt; IF($H$71="", 0, $H$71)), $R174,
    FALSE, N("Check if case is 'TWO' and both directions"),
    AND(
        $D$71 = "TWO",
        OR($Q174 &lt; -ABS($H$71), $Q174 &gt; ABS($H$71))
    ), $R174,
    FALSE, N("Default case: Return NA()"),
    TRUE, NA()
)</f>
        <v>#N/A</v>
      </c>
      <c r="V174" s="38"/>
      <c r="W174" s="23">
        <v>0.16666666666666449</v>
      </c>
      <c r="X174" s="23">
        <v>0.27800000000000002</v>
      </c>
      <c r="Y174" s="23">
        <f t="shared" si="28"/>
        <v>0.27800000000000002</v>
      </c>
      <c r="Z174" s="23" t="str">
        <f t="shared" si="29"/>
        <v>x</v>
      </c>
    </row>
    <row r="175" spans="1:26" ht="16" x14ac:dyDescent="0.2">
      <c r="A175" s="39"/>
      <c r="B175" s="23"/>
      <c r="C175" s="23"/>
      <c r="D175" s="39"/>
      <c r="E175" s="39"/>
      <c r="F175" s="39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46">
        <f t="shared" si="22"/>
        <v>2.2083333333333317</v>
      </c>
      <c r="R175" s="81">
        <f t="shared" si="23"/>
        <v>3.4828941387634517E-2</v>
      </c>
      <c r="S175" s="81" t="e" cm="1">
        <f t="array" ref="S175">_xlfn.IFS(
    FALSE, N("Check if X1 shading is ON"),
    $S$48&lt;&gt;"x", NA(),
    FALSE, N("Check if case is 'LEFT' and x axis value less than z score"),
    AND($D$67 = "LEFT", $Q175 &lt; IF($H$67="", 0, $H$67)), $R175,
    FALSE, N("Check if case is 'RIGHT' and x axis value greater than z score"),
    AND($D$67 = "RIGHT", $Q175 &gt; IF($H$67="", 0, $H$67)), $R175,
    FALSE, N("Check if case is 'TWO' and both directions"),
    AND(
        $D$67 = "TWO",
        OR($Q175 &lt; -ABS($H$67), $Q175 &gt; ABS($H$68))
    ), $R175,
    FALSE, N("Default case: Return NA()"),
    TRUE, NA()
)</f>
        <v>#VALUE!</v>
      </c>
      <c r="T175" s="81" t="e" cm="1">
        <f t="array" ref="T175">_xlfn.IFS(
    FALSE, N("Check if X1 shading is ON"),
    $S$48&lt;&gt;"x", NA(),
    FALSE, N("Check if case is 'LEFT' and x axis value less than z score"),
    AND($D$68 = "LEFT", $Q175 &lt; IF($H$68="", 0, $H$68)), $R175,
    FALSE, N("Check if case is 'RIGHT' and x axis value greater than z score"),
    AND($D$68 = "RIGHT", $Q175 &gt; IF($H$68="", 0, $H$68)), $R175,
    FALSE, N("Default case: Return NA()"),
    TRUE, NA()
)</f>
        <v>#N/A</v>
      </c>
      <c r="U175" s="81" t="e" cm="1">
        <f t="array" ref="U175">_xlfn.IFS(
    FALSE, N("Check if X1 shading is ON"),
    $U$48&lt;&gt;"x", NA(),
    FALSE, N("Check if case is 'LEFT' and x axis value less than z score"),
    AND($D$71 = "LEFT", $Q175 &lt; IF($H$71="", 0, $H$71)), $R175,
    FALSE, N("Check if case is 'RIGHT' and x axis value greater than z score"),
    AND($D$71 = "RIGHT", $Q175 &gt; IF($H$71="", 0, $H$71)), $R175,
    FALSE, N("Check if case is 'TWO' and both directions"),
    AND(
        $D$71 = "TWO",
        OR($Q175 &lt; -ABS($H$71), $Q175 &gt; ABS($H$71))
    ), $R175,
    FALSE, N("Default case: Return NA()"),
    TRUE, NA()
)</f>
        <v>#N/A</v>
      </c>
      <c r="V175" s="38"/>
      <c r="W175" s="23">
        <v>0.33333333333333115</v>
      </c>
      <c r="X175" s="23">
        <v>0.27800000000000002</v>
      </c>
      <c r="Y175" s="23">
        <f t="shared" si="28"/>
        <v>0.27800000000000002</v>
      </c>
      <c r="Z175" s="23" t="str">
        <f t="shared" si="29"/>
        <v>x</v>
      </c>
    </row>
    <row r="176" spans="1:26" ht="19" x14ac:dyDescent="0.25">
      <c r="A176" s="78" t="s">
        <v>414</v>
      </c>
      <c r="B176" s="23"/>
      <c r="C176" s="5" t="str">
        <f>$F$66</f>
        <v>σ</v>
      </c>
      <c r="D176" s="110">
        <f>H31</f>
        <v>5</v>
      </c>
      <c r="E176" s="39"/>
      <c r="F176" s="39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46">
        <f t="shared" si="22"/>
        <v>2.2499999999999982</v>
      </c>
      <c r="R176" s="81">
        <f t="shared" si="23"/>
        <v>3.173965183566755E-2</v>
      </c>
      <c r="S176" s="81" t="e" cm="1">
        <f t="array" ref="S176">_xlfn.IFS(
    FALSE, N("Check if X1 shading is ON"),
    $S$48&lt;&gt;"x", NA(),
    FALSE, N("Check if case is 'LEFT' and x axis value less than z score"),
    AND($D$67 = "LEFT", $Q176 &lt; IF($H$67="", 0, $H$67)), $R176,
    FALSE, N("Check if case is 'RIGHT' and x axis value greater than z score"),
    AND($D$67 = "RIGHT", $Q176 &gt; IF($H$67="", 0, $H$67)), $R176,
    FALSE, N("Check if case is 'TWO' and both directions"),
    AND(
        $D$67 = "TWO",
        OR($Q176 &lt; -ABS($H$67), $Q176 &gt; ABS($H$68))
    ), $R176,
    FALSE, N("Default case: Return NA()"),
    TRUE, NA()
)</f>
        <v>#VALUE!</v>
      </c>
      <c r="T176" s="81" t="e" cm="1">
        <f t="array" ref="T176">_xlfn.IFS(
    FALSE, N("Check if X1 shading is ON"),
    $S$48&lt;&gt;"x", NA(),
    FALSE, N("Check if case is 'LEFT' and x axis value less than z score"),
    AND($D$68 = "LEFT", $Q176 &lt; IF($H$68="", 0, $H$68)), $R176,
    FALSE, N("Check if case is 'RIGHT' and x axis value greater than z score"),
    AND($D$68 = "RIGHT", $Q176 &gt; IF($H$68="", 0, $H$68)), $R176,
    FALSE, N("Default case: Return NA()"),
    TRUE, NA()
)</f>
        <v>#N/A</v>
      </c>
      <c r="U176" s="81" t="e" cm="1">
        <f t="array" ref="U176">_xlfn.IFS(
    FALSE, N("Check if X1 shading is ON"),
    $U$48&lt;&gt;"x", NA(),
    FALSE, N("Check if case is 'LEFT' and x axis value less than z score"),
    AND($D$71 = "LEFT", $Q176 &lt; IF($H$71="", 0, $H$71)), $R176,
    FALSE, N("Check if case is 'RIGHT' and x axis value greater than z score"),
    AND($D$71 = "RIGHT", $Q176 &gt; IF($H$71="", 0, $H$71)), $R176,
    FALSE, N("Check if case is 'TWO' and both directions"),
    AND(
        $D$71 = "TWO",
        OR($Q176 &lt; -ABS($H$71), $Q176 &gt; ABS($H$71))
    ), $R176,
    FALSE, N("Default case: Return NA()"),
    TRUE, NA()
)</f>
        <v>#N/A</v>
      </c>
      <c r="V176" s="38"/>
      <c r="W176" s="23">
        <v>0.49999999999999789</v>
      </c>
      <c r="X176" s="23">
        <v>0.27800000000000002</v>
      </c>
      <c r="Y176" s="23">
        <f t="shared" si="28"/>
        <v>0.27800000000000002</v>
      </c>
      <c r="Z176" s="23" t="str">
        <f t="shared" si="29"/>
        <v>x</v>
      </c>
    </row>
    <row r="177" spans="1:26" ht="51" x14ac:dyDescent="0.2">
      <c r="A177" s="44" t="s">
        <v>289</v>
      </c>
      <c r="B177" s="5" t="s">
        <v>290</v>
      </c>
      <c r="C177" s="45" t="str">
        <f>LEFT(A176,6)&amp;" "&amp;$B$67&amp;" axis"</f>
        <v>X3 std normal pop axis</v>
      </c>
      <c r="D177" s="45" t="str">
        <f>$B$62&amp;" stdev y"</f>
        <v>normal pop stdev y</v>
      </c>
      <c r="E177" s="23"/>
      <c r="F177" s="23"/>
      <c r="G177" s="45" t="str">
        <f>$B$67&amp;" stdev labels"</f>
        <v>normal pop stdev labels</v>
      </c>
      <c r="H177" s="38"/>
      <c r="I177" s="38"/>
      <c r="J177" s="38"/>
      <c r="K177" s="38"/>
      <c r="L177" s="38"/>
      <c r="M177" s="38"/>
      <c r="N177" s="38"/>
      <c r="O177" s="38"/>
      <c r="P177" s="38"/>
      <c r="Q177" s="46">
        <f t="shared" si="22"/>
        <v>2.2916666666666647</v>
      </c>
      <c r="R177" s="81">
        <f t="shared" si="23"/>
        <v>2.8874206565747504E-2</v>
      </c>
      <c r="S177" s="81" t="e" cm="1">
        <f t="array" ref="S177">_xlfn.IFS(
    FALSE, N("Check if X1 shading is ON"),
    $S$48&lt;&gt;"x", NA(),
    FALSE, N("Check if case is 'LEFT' and x axis value less than z score"),
    AND($D$67 = "LEFT", $Q177 &lt; IF($H$67="", 0, $H$67)), $R177,
    FALSE, N("Check if case is 'RIGHT' and x axis value greater than z score"),
    AND($D$67 = "RIGHT", $Q177 &gt; IF($H$67="", 0, $H$67)), $R177,
    FALSE, N("Check if case is 'TWO' and both directions"),
    AND(
        $D$67 = "TWO",
        OR($Q177 &lt; -ABS($H$67), $Q177 &gt; ABS($H$68))
    ), $R177,
    FALSE, N("Default case: Return NA()"),
    TRUE, NA()
)</f>
        <v>#VALUE!</v>
      </c>
      <c r="T177" s="81" t="e" cm="1">
        <f t="array" ref="T177">_xlfn.IFS(
    FALSE, N("Check if X1 shading is ON"),
    $S$48&lt;&gt;"x", NA(),
    FALSE, N("Check if case is 'LEFT' and x axis value less than z score"),
    AND($D$68 = "LEFT", $Q177 &lt; IF($H$68="", 0, $H$68)), $R177,
    FALSE, N("Check if case is 'RIGHT' and x axis value greater than z score"),
    AND($D$68 = "RIGHT", $Q177 &gt; IF($H$68="", 0, $H$68)), $R177,
    FALSE, N("Default case: Return NA()"),
    TRUE, NA()
)</f>
        <v>#N/A</v>
      </c>
      <c r="U177" s="81" t="e" cm="1">
        <f t="array" ref="U177">_xlfn.IFS(
    FALSE, N("Check if X1 shading is ON"),
    $U$48&lt;&gt;"x", NA(),
    FALSE, N("Check if case is 'LEFT' and x axis value less than z score"),
    AND($D$71 = "LEFT", $Q177 &lt; IF($H$71="", 0, $H$71)), $R177,
    FALSE, N("Check if case is 'RIGHT' and x axis value greater than z score"),
    AND($D$71 = "RIGHT", $Q177 &gt; IF($H$71="", 0, $H$71)), $R177,
    FALSE, N("Check if case is 'TWO' and both directions"),
    AND(
        $D$71 = "TWO",
        OR($Q177 &lt; -ABS($H$71), $Q177 &gt; ABS($H$71))
    ), $R177,
    FALSE, N("Default case: Return NA()"),
    TRUE, NA()
)</f>
        <v>#N/A</v>
      </c>
      <c r="V177" s="38"/>
      <c r="W177" s="23">
        <v>0.66666666666666441</v>
      </c>
      <c r="X177" s="23">
        <v>0.27800000000000002</v>
      </c>
      <c r="Y177" s="23">
        <f t="shared" si="28"/>
        <v>0.27800000000000002</v>
      </c>
      <c r="Z177" s="23" t="str">
        <f t="shared" si="29"/>
        <v>x</v>
      </c>
    </row>
    <row r="178" spans="1:26" ht="16" x14ac:dyDescent="0.2">
      <c r="A178" s="39">
        <f>L60</f>
        <v>0</v>
      </c>
      <c r="B178" s="23">
        <f>B167+0.03</f>
        <v>-0.17</v>
      </c>
      <c r="C178" s="39">
        <f>C157</f>
        <v>-4</v>
      </c>
      <c r="D178" s="39" t="e">
        <f>IF(
    A178="x",
    B178,
    NA()
)</f>
        <v>#N/A</v>
      </c>
      <c r="E178" s="16"/>
      <c r="F178" s="108">
        <f>D176</f>
        <v>5</v>
      </c>
      <c r="G178" s="84" t="str">
        <f>IF($F$67 = "", "",
    C176&amp;" = "&amp;TEXT(F178,
        IF($L$62 = 0,
            "#,##0;-#,##0;0",
            "#,##0." &amp; REPT("0", $L$62) &amp; ";-#,##0." &amp; REPT("0", $L$62) &amp; ";0"
        )
    )
)</f>
        <v>σ = 5</v>
      </c>
      <c r="H178" s="38"/>
      <c r="I178" s="38"/>
      <c r="J178" s="38"/>
      <c r="K178" s="38"/>
      <c r="L178" s="38"/>
      <c r="M178" s="38"/>
      <c r="N178" s="38"/>
      <c r="O178" s="38"/>
      <c r="P178" s="38"/>
      <c r="Q178" s="46">
        <f t="shared" si="22"/>
        <v>2.3333333333333313</v>
      </c>
      <c r="R178" s="81">
        <f t="shared" si="23"/>
        <v>2.6221889093709622E-2</v>
      </c>
      <c r="S178" s="81" t="e" cm="1">
        <f t="array" ref="S178">_xlfn.IFS(
    FALSE, N("Check if X1 shading is ON"),
    $S$48&lt;&gt;"x", NA(),
    FALSE, N("Check if case is 'LEFT' and x axis value less than z score"),
    AND($D$67 = "LEFT", $Q178 &lt; IF($H$67="", 0, $H$67)), $R178,
    FALSE, N("Check if case is 'RIGHT' and x axis value greater than z score"),
    AND($D$67 = "RIGHT", $Q178 &gt; IF($H$67="", 0, $H$67)), $R178,
    FALSE, N("Check if case is 'TWO' and both directions"),
    AND(
        $D$67 = "TWO",
        OR($Q178 &lt; -ABS($H$67), $Q178 &gt; ABS($H$68))
    ), $R178,
    FALSE, N("Default case: Return NA()"),
    TRUE, NA()
)</f>
        <v>#VALUE!</v>
      </c>
      <c r="T178" s="81" t="e" cm="1">
        <f t="array" ref="T178">_xlfn.IFS(
    FALSE, N("Check if X1 shading is ON"),
    $S$48&lt;&gt;"x", NA(),
    FALSE, N("Check if case is 'LEFT' and x axis value less than z score"),
    AND($D$68 = "LEFT", $Q178 &lt; IF($H$68="", 0, $H$68)), $R178,
    FALSE, N("Check if case is 'RIGHT' and x axis value greater than z score"),
    AND($D$68 = "RIGHT", $Q178 &gt; IF($H$68="", 0, $H$68)), $R178,
    FALSE, N("Default case: Return NA()"),
    TRUE, NA()
)</f>
        <v>#N/A</v>
      </c>
      <c r="U178" s="81" t="e" cm="1">
        <f t="array" ref="U178">_xlfn.IFS(
    FALSE, N("Check if X1 shading is ON"),
    $U$48&lt;&gt;"x", NA(),
    FALSE, N("Check if case is 'LEFT' and x axis value less than z score"),
    AND($D$71 = "LEFT", $Q178 &lt; IF($H$71="", 0, $H$71)), $R178,
    FALSE, N("Check if case is 'RIGHT' and x axis value greater than z score"),
    AND($D$71 = "RIGHT", $Q178 &gt; IF($H$71="", 0, $H$71)), $R178,
    FALSE, N("Check if case is 'TWO' and both directions"),
    AND(
        $D$71 = "TWO",
        OR($Q178 &lt; -ABS($H$71), $Q178 &gt; ABS($H$71))
    ), $R178,
    FALSE, N("Default case: Return NA()"),
    TRUE, NA()
)</f>
        <v>#N/A</v>
      </c>
      <c r="V178" s="38"/>
      <c r="W178" s="23">
        <v>-0.66666666666666874</v>
      </c>
      <c r="X178" s="23">
        <v>0.30199999999999999</v>
      </c>
      <c r="Y178" s="23">
        <f t="shared" si="28"/>
        <v>0.30199999999999999</v>
      </c>
      <c r="Z178" s="23" t="str">
        <f t="shared" si="29"/>
        <v>x</v>
      </c>
    </row>
    <row r="179" spans="1:26" ht="16" x14ac:dyDescent="0.2">
      <c r="A179" s="39"/>
      <c r="B179" s="23"/>
      <c r="C179" s="39">
        <f t="shared" ref="C179:C184" si="42">C158</f>
        <v>-3</v>
      </c>
      <c r="D179" s="39" t="e">
        <f>D178</f>
        <v>#N/A</v>
      </c>
      <c r="E179" s="23">
        <v>-3</v>
      </c>
      <c r="F179" s="109">
        <f>E179*$D$176</f>
        <v>-15</v>
      </c>
      <c r="G179" s="84" t="str">
        <f t="shared" ref="G179:G185" si="43">IF($F$67 = "", "",
    TEXT(F179,
        IF($L$62 = 0,
            "+#,##0;-#,##0;0",
            "+#,##0." &amp; REPT("0", $L$62) &amp; ";-#,##0." &amp; REPT("0", $L$62) &amp; ";0"
        )
    )
)</f>
        <v>-15</v>
      </c>
      <c r="H179" s="38"/>
      <c r="I179" s="38"/>
      <c r="J179" s="38"/>
      <c r="K179" s="38"/>
      <c r="L179" s="38"/>
      <c r="M179" s="38"/>
      <c r="N179" s="38"/>
      <c r="O179" s="38"/>
      <c r="P179" s="38"/>
      <c r="Q179" s="46">
        <f t="shared" ref="Q179:Q194" si="44">Q178+$P$52</f>
        <v>2.3749999999999978</v>
      </c>
      <c r="R179" s="81">
        <f t="shared" ref="R179:R194" si="45">IF(
    LEFT($B$67,1) ="T",
    _xlfn.T.DIST(Q179, $A$67-1, FALSE),
    _xlfn.NORM.S.DIST(Q179, FALSE)
)</f>
        <v>2.3771900829913931E-2</v>
      </c>
      <c r="S179" s="81" t="e" cm="1">
        <f t="array" ref="S179">_xlfn.IFS(
    FALSE, N("Check if X1 shading is ON"),
    $S$48&lt;&gt;"x", NA(),
    FALSE, N("Check if case is 'LEFT' and x axis value less than z score"),
    AND($D$67 = "LEFT", $Q179 &lt; IF($H$67="", 0, $H$67)), $R179,
    FALSE, N("Check if case is 'RIGHT' and x axis value greater than z score"),
    AND($D$67 = "RIGHT", $Q179 &gt; IF($H$67="", 0, $H$67)), $R179,
    FALSE, N("Check if case is 'TWO' and both directions"),
    AND(
        $D$67 = "TWO",
        OR($Q179 &lt; -ABS($H$67), $Q179 &gt; ABS($H$68))
    ), $R179,
    FALSE, N("Default case: Return NA()"),
    TRUE, NA()
)</f>
        <v>#VALUE!</v>
      </c>
      <c r="T179" s="81" t="e" cm="1">
        <f t="array" ref="T179">_xlfn.IFS(
    FALSE, N("Check if X1 shading is ON"),
    $S$48&lt;&gt;"x", NA(),
    FALSE, N("Check if case is 'LEFT' and x axis value less than z score"),
    AND($D$68 = "LEFT", $Q179 &lt; IF($H$68="", 0, $H$68)), $R179,
    FALSE, N("Check if case is 'RIGHT' and x axis value greater than z score"),
    AND($D$68 = "RIGHT", $Q179 &gt; IF($H$68="", 0, $H$68)), $R179,
    FALSE, N("Default case: Return NA()"),
    TRUE, NA()
)</f>
        <v>#N/A</v>
      </c>
      <c r="U179" s="81" t="e" cm="1">
        <f t="array" ref="U179">_xlfn.IFS(
    FALSE, N("Check if X1 shading is ON"),
    $U$48&lt;&gt;"x", NA(),
    FALSE, N("Check if case is 'LEFT' and x axis value less than z score"),
    AND($D$71 = "LEFT", $Q179 &lt; IF($H$71="", 0, $H$71)), $R179,
    FALSE, N("Check if case is 'RIGHT' and x axis value greater than z score"),
    AND($D$71 = "RIGHT", $Q179 &gt; IF($H$71="", 0, $H$71)), $R179,
    FALSE, N("Check if case is 'TWO' and both directions"),
    AND(
        $D$71 = "TWO",
        OR($Q179 &lt; -ABS($H$71), $Q179 &gt; ABS($H$71))
    ), $R179,
    FALSE, N("Default case: Return NA()"),
    TRUE, NA()
)</f>
        <v>#N/A</v>
      </c>
      <c r="V179" s="38"/>
      <c r="W179" s="23">
        <v>-0.50000000000000222</v>
      </c>
      <c r="X179" s="23">
        <v>0.30199999999999999</v>
      </c>
      <c r="Y179" s="23">
        <f t="shared" si="28"/>
        <v>0.30199999999999999</v>
      </c>
      <c r="Z179" s="23" t="str">
        <f t="shared" si="29"/>
        <v>x</v>
      </c>
    </row>
    <row r="180" spans="1:26" ht="16" x14ac:dyDescent="0.2">
      <c r="A180" s="39"/>
      <c r="B180" s="23"/>
      <c r="C180" s="39">
        <f t="shared" si="42"/>
        <v>-2</v>
      </c>
      <c r="D180" s="39" t="e">
        <f t="shared" ref="D180:D185" si="46">D179</f>
        <v>#N/A</v>
      </c>
      <c r="E180" s="23">
        <v>-2</v>
      </c>
      <c r="F180" s="109">
        <f t="shared" ref="F180:F185" si="47">E180*$D$176</f>
        <v>-10</v>
      </c>
      <c r="G180" s="84" t="str">
        <f t="shared" si="43"/>
        <v>-10</v>
      </c>
      <c r="H180" s="38"/>
      <c r="I180" s="38"/>
      <c r="J180" s="38"/>
      <c r="K180" s="38"/>
      <c r="L180" s="38"/>
      <c r="M180" s="38"/>
      <c r="N180" s="38"/>
      <c r="O180" s="38"/>
      <c r="P180" s="38"/>
      <c r="Q180" s="46">
        <f t="shared" si="44"/>
        <v>2.4166666666666643</v>
      </c>
      <c r="R180" s="81">
        <f t="shared" si="45"/>
        <v>2.1513440016773775E-2</v>
      </c>
      <c r="S180" s="81" t="e" cm="1">
        <f t="array" ref="S180">_xlfn.IFS(
    FALSE, N("Check if X1 shading is ON"),
    $S$48&lt;&gt;"x", NA(),
    FALSE, N("Check if case is 'LEFT' and x axis value less than z score"),
    AND($D$67 = "LEFT", $Q180 &lt; IF($H$67="", 0, $H$67)), $R180,
    FALSE, N("Check if case is 'RIGHT' and x axis value greater than z score"),
    AND($D$67 = "RIGHT", $Q180 &gt; IF($H$67="", 0, $H$67)), $R180,
    FALSE, N("Check if case is 'TWO' and both directions"),
    AND(
        $D$67 = "TWO",
        OR($Q180 &lt; -ABS($H$67), $Q180 &gt; ABS($H$68))
    ), $R180,
    FALSE, N("Default case: Return NA()"),
    TRUE, NA()
)</f>
        <v>#VALUE!</v>
      </c>
      <c r="T180" s="81" t="e" cm="1">
        <f t="array" ref="T180">_xlfn.IFS(
    FALSE, N("Check if X1 shading is ON"),
    $S$48&lt;&gt;"x", NA(),
    FALSE, N("Check if case is 'LEFT' and x axis value less than z score"),
    AND($D$68 = "LEFT", $Q180 &lt; IF($H$68="", 0, $H$68)), $R180,
    FALSE, N("Check if case is 'RIGHT' and x axis value greater than z score"),
    AND($D$68 = "RIGHT", $Q180 &gt; IF($H$68="", 0, $H$68)), $R180,
    FALSE, N("Default case: Return NA()"),
    TRUE, NA()
)</f>
        <v>#N/A</v>
      </c>
      <c r="U180" s="81" t="e" cm="1">
        <f t="array" ref="U180">_xlfn.IFS(
    FALSE, N("Check if X1 shading is ON"),
    $U$48&lt;&gt;"x", NA(),
    FALSE, N("Check if case is 'LEFT' and x axis value less than z score"),
    AND($D$71 = "LEFT", $Q180 &lt; IF($H$71="", 0, $H$71)), $R180,
    FALSE, N("Check if case is 'RIGHT' and x axis value greater than z score"),
    AND($D$71 = "RIGHT", $Q180 &gt; IF($H$71="", 0, $H$71)), $R180,
    FALSE, N("Check if case is 'TWO' and both directions"),
    AND(
        $D$71 = "TWO",
        OR($Q180 &lt; -ABS($H$71), $Q180 &gt; ABS($H$71))
    ), $R180,
    FALSE, N("Default case: Return NA()"),
    TRUE, NA()
)</f>
        <v>#N/A</v>
      </c>
      <c r="V180" s="38"/>
      <c r="W180" s="23">
        <v>-0.33333333333333548</v>
      </c>
      <c r="X180" s="23">
        <v>0.30199999999999999</v>
      </c>
      <c r="Y180" s="23">
        <f t="shared" si="28"/>
        <v>0.30199999999999999</v>
      </c>
      <c r="Z180" s="23" t="str">
        <f t="shared" si="29"/>
        <v>x</v>
      </c>
    </row>
    <row r="181" spans="1:26" ht="16" x14ac:dyDescent="0.2">
      <c r="A181" s="39"/>
      <c r="B181" s="23"/>
      <c r="C181" s="39">
        <f t="shared" si="42"/>
        <v>-1</v>
      </c>
      <c r="D181" s="39" t="e">
        <f t="shared" si="46"/>
        <v>#N/A</v>
      </c>
      <c r="E181" s="23">
        <v>-1</v>
      </c>
      <c r="F181" s="109">
        <f t="shared" si="47"/>
        <v>-5</v>
      </c>
      <c r="G181" s="84" t="str">
        <f t="shared" si="43"/>
        <v>-5</v>
      </c>
      <c r="H181" s="38"/>
      <c r="I181" s="38"/>
      <c r="J181" s="38"/>
      <c r="K181" s="38"/>
      <c r="L181" s="38"/>
      <c r="M181" s="38"/>
      <c r="N181" s="38"/>
      <c r="O181" s="38"/>
      <c r="P181" s="38"/>
      <c r="Q181" s="46">
        <f t="shared" si="44"/>
        <v>2.4583333333333308</v>
      </c>
      <c r="R181" s="81">
        <f t="shared" si="45"/>
        <v>1.9435773384265099E-2</v>
      </c>
      <c r="S181" s="81" t="e" cm="1">
        <f t="array" ref="S181">_xlfn.IFS(
    FALSE, N("Check if X1 shading is ON"),
    $S$48&lt;&gt;"x", NA(),
    FALSE, N("Check if case is 'LEFT' and x axis value less than z score"),
    AND($D$67 = "LEFT", $Q181 &lt; IF($H$67="", 0, $H$67)), $R181,
    FALSE, N("Check if case is 'RIGHT' and x axis value greater than z score"),
    AND($D$67 = "RIGHT", $Q181 &gt; IF($H$67="", 0, $H$67)), $R181,
    FALSE, N("Check if case is 'TWO' and both directions"),
    AND(
        $D$67 = "TWO",
        OR($Q181 &lt; -ABS($H$67), $Q181 &gt; ABS($H$68))
    ), $R181,
    FALSE, N("Default case: Return NA()"),
    TRUE, NA()
)</f>
        <v>#VALUE!</v>
      </c>
      <c r="T181" s="81" t="e" cm="1">
        <f t="array" ref="T181">_xlfn.IFS(
    FALSE, N("Check if X1 shading is ON"),
    $S$48&lt;&gt;"x", NA(),
    FALSE, N("Check if case is 'LEFT' and x axis value less than z score"),
    AND($D$68 = "LEFT", $Q181 &lt; IF($H$68="", 0, $H$68)), $R181,
    FALSE, N("Check if case is 'RIGHT' and x axis value greater than z score"),
    AND($D$68 = "RIGHT", $Q181 &gt; IF($H$68="", 0, $H$68)), $R181,
    FALSE, N("Default case: Return NA()"),
    TRUE, NA()
)</f>
        <v>#N/A</v>
      </c>
      <c r="U181" s="81" t="e" cm="1">
        <f t="array" ref="U181">_xlfn.IFS(
    FALSE, N("Check if X1 shading is ON"),
    $U$48&lt;&gt;"x", NA(),
    FALSE, N("Check if case is 'LEFT' and x axis value less than z score"),
    AND($D$71 = "LEFT", $Q181 &lt; IF($H$71="", 0, $H$71)), $R181,
    FALSE, N("Check if case is 'RIGHT' and x axis value greater than z score"),
    AND($D$71 = "RIGHT", $Q181 &gt; IF($H$71="", 0, $H$71)), $R181,
    FALSE, N("Check if case is 'TWO' and both directions"),
    AND(
        $D$71 = "TWO",
        OR($Q181 &lt; -ABS($H$71), $Q181 &gt; ABS($H$71))
    ), $R181,
    FALSE, N("Default case: Return NA()"),
    TRUE, NA()
)</f>
        <v>#N/A</v>
      </c>
      <c r="V181" s="38"/>
      <c r="W181" s="23">
        <v>-0.16666666666666879</v>
      </c>
      <c r="X181" s="23">
        <v>0.30199999999999999</v>
      </c>
      <c r="Y181" s="23">
        <f t="shared" si="28"/>
        <v>0.30199999999999999</v>
      </c>
      <c r="Z181" s="23" t="str">
        <f t="shared" si="29"/>
        <v>x</v>
      </c>
    </row>
    <row r="182" spans="1:26" ht="16" x14ac:dyDescent="0.2">
      <c r="A182" s="39"/>
      <c r="B182" s="23"/>
      <c r="C182" s="39">
        <f t="shared" si="42"/>
        <v>0</v>
      </c>
      <c r="D182" s="39" t="e">
        <f t="shared" si="46"/>
        <v>#N/A</v>
      </c>
      <c r="E182" s="48">
        <v>0</v>
      </c>
      <c r="F182" s="109">
        <f t="shared" si="47"/>
        <v>0</v>
      </c>
      <c r="G182" s="84" t="str">
        <f t="shared" si="43"/>
        <v>0</v>
      </c>
      <c r="H182" s="38"/>
      <c r="I182" s="38"/>
      <c r="J182" s="38"/>
      <c r="K182" s="38"/>
      <c r="L182" s="38"/>
      <c r="M182" s="38"/>
      <c r="N182" s="38"/>
      <c r="O182" s="38"/>
      <c r="P182" s="38"/>
      <c r="Q182" s="46">
        <f t="shared" si="44"/>
        <v>2.4999999999999973</v>
      </c>
      <c r="R182" s="81">
        <f t="shared" si="45"/>
        <v>1.7528300493568655E-2</v>
      </c>
      <c r="S182" s="81" t="e" cm="1">
        <f t="array" ref="S182">_xlfn.IFS(
    FALSE, N("Check if X1 shading is ON"),
    $S$48&lt;&gt;"x", NA(),
    FALSE, N("Check if case is 'LEFT' and x axis value less than z score"),
    AND($D$67 = "LEFT", $Q182 &lt; IF($H$67="", 0, $H$67)), $R182,
    FALSE, N("Check if case is 'RIGHT' and x axis value greater than z score"),
    AND($D$67 = "RIGHT", $Q182 &gt; IF($H$67="", 0, $H$67)), $R182,
    FALSE, N("Check if case is 'TWO' and both directions"),
    AND(
        $D$67 = "TWO",
        OR($Q182 &lt; -ABS($H$67), $Q182 &gt; ABS($H$68))
    ), $R182,
    FALSE, N("Default case: Return NA()"),
    TRUE, NA()
)</f>
        <v>#VALUE!</v>
      </c>
      <c r="T182" s="81" t="e" cm="1">
        <f t="array" ref="T182">_xlfn.IFS(
    FALSE, N("Check if X1 shading is ON"),
    $S$48&lt;&gt;"x", NA(),
    FALSE, N("Check if case is 'LEFT' and x axis value less than z score"),
    AND($D$68 = "LEFT", $Q182 &lt; IF($H$68="", 0, $H$68)), $R182,
    FALSE, N("Check if case is 'RIGHT' and x axis value greater than z score"),
    AND($D$68 = "RIGHT", $Q182 &gt; IF($H$68="", 0, $H$68)), $R182,
    FALSE, N("Default case: Return NA()"),
    TRUE, NA()
)</f>
        <v>#N/A</v>
      </c>
      <c r="U182" s="81" t="e" cm="1">
        <f t="array" ref="U182">_xlfn.IFS(
    FALSE, N("Check if X1 shading is ON"),
    $U$48&lt;&gt;"x", NA(),
    FALSE, N("Check if case is 'LEFT' and x axis value less than z score"),
    AND($D$71 = "LEFT", $Q182 &lt; IF($H$71="", 0, $H$71)), $R182,
    FALSE, N("Check if case is 'RIGHT' and x axis value greater than z score"),
    AND($D$71 = "RIGHT", $Q182 &gt; IF($H$71="", 0, $H$71)), $R182,
    FALSE, N("Check if case is 'TWO' and both directions"),
    AND(
        $D$71 = "TWO",
        OR($Q182 &lt; -ABS($H$71), $Q182 &gt; ABS($H$71))
    ), $R182,
    FALSE, N("Default case: Return NA()"),
    TRUE, NA()
)</f>
        <v>#N/A</v>
      </c>
      <c r="V182" s="38"/>
      <c r="W182" s="23">
        <v>0.16666666666666449</v>
      </c>
      <c r="X182" s="23">
        <v>0.30199999999999999</v>
      </c>
      <c r="Y182" s="23">
        <f t="shared" si="28"/>
        <v>0.30199999999999999</v>
      </c>
      <c r="Z182" s="23" t="str">
        <f t="shared" si="29"/>
        <v>x</v>
      </c>
    </row>
    <row r="183" spans="1:26" ht="16" x14ac:dyDescent="0.2">
      <c r="A183" s="39"/>
      <c r="B183" s="23"/>
      <c r="C183" s="39">
        <f t="shared" si="42"/>
        <v>1</v>
      </c>
      <c r="D183" s="39" t="e">
        <f t="shared" si="46"/>
        <v>#N/A</v>
      </c>
      <c r="E183" s="48">
        <v>1</v>
      </c>
      <c r="F183" s="109">
        <f t="shared" si="47"/>
        <v>5</v>
      </c>
      <c r="G183" s="84" t="str">
        <f t="shared" si="43"/>
        <v>+5</v>
      </c>
      <c r="H183" s="38"/>
      <c r="I183" s="38"/>
      <c r="J183" s="38"/>
      <c r="K183" s="38"/>
      <c r="L183" s="38"/>
      <c r="M183" s="38"/>
      <c r="N183" s="38"/>
      <c r="O183" s="38"/>
      <c r="P183" s="38"/>
      <c r="Q183" s="46">
        <f t="shared" si="44"/>
        <v>2.5416666666666639</v>
      </c>
      <c r="R183" s="81">
        <f t="shared" si="45"/>
        <v>1.5780610826231976E-2</v>
      </c>
      <c r="S183" s="81" t="e" cm="1">
        <f t="array" ref="S183">_xlfn.IFS(
    FALSE, N("Check if X1 shading is ON"),
    $S$48&lt;&gt;"x", NA(),
    FALSE, N("Check if case is 'LEFT' and x axis value less than z score"),
    AND($D$67 = "LEFT", $Q183 &lt; IF($H$67="", 0, $H$67)), $R183,
    FALSE, N("Check if case is 'RIGHT' and x axis value greater than z score"),
    AND($D$67 = "RIGHT", $Q183 &gt; IF($H$67="", 0, $H$67)), $R183,
    FALSE, N("Check if case is 'TWO' and both directions"),
    AND(
        $D$67 = "TWO",
        OR($Q183 &lt; -ABS($H$67), $Q183 &gt; ABS($H$68))
    ), $R183,
    FALSE, N("Default case: Return NA()"),
    TRUE, NA()
)</f>
        <v>#VALUE!</v>
      </c>
      <c r="T183" s="81" t="e" cm="1">
        <f t="array" ref="T183">_xlfn.IFS(
    FALSE, N("Check if X1 shading is ON"),
    $S$48&lt;&gt;"x", NA(),
    FALSE, N("Check if case is 'LEFT' and x axis value less than z score"),
    AND($D$68 = "LEFT", $Q183 &lt; IF($H$68="", 0, $H$68)), $R183,
    FALSE, N("Check if case is 'RIGHT' and x axis value greater than z score"),
    AND($D$68 = "RIGHT", $Q183 &gt; IF($H$68="", 0, $H$68)), $R183,
    FALSE, N("Default case: Return NA()"),
    TRUE, NA()
)</f>
        <v>#N/A</v>
      </c>
      <c r="U183" s="81" t="e" cm="1">
        <f t="array" ref="U183">_xlfn.IFS(
    FALSE, N("Check if X1 shading is ON"),
    $U$48&lt;&gt;"x", NA(),
    FALSE, N("Check if case is 'LEFT' and x axis value less than z score"),
    AND($D$71 = "LEFT", $Q183 &lt; IF($H$71="", 0, $H$71)), $R183,
    FALSE, N("Check if case is 'RIGHT' and x axis value greater than z score"),
    AND($D$71 = "RIGHT", $Q183 &gt; IF($H$71="", 0, $H$71)), $R183,
    FALSE, N("Check if case is 'TWO' and both directions"),
    AND(
        $D$71 = "TWO",
        OR($Q183 &lt; -ABS($H$71), $Q183 &gt; ABS($H$71))
    ), $R183,
    FALSE, N("Default case: Return NA()"),
    TRUE, NA()
)</f>
        <v>#N/A</v>
      </c>
      <c r="V183" s="38"/>
      <c r="W183" s="23">
        <v>0.33333333333333115</v>
      </c>
      <c r="X183" s="23">
        <v>0.30199999999999999</v>
      </c>
      <c r="Y183" s="23">
        <f t="shared" si="28"/>
        <v>0.30199999999999999</v>
      </c>
      <c r="Z183" s="23" t="str">
        <f t="shared" si="29"/>
        <v>x</v>
      </c>
    </row>
    <row r="184" spans="1:26" ht="16" x14ac:dyDescent="0.2">
      <c r="A184" s="39"/>
      <c r="B184" s="23"/>
      <c r="C184" s="39">
        <f t="shared" si="42"/>
        <v>2</v>
      </c>
      <c r="D184" s="39" t="e">
        <f t="shared" si="46"/>
        <v>#N/A</v>
      </c>
      <c r="E184" s="48">
        <v>2</v>
      </c>
      <c r="F184" s="109">
        <f t="shared" si="47"/>
        <v>10</v>
      </c>
      <c r="G184" s="84" t="str">
        <f t="shared" si="43"/>
        <v>+10</v>
      </c>
      <c r="H184" s="38"/>
      <c r="I184" s="38"/>
      <c r="J184" s="38"/>
      <c r="K184" s="38"/>
      <c r="L184" s="38"/>
      <c r="M184" s="38"/>
      <c r="N184" s="38"/>
      <c r="O184" s="38"/>
      <c r="P184" s="38"/>
      <c r="Q184" s="46">
        <f t="shared" si="44"/>
        <v>2.5833333333333304</v>
      </c>
      <c r="R184" s="81">
        <f t="shared" si="45"/>
        <v>1.4182533754437414E-2</v>
      </c>
      <c r="S184" s="81" t="e" cm="1">
        <f t="array" ref="S184">_xlfn.IFS(
    FALSE, N("Check if X1 shading is ON"),
    $S$48&lt;&gt;"x", NA(),
    FALSE, N("Check if case is 'LEFT' and x axis value less than z score"),
    AND($D$67 = "LEFT", $Q184 &lt; IF($H$67="", 0, $H$67)), $R184,
    FALSE, N("Check if case is 'RIGHT' and x axis value greater than z score"),
    AND($D$67 = "RIGHT", $Q184 &gt; IF($H$67="", 0, $H$67)), $R184,
    FALSE, N("Check if case is 'TWO' and both directions"),
    AND(
        $D$67 = "TWO",
        OR($Q184 &lt; -ABS($H$67), $Q184 &gt; ABS($H$68))
    ), $R184,
    FALSE, N("Default case: Return NA()"),
    TRUE, NA()
)</f>
        <v>#VALUE!</v>
      </c>
      <c r="T184" s="81" t="e" cm="1">
        <f t="array" ref="T184">_xlfn.IFS(
    FALSE, N("Check if X1 shading is ON"),
    $S$48&lt;&gt;"x", NA(),
    FALSE, N("Check if case is 'LEFT' and x axis value less than z score"),
    AND($D$68 = "LEFT", $Q184 &lt; IF($H$68="", 0, $H$68)), $R184,
    FALSE, N("Check if case is 'RIGHT' and x axis value greater than z score"),
    AND($D$68 = "RIGHT", $Q184 &gt; IF($H$68="", 0, $H$68)), $R184,
    FALSE, N("Default case: Return NA()"),
    TRUE, NA()
)</f>
        <v>#N/A</v>
      </c>
      <c r="U184" s="81" t="e" cm="1">
        <f t="array" ref="U184">_xlfn.IFS(
    FALSE, N("Check if X1 shading is ON"),
    $U$48&lt;&gt;"x", NA(),
    FALSE, N("Check if case is 'LEFT' and x axis value less than z score"),
    AND($D$71 = "LEFT", $Q184 &lt; IF($H$71="", 0, $H$71)), $R184,
    FALSE, N("Check if case is 'RIGHT' and x axis value greater than z score"),
    AND($D$71 = "RIGHT", $Q184 &gt; IF($H$71="", 0, $H$71)), $R184,
    FALSE, N("Check if case is 'TWO' and both directions"),
    AND(
        $D$71 = "TWO",
        OR($Q184 &lt; -ABS($H$71), $Q184 &gt; ABS($H$71))
    ), $R184,
    FALSE, N("Default case: Return NA()"),
    TRUE, NA()
)</f>
        <v>#N/A</v>
      </c>
      <c r="V184" s="38"/>
      <c r="W184" s="23">
        <v>0.49999999999999789</v>
      </c>
      <c r="X184" s="23">
        <v>0.30199999999999999</v>
      </c>
      <c r="Y184" s="23">
        <f t="shared" si="28"/>
        <v>0.30199999999999999</v>
      </c>
      <c r="Z184" s="23" t="str">
        <f t="shared" si="29"/>
        <v>x</v>
      </c>
    </row>
    <row r="185" spans="1:26" ht="16" x14ac:dyDescent="0.2">
      <c r="A185" s="39"/>
      <c r="B185" s="23"/>
      <c r="C185" s="39">
        <f>C164</f>
        <v>3</v>
      </c>
      <c r="D185" s="39" t="e">
        <f t="shared" si="46"/>
        <v>#N/A</v>
      </c>
      <c r="E185" s="48">
        <v>3</v>
      </c>
      <c r="F185" s="109">
        <f t="shared" si="47"/>
        <v>15</v>
      </c>
      <c r="G185" s="84" t="str">
        <f t="shared" si="43"/>
        <v>+15</v>
      </c>
      <c r="H185" s="38"/>
      <c r="I185" s="38"/>
      <c r="J185" s="38"/>
      <c r="K185" s="38"/>
      <c r="L185" s="38"/>
      <c r="M185" s="38"/>
      <c r="N185" s="38"/>
      <c r="O185" s="38"/>
      <c r="P185" s="38"/>
      <c r="Q185" s="46">
        <f t="shared" si="44"/>
        <v>2.6249999999999969</v>
      </c>
      <c r="R185" s="81">
        <f t="shared" si="45"/>
        <v>1.2724181596831535E-2</v>
      </c>
      <c r="S185" s="81" t="e" cm="1">
        <f t="array" ref="S185">_xlfn.IFS(
    FALSE, N("Check if X1 shading is ON"),
    $S$48&lt;&gt;"x", NA(),
    FALSE, N("Check if case is 'LEFT' and x axis value less than z score"),
    AND($D$67 = "LEFT", $Q185 &lt; IF($H$67="", 0, $H$67)), $R185,
    FALSE, N("Check if case is 'RIGHT' and x axis value greater than z score"),
    AND($D$67 = "RIGHT", $Q185 &gt; IF($H$67="", 0, $H$67)), $R185,
    FALSE, N("Check if case is 'TWO' and both directions"),
    AND(
        $D$67 = "TWO",
        OR($Q185 &lt; -ABS($H$67), $Q185 &gt; ABS($H$68))
    ), $R185,
    FALSE, N("Default case: Return NA()"),
    TRUE, NA()
)</f>
        <v>#VALUE!</v>
      </c>
      <c r="T185" s="81" t="e" cm="1">
        <f t="array" ref="T185">_xlfn.IFS(
    FALSE, N("Check if X1 shading is ON"),
    $S$48&lt;&gt;"x", NA(),
    FALSE, N("Check if case is 'LEFT' and x axis value less than z score"),
    AND($D$68 = "LEFT", $Q185 &lt; IF($H$68="", 0, $H$68)), $R185,
    FALSE, N("Check if case is 'RIGHT' and x axis value greater than z score"),
    AND($D$68 = "RIGHT", $Q185 &gt; IF($H$68="", 0, $H$68)), $R185,
    FALSE, N("Default case: Return NA()"),
    TRUE, NA()
)</f>
        <v>#N/A</v>
      </c>
      <c r="U185" s="81" t="e" cm="1">
        <f t="array" ref="U185">_xlfn.IFS(
    FALSE, N("Check if X1 shading is ON"),
    $U$48&lt;&gt;"x", NA(),
    FALSE, N("Check if case is 'LEFT' and x axis value less than z score"),
    AND($D$71 = "LEFT", $Q185 &lt; IF($H$71="", 0, $H$71)), $R185,
    FALSE, N("Check if case is 'RIGHT' and x axis value greater than z score"),
    AND($D$71 = "RIGHT", $Q185 &gt; IF($H$71="", 0, $H$71)), $R185,
    FALSE, N("Check if case is 'TWO' and both directions"),
    AND(
        $D$71 = "TWO",
        OR($Q185 &lt; -ABS($H$71), $Q185 &gt; ABS($H$71))
    ), $R185,
    FALSE, N("Default case: Return NA()"),
    TRUE, NA()
)</f>
        <v>#N/A</v>
      </c>
      <c r="V185" s="38"/>
      <c r="W185" s="23">
        <v>0.66666666666666441</v>
      </c>
      <c r="X185" s="23">
        <v>0.30199999999999999</v>
      </c>
      <c r="Y185" s="23">
        <f t="shared" si="28"/>
        <v>0.30199999999999999</v>
      </c>
      <c r="Z185" s="23" t="str">
        <f t="shared" si="29"/>
        <v>x</v>
      </c>
    </row>
    <row r="186" spans="1:26" ht="16" x14ac:dyDescent="0.2">
      <c r="A186" s="39"/>
      <c r="B186" s="23"/>
      <c r="C186" s="23"/>
      <c r="D186" s="39"/>
      <c r="E186" s="39"/>
      <c r="F186" s="39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46">
        <f t="shared" si="44"/>
        <v>2.6666666666666634</v>
      </c>
      <c r="R186" s="81">
        <f t="shared" si="45"/>
        <v>1.1395986023797539E-2</v>
      </c>
      <c r="S186" s="81" t="e" cm="1">
        <f t="array" ref="S186">_xlfn.IFS(
    FALSE, N("Check if X1 shading is ON"),
    $S$48&lt;&gt;"x", NA(),
    FALSE, N("Check if case is 'LEFT' and x axis value less than z score"),
    AND($D$67 = "LEFT", $Q186 &lt; IF($H$67="", 0, $H$67)), $R186,
    FALSE, N("Check if case is 'RIGHT' and x axis value greater than z score"),
    AND($D$67 = "RIGHT", $Q186 &gt; IF($H$67="", 0, $H$67)), $R186,
    FALSE, N("Check if case is 'TWO' and both directions"),
    AND(
        $D$67 = "TWO",
        OR($Q186 &lt; -ABS($H$67), $Q186 &gt; ABS($H$68))
    ), $R186,
    FALSE, N("Default case: Return NA()"),
    TRUE, NA()
)</f>
        <v>#VALUE!</v>
      </c>
      <c r="T186" s="81" t="e" cm="1">
        <f t="array" ref="T186">_xlfn.IFS(
    FALSE, N("Check if X1 shading is ON"),
    $S$48&lt;&gt;"x", NA(),
    FALSE, N("Check if case is 'LEFT' and x axis value less than z score"),
    AND($D$68 = "LEFT", $Q186 &lt; IF($H$68="", 0, $H$68)), $R186,
    FALSE, N("Check if case is 'RIGHT' and x axis value greater than z score"),
    AND($D$68 = "RIGHT", $Q186 &gt; IF($H$68="", 0, $H$68)), $R186,
    FALSE, N("Default case: Return NA()"),
    TRUE, NA()
)</f>
        <v>#N/A</v>
      </c>
      <c r="U186" s="81" t="e" cm="1">
        <f t="array" ref="U186">_xlfn.IFS(
    FALSE, N("Check if X1 shading is ON"),
    $U$48&lt;&gt;"x", NA(),
    FALSE, N("Check if case is 'LEFT' and x axis value less than z score"),
    AND($D$71 = "LEFT", $Q186 &lt; IF($H$71="", 0, $H$71)), $R186,
    FALSE, N("Check if case is 'RIGHT' and x axis value greater than z score"),
    AND($D$71 = "RIGHT", $Q186 &gt; IF($H$71="", 0, $H$71)), $R186,
    FALSE, N("Check if case is 'TWO' and both directions"),
    AND(
        $D$71 = "TWO",
        OR($Q186 &lt; -ABS($H$71), $Q186 &gt; ABS($H$71))
    ), $R186,
    FALSE, N("Default case: Return NA()"),
    TRUE, NA()
)</f>
        <v>#N/A</v>
      </c>
      <c r="V186" s="38"/>
      <c r="W186" s="23">
        <v>-0.50000000000000222</v>
      </c>
      <c r="X186" s="23">
        <v>0.32600000000000001</v>
      </c>
      <c r="Y186" s="23">
        <f t="shared" si="28"/>
        <v>0.32600000000000001</v>
      </c>
      <c r="Z186" s="23" t="str">
        <f t="shared" si="29"/>
        <v>x</v>
      </c>
    </row>
    <row r="187" spans="1:26" ht="16" x14ac:dyDescent="0.2">
      <c r="A187" s="39"/>
      <c r="B187" s="23"/>
      <c r="C187" s="23"/>
      <c r="D187" s="39"/>
      <c r="E187" s="39"/>
      <c r="F187" s="39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46">
        <f t="shared" si="44"/>
        <v>2.7083333333333299</v>
      </c>
      <c r="R187" s="81">
        <f t="shared" si="45"/>
        <v>1.0188728126088738E-2</v>
      </c>
      <c r="S187" s="81" t="e" cm="1">
        <f t="array" ref="S187">_xlfn.IFS(
    FALSE, N("Check if X1 shading is ON"),
    $S$48&lt;&gt;"x", NA(),
    FALSE, N("Check if case is 'LEFT' and x axis value less than z score"),
    AND($D$67 = "LEFT", $Q187 &lt; IF($H$67="", 0, $H$67)), $R187,
    FALSE, N("Check if case is 'RIGHT' and x axis value greater than z score"),
    AND($D$67 = "RIGHT", $Q187 &gt; IF($H$67="", 0, $H$67)), $R187,
    FALSE, N("Check if case is 'TWO' and both directions"),
    AND(
        $D$67 = "TWO",
        OR($Q187 &lt; -ABS($H$67), $Q187 &gt; ABS($H$68))
    ), $R187,
    FALSE, N("Default case: Return NA()"),
    TRUE, NA()
)</f>
        <v>#VALUE!</v>
      </c>
      <c r="T187" s="81" t="e" cm="1">
        <f t="array" ref="T187">_xlfn.IFS(
    FALSE, N("Check if X1 shading is ON"),
    $S$48&lt;&gt;"x", NA(),
    FALSE, N("Check if case is 'LEFT' and x axis value less than z score"),
    AND($D$68 = "LEFT", $Q187 &lt; IF($H$68="", 0, $H$68)), $R187,
    FALSE, N("Check if case is 'RIGHT' and x axis value greater than z score"),
    AND($D$68 = "RIGHT", $Q187 &gt; IF($H$68="", 0, $H$68)), $R187,
    FALSE, N("Default case: Return NA()"),
    TRUE, NA()
)</f>
        <v>#N/A</v>
      </c>
      <c r="U187" s="81" t="e" cm="1">
        <f t="array" ref="U187">_xlfn.IFS(
    FALSE, N("Check if X1 shading is ON"),
    $U$48&lt;&gt;"x", NA(),
    FALSE, N("Check if case is 'LEFT' and x axis value less than z score"),
    AND($D$71 = "LEFT", $Q187 &lt; IF($H$71="", 0, $H$71)), $R187,
    FALSE, N("Check if case is 'RIGHT' and x axis value greater than z score"),
    AND($D$71 = "RIGHT", $Q187 &gt; IF($H$71="", 0, $H$71)), $R187,
    FALSE, N("Check if case is 'TWO' and both directions"),
    AND(
        $D$71 = "TWO",
        OR($Q187 &lt; -ABS($H$71), $Q187 &gt; ABS($H$71))
    ), $R187,
    FALSE, N("Default case: Return NA()"),
    TRUE, NA()
)</f>
        <v>#N/A</v>
      </c>
      <c r="V187" s="38"/>
      <c r="W187" s="23">
        <v>-0.33333333333333548</v>
      </c>
      <c r="X187" s="23">
        <v>0.32600000000000001</v>
      </c>
      <c r="Y187" s="23">
        <f t="shared" si="28"/>
        <v>0.32600000000000001</v>
      </c>
      <c r="Z187" s="23" t="str">
        <f t="shared" si="29"/>
        <v>x</v>
      </c>
    </row>
    <row r="188" spans="1:26" ht="16" x14ac:dyDescent="0.2">
      <c r="A188" s="39"/>
      <c r="B188" s="23"/>
      <c r="C188" s="23"/>
      <c r="D188" s="39"/>
      <c r="E188" s="39"/>
      <c r="F188" s="39"/>
      <c r="G188" s="38"/>
      <c r="H188" s="38"/>
      <c r="I188" s="38"/>
      <c r="J188" s="38"/>
      <c r="K188" s="86"/>
      <c r="L188" s="86"/>
      <c r="M188" s="86"/>
      <c r="N188" s="38"/>
      <c r="O188" s="38"/>
      <c r="P188" s="38"/>
      <c r="Q188" s="46">
        <f t="shared" si="44"/>
        <v>2.7499999999999964</v>
      </c>
      <c r="R188" s="81">
        <f t="shared" si="45"/>
        <v>9.0935625015911431E-3</v>
      </c>
      <c r="S188" s="81" t="e" cm="1">
        <f t="array" ref="S188">_xlfn.IFS(
    FALSE, N("Check if X1 shading is ON"),
    $S$48&lt;&gt;"x", NA(),
    FALSE, N("Check if case is 'LEFT' and x axis value less than z score"),
    AND($D$67 = "LEFT", $Q188 &lt; IF($H$67="", 0, $H$67)), $R188,
    FALSE, N("Check if case is 'RIGHT' and x axis value greater than z score"),
    AND($D$67 = "RIGHT", $Q188 &gt; IF($H$67="", 0, $H$67)), $R188,
    FALSE, N("Check if case is 'TWO' and both directions"),
    AND(
        $D$67 = "TWO",
        OR($Q188 &lt; -ABS($H$67), $Q188 &gt; ABS($H$68))
    ), $R188,
    FALSE, N("Default case: Return NA()"),
    TRUE, NA()
)</f>
        <v>#VALUE!</v>
      </c>
      <c r="T188" s="81" t="e" cm="1">
        <f t="array" ref="T188">_xlfn.IFS(
    FALSE, N("Check if X1 shading is ON"),
    $S$48&lt;&gt;"x", NA(),
    FALSE, N("Check if case is 'LEFT' and x axis value less than z score"),
    AND($D$68 = "LEFT", $Q188 &lt; IF($H$68="", 0, $H$68)), $R188,
    FALSE, N("Check if case is 'RIGHT' and x axis value greater than z score"),
    AND($D$68 = "RIGHT", $Q188 &gt; IF($H$68="", 0, $H$68)), $R188,
    FALSE, N("Default case: Return NA()"),
    TRUE, NA()
)</f>
        <v>#N/A</v>
      </c>
      <c r="U188" s="81" t="e" cm="1">
        <f t="array" ref="U188">_xlfn.IFS(
    FALSE, N("Check if X1 shading is ON"),
    $U$48&lt;&gt;"x", NA(),
    FALSE, N("Check if case is 'LEFT' and x axis value less than z score"),
    AND($D$71 = "LEFT", $Q188 &lt; IF($H$71="", 0, $H$71)), $R188,
    FALSE, N("Check if case is 'RIGHT' and x axis value greater than z score"),
    AND($D$71 = "RIGHT", $Q188 &gt; IF($H$71="", 0, $H$71)), $R188,
    FALSE, N("Check if case is 'TWO' and both directions"),
    AND(
        $D$71 = "TWO",
        OR($Q188 &lt; -ABS($H$71), $Q188 &gt; ABS($H$71))
    ), $R188,
    FALSE, N("Default case: Return NA()"),
    TRUE, NA()
)</f>
        <v>#N/A</v>
      </c>
      <c r="V188" s="38"/>
      <c r="W188" s="23">
        <v>-0.16666666666666879</v>
      </c>
      <c r="X188" s="23">
        <v>0.32600000000000001</v>
      </c>
      <c r="Y188" s="23">
        <f t="shared" si="28"/>
        <v>0.32600000000000001</v>
      </c>
      <c r="Z188" s="23" t="str">
        <f t="shared" si="29"/>
        <v>x</v>
      </c>
    </row>
    <row r="189" spans="1:26" ht="16" x14ac:dyDescent="0.2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38"/>
      <c r="O189" s="38"/>
      <c r="P189" s="38"/>
      <c r="Q189" s="46">
        <f t="shared" si="44"/>
        <v>2.791666666666663</v>
      </c>
      <c r="R189" s="81">
        <f t="shared" si="45"/>
        <v>8.1020357469785802E-3</v>
      </c>
      <c r="S189" s="81" t="e" cm="1">
        <f t="array" ref="S189">_xlfn.IFS(
    FALSE, N("Check if X1 shading is ON"),
    $S$48&lt;&gt;"x", NA(),
    FALSE, N("Check if case is 'LEFT' and x axis value less than z score"),
    AND($D$67 = "LEFT", $Q189 &lt; IF($H$67="", 0, $H$67)), $R189,
    FALSE, N("Check if case is 'RIGHT' and x axis value greater than z score"),
    AND($D$67 = "RIGHT", $Q189 &gt; IF($H$67="", 0, $H$67)), $R189,
    FALSE, N("Check if case is 'TWO' and both directions"),
    AND(
        $D$67 = "TWO",
        OR($Q189 &lt; -ABS($H$67), $Q189 &gt; ABS($H$68))
    ), $R189,
    FALSE, N("Default case: Return NA()"),
    TRUE, NA()
)</f>
        <v>#VALUE!</v>
      </c>
      <c r="T189" s="81" t="e" cm="1">
        <f t="array" ref="T189">_xlfn.IFS(
    FALSE, N("Check if X1 shading is ON"),
    $S$48&lt;&gt;"x", NA(),
    FALSE, N("Check if case is 'LEFT' and x axis value less than z score"),
    AND($D$68 = "LEFT", $Q189 &lt; IF($H$68="", 0, $H$68)), $R189,
    FALSE, N("Check if case is 'RIGHT' and x axis value greater than z score"),
    AND($D$68 = "RIGHT", $Q189 &gt; IF($H$68="", 0, $H$68)), $R189,
    FALSE, N("Default case: Return NA()"),
    TRUE, NA()
)</f>
        <v>#N/A</v>
      </c>
      <c r="U189" s="81" t="e" cm="1">
        <f t="array" ref="U189">_xlfn.IFS(
    FALSE, N("Check if X1 shading is ON"),
    $U$48&lt;&gt;"x", NA(),
    FALSE, N("Check if case is 'LEFT' and x axis value less than z score"),
    AND($D$71 = "LEFT", $Q189 &lt; IF($H$71="", 0, $H$71)), $R189,
    FALSE, N("Check if case is 'RIGHT' and x axis value greater than z score"),
    AND($D$71 = "RIGHT", $Q189 &gt; IF($H$71="", 0, $H$71)), $R189,
    FALSE, N("Check if case is 'TWO' and both directions"),
    AND(
        $D$71 = "TWO",
        OR($Q189 &lt; -ABS($H$71), $Q189 &gt; ABS($H$71))
    ), $R189,
    FALSE, N("Default case: Return NA()"),
    TRUE, NA()
)</f>
        <v>#N/A</v>
      </c>
      <c r="V189" s="38"/>
      <c r="W189" s="23">
        <v>0.16666666666666449</v>
      </c>
      <c r="X189" s="23">
        <v>0.32600000000000001</v>
      </c>
      <c r="Y189" s="23">
        <f t="shared" si="28"/>
        <v>0.32600000000000001</v>
      </c>
      <c r="Z189" s="23" t="str">
        <f t="shared" si="29"/>
        <v>x</v>
      </c>
    </row>
    <row r="190" spans="1:26" ht="16" x14ac:dyDescent="0.2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38"/>
      <c r="O190" s="38"/>
      <c r="P190" s="38"/>
      <c r="Q190" s="46">
        <f t="shared" si="44"/>
        <v>2.8333333333333295</v>
      </c>
      <c r="R190" s="81">
        <f t="shared" si="45"/>
        <v>7.2060997646093061E-3</v>
      </c>
      <c r="S190" s="81" t="e" cm="1">
        <f t="array" ref="S190">_xlfn.IFS(
    FALSE, N("Check if X1 shading is ON"),
    $S$48&lt;&gt;"x", NA(),
    FALSE, N("Check if case is 'LEFT' and x axis value less than z score"),
    AND($D$67 = "LEFT", $Q190 &lt; IF($H$67="", 0, $H$67)), $R190,
    FALSE, N("Check if case is 'RIGHT' and x axis value greater than z score"),
    AND($D$67 = "RIGHT", $Q190 &gt; IF($H$67="", 0, $H$67)), $R190,
    FALSE, N("Check if case is 'TWO' and both directions"),
    AND(
        $D$67 = "TWO",
        OR($Q190 &lt; -ABS($H$67), $Q190 &gt; ABS($H$68))
    ), $R190,
    FALSE, N("Default case: Return NA()"),
    TRUE, NA()
)</f>
        <v>#VALUE!</v>
      </c>
      <c r="T190" s="81" t="e" cm="1">
        <f t="array" ref="T190">_xlfn.IFS(
    FALSE, N("Check if X1 shading is ON"),
    $S$48&lt;&gt;"x", NA(),
    FALSE, N("Check if case is 'LEFT' and x axis value less than z score"),
    AND($D$68 = "LEFT", $Q190 &lt; IF($H$68="", 0, $H$68)), $R190,
    FALSE, N("Check if case is 'RIGHT' and x axis value greater than z score"),
    AND($D$68 = "RIGHT", $Q190 &gt; IF($H$68="", 0, $H$68)), $R190,
    FALSE, N("Default case: Return NA()"),
    TRUE, NA()
)</f>
        <v>#N/A</v>
      </c>
      <c r="U190" s="81" t="e" cm="1">
        <f t="array" ref="U190">_xlfn.IFS(
    FALSE, N("Check if X1 shading is ON"),
    $U$48&lt;&gt;"x", NA(),
    FALSE, N("Check if case is 'LEFT' and x axis value less than z score"),
    AND($D$71 = "LEFT", $Q190 &lt; IF($H$71="", 0, $H$71)), $R190,
    FALSE, N("Check if case is 'RIGHT' and x axis value greater than z score"),
    AND($D$71 = "RIGHT", $Q190 &gt; IF($H$71="", 0, $H$71)), $R190,
    FALSE, N("Check if case is 'TWO' and both directions"),
    AND(
        $D$71 = "TWO",
        OR($Q190 &lt; -ABS($H$71), $Q190 &gt; ABS($H$71))
    ), $R190,
    FALSE, N("Default case: Return NA()"),
    TRUE, NA()
)</f>
        <v>#N/A</v>
      </c>
      <c r="V190" s="38"/>
      <c r="W190" s="23">
        <v>0.33333333333333115</v>
      </c>
      <c r="X190" s="23">
        <v>0.32600000000000001</v>
      </c>
      <c r="Y190" s="23">
        <f t="shared" si="28"/>
        <v>0.32600000000000001</v>
      </c>
      <c r="Z190" s="23" t="str">
        <f t="shared" si="29"/>
        <v>x</v>
      </c>
    </row>
    <row r="191" spans="1:26" ht="16" x14ac:dyDescent="0.2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38"/>
      <c r="O191" s="38"/>
      <c r="P191" s="38"/>
      <c r="Q191" s="46">
        <f t="shared" si="44"/>
        <v>2.874999999999996</v>
      </c>
      <c r="R191" s="81">
        <f t="shared" si="45"/>
        <v>6.3981203107236302E-3</v>
      </c>
      <c r="S191" s="81" t="e" cm="1">
        <f t="array" ref="S191">_xlfn.IFS(
    FALSE, N("Check if X1 shading is ON"),
    $S$48&lt;&gt;"x", NA(),
    FALSE, N("Check if case is 'LEFT' and x axis value less than z score"),
    AND($D$67 = "LEFT", $Q191 &lt; IF($H$67="", 0, $H$67)), $R191,
    FALSE, N("Check if case is 'RIGHT' and x axis value greater than z score"),
    AND($D$67 = "RIGHT", $Q191 &gt; IF($H$67="", 0, $H$67)), $R191,
    FALSE, N("Check if case is 'TWO' and both directions"),
    AND(
        $D$67 = "TWO",
        OR($Q191 &lt; -ABS($H$67), $Q191 &gt; ABS($H$68))
    ), $R191,
    FALSE, N("Default case: Return NA()"),
    TRUE, NA()
)</f>
        <v>#VALUE!</v>
      </c>
      <c r="T191" s="81" t="e" cm="1">
        <f t="array" ref="T191">_xlfn.IFS(
    FALSE, N("Check if X1 shading is ON"),
    $S$48&lt;&gt;"x", NA(),
    FALSE, N("Check if case is 'LEFT' and x axis value less than z score"),
    AND($D$68 = "LEFT", $Q191 &lt; IF($H$68="", 0, $H$68)), $R191,
    FALSE, N("Check if case is 'RIGHT' and x axis value greater than z score"),
    AND($D$68 = "RIGHT", $Q191 &gt; IF($H$68="", 0, $H$68)), $R191,
    FALSE, N("Default case: Return NA()"),
    TRUE, NA()
)</f>
        <v>#N/A</v>
      </c>
      <c r="U191" s="81" t="e" cm="1">
        <f t="array" ref="U191">_xlfn.IFS(
    FALSE, N("Check if X1 shading is ON"),
    $U$48&lt;&gt;"x", NA(),
    FALSE, N("Check if case is 'LEFT' and x axis value less than z score"),
    AND($D$71 = "LEFT", $Q191 &lt; IF($H$71="", 0, $H$71)), $R191,
    FALSE, N("Check if case is 'RIGHT' and x axis value greater than z score"),
    AND($D$71 = "RIGHT", $Q191 &gt; IF($H$71="", 0, $H$71)), $R191,
    FALSE, N("Check if case is 'TWO' and both directions"),
    AND(
        $D$71 = "TWO",
        OR($Q191 &lt; -ABS($H$71), $Q191 &gt; ABS($H$71))
    ), $R191,
    FALSE, N("Default case: Return NA()"),
    TRUE, NA()
)</f>
        <v>#N/A</v>
      </c>
      <c r="V191" s="38"/>
      <c r="W191" s="23">
        <v>0.49999999999999789</v>
      </c>
      <c r="X191" s="23">
        <v>0.32600000000000001</v>
      </c>
      <c r="Y191" s="23">
        <f t="shared" si="28"/>
        <v>0.32600000000000001</v>
      </c>
      <c r="Z191" s="23" t="str">
        <f t="shared" si="29"/>
        <v>x</v>
      </c>
    </row>
    <row r="192" spans="1:26" ht="16" x14ac:dyDescent="0.2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38"/>
      <c r="O192" s="38"/>
      <c r="P192" s="38"/>
      <c r="Q192" s="46">
        <f t="shared" si="44"/>
        <v>2.9166666666666625</v>
      </c>
      <c r="R192" s="81">
        <f t="shared" si="45"/>
        <v>5.6708812194459562E-3</v>
      </c>
      <c r="S192" s="81" t="e" cm="1">
        <f t="array" ref="S192">_xlfn.IFS(
    FALSE, N("Check if X1 shading is ON"),
    $S$48&lt;&gt;"x", NA(),
    FALSE, N("Check if case is 'LEFT' and x axis value less than z score"),
    AND($D$67 = "LEFT", $Q192 &lt; IF($H$67="", 0, $H$67)), $R192,
    FALSE, N("Check if case is 'RIGHT' and x axis value greater than z score"),
    AND($D$67 = "RIGHT", $Q192 &gt; IF($H$67="", 0, $H$67)), $R192,
    FALSE, N("Check if case is 'TWO' and both directions"),
    AND(
        $D$67 = "TWO",
        OR($Q192 &lt; -ABS($H$67), $Q192 &gt; ABS($H$68))
    ), $R192,
    FALSE, N("Default case: Return NA()"),
    TRUE, NA()
)</f>
        <v>#VALUE!</v>
      </c>
      <c r="T192" s="81" t="e" cm="1">
        <f t="array" ref="T192">_xlfn.IFS(
    FALSE, N("Check if X1 shading is ON"),
    $S$48&lt;&gt;"x", NA(),
    FALSE, N("Check if case is 'LEFT' and x axis value less than z score"),
    AND($D$68 = "LEFT", $Q192 &lt; IF($H$68="", 0, $H$68)), $R192,
    FALSE, N("Check if case is 'RIGHT' and x axis value greater than z score"),
    AND($D$68 = "RIGHT", $Q192 &gt; IF($H$68="", 0, $H$68)), $R192,
    FALSE, N("Default case: Return NA()"),
    TRUE, NA()
)</f>
        <v>#N/A</v>
      </c>
      <c r="U192" s="81" t="e" cm="1">
        <f t="array" ref="U192">_xlfn.IFS(
    FALSE, N("Check if X1 shading is ON"),
    $U$48&lt;&gt;"x", NA(),
    FALSE, N("Check if case is 'LEFT' and x axis value less than z score"),
    AND($D$71 = "LEFT", $Q192 &lt; IF($H$71="", 0, $H$71)), $R192,
    FALSE, N("Check if case is 'RIGHT' and x axis value greater than z score"),
    AND($D$71 = "RIGHT", $Q192 &gt; IF($H$71="", 0, $H$71)), $R192,
    FALSE, N("Check if case is 'TWO' and both directions"),
    AND(
        $D$71 = "TWO",
        OR($Q192 &lt; -ABS($H$71), $Q192 &gt; ABS($H$71))
    ), $R192,
    FALSE, N("Default case: Return NA()"),
    TRUE, NA()
)</f>
        <v>#N/A</v>
      </c>
      <c r="V192" s="38"/>
      <c r="W192" s="23">
        <v>-0.33333333333333548</v>
      </c>
      <c r="X192" s="23">
        <v>0.35</v>
      </c>
      <c r="Y192" s="23">
        <f t="shared" si="28"/>
        <v>0.35</v>
      </c>
      <c r="Z192" s="23" t="str">
        <f t="shared" si="29"/>
        <v>x</v>
      </c>
    </row>
    <row r="193" spans="15:26" ht="16" x14ac:dyDescent="0.2">
      <c r="O193" s="38"/>
      <c r="P193" s="38"/>
      <c r="Q193" s="46">
        <f t="shared" si="44"/>
        <v>2.958333333333329</v>
      </c>
      <c r="R193" s="81">
        <f t="shared" si="45"/>
        <v>5.01758473893272E-3</v>
      </c>
      <c r="S193" s="81" t="e" cm="1">
        <f t="array" ref="S193">_xlfn.IFS(
    FALSE, N("Check if X1 shading is ON"),
    $S$48&lt;&gt;"x", NA(),
    FALSE, N("Check if case is 'LEFT' and x axis value less than z score"),
    AND($D$67 = "LEFT", $Q193 &lt; IF($H$67="", 0, $H$67)), $R193,
    FALSE, N("Check if case is 'RIGHT' and x axis value greater than z score"),
    AND($D$67 = "RIGHT", $Q193 &gt; IF($H$67="", 0, $H$67)), $R193,
    FALSE, N("Check if case is 'TWO' and both directions"),
    AND(
        $D$67 = "TWO",
        OR($Q193 &lt; -ABS($H$67), $Q193 &gt; ABS($H$68))
    ), $R193,
    FALSE, N("Default case: Return NA()"),
    TRUE, NA()
)</f>
        <v>#VALUE!</v>
      </c>
      <c r="T193" s="81" t="e" cm="1">
        <f t="array" ref="T193">_xlfn.IFS(
    FALSE, N("Check if X1 shading is ON"),
    $S$48&lt;&gt;"x", NA(),
    FALSE, N("Check if case is 'LEFT' and x axis value less than z score"),
    AND($D$68 = "LEFT", $Q193 &lt; IF($H$68="", 0, $H$68)), $R193,
    FALSE, N("Check if case is 'RIGHT' and x axis value greater than z score"),
    AND($D$68 = "RIGHT", $Q193 &gt; IF($H$68="", 0, $H$68)), $R193,
    FALSE, N("Default case: Return NA()"),
    TRUE, NA()
)</f>
        <v>#N/A</v>
      </c>
      <c r="U193" s="81" t="e" cm="1">
        <f t="array" ref="U193">_xlfn.IFS(
    FALSE, N("Check if X1 shading is ON"),
    $U$48&lt;&gt;"x", NA(),
    FALSE, N("Check if case is 'LEFT' and x axis value less than z score"),
    AND($D$71 = "LEFT", $Q193 &lt; IF($H$71="", 0, $H$71)), $R193,
    FALSE, N("Check if case is 'RIGHT' and x axis value greater than z score"),
    AND($D$71 = "RIGHT", $Q193 &gt; IF($H$71="", 0, $H$71)), $R193,
    FALSE, N("Check if case is 'TWO' and both directions"),
    AND(
        $D$71 = "TWO",
        OR($Q193 &lt; -ABS($H$71), $Q193 &gt; ABS($H$71))
    ), $R193,
    FALSE, N("Default case: Return NA()"),
    TRUE, NA()
)</f>
        <v>#N/A</v>
      </c>
      <c r="V193" s="38"/>
      <c r="W193" s="23">
        <v>-0.16666666666666879</v>
      </c>
      <c r="X193" s="23">
        <v>0.35</v>
      </c>
      <c r="Y193" s="23">
        <f t="shared" si="28"/>
        <v>0.35</v>
      </c>
      <c r="Z193" s="23" t="str">
        <f t="shared" si="29"/>
        <v>x</v>
      </c>
    </row>
    <row r="194" spans="15:26" ht="16" x14ac:dyDescent="0.2">
      <c r="O194" s="38"/>
      <c r="P194" s="38"/>
      <c r="Q194" s="46">
        <f t="shared" si="44"/>
        <v>2.9999999999999956</v>
      </c>
      <c r="R194" s="81">
        <f t="shared" si="45"/>
        <v>4.4318484119380665E-3</v>
      </c>
      <c r="S194" s="81" t="e" cm="1">
        <f t="array" ref="S194">_xlfn.IFS(
    FALSE, N("Check if X1 shading is ON"),
    $S$48&lt;&gt;"x", NA(),
    FALSE, N("Check if case is 'LEFT' and x axis value less than z score"),
    AND($D$67 = "LEFT", $Q194 &lt; IF($H$67="", 0, $H$67)), $R194,
    FALSE, N("Check if case is 'RIGHT' and x axis value greater than z score"),
    AND($D$67 = "RIGHT", $Q194 &gt; IF($H$67="", 0, $H$67)), $R194,
    FALSE, N("Check if case is 'TWO' and both directions"),
    AND(
        $D$67 = "TWO",
        OR($Q194 &lt; -ABS($H$67), $Q194 &gt; ABS($H$68))
    ), $R194,
    FALSE, N("Default case: Return NA()"),
    TRUE, NA()
)</f>
        <v>#VALUE!</v>
      </c>
      <c r="T194" s="81" t="e" cm="1">
        <f t="array" ref="T194">_xlfn.IFS(
    FALSE, N("Check if X1 shading is ON"),
    $S$48&lt;&gt;"x", NA(),
    FALSE, N("Check if case is 'LEFT' and x axis value less than z score"),
    AND($D$68 = "LEFT", $Q194 &lt; IF($H$68="", 0, $H$68)), $R194,
    FALSE, N("Check if case is 'RIGHT' and x axis value greater than z score"),
    AND($D$68 = "RIGHT", $Q194 &gt; IF($H$68="", 0, $H$68)), $R194,
    FALSE, N("Default case: Return NA()"),
    TRUE, NA()
)</f>
        <v>#N/A</v>
      </c>
      <c r="U194" s="81" t="e" cm="1">
        <f t="array" ref="U194">_xlfn.IFS(
    FALSE, N("Check if X1 shading is ON"),
    $U$48&lt;&gt;"x", NA(),
    FALSE, N("Check if case is 'LEFT' and x axis value less than z score"),
    AND($D$71 = "LEFT", $Q194 &lt; IF($H$71="", 0, $H$71)), $R194,
    FALSE, N("Check if case is 'RIGHT' and x axis value greater than z score"),
    AND($D$71 = "RIGHT", $Q194 &gt; IF($H$71="", 0, $H$71)), $R194,
    FALSE, N("Check if case is 'TWO' and both directions"),
    AND(
        $D$71 = "TWO",
        OR($Q194 &lt; -ABS($H$71), $Q194 &gt; ABS($H$71))
    ), $R194,
    FALSE, N("Default case: Return NA()"),
    TRUE, NA()
)</f>
        <v>#N/A</v>
      </c>
      <c r="V194" s="38"/>
      <c r="W194" s="23">
        <v>0.16666666666666449</v>
      </c>
      <c r="X194" s="23">
        <v>0.35</v>
      </c>
      <c r="Y194" s="23">
        <f t="shared" si="28"/>
        <v>0.35</v>
      </c>
      <c r="Z194" s="23" t="str">
        <f t="shared" si="29"/>
        <v>x</v>
      </c>
    </row>
    <row r="195" spans="15:26" ht="16" x14ac:dyDescent="0.2">
      <c r="O195" s="38"/>
      <c r="P195" s="38"/>
      <c r="Q195" s="38"/>
      <c r="R195" s="38"/>
      <c r="S195" s="39"/>
      <c r="T195" s="39"/>
      <c r="U195" s="39"/>
      <c r="V195" s="38"/>
      <c r="W195" s="23">
        <v>0.33333333333333115</v>
      </c>
      <c r="X195" s="23">
        <v>0.35</v>
      </c>
      <c r="Y195" s="23">
        <f t="shared" si="28"/>
        <v>0.35</v>
      </c>
      <c r="Z195" s="23" t="str">
        <f t="shared" si="29"/>
        <v>x</v>
      </c>
    </row>
    <row r="196" spans="15:26" ht="16" x14ac:dyDescent="0.2">
      <c r="O196" s="38"/>
      <c r="P196" s="38"/>
      <c r="Q196" s="38"/>
      <c r="R196" s="38"/>
      <c r="S196" s="39"/>
      <c r="T196" s="39"/>
      <c r="U196" s="39"/>
      <c r="V196" s="38"/>
      <c r="W196" s="23">
        <v>-0.16666666666666879</v>
      </c>
      <c r="X196" s="23">
        <v>0.374</v>
      </c>
      <c r="Y196" s="23">
        <f t="shared" si="28"/>
        <v>0.374</v>
      </c>
      <c r="Z196" s="23" t="str">
        <f t="shared" si="29"/>
        <v>x</v>
      </c>
    </row>
    <row r="197" spans="15:26" x14ac:dyDescent="0.2">
      <c r="O197" s="86"/>
      <c r="P197" s="86"/>
      <c r="Q197" s="86"/>
      <c r="R197" s="86"/>
      <c r="S197" s="48"/>
      <c r="T197" s="48"/>
      <c r="U197" s="48"/>
      <c r="V197" s="86"/>
      <c r="W197" s="23">
        <v>0.16666666666666449</v>
      </c>
      <c r="X197" s="23">
        <v>0.374</v>
      </c>
      <c r="Y197" s="23">
        <f t="shared" ref="Y197" si="48">IF($Y$2="x",X197,NA())</f>
        <v>0.374</v>
      </c>
      <c r="Z197" s="23" t="str">
        <f t="shared" ref="Z197" si="49">IF($G$66="","",$G$66)</f>
        <v>x</v>
      </c>
    </row>
  </sheetData>
  <mergeCells count="2">
    <mergeCell ref="G34:J34"/>
    <mergeCell ref="G35:J35"/>
  </mergeCells>
  <dataValidations count="11">
    <dataValidation type="whole" allowBlank="1" showInputMessage="1" showErrorMessage="1" sqref="J52 M21" xr:uid="{4B520D3C-F4E1-F643-9022-03A604E45635}">
      <formula1>0</formula1>
      <formula2>3</formula2>
    </dataValidation>
    <dataValidation type="list" allowBlank="1" showInputMessage="1" showErrorMessage="1" sqref="K25" xr:uid="{32EE6737-352C-084D-8336-5B956302DDEF}">
      <formula1>"P(x), P(x̅)"</formula1>
    </dataValidation>
    <dataValidation type="list" allowBlank="1" showInputMessage="1" showErrorMessage="1" sqref="G48 I25" xr:uid="{7848E8CF-211E-004F-B1AD-6569561849FD}">
      <formula1>"x, x̅, r"</formula1>
    </dataValidation>
    <dataValidation type="list" allowBlank="1" showInputMessage="1" showErrorMessage="1" sqref="H25" xr:uid="{28900DCA-CDDC-0E45-A395-B5D5824ACDD2}">
      <formula1>"σ, σ(x̅) = σ/√n, σ̂(x̅) = s/√n"</formula1>
    </dataValidation>
    <dataValidation type="list" allowBlank="1" showInputMessage="1" showErrorMessage="1" sqref="J25" xr:uid="{B5E5F27C-7BAE-E34B-B5B7-A7F5791EA5E5}">
      <formula1>"z score, t score"</formula1>
    </dataValidation>
    <dataValidation type="list" allowBlank="1" showInputMessage="1" showErrorMessage="1" sqref="D28" xr:uid="{3BBAFA67-80FD-3E4C-B064-75CD32D40604}">
      <formula1>"normal pop, normal x̅,  T x̅"</formula1>
    </dataValidation>
    <dataValidation type="list" allowBlank="1" showInputMessage="1" showErrorMessage="1" sqref="F27:F28" xr:uid="{332FA581-C07B-D544-92E2-DED2B670C62D}">
      <formula1>"left, right, two left, two right"</formula1>
    </dataValidation>
    <dataValidation type="list" allowBlank="1" showInputMessage="1" showErrorMessage="1" sqref="F31" xr:uid="{BEE4DA2F-0090-AC45-968E-7C3409274B55}">
      <formula1>"left, right"</formula1>
    </dataValidation>
    <dataValidation type="list" allowBlank="1" showInputMessage="1" showErrorMessage="1" sqref="K34:K35" xr:uid="{C569A691-F6FD-9942-B2FC-ADB33EC8FA66}">
      <formula1>"Ava, Malik"</formula1>
    </dataValidation>
    <dataValidation type="list" allowBlank="1" showInputMessage="1" showErrorMessage="1" sqref="G25" xr:uid="{81B8C195-B2BF-0047-B5EE-D64CAFAF0F42}">
      <formula1>"x̅, μ"</formula1>
    </dataValidation>
    <dataValidation type="list" allowBlank="1" showInputMessage="1" showErrorMessage="1" sqref="D27 D31" xr:uid="{9179A7C0-E9F3-F344-B83E-DC89DB41039F}">
      <formula1>"normal pop, normal μ0,  T μ0"</formula1>
    </dataValidation>
  </dataValidations>
  <pageMargins left="0.7" right="0.7" top="0.75" bottom="0.75" header="0.3" footer="0.3"/>
  <pageSetup orientation="portrait" horizontalDpi="0" verticalDpi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70C2D-E515-7241-A0D6-4B06312E81A5}">
  <dimension ref="A2:Z197"/>
  <sheetViews>
    <sheetView showGridLines="0" zoomScale="120" zoomScaleNormal="120" workbookViewId="0">
      <selection activeCell="K35" sqref="K35"/>
    </sheetView>
  </sheetViews>
  <sheetFormatPr baseColWidth="10" defaultColWidth="10.83203125" defaultRowHeight="15" x14ac:dyDescent="0.2"/>
  <cols>
    <col min="1" max="1" width="5" style="10" customWidth="1"/>
    <col min="2" max="2" width="42.33203125" style="10" customWidth="1"/>
    <col min="3" max="3" width="22" style="10" customWidth="1"/>
    <col min="4" max="4" width="23.83203125" style="10" customWidth="1"/>
    <col min="5" max="11" width="15" style="10" customWidth="1"/>
    <col min="12" max="12" width="12.6640625" style="10" customWidth="1"/>
    <col min="13" max="13" width="4.6640625" style="10" customWidth="1"/>
    <col min="14" max="14" width="15" style="10" customWidth="1"/>
    <col min="15" max="16" width="14.5" style="10" customWidth="1"/>
    <col min="17" max="18" width="10.83203125" style="10"/>
    <col min="19" max="21" width="10.83203125" style="15"/>
    <col min="22" max="26" width="10.83203125" style="10"/>
  </cols>
  <sheetData>
    <row r="2" spans="13:26" s="27" customFormat="1" ht="16" x14ac:dyDescent="0.2">
      <c r="S2" s="26"/>
      <c r="T2" s="26"/>
      <c r="U2" s="26"/>
      <c r="W2" s="16"/>
      <c r="X2" s="16"/>
      <c r="Y2" s="25" t="str">
        <f>L48</f>
        <v>x</v>
      </c>
      <c r="Z2" s="16"/>
    </row>
    <row r="3" spans="13:26" s="27" customFormat="1" ht="16" x14ac:dyDescent="0.2">
      <c r="Q3" s="2"/>
      <c r="S3" s="26"/>
      <c r="T3" s="26"/>
      <c r="U3" s="26"/>
      <c r="W3" s="23" t="s">
        <v>5</v>
      </c>
      <c r="X3" s="23" t="s">
        <v>6</v>
      </c>
      <c r="Y3" s="23" t="s">
        <v>7</v>
      </c>
      <c r="Z3" s="23" t="s">
        <v>8</v>
      </c>
    </row>
    <row r="4" spans="13:26" s="27" customFormat="1" ht="16" x14ac:dyDescent="0.2">
      <c r="Q4" s="2"/>
      <c r="S4" s="26"/>
      <c r="T4" s="26"/>
      <c r="U4" s="26"/>
      <c r="W4" s="23">
        <v>-2.3333333333333357</v>
      </c>
      <c r="X4" s="23">
        <v>1.4E-2</v>
      </c>
      <c r="Y4" s="23">
        <f>IF($Y$2="x",X4,NA())</f>
        <v>1.4E-2</v>
      </c>
      <c r="Z4" s="23" t="str">
        <f>IF($G$66="","",$G$66)</f>
        <v>x</v>
      </c>
    </row>
    <row r="5" spans="13:26" s="27" customFormat="1" ht="16" x14ac:dyDescent="0.2">
      <c r="S5" s="26"/>
      <c r="T5" s="26"/>
      <c r="U5" s="26"/>
      <c r="W5" s="23">
        <v>-2.1666666666666696</v>
      </c>
      <c r="X5" s="23">
        <v>1.4E-2</v>
      </c>
      <c r="Y5" s="23">
        <f t="shared" ref="Y5:Y68" si="0">IF($Y$2="x",X5,NA())</f>
        <v>1.4E-2</v>
      </c>
      <c r="Z5" s="23" t="str">
        <f t="shared" ref="Z5:Z68" si="1">IF($G$66="","",$G$66)</f>
        <v>x</v>
      </c>
    </row>
    <row r="6" spans="13:26" s="27" customFormat="1" ht="16" x14ac:dyDescent="0.2">
      <c r="M6" s="89" t="s">
        <v>44</v>
      </c>
      <c r="N6" s="88" t="s">
        <v>99</v>
      </c>
      <c r="S6" s="26"/>
      <c r="T6" s="26"/>
      <c r="U6" s="26"/>
      <c r="W6" s="23">
        <v>-1.8333333333333366</v>
      </c>
      <c r="X6" s="23">
        <v>1.4E-2</v>
      </c>
      <c r="Y6" s="23">
        <f t="shared" si="0"/>
        <v>1.4E-2</v>
      </c>
      <c r="Z6" s="23" t="str">
        <f t="shared" si="1"/>
        <v>x</v>
      </c>
    </row>
    <row r="7" spans="13:26" s="27" customFormat="1" ht="16" x14ac:dyDescent="0.2">
      <c r="M7" s="89" t="s">
        <v>44</v>
      </c>
      <c r="N7" s="88" t="s">
        <v>103</v>
      </c>
      <c r="Q7" s="2"/>
      <c r="S7" s="26"/>
      <c r="T7" s="26"/>
      <c r="U7" s="26"/>
      <c r="W7" s="23">
        <v>-1.6666666666666696</v>
      </c>
      <c r="X7" s="23">
        <v>1.4E-2</v>
      </c>
      <c r="Y7" s="23">
        <f t="shared" si="0"/>
        <v>1.4E-2</v>
      </c>
      <c r="Z7" s="23" t="str">
        <f t="shared" si="1"/>
        <v>x</v>
      </c>
    </row>
    <row r="8" spans="13:26" s="27" customFormat="1" ht="16" x14ac:dyDescent="0.2">
      <c r="M8" s="89" t="s">
        <v>44</v>
      </c>
      <c r="N8" s="88" t="s">
        <v>107</v>
      </c>
      <c r="Q8" s="2"/>
      <c r="S8" s="26"/>
      <c r="T8" s="26"/>
      <c r="U8" s="26"/>
      <c r="W8" s="23">
        <v>-1.5000000000000027</v>
      </c>
      <c r="X8" s="23">
        <v>1.4E-2</v>
      </c>
      <c r="Y8" s="23">
        <f t="shared" si="0"/>
        <v>1.4E-2</v>
      </c>
      <c r="Z8" s="23" t="str">
        <f t="shared" si="1"/>
        <v>x</v>
      </c>
    </row>
    <row r="9" spans="13:26" s="27" customFormat="1" ht="16" x14ac:dyDescent="0.2">
      <c r="M9" s="89" t="s">
        <v>44</v>
      </c>
      <c r="N9" s="88" t="s">
        <v>111</v>
      </c>
      <c r="Q9" s="2"/>
      <c r="S9" s="26"/>
      <c r="T9" s="26"/>
      <c r="U9" s="26"/>
      <c r="W9" s="23">
        <v>-1.3333333333333357</v>
      </c>
      <c r="X9" s="23">
        <v>1.4E-2</v>
      </c>
      <c r="Y9" s="23">
        <f t="shared" si="0"/>
        <v>1.4E-2</v>
      </c>
      <c r="Z9" s="23" t="str">
        <f t="shared" si="1"/>
        <v>x</v>
      </c>
    </row>
    <row r="10" spans="13:26" s="27" customFormat="1" ht="17" customHeight="1" x14ac:dyDescent="0.25">
      <c r="M10" s="89" t="s">
        <v>44</v>
      </c>
      <c r="N10" s="88" t="s">
        <v>115</v>
      </c>
      <c r="S10" s="26"/>
      <c r="T10" s="26"/>
      <c r="U10" s="26"/>
      <c r="W10" s="23">
        <v>-1.1666666666666687</v>
      </c>
      <c r="X10" s="23">
        <v>1.4E-2</v>
      </c>
      <c r="Y10" s="23">
        <f t="shared" si="0"/>
        <v>1.4E-2</v>
      </c>
      <c r="Z10" s="23" t="str">
        <f t="shared" si="1"/>
        <v>x</v>
      </c>
    </row>
    <row r="11" spans="13:26" s="27" customFormat="1" ht="17" customHeight="1" x14ac:dyDescent="0.25">
      <c r="M11" s="89">
        <v>0</v>
      </c>
      <c r="N11" s="88" t="s">
        <v>119</v>
      </c>
      <c r="S11" s="26"/>
      <c r="T11" s="26"/>
      <c r="U11" s="26"/>
      <c r="W11" s="23">
        <v>-0.83333333333333526</v>
      </c>
      <c r="X11" s="23">
        <v>1.4E-2</v>
      </c>
      <c r="Y11" s="23">
        <f t="shared" si="0"/>
        <v>1.4E-2</v>
      </c>
      <c r="Z11" s="23" t="str">
        <f t="shared" si="1"/>
        <v>x</v>
      </c>
    </row>
    <row r="12" spans="13:26" s="27" customFormat="1" ht="16" x14ac:dyDescent="0.2">
      <c r="M12" s="89" t="s">
        <v>44</v>
      </c>
      <c r="N12" s="88" t="s">
        <v>123</v>
      </c>
      <c r="S12" s="26"/>
      <c r="T12" s="26"/>
      <c r="U12" s="26"/>
      <c r="W12" s="23">
        <v>-0.66666666666666874</v>
      </c>
      <c r="X12" s="23">
        <v>1.4E-2</v>
      </c>
      <c r="Y12" s="23">
        <f t="shared" si="0"/>
        <v>1.4E-2</v>
      </c>
      <c r="Z12" s="23" t="str">
        <f t="shared" si="1"/>
        <v>x</v>
      </c>
    </row>
    <row r="13" spans="13:26" s="27" customFormat="1" ht="16" x14ac:dyDescent="0.2">
      <c r="M13" s="89" t="s">
        <v>44</v>
      </c>
      <c r="N13" s="88" t="s">
        <v>127</v>
      </c>
      <c r="S13" s="26"/>
      <c r="T13" s="26"/>
      <c r="U13" s="26"/>
      <c r="W13" s="23">
        <v>-0.50000000000000222</v>
      </c>
      <c r="X13" s="23">
        <v>1.4E-2</v>
      </c>
      <c r="Y13" s="23">
        <f t="shared" si="0"/>
        <v>1.4E-2</v>
      </c>
      <c r="Z13" s="23" t="str">
        <f t="shared" si="1"/>
        <v>x</v>
      </c>
    </row>
    <row r="14" spans="13:26" s="27" customFormat="1" ht="16" x14ac:dyDescent="0.2">
      <c r="M14" s="89" t="s">
        <v>44</v>
      </c>
      <c r="N14" s="90" t="s">
        <v>131</v>
      </c>
      <c r="S14" s="26"/>
      <c r="T14" s="26"/>
      <c r="U14" s="26"/>
      <c r="W14" s="23">
        <v>-0.33333333333333548</v>
      </c>
      <c r="X14" s="23">
        <v>1.4E-2</v>
      </c>
      <c r="Y14" s="23">
        <f t="shared" si="0"/>
        <v>1.4E-2</v>
      </c>
      <c r="Z14" s="23" t="str">
        <f t="shared" si="1"/>
        <v>x</v>
      </c>
    </row>
    <row r="15" spans="13:26" s="27" customFormat="1" ht="16" x14ac:dyDescent="0.2">
      <c r="M15" s="89" t="s">
        <v>44</v>
      </c>
      <c r="N15" s="90" t="s">
        <v>134</v>
      </c>
      <c r="S15" s="26"/>
      <c r="T15" s="26"/>
      <c r="U15" s="26"/>
      <c r="W15" s="23">
        <v>-0.16666666666666879</v>
      </c>
      <c r="X15" s="23">
        <v>1.4E-2</v>
      </c>
      <c r="Y15" s="23">
        <f t="shared" si="0"/>
        <v>1.4E-2</v>
      </c>
      <c r="Z15" s="23" t="str">
        <f t="shared" si="1"/>
        <v>x</v>
      </c>
    </row>
    <row r="16" spans="13:26" s="27" customFormat="1" ht="16" x14ac:dyDescent="0.2">
      <c r="M16" s="89" t="s">
        <v>44</v>
      </c>
      <c r="N16" s="90" t="s">
        <v>138</v>
      </c>
      <c r="S16" s="26"/>
      <c r="T16" s="26"/>
      <c r="U16" s="26"/>
      <c r="W16" s="23">
        <v>0.16666666666666449</v>
      </c>
      <c r="X16" s="23">
        <v>1.4E-2</v>
      </c>
      <c r="Y16" s="23">
        <f t="shared" si="0"/>
        <v>1.4E-2</v>
      </c>
      <c r="Z16" s="23" t="str">
        <f t="shared" si="1"/>
        <v>x</v>
      </c>
    </row>
    <row r="17" spans="2:26" s="27" customFormat="1" ht="16" x14ac:dyDescent="0.2">
      <c r="B17" s="15"/>
      <c r="C17" s="26"/>
      <c r="D17" s="26"/>
      <c r="E17" s="26"/>
      <c r="H17" s="10"/>
      <c r="I17" s="10"/>
      <c r="J17" s="10"/>
      <c r="M17" s="89" t="s">
        <v>44</v>
      </c>
      <c r="N17" s="88" t="s">
        <v>142</v>
      </c>
      <c r="Q17" s="2"/>
      <c r="S17" s="26"/>
      <c r="T17" s="26"/>
      <c r="U17" s="26"/>
      <c r="W17" s="23">
        <v>0.33333333333333115</v>
      </c>
      <c r="X17" s="23">
        <v>1.4E-2</v>
      </c>
      <c r="Y17" s="23">
        <f t="shared" si="0"/>
        <v>1.4E-2</v>
      </c>
      <c r="Z17" s="23" t="str">
        <f t="shared" si="1"/>
        <v>x</v>
      </c>
    </row>
    <row r="18" spans="2:26" s="27" customFormat="1" ht="17" x14ac:dyDescent="0.25">
      <c r="B18" s="15"/>
      <c r="C18" s="26"/>
      <c r="D18" s="26"/>
      <c r="E18" s="26"/>
      <c r="H18" s="10"/>
      <c r="I18" s="10"/>
      <c r="J18" s="10"/>
      <c r="M18" s="89" t="s">
        <v>44</v>
      </c>
      <c r="N18" s="88" t="s">
        <v>145</v>
      </c>
      <c r="Q18" s="2"/>
      <c r="S18" s="26"/>
      <c r="T18" s="26"/>
      <c r="U18" s="26"/>
      <c r="W18" s="23">
        <v>0.49999999999999789</v>
      </c>
      <c r="X18" s="23">
        <v>1.4E-2</v>
      </c>
      <c r="Y18" s="23">
        <f t="shared" si="0"/>
        <v>1.4E-2</v>
      </c>
      <c r="Z18" s="23" t="str">
        <f t="shared" si="1"/>
        <v>x</v>
      </c>
    </row>
    <row r="19" spans="2:26" s="27" customFormat="1" ht="17" x14ac:dyDescent="0.25">
      <c r="B19" s="15"/>
      <c r="C19" s="26"/>
      <c r="D19" s="26"/>
      <c r="E19" s="26"/>
      <c r="H19" s="10"/>
      <c r="I19" s="10"/>
      <c r="J19" s="10"/>
      <c r="M19" s="89">
        <v>0</v>
      </c>
      <c r="N19" s="88" t="s">
        <v>149</v>
      </c>
      <c r="Q19" s="2"/>
      <c r="S19" s="26"/>
      <c r="T19" s="26"/>
      <c r="U19" s="26"/>
      <c r="W19" s="23">
        <v>0.66666666666666441</v>
      </c>
      <c r="X19" s="23">
        <v>1.4E-2</v>
      </c>
      <c r="Y19" s="23">
        <f t="shared" si="0"/>
        <v>1.4E-2</v>
      </c>
      <c r="Z19" s="23" t="str">
        <f t="shared" si="1"/>
        <v>x</v>
      </c>
    </row>
    <row r="20" spans="2:26" s="27" customFormat="1" ht="16" x14ac:dyDescent="0.2">
      <c r="B20" s="15"/>
      <c r="C20" s="26"/>
      <c r="D20" s="26"/>
      <c r="E20" s="26"/>
      <c r="H20" s="10"/>
      <c r="I20" s="10"/>
      <c r="J20" s="10"/>
      <c r="M20" s="89" t="s">
        <v>44</v>
      </c>
      <c r="N20" s="88" t="s">
        <v>152</v>
      </c>
      <c r="Q20" s="2"/>
      <c r="S20" s="26"/>
      <c r="T20" s="26"/>
      <c r="U20" s="26"/>
      <c r="W20" s="23">
        <v>0.83333333333333093</v>
      </c>
      <c r="X20" s="23">
        <v>1.4E-2</v>
      </c>
      <c r="Y20" s="23">
        <f t="shared" si="0"/>
        <v>1.4E-2</v>
      </c>
      <c r="Z20" s="23" t="str">
        <f t="shared" si="1"/>
        <v>x</v>
      </c>
    </row>
    <row r="21" spans="2:26" s="27" customFormat="1" ht="16" x14ac:dyDescent="0.2">
      <c r="B21" s="15"/>
      <c r="D21" s="26"/>
      <c r="E21" s="26"/>
      <c r="H21" s="10"/>
      <c r="I21" s="10"/>
      <c r="J21" s="10"/>
      <c r="M21" s="89">
        <v>0</v>
      </c>
      <c r="N21" s="88" t="s">
        <v>156</v>
      </c>
      <c r="Q21" s="2"/>
      <c r="S21" s="26"/>
      <c r="T21" s="26"/>
      <c r="U21" s="26"/>
      <c r="W21" s="23">
        <v>1.1666666666666643</v>
      </c>
      <c r="X21" s="23">
        <v>1.4E-2</v>
      </c>
      <c r="Y21" s="23">
        <f t="shared" si="0"/>
        <v>1.4E-2</v>
      </c>
      <c r="Z21" s="23" t="str">
        <f t="shared" si="1"/>
        <v>x</v>
      </c>
    </row>
    <row r="22" spans="2:26" s="27" customFormat="1" ht="16" x14ac:dyDescent="0.2">
      <c r="B22" s="15"/>
      <c r="C22" s="26"/>
      <c r="D22" s="26"/>
      <c r="E22" s="26"/>
      <c r="H22" s="10"/>
      <c r="I22" s="10"/>
      <c r="J22" s="10"/>
      <c r="Q22" s="2"/>
      <c r="S22" s="26"/>
      <c r="T22" s="26"/>
      <c r="U22" s="26"/>
      <c r="W22" s="23">
        <v>1.3333333333333313</v>
      </c>
      <c r="X22" s="23">
        <v>1.4E-2</v>
      </c>
      <c r="Y22" s="23">
        <f t="shared" si="0"/>
        <v>1.4E-2</v>
      </c>
      <c r="Z22" s="23" t="str">
        <f t="shared" si="1"/>
        <v>x</v>
      </c>
    </row>
    <row r="23" spans="2:26" s="27" customFormat="1" ht="16" x14ac:dyDescent="0.2">
      <c r="B23" s="15"/>
      <c r="C23" s="26"/>
      <c r="D23" s="26"/>
      <c r="E23" s="26"/>
      <c r="H23" s="10"/>
      <c r="I23" s="10"/>
      <c r="J23" s="10"/>
      <c r="Q23" s="2"/>
      <c r="S23" s="26"/>
      <c r="T23" s="26"/>
      <c r="U23" s="26"/>
      <c r="W23" s="23">
        <v>1.4999999999999982</v>
      </c>
      <c r="X23" s="23">
        <v>1.4E-2</v>
      </c>
      <c r="Y23" s="23">
        <f t="shared" si="0"/>
        <v>1.4E-2</v>
      </c>
      <c r="Z23" s="23" t="str">
        <f t="shared" si="1"/>
        <v>x</v>
      </c>
    </row>
    <row r="24" spans="2:26" s="27" customFormat="1" ht="16" x14ac:dyDescent="0.2">
      <c r="J24" s="10"/>
      <c r="Q24" s="2"/>
      <c r="S24" s="26"/>
      <c r="T24" s="26"/>
      <c r="U24" s="26"/>
      <c r="W24" s="23">
        <v>1.6666666666666652</v>
      </c>
      <c r="X24" s="23">
        <v>1.4E-2</v>
      </c>
      <c r="Y24" s="23">
        <f t="shared" si="0"/>
        <v>1.4E-2</v>
      </c>
      <c r="Z24" s="23" t="str">
        <f t="shared" si="1"/>
        <v>x</v>
      </c>
    </row>
    <row r="25" spans="2:26" s="27" customFormat="1" ht="16" x14ac:dyDescent="0.2">
      <c r="F25" s="14" t="s">
        <v>169</v>
      </c>
      <c r="G25" s="32" t="s">
        <v>3</v>
      </c>
      <c r="H25" s="31" t="s">
        <v>13</v>
      </c>
      <c r="I25" s="31" t="s">
        <v>44</v>
      </c>
      <c r="J25" s="32" t="s">
        <v>402</v>
      </c>
      <c r="K25" s="32" t="s">
        <v>403</v>
      </c>
      <c r="Q25" s="2"/>
      <c r="S25" s="26"/>
      <c r="T25" s="26"/>
      <c r="U25" s="26"/>
      <c r="W25" s="23">
        <v>1.8333333333333321</v>
      </c>
      <c r="X25" s="23">
        <v>1.4E-2</v>
      </c>
      <c r="Y25" s="23">
        <f t="shared" si="0"/>
        <v>1.4E-2</v>
      </c>
      <c r="Z25" s="23" t="str">
        <f t="shared" si="1"/>
        <v>x</v>
      </c>
    </row>
    <row r="26" spans="2:26" s="27" customFormat="1" ht="16" x14ac:dyDescent="0.2">
      <c r="C26" s="30" t="s">
        <v>166</v>
      </c>
      <c r="D26" s="14" t="s">
        <v>404</v>
      </c>
      <c r="E26" s="8" t="s">
        <v>405</v>
      </c>
      <c r="F26" s="29" t="s">
        <v>127</v>
      </c>
      <c r="G26" s="29" t="s">
        <v>406</v>
      </c>
      <c r="H26" s="29" t="s">
        <v>407</v>
      </c>
      <c r="I26" s="29" t="str">
        <f>IF(ISNUMBER(SEARCH("pop",$D$27)),"raw value","raw CV &lt;&lt;")</f>
        <v>raw value</v>
      </c>
      <c r="J26" s="29" t="str">
        <f>IF(ISNUMBER(SEARCH("pop",$D$27)),"z score","&lt;&lt; standardized CV")</f>
        <v>z score</v>
      </c>
      <c r="K26" s="29" t="str">
        <f>IF(ISNUMBER(SEARCH("pop",$D$27)),"probability of x","&lt;&lt; probability")</f>
        <v>probability of x</v>
      </c>
      <c r="Q26"/>
      <c r="S26" s="26"/>
      <c r="T26" s="26"/>
      <c r="U26" s="26"/>
      <c r="W26" s="23">
        <v>2.1666666666666652</v>
      </c>
      <c r="X26" s="23">
        <v>1.4E-2</v>
      </c>
      <c r="Y26" s="23">
        <f t="shared" si="0"/>
        <v>1.4E-2</v>
      </c>
      <c r="Z26" s="23" t="str">
        <f t="shared" si="1"/>
        <v>x</v>
      </c>
    </row>
    <row r="27" spans="2:26" s="35" customFormat="1" ht="16" x14ac:dyDescent="0.2">
      <c r="B27" s="97" t="s">
        <v>408</v>
      </c>
      <c r="C27" s="33">
        <v>1</v>
      </c>
      <c r="D27" s="34" t="s">
        <v>409</v>
      </c>
      <c r="E27" s="9" t="s">
        <v>466</v>
      </c>
      <c r="F27" s="34" t="s">
        <v>446</v>
      </c>
      <c r="G27" s="87">
        <v>9500</v>
      </c>
      <c r="H27" s="87">
        <v>1200</v>
      </c>
      <c r="I27" s="87">
        <f>J27*H27+G27</f>
        <v>10509.945480287497</v>
      </c>
      <c r="J27" s="17">
        <f>_xlfn.NORM.S.INV(1-K27)</f>
        <v>0.84162123357291474</v>
      </c>
      <c r="K27" s="18">
        <v>0.2</v>
      </c>
      <c r="Q27"/>
      <c r="S27" s="36"/>
      <c r="T27" s="36"/>
      <c r="U27" s="36"/>
      <c r="W27" s="23">
        <v>2.3333333333333313</v>
      </c>
      <c r="X27" s="23">
        <v>1.4E-2</v>
      </c>
      <c r="Y27" s="23">
        <f t="shared" si="0"/>
        <v>1.4E-2</v>
      </c>
      <c r="Z27" s="23" t="str">
        <f t="shared" si="1"/>
        <v>x</v>
      </c>
    </row>
    <row r="28" spans="2:26" s="10" customFormat="1" ht="16" x14ac:dyDescent="0.2">
      <c r="B28" s="97" t="s">
        <v>411</v>
      </c>
      <c r="C28" s="85"/>
      <c r="D28" s="11"/>
      <c r="E28" s="9"/>
      <c r="F28" s="11"/>
      <c r="G28" s="95"/>
      <c r="H28" s="95"/>
      <c r="I28" s="95"/>
      <c r="J28" s="93"/>
      <c r="K28" s="94"/>
      <c r="N28"/>
      <c r="Q28"/>
      <c r="S28" s="15"/>
      <c r="T28" s="15"/>
      <c r="U28" s="15"/>
      <c r="W28" s="23">
        <v>-1.8333333333333366</v>
      </c>
      <c r="X28" s="23">
        <v>3.7999999999999999E-2</v>
      </c>
      <c r="Y28" s="23">
        <f t="shared" si="0"/>
        <v>3.7999999999999999E-2</v>
      </c>
      <c r="Z28" s="23" t="str">
        <f t="shared" si="1"/>
        <v>x</v>
      </c>
    </row>
    <row r="29" spans="2:26" s="10" customFormat="1" x14ac:dyDescent="0.2">
      <c r="B29" s="98"/>
      <c r="F29" s="15"/>
      <c r="S29" s="15"/>
      <c r="T29" s="15"/>
      <c r="U29" s="15"/>
      <c r="W29" s="23">
        <v>-1.6666666666666696</v>
      </c>
      <c r="X29" s="23">
        <v>3.7999999999999999E-2</v>
      </c>
      <c r="Y29" s="23">
        <f t="shared" si="0"/>
        <v>3.7999999999999999E-2</v>
      </c>
      <c r="Z29" s="23" t="str">
        <f t="shared" si="1"/>
        <v>x</v>
      </c>
    </row>
    <row r="30" spans="2:26" s="27" customFormat="1" ht="16" x14ac:dyDescent="0.2">
      <c r="B30" s="28"/>
      <c r="C30"/>
      <c r="D30" s="10"/>
      <c r="E30" s="10"/>
      <c r="F30" s="29" t="s">
        <v>127</v>
      </c>
      <c r="G30" s="29" t="s">
        <v>406</v>
      </c>
      <c r="H30" s="29" t="s">
        <v>407</v>
      </c>
      <c r="I30" s="29" t="str">
        <f>IF(ISNUMBER(SEARCH("pop",$D$27)),"value","raw sample mean &gt;&gt;")</f>
        <v>value</v>
      </c>
      <c r="J30" s="29" t="str">
        <f>IF(ISNUMBER(SEARCH("pop",$D$27)),"z score","standardized test stat &gt;&gt;")</f>
        <v>z score</v>
      </c>
      <c r="K30" s="29" t="str">
        <f>IF(ISNUMBER(SEARCH("pop",$D$27)),"probability of x","&gt;&gt; probability")</f>
        <v>probability of x</v>
      </c>
      <c r="Q30" s="2"/>
      <c r="S30" s="26"/>
      <c r="T30" s="26"/>
      <c r="U30" s="26"/>
      <c r="W30" s="23">
        <v>-1.5000000000000027</v>
      </c>
      <c r="X30" s="23">
        <v>3.7999999999999999E-2</v>
      </c>
      <c r="Y30" s="23">
        <f t="shared" si="0"/>
        <v>3.7999999999999999E-2</v>
      </c>
      <c r="Z30" s="23" t="str">
        <f t="shared" si="1"/>
        <v>x</v>
      </c>
    </row>
    <row r="31" spans="2:26" s="35" customFormat="1" ht="16" x14ac:dyDescent="0.2">
      <c r="B31" s="28" t="s">
        <v>412</v>
      </c>
      <c r="C31" s="33">
        <v>1</v>
      </c>
      <c r="D31" s="34" t="s">
        <v>409</v>
      </c>
      <c r="E31" s="9" t="s">
        <v>467</v>
      </c>
      <c r="F31" s="34" t="s">
        <v>446</v>
      </c>
      <c r="G31" s="87">
        <v>8000</v>
      </c>
      <c r="H31" s="87">
        <v>1800</v>
      </c>
      <c r="I31" s="87">
        <f>J31*H31+G31</f>
        <v>8943.920922874473</v>
      </c>
      <c r="J31" s="17">
        <f>_xlfn.NORM.S.INV(1-K31)</f>
        <v>0.52440051270804078</v>
      </c>
      <c r="K31" s="18">
        <v>0.3</v>
      </c>
      <c r="Q31" s="7"/>
      <c r="S31" s="36"/>
      <c r="T31" s="36"/>
      <c r="U31" s="36"/>
      <c r="W31" s="23">
        <v>-1.3333333333333357</v>
      </c>
      <c r="X31" s="23">
        <v>3.7999999999999999E-2</v>
      </c>
      <c r="Y31" s="23">
        <f t="shared" si="0"/>
        <v>3.7999999999999999E-2</v>
      </c>
      <c r="Z31" s="23" t="str">
        <f t="shared" si="1"/>
        <v>x</v>
      </c>
    </row>
    <row r="32" spans="2:26" s="27" customFormat="1" ht="16" x14ac:dyDescent="0.2">
      <c r="B32" s="37"/>
      <c r="C32" s="35"/>
      <c r="D32" s="35"/>
      <c r="E32" s="35"/>
      <c r="F32" s="35"/>
      <c r="G32" s="35"/>
      <c r="H32" s="35"/>
      <c r="I32" s="35"/>
      <c r="J32"/>
      <c r="K32" s="35"/>
      <c r="L32" s="35"/>
      <c r="Q32" s="2"/>
      <c r="S32" s="26"/>
      <c r="T32" s="26"/>
      <c r="U32" s="26"/>
      <c r="W32" s="23">
        <v>-1.1666666666666687</v>
      </c>
      <c r="X32" s="23">
        <v>3.7999999999999999E-2</v>
      </c>
      <c r="Y32" s="23">
        <f t="shared" si="0"/>
        <v>3.7999999999999999E-2</v>
      </c>
      <c r="Z32" s="23" t="str">
        <f t="shared" si="1"/>
        <v>x</v>
      </c>
    </row>
    <row r="33" spans="1:26" s="27" customFormat="1" ht="12" customHeight="1" x14ac:dyDescent="0.2">
      <c r="Q33" s="2"/>
      <c r="S33" s="26"/>
      <c r="T33" s="26"/>
      <c r="U33" s="26"/>
      <c r="W33" s="23">
        <v>-0.83333333333333526</v>
      </c>
      <c r="X33" s="23">
        <v>3.7999999999999999E-2</v>
      </c>
      <c r="Y33" s="23">
        <f t="shared" si="0"/>
        <v>3.7999999999999999E-2</v>
      </c>
      <c r="Z33" s="23" t="str">
        <f t="shared" si="1"/>
        <v>x</v>
      </c>
    </row>
    <row r="34" spans="1:26" s="27" customFormat="1" ht="13" customHeight="1" x14ac:dyDescent="0.2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Q34" s="2"/>
      <c r="S34" s="26"/>
      <c r="T34" s="26"/>
      <c r="U34" s="26"/>
      <c r="W34" s="23">
        <v>-0.66666666666666874</v>
      </c>
      <c r="X34" s="23">
        <v>3.7999999999999999E-2</v>
      </c>
      <c r="Y34" s="23">
        <f t="shared" si="0"/>
        <v>3.7999999999999999E-2</v>
      </c>
      <c r="Z34" s="23" t="str">
        <f t="shared" si="1"/>
        <v>x</v>
      </c>
    </row>
    <row r="35" spans="1:26" s="27" customFormat="1" ht="27" customHeight="1" x14ac:dyDescent="0.2">
      <c r="B35"/>
      <c r="C35"/>
      <c r="D35"/>
      <c r="E35"/>
      <c r="F35"/>
      <c r="G35" s="324" t="s">
        <v>468</v>
      </c>
      <c r="H35" s="325"/>
      <c r="I35" s="325"/>
      <c r="J35" s="326"/>
      <c r="K35" s="129" t="s">
        <v>467</v>
      </c>
      <c r="L35"/>
      <c r="M35"/>
      <c r="N35"/>
      <c r="O35"/>
      <c r="Q35" s="2"/>
      <c r="S35" s="26"/>
      <c r="T35" s="26"/>
      <c r="U35" s="26"/>
      <c r="W35" s="23">
        <v>-0.50000000000000222</v>
      </c>
      <c r="X35" s="23">
        <v>3.7999999999999999E-2</v>
      </c>
      <c r="Y35" s="23">
        <f t="shared" si="0"/>
        <v>3.7999999999999999E-2</v>
      </c>
      <c r="Z35" s="23" t="str">
        <f t="shared" si="1"/>
        <v>x</v>
      </c>
    </row>
    <row r="36" spans="1:26" s="27" customFormat="1" ht="27" customHeight="1" x14ac:dyDescent="0.2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Q36" s="2"/>
      <c r="S36" s="26"/>
      <c r="T36" s="26"/>
      <c r="U36" s="26"/>
      <c r="W36" s="23">
        <v>-0.33333333333333548</v>
      </c>
      <c r="X36" s="23">
        <v>3.7999999999999999E-2</v>
      </c>
      <c r="Y36" s="23">
        <f t="shared" si="0"/>
        <v>3.7999999999999999E-2</v>
      </c>
      <c r="Z36" s="23" t="str">
        <f t="shared" si="1"/>
        <v>x</v>
      </c>
    </row>
    <row r="37" spans="1:26" s="27" customFormat="1" ht="55" customHeight="1" x14ac:dyDescent="0.2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Q37" s="2"/>
      <c r="S37" s="26"/>
      <c r="T37" s="26"/>
      <c r="U37" s="26"/>
      <c r="W37" s="23">
        <v>-0.16666666666666879</v>
      </c>
      <c r="X37" s="23">
        <v>3.7999999999999999E-2</v>
      </c>
      <c r="Y37" s="23">
        <f t="shared" si="0"/>
        <v>3.7999999999999999E-2</v>
      </c>
      <c r="Z37" s="23" t="str">
        <f t="shared" si="1"/>
        <v>x</v>
      </c>
    </row>
    <row r="38" spans="1:26" s="27" customFormat="1" ht="36" customHeight="1" x14ac:dyDescent="0.2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Q38" s="2"/>
      <c r="S38" s="26"/>
      <c r="T38" s="26"/>
      <c r="U38" s="26"/>
      <c r="W38" s="23">
        <v>0.16666666666666449</v>
      </c>
      <c r="X38" s="23">
        <v>3.7999999999999999E-2</v>
      </c>
      <c r="Y38" s="23">
        <f t="shared" si="0"/>
        <v>3.7999999999999999E-2</v>
      </c>
      <c r="Z38" s="23" t="str">
        <f t="shared" si="1"/>
        <v>x</v>
      </c>
    </row>
    <row r="39" spans="1:26" s="27" customFormat="1" ht="51" customHeight="1" x14ac:dyDescent="0.2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Q39" s="2"/>
      <c r="S39" s="26"/>
      <c r="T39" s="26"/>
      <c r="U39" s="26"/>
      <c r="W39" s="23">
        <v>0.33333333333333115</v>
      </c>
      <c r="X39" s="23">
        <v>3.7999999999999999E-2</v>
      </c>
      <c r="Y39" s="23">
        <f t="shared" si="0"/>
        <v>3.7999999999999999E-2</v>
      </c>
      <c r="Z39" s="23" t="str">
        <f t="shared" si="1"/>
        <v>x</v>
      </c>
    </row>
    <row r="40" spans="1:26" s="27" customFormat="1" ht="16" x14ac:dyDescent="0.2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Q40" s="2"/>
      <c r="S40" s="26"/>
      <c r="T40" s="26"/>
      <c r="U40" s="26"/>
      <c r="W40" s="23">
        <v>0.49999999999999789</v>
      </c>
      <c r="X40" s="23">
        <v>3.7999999999999999E-2</v>
      </c>
      <c r="Y40" s="23">
        <f t="shared" si="0"/>
        <v>3.7999999999999999E-2</v>
      </c>
      <c r="Z40" s="23" t="str">
        <f t="shared" si="1"/>
        <v>x</v>
      </c>
    </row>
    <row r="41" spans="1:26" s="27" customFormat="1" ht="16" x14ac:dyDescent="0.2">
      <c r="Q41" s="2"/>
      <c r="S41" s="26"/>
      <c r="T41" s="26"/>
      <c r="U41" s="26"/>
      <c r="W41" s="23">
        <v>0.66666666666666441</v>
      </c>
      <c r="X41" s="23">
        <v>3.7999999999999999E-2</v>
      </c>
      <c r="Y41" s="23">
        <f t="shared" si="0"/>
        <v>3.7999999999999999E-2</v>
      </c>
      <c r="Z41" s="23" t="str">
        <f t="shared" si="1"/>
        <v>x</v>
      </c>
    </row>
    <row r="42" spans="1:26" s="27" customFormat="1" ht="16" x14ac:dyDescent="0.2">
      <c r="Q42" s="2"/>
      <c r="S42" s="26"/>
      <c r="T42" s="26"/>
      <c r="U42" s="26"/>
      <c r="W42" s="23">
        <v>0.83333333333333093</v>
      </c>
      <c r="X42" s="23">
        <v>3.7999999999999999E-2</v>
      </c>
      <c r="Y42" s="23">
        <f t="shared" si="0"/>
        <v>3.7999999999999999E-2</v>
      </c>
      <c r="Z42" s="23" t="str">
        <f t="shared" si="1"/>
        <v>x</v>
      </c>
    </row>
    <row r="43" spans="1:26" s="27" customFormat="1" ht="16" x14ac:dyDescent="0.2">
      <c r="D43" s="26"/>
      <c r="Q43" s="2"/>
      <c r="S43" s="26"/>
      <c r="T43" s="26"/>
      <c r="U43" s="26"/>
      <c r="W43" s="23">
        <v>1.1666666666666643</v>
      </c>
      <c r="X43" s="23">
        <v>3.7999999999999999E-2</v>
      </c>
      <c r="Y43" s="23">
        <f t="shared" si="0"/>
        <v>3.7999999999999999E-2</v>
      </c>
      <c r="Z43" s="23" t="str">
        <f t="shared" si="1"/>
        <v>x</v>
      </c>
    </row>
    <row r="44" spans="1:26" s="27" customFormat="1" ht="16" x14ac:dyDescent="0.2">
      <c r="Q44" s="2"/>
      <c r="S44" s="26"/>
      <c r="T44" s="26"/>
      <c r="U44" s="26"/>
      <c r="W44" s="23">
        <v>1.3333333333333313</v>
      </c>
      <c r="X44" s="23">
        <v>3.7999999999999999E-2</v>
      </c>
      <c r="Y44" s="23">
        <f t="shared" si="0"/>
        <v>3.7999999999999999E-2</v>
      </c>
      <c r="Z44" s="23" t="str">
        <f t="shared" si="1"/>
        <v>x</v>
      </c>
    </row>
    <row r="45" spans="1:26" s="27" customFormat="1" ht="17" thickBot="1" x14ac:dyDescent="0.25">
      <c r="Q45" s="2"/>
      <c r="S45" s="26"/>
      <c r="T45" s="26"/>
      <c r="U45" s="26"/>
      <c r="W45" s="23">
        <v>1.4999999999999982</v>
      </c>
      <c r="X45" s="23">
        <v>3.7999999999999999E-2</v>
      </c>
      <c r="Y45" s="23">
        <f t="shared" si="0"/>
        <v>3.7999999999999999E-2</v>
      </c>
      <c r="Z45" s="23" t="str">
        <f t="shared" si="1"/>
        <v>x</v>
      </c>
    </row>
    <row r="46" spans="1:26" s="27" customFormat="1" ht="16" x14ac:dyDescent="0.2">
      <c r="A46" s="99"/>
      <c r="B46" s="100"/>
      <c r="C46" s="100"/>
      <c r="D46" s="100"/>
      <c r="E46" s="100"/>
      <c r="F46" s="100"/>
      <c r="G46" s="100"/>
      <c r="H46" s="100"/>
      <c r="I46" s="100"/>
      <c r="J46" s="101"/>
      <c r="K46" s="38"/>
      <c r="L46" s="38"/>
      <c r="M46" s="38"/>
      <c r="N46" s="38"/>
      <c r="O46" s="38"/>
      <c r="P46" s="38"/>
      <c r="Q46" s="38"/>
      <c r="R46" s="3"/>
      <c r="S46" s="39"/>
      <c r="T46" s="39"/>
      <c r="U46" s="39"/>
      <c r="V46" s="38"/>
      <c r="W46" s="23">
        <v>1.6666666666666652</v>
      </c>
      <c r="X46" s="23">
        <v>3.7999999999999999E-2</v>
      </c>
      <c r="Y46" s="23">
        <f t="shared" si="0"/>
        <v>3.7999999999999999E-2</v>
      </c>
      <c r="Z46" s="23" t="str">
        <f t="shared" si="1"/>
        <v>x</v>
      </c>
    </row>
    <row r="47" spans="1:26" ht="16" x14ac:dyDescent="0.2">
      <c r="A47" s="4" t="s">
        <v>160</v>
      </c>
      <c r="B47" s="16"/>
      <c r="C47" s="23"/>
      <c r="D47" s="41" t="str">
        <f t="shared" ref="D47:I47" si="2">F26</f>
        <v>shading</v>
      </c>
      <c r="E47" s="41" t="str">
        <f t="shared" si="2"/>
        <v>pop mean</v>
      </c>
      <c r="F47" s="41" t="str">
        <f t="shared" si="2"/>
        <v>expected variability</v>
      </c>
      <c r="G47" s="41" t="str">
        <f t="shared" si="2"/>
        <v>raw value</v>
      </c>
      <c r="H47" s="41" t="str">
        <f t="shared" si="2"/>
        <v>z score</v>
      </c>
      <c r="I47" s="41" t="str">
        <f t="shared" si="2"/>
        <v>probability of x</v>
      </c>
      <c r="J47" s="102"/>
      <c r="K47" s="16"/>
      <c r="L47" s="25" t="str">
        <f t="shared" ref="L47:M62" si="3">M6</f>
        <v>x</v>
      </c>
      <c r="M47" s="25" t="str">
        <f t="shared" si="3"/>
        <v>standard axis</v>
      </c>
      <c r="N47" s="16"/>
      <c r="O47" s="38"/>
      <c r="P47" s="38"/>
      <c r="Q47" s="3"/>
      <c r="R47" s="38"/>
      <c r="S47" s="39" t="s">
        <v>161</v>
      </c>
      <c r="T47" s="23" t="s">
        <v>162</v>
      </c>
      <c r="U47" s="39" t="s">
        <v>163</v>
      </c>
      <c r="V47" s="38"/>
      <c r="W47" s="23">
        <v>1.8333333333333321</v>
      </c>
      <c r="X47" s="23">
        <v>3.7999999999999999E-2</v>
      </c>
      <c r="Y47" s="23">
        <f t="shared" si="0"/>
        <v>3.7999999999999999E-2</v>
      </c>
      <c r="Z47" s="23" t="str">
        <f t="shared" si="1"/>
        <v>x</v>
      </c>
    </row>
    <row r="48" spans="1:26" ht="16" x14ac:dyDescent="0.2">
      <c r="A48" s="20" t="s">
        <v>166</v>
      </c>
      <c r="B48" s="19" t="s">
        <v>167</v>
      </c>
      <c r="C48" s="19" t="s">
        <v>168</v>
      </c>
      <c r="D48" s="19" t="s">
        <v>169</v>
      </c>
      <c r="E48" s="20" t="s">
        <v>3</v>
      </c>
      <c r="F48" s="40" t="str">
        <f>H25</f>
        <v>σ</v>
      </c>
      <c r="G48" s="40" t="str">
        <f>I25</f>
        <v>x</v>
      </c>
      <c r="H48" s="20" t="str">
        <f>J25</f>
        <v>z score</v>
      </c>
      <c r="I48" s="20" t="str">
        <f>K25</f>
        <v>P(x)</v>
      </c>
      <c r="J48" s="103"/>
      <c r="K48" s="16"/>
      <c r="L48" s="25" t="str">
        <f t="shared" si="3"/>
        <v>x</v>
      </c>
      <c r="M48" s="25" t="str">
        <f t="shared" si="3"/>
        <v>x, x̅</v>
      </c>
      <c r="N48" s="16"/>
      <c r="O48" s="38" t="s">
        <v>170</v>
      </c>
      <c r="P48" s="38"/>
      <c r="Q48" s="38"/>
      <c r="R48" s="38"/>
      <c r="S48" s="40" t="str">
        <f>L54</f>
        <v>x</v>
      </c>
      <c r="T48" s="91" t="s">
        <v>44</v>
      </c>
      <c r="U48" s="40" t="str">
        <f>L54</f>
        <v>x</v>
      </c>
      <c r="V48" s="38"/>
      <c r="W48" s="23">
        <v>-1.8333333333333366</v>
      </c>
      <c r="X48" s="23">
        <v>6.2000000000000006E-2</v>
      </c>
      <c r="Y48" s="23">
        <f t="shared" si="0"/>
        <v>6.2000000000000006E-2</v>
      </c>
      <c r="Z48" s="23" t="str">
        <f t="shared" si="1"/>
        <v>x</v>
      </c>
    </row>
    <row r="49" spans="1:26" ht="34" x14ac:dyDescent="0.2">
      <c r="A49" s="41">
        <f t="shared" ref="A49:I50" si="4">C27</f>
        <v>1</v>
      </c>
      <c r="B49" s="41" t="str">
        <f t="shared" si="4"/>
        <v>normal pop</v>
      </c>
      <c r="C49" s="41" t="str">
        <f t="shared" si="4"/>
        <v>BrightBloom</v>
      </c>
      <c r="D49" s="41" t="str">
        <f t="shared" si="4"/>
        <v>right</v>
      </c>
      <c r="E49" s="118">
        <f t="shared" si="4"/>
        <v>9500</v>
      </c>
      <c r="F49" s="119">
        <f t="shared" si="4"/>
        <v>1200</v>
      </c>
      <c r="G49" s="118">
        <f t="shared" si="4"/>
        <v>10509.945480287497</v>
      </c>
      <c r="H49" s="42">
        <f t="shared" si="4"/>
        <v>0.84162123357291474</v>
      </c>
      <c r="I49" s="43">
        <f t="shared" si="4"/>
        <v>0.2</v>
      </c>
      <c r="J49" s="103"/>
      <c r="K49" s="16"/>
      <c r="L49" s="25" t="str">
        <f t="shared" si="3"/>
        <v>x</v>
      </c>
      <c r="M49" s="25" t="str">
        <f t="shared" si="3"/>
        <v>Empirical Rule</v>
      </c>
      <c r="N49" s="16"/>
      <c r="O49" s="38"/>
      <c r="P49" s="38"/>
      <c r="Q49" s="44" t="s">
        <v>174</v>
      </c>
      <c r="R49" s="45" t="s">
        <v>175</v>
      </c>
      <c r="S49" s="45" t="str">
        <f>B67&amp;" "&amp;S47</f>
        <v>normal pop X1</v>
      </c>
      <c r="T49" s="45" t="str">
        <f>B68&amp;" "&amp;T47</f>
        <v xml:space="preserve"> X2</v>
      </c>
      <c r="U49" s="45" t="str">
        <f>B71&amp;" "&amp;U47</f>
        <v>normal pop X3</v>
      </c>
      <c r="V49" s="38"/>
      <c r="W49" s="23">
        <v>-1.6666666666666696</v>
      </c>
      <c r="X49" s="23">
        <v>6.2000000000000006E-2</v>
      </c>
      <c r="Y49" s="23">
        <f t="shared" si="0"/>
        <v>6.2000000000000006E-2</v>
      </c>
      <c r="Z49" s="23" t="str">
        <f t="shared" si="1"/>
        <v>x</v>
      </c>
    </row>
    <row r="50" spans="1:26" ht="16" x14ac:dyDescent="0.2">
      <c r="A50" s="41">
        <f t="shared" si="4"/>
        <v>0</v>
      </c>
      <c r="B50" s="41">
        <f t="shared" si="4"/>
        <v>0</v>
      </c>
      <c r="C50" s="41">
        <f t="shared" si="4"/>
        <v>0</v>
      </c>
      <c r="D50" s="41">
        <f t="shared" si="4"/>
        <v>0</v>
      </c>
      <c r="E50" s="118">
        <f t="shared" si="4"/>
        <v>0</v>
      </c>
      <c r="F50" s="119">
        <f t="shared" si="4"/>
        <v>0</v>
      </c>
      <c r="G50" s="120">
        <f t="shared" si="4"/>
        <v>0</v>
      </c>
      <c r="H50" s="42">
        <f t="shared" si="4"/>
        <v>0</v>
      </c>
      <c r="I50" s="43">
        <f t="shared" si="4"/>
        <v>0</v>
      </c>
      <c r="J50" s="102"/>
      <c r="K50" s="16"/>
      <c r="L50" s="25" t="str">
        <f t="shared" si="3"/>
        <v>x</v>
      </c>
      <c r="M50" s="25" t="str">
        <f t="shared" si="3"/>
        <v>Cumulative %</v>
      </c>
      <c r="N50" s="16"/>
      <c r="O50" s="58" t="s">
        <v>179</v>
      </c>
      <c r="P50" s="58">
        <f>C121-C115</f>
        <v>6</v>
      </c>
      <c r="Q50" s="46">
        <f>C115</f>
        <v>-3</v>
      </c>
      <c r="R50" s="81">
        <f>IF(
    LEFT($B$67,1) ="T",
    _xlfn.T.DIST(Q50, $A$67-1, FALSE),
    _xlfn.NORM.S.DIST(Q50, FALSE)
)</f>
        <v>4.4318484119380075E-3</v>
      </c>
      <c r="S50" s="81" t="e" cm="1">
        <f t="array" ref="S50">_xlfn.IFS(
    FALSE, N("Check if X1 shading is ON"),
    $S$48&lt;&gt;"x", NA(),
    FALSE, N("Check if case is 'LEFT' and x axis value less than z score"),
    AND($D$67 = "LEFT", $Q50 &lt; IF($H$67="", 0, $H$67)), $R50,
    FALSE, N("Check if case is 'RIGHT' and x axis value greater than z score"),
    AND($D$67 = "RIGHT", $Q50 &gt; IF($H$67="", 0, $H$67)), $R50,
    FALSE, N("Default case: Return NA()"),
    TRUE, NA()
)</f>
        <v>#N/A</v>
      </c>
      <c r="T50" s="81" t="e" cm="1">
        <f t="array" ref="T50">_xlfn.IFS(
    FALSE, N("Check if X1 shading is ON"),
    $S$48&lt;&gt;"x", NA(),
    FALSE, N("Check if case is 'LEFT' and x axis value less than z score"),
    AND($D$68 = "LEFT", $Q50 &lt; IF($H$68="", 0, $H$68)), $R50,
    FALSE, N("Check if case is 'RIGHT' and x axis value greater than z score"),
    AND($D$68 = "RIGHT", $Q50 &gt; IF($H$68="", 0, $H$68)), $R50,
    FALSE, N("Default case: Return NA()"),
    TRUE, NA()
)</f>
        <v>#N/A</v>
      </c>
      <c r="U50" s="81" t="e" cm="1">
        <f t="array" ref="U50">_xlfn.IFS(
    FALSE, N("Check if X1 shading is ON"),
    $U$48&lt;&gt;"x", NA(),
    FALSE, N("Check if case is 'LEFT' and x axis value less than z score"),
    AND($D$71 = "LEFT", $Q50 &lt; IF($H$71="", 0, $H$71)), $R50,
    FALSE, N("Check if case is 'RIGHT' and x axis value greater than z score"),
    AND($D$71 = "RIGHT", $Q50 &gt; IF($H$71="", 0, $H$71)), $R50,
    FALSE, N("Check if case is 'TWO' and both directions"),
    AND(
        $D$71 = "TWO",
        OR($Q50 &lt; -ABS($H$71), $Q50 &gt; ABS($H$71))
    ), $R50,
    FALSE, N("Default case: Return NA()"),
    TRUE, NA()
)</f>
        <v>#N/A</v>
      </c>
      <c r="V50" s="38"/>
      <c r="W50" s="23">
        <v>-1.5000000000000027</v>
      </c>
      <c r="X50" s="23">
        <v>6.2000000000000006E-2</v>
      </c>
      <c r="Y50" s="23">
        <f t="shared" si="0"/>
        <v>6.2000000000000006E-2</v>
      </c>
      <c r="Z50" s="23" t="str">
        <f t="shared" si="1"/>
        <v>x</v>
      </c>
    </row>
    <row r="51" spans="1:26" ht="18" customHeight="1" x14ac:dyDescent="0.2">
      <c r="A51" s="39"/>
      <c r="B51" s="39"/>
      <c r="C51" s="39"/>
      <c r="D51" s="39"/>
      <c r="E51" s="121"/>
      <c r="F51" s="16"/>
      <c r="G51" s="16"/>
      <c r="H51" s="16"/>
      <c r="I51" s="16"/>
      <c r="J51" s="102"/>
      <c r="K51" s="16"/>
      <c r="L51" s="25" t="str">
        <f t="shared" si="3"/>
        <v>x</v>
      </c>
      <c r="M51" s="25" t="str">
        <f t="shared" si="3"/>
        <v>series1&amp;2 raw scale</v>
      </c>
      <c r="N51" s="16"/>
      <c r="O51" s="58" t="s">
        <v>183</v>
      </c>
      <c r="P51" s="58">
        <v>144</v>
      </c>
      <c r="Q51" s="46">
        <f t="shared" ref="Q51:Q114" si="5">Q50+$P$52</f>
        <v>-2.9583333333333335</v>
      </c>
      <c r="R51" s="81">
        <f t="shared" ref="R51:R114" si="6">IF(
    LEFT($B$67,1) ="T",
    _xlfn.T.DIST(Q51, $A$67-1, FALSE),
    _xlfn.NORM.S.DIST(Q51, FALSE)
)</f>
        <v>5.0175847389326532E-3</v>
      </c>
      <c r="S51" s="81" t="e" cm="1">
        <f t="array" ref="S51">_xlfn.IFS(
    FALSE, N("Check if X1 shading is ON"),
    $S$48&lt;&gt;"x", NA(),
    FALSE, N("Check if case is 'LEFT' and x axis value less than z score"),
    AND($D$67 = "LEFT", $Q51 &lt; IF($H$67="", 0, $H$67)), $R51,
    FALSE, N("Check if case is 'RIGHT' and x axis value greater than z score"),
    AND($D$67 = "RIGHT", $Q51 &gt; IF($H$67="", 0, $H$67)), $R51,
    FALSE, N("Check if case is 'TWO' and both directions"),
    AND(
        $D$67 = "TWO",
        OR($Q51 &lt; -ABS($H$67), $Q51 &gt; ABS($H$68))
    ), $R51,
    FALSE, N("Default case: Return NA()"),
    TRUE, NA()
)</f>
        <v>#VALUE!</v>
      </c>
      <c r="T51" s="81" t="e" cm="1">
        <f t="array" ref="T51">_xlfn.IFS(
    FALSE, N("Check if X1 shading is ON"),
    $S$48&lt;&gt;"x", NA(),
    FALSE, N("Check if case is 'LEFT' and x axis value less than z score"),
    AND($D$68 = "LEFT", $Q51 &lt; IF($H$68="", 0, $H$68)), $R51,
    FALSE, N("Check if case is 'RIGHT' and x axis value greater than z score"),
    AND($D$68 = "RIGHT", $Q51 &gt; IF($H$68="", 0, $H$68)), $R51,
    FALSE, N("Default case: Return NA()"),
    TRUE, NA()
)</f>
        <v>#N/A</v>
      </c>
      <c r="U51" s="81" t="e" cm="1">
        <f t="array" ref="U51">_xlfn.IFS(
    FALSE, N("Check if X1 shading is ON"),
    $U$48&lt;&gt;"x", NA(),
    FALSE, N("Check if case is 'LEFT' and x axis value less than z score"),
    AND($D$71 = "LEFT", $Q51 &lt; IF($H$71="", 0, $H$71)), $R51,
    FALSE, N("Check if case is 'RIGHT' and x axis value greater than z score"),
    AND($D$71 = "RIGHT", $Q51 &gt; IF($H$71="", 0, $H$71)), $R51,
    FALSE, N("Check if case is 'TWO' and both directions"),
    AND(
        $D$71 = "TWO",
        OR($Q51 &lt; -ABS($H$71), $Q51 &gt; ABS($H$71))
    ), $R51,
    FALSE, N("Default case: Return NA()"),
    TRUE, NA()
)</f>
        <v>#N/A</v>
      </c>
      <c r="V51" s="38"/>
      <c r="W51" s="23">
        <v>-1.3333333333333357</v>
      </c>
      <c r="X51" s="23">
        <v>6.2000000000000006E-2</v>
      </c>
      <c r="Y51" s="23">
        <f t="shared" si="0"/>
        <v>6.2000000000000006E-2</v>
      </c>
      <c r="Z51" s="23" t="str">
        <f t="shared" si="1"/>
        <v>x</v>
      </c>
    </row>
    <row r="52" spans="1:26" ht="16" x14ac:dyDescent="0.2">
      <c r="A52" s="39"/>
      <c r="B52" s="16"/>
      <c r="C52" s="16"/>
      <c r="D52" s="41" t="str">
        <f t="shared" ref="D52:I53" si="7">F30</f>
        <v>shading</v>
      </c>
      <c r="E52" s="41" t="str">
        <f t="shared" si="7"/>
        <v>pop mean</v>
      </c>
      <c r="F52" s="41" t="str">
        <f t="shared" si="7"/>
        <v>expected variability</v>
      </c>
      <c r="G52" s="41" t="str">
        <f t="shared" si="7"/>
        <v>value</v>
      </c>
      <c r="H52" s="41" t="str">
        <f t="shared" si="7"/>
        <v>z score</v>
      </c>
      <c r="I52" s="41" t="str">
        <f t="shared" si="7"/>
        <v>probability of x</v>
      </c>
      <c r="J52" s="104"/>
      <c r="K52" s="16"/>
      <c r="L52" s="25">
        <f t="shared" si="3"/>
        <v>0</v>
      </c>
      <c r="M52" s="25" t="str">
        <f t="shared" si="3"/>
        <v>series1&amp;2 stdev</v>
      </c>
      <c r="N52" s="16"/>
      <c r="O52" s="58" t="s">
        <v>187</v>
      </c>
      <c r="P52" s="58">
        <f>P50/P51</f>
        <v>4.1666666666666664E-2</v>
      </c>
      <c r="Q52" s="46">
        <f t="shared" si="5"/>
        <v>-2.916666666666667</v>
      </c>
      <c r="R52" s="81">
        <f t="shared" si="6"/>
        <v>5.6708812194458807E-3</v>
      </c>
      <c r="S52" s="81" t="e" cm="1">
        <f t="array" ref="S52">_xlfn.IFS(
    FALSE, N("Check if X1 shading is ON"),
    $S$48&lt;&gt;"x", NA(),
    FALSE, N("Check if case is 'LEFT' and x axis value less than z score"),
    AND($D$67 = "LEFT", $Q52 &lt; IF($H$67="", 0, $H$67)), $R52,
    FALSE, N("Check if case is 'RIGHT' and x axis value greater than z score"),
    AND($D$67 = "RIGHT", $Q52 &gt; IF($H$67="", 0, $H$67)), $R52,
    FALSE, N("Check if case is 'TWO' and both directions"),
    AND(
        $D$67 = "TWO",
        OR($Q52 &lt; -ABS($H$67), $Q52 &gt; ABS($H$68))
    ), $R52,
    FALSE, N("Default case: Return NA()"),
    TRUE, NA()
)</f>
        <v>#VALUE!</v>
      </c>
      <c r="T52" s="81" t="e" cm="1">
        <f t="array" ref="T52">_xlfn.IFS(
    FALSE, N("Check if X1 shading is ON"),
    $S$48&lt;&gt;"x", NA(),
    FALSE, N("Check if case is 'LEFT' and x axis value less than z score"),
    AND($D$68 = "LEFT", $Q52 &lt; IF($H$68="", 0, $H$68)), $R52,
    FALSE, N("Check if case is 'RIGHT' and x axis value greater than z score"),
    AND($D$68 = "RIGHT", $Q52 &gt; IF($H$68="", 0, $H$68)), $R52,
    FALSE, N("Default case: Return NA()"),
    TRUE, NA()
)</f>
        <v>#N/A</v>
      </c>
      <c r="U52" s="81" t="e" cm="1">
        <f t="array" ref="U52">_xlfn.IFS(
    FALSE, N("Check if X1 shading is ON"),
    $U$48&lt;&gt;"x", NA(),
    FALSE, N("Check if case is 'LEFT' and x axis value less than z score"),
    AND($D$71 = "LEFT", $Q52 &lt; IF($H$71="", 0, $H$71)), $R52,
    FALSE, N("Check if case is 'RIGHT' and x axis value greater than z score"),
    AND($D$71 = "RIGHT", $Q52 &gt; IF($H$71="", 0, $H$71)), $R52,
    FALSE, N("Check if case is 'TWO' and both directions"),
    AND(
        $D$71 = "TWO",
        OR($Q52 &lt; -ABS($H$71), $Q52 &gt; ABS($H$71))
    ), $R52,
    FALSE, N("Default case: Return NA()"),
    TRUE, NA()
)</f>
        <v>#N/A</v>
      </c>
      <c r="V52" s="38"/>
      <c r="W52" s="23">
        <v>-1.1666666666666687</v>
      </c>
      <c r="X52" s="23">
        <v>6.2000000000000006E-2</v>
      </c>
      <c r="Y52" s="23">
        <f t="shared" si="0"/>
        <v>6.2000000000000006E-2</v>
      </c>
      <c r="Z52" s="23" t="str">
        <f t="shared" si="1"/>
        <v>x</v>
      </c>
    </row>
    <row r="53" spans="1:26" ht="16" x14ac:dyDescent="0.2">
      <c r="A53" s="41">
        <f>A49</f>
        <v>1</v>
      </c>
      <c r="B53" s="41" t="str">
        <f>D31</f>
        <v>normal pop</v>
      </c>
      <c r="C53" s="41" t="str">
        <f>E31</f>
        <v>CloudForge</v>
      </c>
      <c r="D53" s="41" t="str">
        <f t="shared" si="7"/>
        <v>right</v>
      </c>
      <c r="E53" s="120">
        <f t="shared" si="7"/>
        <v>8000</v>
      </c>
      <c r="F53" s="122">
        <f t="shared" si="7"/>
        <v>1800</v>
      </c>
      <c r="G53" s="120">
        <f t="shared" si="7"/>
        <v>8943.920922874473</v>
      </c>
      <c r="H53" s="42">
        <f t="shared" si="7"/>
        <v>0.52440051270804078</v>
      </c>
      <c r="I53" s="43">
        <f t="shared" si="7"/>
        <v>0.3</v>
      </c>
      <c r="J53" s="102"/>
      <c r="K53" s="16"/>
      <c r="L53" s="25" t="str">
        <f t="shared" si="3"/>
        <v>x</v>
      </c>
      <c r="M53" s="25" t="str">
        <f t="shared" si="3"/>
        <v>Labels</v>
      </c>
      <c r="N53" s="16"/>
      <c r="O53" s="38"/>
      <c r="P53" s="38"/>
      <c r="Q53" s="46">
        <f t="shared" si="5"/>
        <v>-2.8750000000000004</v>
      </c>
      <c r="R53" s="81">
        <f t="shared" si="6"/>
        <v>6.3981203107235513E-3</v>
      </c>
      <c r="S53" s="81" t="e" cm="1">
        <f t="array" ref="S53">_xlfn.IFS(
    FALSE, N("Check if X1 shading is ON"),
    $S$48&lt;&gt;"x", NA(),
    FALSE, N("Check if case is 'LEFT' and x axis value less than z score"),
    AND($D$67 = "LEFT", $Q53 &lt; IF($H$67="", 0, $H$67)), $R53,
    FALSE, N("Check if case is 'RIGHT' and x axis value greater than z score"),
    AND($D$67 = "RIGHT", $Q53 &gt; IF($H$67="", 0, $H$67)), $R53,
    FALSE, N("Check if case is 'TWO' and both directions"),
    AND(
        $D$67 = "TWO",
        OR($Q53 &lt; -ABS($H$67), $Q53 &gt; ABS($H$68))
    ), $R53,
    FALSE, N("Default case: Return NA()"),
    TRUE, NA()
)</f>
        <v>#VALUE!</v>
      </c>
      <c r="T53" s="81" t="e" cm="1">
        <f t="array" ref="T53">_xlfn.IFS(
    FALSE, N("Check if X1 shading is ON"),
    $S$48&lt;&gt;"x", NA(),
    FALSE, N("Check if case is 'LEFT' and x axis value less than z score"),
    AND($D$68 = "LEFT", $Q53 &lt; IF($H$68="", 0, $H$68)), $R53,
    FALSE, N("Check if case is 'RIGHT' and x axis value greater than z score"),
    AND($D$68 = "RIGHT", $Q53 &gt; IF($H$68="", 0, $H$68)), $R53,
    FALSE, N("Default case: Return NA()"),
    TRUE, NA()
)</f>
        <v>#N/A</v>
      </c>
      <c r="U53" s="81" t="e" cm="1">
        <f t="array" ref="U53">_xlfn.IFS(
    FALSE, N("Check if X1 shading is ON"),
    $U$48&lt;&gt;"x", NA(),
    FALSE, N("Check if case is 'LEFT' and x axis value less than z score"),
    AND($D$71 = "LEFT", $Q53 &lt; IF($H$71="", 0, $H$71)), $R53,
    FALSE, N("Check if case is 'RIGHT' and x axis value greater than z score"),
    AND($D$71 = "RIGHT", $Q53 &gt; IF($H$71="", 0, $H$71)), $R53,
    FALSE, N("Check if case is 'TWO' and both directions"),
    AND(
        $D$71 = "TWO",
        OR($Q53 &lt; -ABS($H$71), $Q53 &gt; ABS($H$71))
    ), $R53,
    FALSE, N("Default case: Return NA()"),
    TRUE, NA()
)</f>
        <v>#N/A</v>
      </c>
      <c r="V53" s="38"/>
      <c r="W53" s="23">
        <v>-0.83333333333333526</v>
      </c>
      <c r="X53" s="23">
        <v>6.2000000000000006E-2</v>
      </c>
      <c r="Y53" s="23">
        <f t="shared" si="0"/>
        <v>6.2000000000000006E-2</v>
      </c>
      <c r="Z53" s="23" t="str">
        <f t="shared" si="1"/>
        <v>x</v>
      </c>
    </row>
    <row r="54" spans="1:26" ht="15" customHeight="1" thickBot="1" x14ac:dyDescent="0.25">
      <c r="A54" s="105"/>
      <c r="B54" s="105"/>
      <c r="C54" s="105"/>
      <c r="D54" s="106"/>
      <c r="E54" s="106"/>
      <c r="F54" s="106"/>
      <c r="G54" s="106"/>
      <c r="H54" s="106"/>
      <c r="I54" s="106"/>
      <c r="J54" s="107"/>
      <c r="K54" s="16"/>
      <c r="L54" s="25" t="str">
        <f t="shared" si="3"/>
        <v>x</v>
      </c>
      <c r="M54" s="25" t="str">
        <f t="shared" si="3"/>
        <v>shading</v>
      </c>
      <c r="N54" s="16"/>
      <c r="O54" s="38"/>
      <c r="P54" s="38"/>
      <c r="Q54" s="46">
        <f t="shared" si="5"/>
        <v>-2.8333333333333339</v>
      </c>
      <c r="R54" s="81">
        <f t="shared" si="6"/>
        <v>7.2060997646092168E-3</v>
      </c>
      <c r="S54" s="81" t="e" cm="1">
        <f t="array" ref="S54">_xlfn.IFS(
    FALSE, N("Check if X1 shading is ON"),
    $S$48&lt;&gt;"x", NA(),
    FALSE, N("Check if case is 'LEFT' and x axis value less than z score"),
    AND($D$67 = "LEFT", $Q54 &lt; IF($H$67="", 0, $H$67)), $R54,
    FALSE, N("Check if case is 'RIGHT' and x axis value greater than z score"),
    AND($D$67 = "RIGHT", $Q54 &gt; IF($H$67="", 0, $H$67)), $R54,
    FALSE, N("Check if case is 'TWO' and both directions"),
    AND(
        $D$67 = "TWO",
        OR($Q54 &lt; -ABS($H$67), $Q54 &gt; ABS($H$68))
    ), $R54,
    FALSE, N("Default case: Return NA()"),
    TRUE, NA()
)</f>
        <v>#VALUE!</v>
      </c>
      <c r="T54" s="81" t="e" cm="1">
        <f t="array" ref="T54">_xlfn.IFS(
    FALSE, N("Check if X1 shading is ON"),
    $S$48&lt;&gt;"x", NA(),
    FALSE, N("Check if case is 'LEFT' and x axis value less than z score"),
    AND($D$68 = "LEFT", $Q54 &lt; IF($H$68="", 0, $H$68)), $R54,
    FALSE, N("Check if case is 'RIGHT' and x axis value greater than z score"),
    AND($D$68 = "RIGHT", $Q54 &gt; IF($H$68="", 0, $H$68)), $R54,
    FALSE, N("Default case: Return NA()"),
    TRUE, NA()
)</f>
        <v>#N/A</v>
      </c>
      <c r="U54" s="81" t="e" cm="1">
        <f t="array" ref="U54">_xlfn.IFS(
    FALSE, N("Check if X1 shading is ON"),
    $U$48&lt;&gt;"x", NA(),
    FALSE, N("Check if case is 'LEFT' and x axis value less than z score"),
    AND($D$71 = "LEFT", $Q54 &lt; IF($H$71="", 0, $H$71)), $R54,
    FALSE, N("Check if case is 'RIGHT' and x axis value greater than z score"),
    AND($D$71 = "RIGHT", $Q54 &gt; IF($H$71="", 0, $H$71)), $R54,
    FALSE, N("Check if case is 'TWO' and both directions"),
    AND(
        $D$71 = "TWO",
        OR($Q54 &lt; -ABS($H$71), $Q54 &gt; ABS($H$71))
    ), $R54,
    FALSE, N("Default case: Return NA()"),
    TRUE, NA()
)</f>
        <v>#N/A</v>
      </c>
      <c r="V54" s="38"/>
      <c r="W54" s="23">
        <v>-0.66666666666666874</v>
      </c>
      <c r="X54" s="23">
        <v>6.2000000000000006E-2</v>
      </c>
      <c r="Y54" s="23">
        <f t="shared" si="0"/>
        <v>6.2000000000000006E-2</v>
      </c>
      <c r="Z54" s="23" t="str">
        <f t="shared" si="1"/>
        <v>x</v>
      </c>
    </row>
    <row r="55" spans="1:26" ht="16" x14ac:dyDescent="0.2">
      <c r="A55" s="39"/>
      <c r="B55" s="39"/>
      <c r="C55" s="39"/>
      <c r="D55" s="39"/>
      <c r="E55" s="121"/>
      <c r="F55" s="121"/>
      <c r="G55" s="121"/>
      <c r="H55" s="46"/>
      <c r="I55" s="47"/>
      <c r="J55" s="38"/>
      <c r="K55" s="16"/>
      <c r="L55" s="25" t="str">
        <f t="shared" si="3"/>
        <v>x</v>
      </c>
      <c r="M55" s="25" t="str">
        <f t="shared" si="3"/>
        <v>-label raw</v>
      </c>
      <c r="N55" s="16"/>
      <c r="O55" s="38"/>
      <c r="P55" s="38"/>
      <c r="Q55" s="46">
        <f t="shared" si="5"/>
        <v>-2.7916666666666674</v>
      </c>
      <c r="R55" s="81">
        <f t="shared" si="6"/>
        <v>8.1020357469784796E-3</v>
      </c>
      <c r="S55" s="81" t="e" cm="1">
        <f t="array" ref="S55">_xlfn.IFS(
    FALSE, N("Check if X1 shading is ON"),
    $S$48&lt;&gt;"x", NA(),
    FALSE, N("Check if case is 'LEFT' and x axis value less than z score"),
    AND($D$67 = "LEFT", $Q55 &lt; IF($H$67="", 0, $H$67)), $R55,
    FALSE, N("Check if case is 'RIGHT' and x axis value greater than z score"),
    AND($D$67 = "RIGHT", $Q55 &gt; IF($H$67="", 0, $H$67)), $R55,
    FALSE, N("Check if case is 'TWO' and both directions"),
    AND(
        $D$67 = "TWO",
        OR($Q55 &lt; -ABS($H$67), $Q55 &gt; ABS($H$68))
    ), $R55,
    FALSE, N("Default case: Return NA()"),
    TRUE, NA()
)</f>
        <v>#VALUE!</v>
      </c>
      <c r="T55" s="81" t="e" cm="1">
        <f t="array" ref="T55">_xlfn.IFS(
    FALSE, N("Check if X1 shading is ON"),
    $S$48&lt;&gt;"x", NA(),
    FALSE, N("Check if case is 'LEFT' and x axis value less than z score"),
    AND($D$68 = "LEFT", $Q55 &lt; IF($H$68="", 0, $H$68)), $R55,
    FALSE, N("Check if case is 'RIGHT' and x axis value greater than z score"),
    AND($D$68 = "RIGHT", $Q55 &gt; IF($H$68="", 0, $H$68)), $R55,
    FALSE, N("Default case: Return NA()"),
    TRUE, NA()
)</f>
        <v>#N/A</v>
      </c>
      <c r="U55" s="81" t="e" cm="1">
        <f t="array" ref="U55">_xlfn.IFS(
    FALSE, N("Check if X1 shading is ON"),
    $U$48&lt;&gt;"x", NA(),
    FALSE, N("Check if case is 'LEFT' and x axis value less than z score"),
    AND($D$71 = "LEFT", $Q55 &lt; IF($H$71="", 0, $H$71)), $R55,
    FALSE, N("Check if case is 'RIGHT' and x axis value greater than z score"),
    AND($D$71 = "RIGHT", $Q55 &gt; IF($H$71="", 0, $H$71)), $R55,
    FALSE, N("Check if case is 'TWO' and both directions"),
    AND(
        $D$71 = "TWO",
        OR($Q55 &lt; -ABS($H$71), $Q55 &gt; ABS($H$71))
    ), $R55,
    FALSE, N("Default case: Return NA()"),
    TRUE, NA()
)</f>
        <v>#N/A</v>
      </c>
      <c r="V55" s="38"/>
      <c r="W55" s="23">
        <v>-0.50000000000000222</v>
      </c>
      <c r="X55" s="23">
        <v>6.2000000000000006E-2</v>
      </c>
      <c r="Y55" s="23">
        <f t="shared" si="0"/>
        <v>6.2000000000000006E-2</v>
      </c>
      <c r="Z55" s="23" t="str">
        <f t="shared" si="1"/>
        <v>x</v>
      </c>
    </row>
    <row r="56" spans="1:26" ht="16" x14ac:dyDescent="0.2">
      <c r="A56" s="4" t="s">
        <v>201</v>
      </c>
      <c r="B56" s="16"/>
      <c r="C56" s="39"/>
      <c r="D56" s="49" t="str">
        <f t="shared" ref="D56:I56" si="8">D47</f>
        <v>shading</v>
      </c>
      <c r="E56" s="49" t="str">
        <f t="shared" si="8"/>
        <v>pop mean</v>
      </c>
      <c r="F56" s="49" t="str">
        <f t="shared" si="8"/>
        <v>expected variability</v>
      </c>
      <c r="G56" s="49" t="str">
        <f t="shared" si="8"/>
        <v>raw value</v>
      </c>
      <c r="H56" s="49" t="str">
        <f t="shared" si="8"/>
        <v>z score</v>
      </c>
      <c r="I56" s="49" t="str">
        <f t="shared" si="8"/>
        <v>probability of x</v>
      </c>
      <c r="J56" s="38"/>
      <c r="K56" s="16"/>
      <c r="L56" s="25" t="str">
        <f t="shared" si="3"/>
        <v>x</v>
      </c>
      <c r="M56" s="25" t="str">
        <f t="shared" si="3"/>
        <v>-label standard</v>
      </c>
      <c r="N56" s="16"/>
      <c r="O56" s="38"/>
      <c r="P56" s="38"/>
      <c r="Q56" s="46">
        <f t="shared" si="5"/>
        <v>-2.7500000000000009</v>
      </c>
      <c r="R56" s="81">
        <f t="shared" si="6"/>
        <v>9.0935625015910286E-3</v>
      </c>
      <c r="S56" s="81" t="e" cm="1">
        <f t="array" ref="S56">_xlfn.IFS(
    FALSE, N("Check if X1 shading is ON"),
    $S$48&lt;&gt;"x", NA(),
    FALSE, N("Check if case is 'LEFT' and x axis value less than z score"),
    AND($D$67 = "LEFT", $Q56 &lt; IF($H$67="", 0, $H$67)), $R56,
    FALSE, N("Check if case is 'RIGHT' and x axis value greater than z score"),
    AND($D$67 = "RIGHT", $Q56 &gt; IF($H$67="", 0, $H$67)), $R56,
    FALSE, N("Check if case is 'TWO' and both directions"),
    AND(
        $D$67 = "TWO",
        OR($Q56 &lt; -ABS($H$67), $Q56 &gt; ABS($H$68))
    ), $R56,
    FALSE, N("Default case: Return NA()"),
    TRUE, NA()
)</f>
        <v>#VALUE!</v>
      </c>
      <c r="T56" s="81" t="e" cm="1">
        <f t="array" ref="T56">_xlfn.IFS(
    FALSE, N("Check if X1 shading is ON"),
    $S$48&lt;&gt;"x", NA(),
    FALSE, N("Check if case is 'LEFT' and x axis value less than z score"),
    AND($D$68 = "LEFT", $Q56 &lt; IF($H$68="", 0, $H$68)), $R56,
    FALSE, N("Check if case is 'RIGHT' and x axis value greater than z score"),
    AND($D$68 = "RIGHT", $Q56 &gt; IF($H$68="", 0, $H$68)), $R56,
    FALSE, N("Default case: Return NA()"),
    TRUE, NA()
)</f>
        <v>#N/A</v>
      </c>
      <c r="U56" s="81" t="e" cm="1">
        <f t="array" ref="U56">_xlfn.IFS(
    FALSE, N("Check if X1 shading is ON"),
    $U$48&lt;&gt;"x", NA(),
    FALSE, N("Check if case is 'LEFT' and x axis value less than z score"),
    AND($D$71 = "LEFT", $Q56 &lt; IF($H$71="", 0, $H$71)), $R56,
    FALSE, N("Check if case is 'RIGHT' and x axis value greater than z score"),
    AND($D$71 = "RIGHT", $Q56 &gt; IF($H$71="", 0, $H$71)), $R56,
    FALSE, N("Check if case is 'TWO' and both directions"),
    AND(
        $D$71 = "TWO",
        OR($Q56 &lt; -ABS($H$71), $Q56 &gt; ABS($H$71))
    ), $R56,
    FALSE, N("Default case: Return NA()"),
    TRUE, NA()
)</f>
        <v>#N/A</v>
      </c>
      <c r="V56" s="38"/>
      <c r="W56" s="23">
        <v>-0.33333333333333548</v>
      </c>
      <c r="X56" s="23">
        <v>6.2000000000000006E-2</v>
      </c>
      <c r="Y56" s="23">
        <f t="shared" si="0"/>
        <v>6.2000000000000006E-2</v>
      </c>
      <c r="Z56" s="23" t="str">
        <f t="shared" si="1"/>
        <v>x</v>
      </c>
    </row>
    <row r="57" spans="1:26" ht="16" x14ac:dyDescent="0.2">
      <c r="A57" s="40" t="s">
        <v>166</v>
      </c>
      <c r="B57" s="19" t="s">
        <v>167</v>
      </c>
      <c r="C57" s="19" t="s">
        <v>168</v>
      </c>
      <c r="D57" s="19" t="s">
        <v>169</v>
      </c>
      <c r="E57" s="20" t="s">
        <v>3</v>
      </c>
      <c r="F57" s="40" t="str">
        <f>IFERROR(LEFT(F48, FIND(")", F48)),F48)</f>
        <v>σ</v>
      </c>
      <c r="G57" s="20" t="str">
        <f>G48</f>
        <v>x</v>
      </c>
      <c r="H57" s="20" t="str">
        <f>H48</f>
        <v>z score</v>
      </c>
      <c r="I57" s="20" t="str">
        <f>I48</f>
        <v>P(x)</v>
      </c>
      <c r="J57" s="16"/>
      <c r="K57" s="16"/>
      <c r="L57" s="25" t="str">
        <f t="shared" si="3"/>
        <v>x</v>
      </c>
      <c r="M57" s="25" t="str">
        <f t="shared" si="3"/>
        <v>-label probability</v>
      </c>
      <c r="N57" s="16"/>
      <c r="O57" s="38"/>
      <c r="P57" s="38"/>
      <c r="Q57" s="46">
        <f t="shared" si="5"/>
        <v>-2.7083333333333344</v>
      </c>
      <c r="R57" s="81">
        <f t="shared" si="6"/>
        <v>1.0188728126088616E-2</v>
      </c>
      <c r="S57" s="81" t="e" cm="1">
        <f t="array" ref="S57">_xlfn.IFS(
    FALSE, N("Check if X1 shading is ON"),
    $S$48&lt;&gt;"x", NA(),
    FALSE, N("Check if case is 'LEFT' and x axis value less than z score"),
    AND($D$67 = "LEFT", $Q57 &lt; IF($H$67="", 0, $H$67)), $R57,
    FALSE, N("Check if case is 'RIGHT' and x axis value greater than z score"),
    AND($D$67 = "RIGHT", $Q57 &gt; IF($H$67="", 0, $H$67)), $R57,
    FALSE, N("Check if case is 'TWO' and both directions"),
    AND(
        $D$67 = "TWO",
        OR($Q57 &lt; -ABS($H$67), $Q57 &gt; ABS($H$68))
    ), $R57,
    FALSE, N("Default case: Return NA()"),
    TRUE, NA()
)</f>
        <v>#VALUE!</v>
      </c>
      <c r="T57" s="81" t="e" cm="1">
        <f t="array" ref="T57">_xlfn.IFS(
    FALSE, N("Check if X1 shading is ON"),
    $S$48&lt;&gt;"x", NA(),
    FALSE, N("Check if case is 'LEFT' and x axis value less than z score"),
    AND($D$68 = "LEFT", $Q57 &lt; IF($H$68="", 0, $H$68)), $R57,
    FALSE, N("Check if case is 'RIGHT' and x axis value greater than z score"),
    AND($D$68 = "RIGHT", $Q57 &gt; IF($H$68="", 0, $H$68)), $R57,
    FALSE, N("Default case: Return NA()"),
    TRUE, NA()
)</f>
        <v>#N/A</v>
      </c>
      <c r="U57" s="81" t="e" cm="1">
        <f t="array" ref="U57">_xlfn.IFS(
    FALSE, N("Check if X1 shading is ON"),
    $U$48&lt;&gt;"x", NA(),
    FALSE, N("Check if case is 'LEFT' and x axis value less than z score"),
    AND($D$71 = "LEFT", $Q57 &lt; IF($H$71="", 0, $H$71)), $R57,
    FALSE, N("Check if case is 'RIGHT' and x axis value greater than z score"),
    AND($D$71 = "RIGHT", $Q57 &gt; IF($H$71="", 0, $H$71)), $R57,
    FALSE, N("Check if case is 'TWO' and both directions"),
    AND(
        $D$71 = "TWO",
        OR($Q57 &lt; -ABS($H$71), $Q57 &gt; ABS($H$71))
    ), $R57,
    FALSE, N("Default case: Return NA()"),
    TRUE, NA()
)</f>
        <v>#N/A</v>
      </c>
      <c r="V57" s="38"/>
      <c r="W57" s="23">
        <v>-0.16666666666666879</v>
      </c>
      <c r="X57" s="23">
        <v>6.2000000000000006E-2</v>
      </c>
      <c r="Y57" s="23">
        <f t="shared" si="0"/>
        <v>6.2000000000000006E-2</v>
      </c>
      <c r="Z57" s="23" t="str">
        <f t="shared" si="1"/>
        <v>x</v>
      </c>
    </row>
    <row r="58" spans="1:26" ht="16" x14ac:dyDescent="0.2">
      <c r="A58" s="41">
        <f>A49</f>
        <v>1</v>
      </c>
      <c r="B58" s="49" t="str">
        <f t="shared" ref="B58:I59" si="9">IF(B49="","",B49)</f>
        <v>normal pop</v>
      </c>
      <c r="C58" s="49" t="str">
        <f t="shared" si="9"/>
        <v>BrightBloom</v>
      </c>
      <c r="D58" s="49" t="str">
        <f t="shared" si="9"/>
        <v>right</v>
      </c>
      <c r="E58" s="50">
        <f t="shared" si="9"/>
        <v>9500</v>
      </c>
      <c r="F58" s="51">
        <f t="shared" si="9"/>
        <v>1200</v>
      </c>
      <c r="G58" s="50">
        <f t="shared" si="9"/>
        <v>10509.945480287497</v>
      </c>
      <c r="H58" s="52">
        <f t="shared" si="9"/>
        <v>0.84162123357291474</v>
      </c>
      <c r="I58" s="1">
        <f t="shared" si="9"/>
        <v>0.2</v>
      </c>
      <c r="J58" s="16"/>
      <c r="K58" s="16"/>
      <c r="L58" s="25" t="str">
        <f t="shared" si="3"/>
        <v>x</v>
      </c>
      <c r="M58" s="25" t="str">
        <f t="shared" si="3"/>
        <v>Equations</v>
      </c>
      <c r="N58" s="16"/>
      <c r="O58" s="38"/>
      <c r="P58" s="38"/>
      <c r="Q58" s="46">
        <f t="shared" si="5"/>
        <v>-2.6666666666666679</v>
      </c>
      <c r="R58" s="81">
        <f t="shared" si="6"/>
        <v>1.1395986023797402E-2</v>
      </c>
      <c r="S58" s="81" t="e" cm="1">
        <f t="array" ref="S58">_xlfn.IFS(
    FALSE, N("Check if X1 shading is ON"),
    $S$48&lt;&gt;"x", NA(),
    FALSE, N("Check if case is 'LEFT' and x axis value less than z score"),
    AND($D$67 = "LEFT", $Q58 &lt; IF($H$67="", 0, $H$67)), $R58,
    FALSE, N("Check if case is 'RIGHT' and x axis value greater than z score"),
    AND($D$67 = "RIGHT", $Q58 &gt; IF($H$67="", 0, $H$67)), $R58,
    FALSE, N("Check if case is 'TWO' and both directions"),
    AND(
        $D$67 = "TWO",
        OR($Q58 &lt; -ABS($H$67), $Q58 &gt; ABS($H$68))
    ), $R58,
    FALSE, N("Default case: Return NA()"),
    TRUE, NA()
)</f>
        <v>#VALUE!</v>
      </c>
      <c r="T58" s="81" t="e" cm="1">
        <f t="array" ref="T58">_xlfn.IFS(
    FALSE, N("Check if X1 shading is ON"),
    $S$48&lt;&gt;"x", NA(),
    FALSE, N("Check if case is 'LEFT' and x axis value less than z score"),
    AND($D$68 = "LEFT", $Q58 &lt; IF($H$68="", 0, $H$68)), $R58,
    FALSE, N("Check if case is 'RIGHT' and x axis value greater than z score"),
    AND($D$68 = "RIGHT", $Q58 &gt; IF($H$68="", 0, $H$68)), $R58,
    FALSE, N("Default case: Return NA()"),
    TRUE, NA()
)</f>
        <v>#N/A</v>
      </c>
      <c r="U58" s="81" t="e" cm="1">
        <f t="array" ref="U58">_xlfn.IFS(
    FALSE, N("Check if X1 shading is ON"),
    $U$48&lt;&gt;"x", NA(),
    FALSE, N("Check if case is 'LEFT' and x axis value less than z score"),
    AND($D$71 = "LEFT", $Q58 &lt; IF($H$71="", 0, $H$71)), $R58,
    FALSE, N("Check if case is 'RIGHT' and x axis value greater than z score"),
    AND($D$71 = "RIGHT", $Q58 &gt; IF($H$71="", 0, $H$71)), $R58,
    FALSE, N("Check if case is 'TWO' and both directions"),
    AND(
        $D$71 = "TWO",
        OR($Q58 &lt; -ABS($H$71), $Q58 &gt; ABS($H$71))
    ), $R58,
    FALSE, N("Default case: Return NA()"),
    TRUE, NA()
)</f>
        <v>#N/A</v>
      </c>
      <c r="V58" s="38"/>
      <c r="W58" s="23">
        <v>0.16666666666666449</v>
      </c>
      <c r="X58" s="23">
        <v>6.2000000000000006E-2</v>
      </c>
      <c r="Y58" s="23">
        <f t="shared" si="0"/>
        <v>6.2000000000000006E-2</v>
      </c>
      <c r="Z58" s="23" t="str">
        <f t="shared" si="1"/>
        <v>x</v>
      </c>
    </row>
    <row r="59" spans="1:26" ht="55" customHeight="1" x14ac:dyDescent="0.2">
      <c r="A59" s="41">
        <f>A50</f>
        <v>0</v>
      </c>
      <c r="B59" s="49">
        <f t="shared" si="9"/>
        <v>0</v>
      </c>
      <c r="C59" s="49">
        <f t="shared" si="9"/>
        <v>0</v>
      </c>
      <c r="D59" s="49">
        <f t="shared" si="9"/>
        <v>0</v>
      </c>
      <c r="E59" s="50">
        <f t="shared" si="9"/>
        <v>0</v>
      </c>
      <c r="F59" s="51">
        <f t="shared" si="9"/>
        <v>0</v>
      </c>
      <c r="G59" s="54">
        <f t="shared" si="9"/>
        <v>0</v>
      </c>
      <c r="H59" s="55">
        <f t="shared" si="9"/>
        <v>0</v>
      </c>
      <c r="I59" s="56">
        <f t="shared" si="9"/>
        <v>0</v>
      </c>
      <c r="J59" s="38"/>
      <c r="K59" s="16"/>
      <c r="L59" s="25" t="str">
        <f t="shared" si="3"/>
        <v>x</v>
      </c>
      <c r="M59" s="25" t="str">
        <f t="shared" si="3"/>
        <v>series3 raw scale</v>
      </c>
      <c r="N59" s="16"/>
      <c r="O59" s="38"/>
      <c r="P59" s="38"/>
      <c r="Q59" s="46">
        <f t="shared" si="5"/>
        <v>-2.6250000000000013</v>
      </c>
      <c r="R59" s="81">
        <f t="shared" si="6"/>
        <v>1.2724181596831387E-2</v>
      </c>
      <c r="S59" s="81" t="e" cm="1">
        <f t="array" ref="S59">_xlfn.IFS(
    FALSE, N("Check if X1 shading is ON"),
    $S$48&lt;&gt;"x", NA(),
    FALSE, N("Check if case is 'LEFT' and x axis value less than z score"),
    AND($D$67 = "LEFT", $Q59 &lt; IF($H$67="", 0, $H$67)), $R59,
    FALSE, N("Check if case is 'RIGHT' and x axis value greater than z score"),
    AND($D$67 = "RIGHT", $Q59 &gt; IF($H$67="", 0, $H$67)), $R59,
    FALSE, N("Check if case is 'TWO' and both directions"),
    AND(
        $D$67 = "TWO",
        OR($Q59 &lt; -ABS($H$67), $Q59 &gt; ABS($H$68))
    ), $R59,
    FALSE, N("Default case: Return NA()"),
    TRUE, NA()
)</f>
        <v>#VALUE!</v>
      </c>
      <c r="T59" s="81" t="e" cm="1">
        <f t="array" ref="T59">_xlfn.IFS(
    FALSE, N("Check if X1 shading is ON"),
    $S$48&lt;&gt;"x", NA(),
    FALSE, N("Check if case is 'LEFT' and x axis value less than z score"),
    AND($D$68 = "LEFT", $Q59 &lt; IF($H$68="", 0, $H$68)), $R59,
    FALSE, N("Check if case is 'RIGHT' and x axis value greater than z score"),
    AND($D$68 = "RIGHT", $Q59 &gt; IF($H$68="", 0, $H$68)), $R59,
    FALSE, N("Default case: Return NA()"),
    TRUE, NA()
)</f>
        <v>#N/A</v>
      </c>
      <c r="U59" s="81" t="e" cm="1">
        <f t="array" ref="U59">_xlfn.IFS(
    FALSE, N("Check if X1 shading is ON"),
    $U$48&lt;&gt;"x", NA(),
    FALSE, N("Check if case is 'LEFT' and x axis value less than z score"),
    AND($D$71 = "LEFT", $Q59 &lt; IF($H$71="", 0, $H$71)), $R59,
    FALSE, N("Check if case is 'RIGHT' and x axis value greater than z score"),
    AND($D$71 = "RIGHT", $Q59 &gt; IF($H$71="", 0, $H$71)), $R59,
    FALSE, N("Check if case is 'TWO' and both directions"),
    AND(
        $D$71 = "TWO",
        OR($Q59 &lt; -ABS($H$71), $Q59 &gt; ABS($H$71))
    ), $R59,
    FALSE, N("Default case: Return NA()"),
    TRUE, NA()
)</f>
        <v>#N/A</v>
      </c>
      <c r="V59" s="38"/>
      <c r="W59" s="23">
        <v>0.33333333333333115</v>
      </c>
      <c r="X59" s="23">
        <v>6.2000000000000006E-2</v>
      </c>
      <c r="Y59" s="23">
        <f t="shared" si="0"/>
        <v>6.2000000000000006E-2</v>
      </c>
      <c r="Z59" s="23" t="str">
        <f t="shared" si="1"/>
        <v>x</v>
      </c>
    </row>
    <row r="60" spans="1:26" ht="16" x14ac:dyDescent="0.2">
      <c r="A60" s="39"/>
      <c r="B60" s="16"/>
      <c r="C60" s="16"/>
      <c r="D60" s="16"/>
      <c r="E60" s="16"/>
      <c r="F60" s="16"/>
      <c r="G60" s="16"/>
      <c r="H60" s="16"/>
      <c r="I60" s="16"/>
      <c r="J60" s="38"/>
      <c r="K60" s="16"/>
      <c r="L60" s="25">
        <f t="shared" si="3"/>
        <v>0</v>
      </c>
      <c r="M60" s="25" t="str">
        <f t="shared" si="3"/>
        <v>series3 stdev</v>
      </c>
      <c r="N60" s="16"/>
      <c r="O60" s="38"/>
      <c r="P60" s="38"/>
      <c r="Q60" s="46">
        <f t="shared" si="5"/>
        <v>-2.5833333333333348</v>
      </c>
      <c r="R60" s="81">
        <f t="shared" si="6"/>
        <v>1.4182533754437251E-2</v>
      </c>
      <c r="S60" s="81" t="e" cm="1">
        <f t="array" ref="S60">_xlfn.IFS(
    FALSE, N("Check if X1 shading is ON"),
    $S$48&lt;&gt;"x", NA(),
    FALSE, N("Check if case is 'LEFT' and x axis value less than z score"),
    AND($D$67 = "LEFT", $Q60 &lt; IF($H$67="", 0, $H$67)), $R60,
    FALSE, N("Check if case is 'RIGHT' and x axis value greater than z score"),
    AND($D$67 = "RIGHT", $Q60 &gt; IF($H$67="", 0, $H$67)), $R60,
    FALSE, N("Check if case is 'TWO' and both directions"),
    AND(
        $D$67 = "TWO",
        OR($Q60 &lt; -ABS($H$67), $Q60 &gt; ABS($H$68))
    ), $R60,
    FALSE, N("Default case: Return NA()"),
    TRUE, NA()
)</f>
        <v>#VALUE!</v>
      </c>
      <c r="T60" s="81" t="e" cm="1">
        <f t="array" ref="T60">_xlfn.IFS(
    FALSE, N("Check if X1 shading is ON"),
    $S$48&lt;&gt;"x", NA(),
    FALSE, N("Check if case is 'LEFT' and x axis value less than z score"),
    AND($D$68 = "LEFT", $Q60 &lt; IF($H$68="", 0, $H$68)), $R60,
    FALSE, N("Check if case is 'RIGHT' and x axis value greater than z score"),
    AND($D$68 = "RIGHT", $Q60 &gt; IF($H$68="", 0, $H$68)), $R60,
    FALSE, N("Default case: Return NA()"),
    TRUE, NA()
)</f>
        <v>#N/A</v>
      </c>
      <c r="U60" s="81" t="e" cm="1">
        <f t="array" ref="U60">_xlfn.IFS(
    FALSE, N("Check if X1 shading is ON"),
    $U$48&lt;&gt;"x", NA(),
    FALSE, N("Check if case is 'LEFT' and x axis value less than z score"),
    AND($D$71 = "LEFT", $Q60 &lt; IF($H$71="", 0, $H$71)), $R60,
    FALSE, N("Check if case is 'RIGHT' and x axis value greater than z score"),
    AND($D$71 = "RIGHT", $Q60 &gt; IF($H$71="", 0, $H$71)), $R60,
    FALSE, N("Check if case is 'TWO' and both directions"),
    AND(
        $D$71 = "TWO",
        OR($Q60 &lt; -ABS($H$71), $Q60 &gt; ABS($H$71))
    ), $R60,
    FALSE, N("Default case: Return NA()"),
    TRUE, NA()
)</f>
        <v>#N/A</v>
      </c>
      <c r="V60" s="38"/>
      <c r="W60" s="23">
        <v>0.49999999999999789</v>
      </c>
      <c r="X60" s="23">
        <v>6.2000000000000006E-2</v>
      </c>
      <c r="Y60" s="23">
        <f t="shared" si="0"/>
        <v>6.2000000000000006E-2</v>
      </c>
      <c r="Z60" s="23" t="str">
        <f t="shared" si="1"/>
        <v>x</v>
      </c>
    </row>
    <row r="61" spans="1:26" ht="16" x14ac:dyDescent="0.2">
      <c r="A61" s="39"/>
      <c r="B61" s="16"/>
      <c r="C61" s="16"/>
      <c r="D61" s="49" t="str">
        <f t="shared" ref="D61:I61" si="10">D52</f>
        <v>shading</v>
      </c>
      <c r="E61" s="49" t="str">
        <f t="shared" si="10"/>
        <v>pop mean</v>
      </c>
      <c r="F61" s="49" t="str">
        <f t="shared" si="10"/>
        <v>expected variability</v>
      </c>
      <c r="G61" s="49" t="str">
        <f t="shared" si="10"/>
        <v>value</v>
      </c>
      <c r="H61" s="49" t="str">
        <f t="shared" si="10"/>
        <v>z score</v>
      </c>
      <c r="I61" s="49" t="str">
        <f t="shared" si="10"/>
        <v>probability of x</v>
      </c>
      <c r="J61" s="38"/>
      <c r="K61" s="16"/>
      <c r="L61" s="25" t="str">
        <f t="shared" si="3"/>
        <v>x</v>
      </c>
      <c r="M61" s="25" t="str">
        <f t="shared" si="3"/>
        <v>Kudos!</v>
      </c>
      <c r="N61" s="16"/>
      <c r="O61" s="38"/>
      <c r="P61" s="38"/>
      <c r="Q61" s="46">
        <f t="shared" si="5"/>
        <v>-2.5416666666666683</v>
      </c>
      <c r="R61" s="81">
        <f t="shared" si="6"/>
        <v>1.5780610826231802E-2</v>
      </c>
      <c r="S61" s="81" t="e" cm="1">
        <f t="array" ref="S61">_xlfn.IFS(
    FALSE, N("Check if X1 shading is ON"),
    $S$48&lt;&gt;"x", NA(),
    FALSE, N("Check if case is 'LEFT' and x axis value less than z score"),
    AND($D$67 = "LEFT", $Q61 &lt; IF($H$67="", 0, $H$67)), $R61,
    FALSE, N("Check if case is 'RIGHT' and x axis value greater than z score"),
    AND($D$67 = "RIGHT", $Q61 &gt; IF($H$67="", 0, $H$67)), $R61,
    FALSE, N("Check if case is 'TWO' and both directions"),
    AND(
        $D$67 = "TWO",
        OR($Q61 &lt; -ABS($H$67), $Q61 &gt; ABS($H$68))
    ), $R61,
    FALSE, N("Default case: Return NA()"),
    TRUE, NA()
)</f>
        <v>#VALUE!</v>
      </c>
      <c r="T61" s="81" t="e" cm="1">
        <f t="array" ref="T61">_xlfn.IFS(
    FALSE, N("Check if X1 shading is ON"),
    $S$48&lt;&gt;"x", NA(),
    FALSE, N("Check if case is 'LEFT' and x axis value less than z score"),
    AND($D$68 = "LEFT", $Q61 &lt; IF($H$68="", 0, $H$68)), $R61,
    FALSE, N("Check if case is 'RIGHT' and x axis value greater than z score"),
    AND($D$68 = "RIGHT", $Q61 &gt; IF($H$68="", 0, $H$68)), $R61,
    FALSE, N("Default case: Return NA()"),
    TRUE, NA()
)</f>
        <v>#N/A</v>
      </c>
      <c r="U61" s="81" t="e" cm="1">
        <f t="array" ref="U61">_xlfn.IFS(
    FALSE, N("Check if X1 shading is ON"),
    $U$48&lt;&gt;"x", NA(),
    FALSE, N("Check if case is 'LEFT' and x axis value less than z score"),
    AND($D$71 = "LEFT", $Q61 &lt; IF($H$71="", 0, $H$71)), $R61,
    FALSE, N("Check if case is 'RIGHT' and x axis value greater than z score"),
    AND($D$71 = "RIGHT", $Q61 &gt; IF($H$71="", 0, $H$71)), $R61,
    FALSE, N("Check if case is 'TWO' and both directions"),
    AND(
        $D$71 = "TWO",
        OR($Q61 &lt; -ABS($H$71), $Q61 &gt; ABS($H$71))
    ), $R61,
    FALSE, N("Default case: Return NA()"),
    TRUE, NA()
)</f>
        <v>#N/A</v>
      </c>
      <c r="V61" s="38"/>
      <c r="W61" s="23">
        <v>0.66666666666666441</v>
      </c>
      <c r="X61" s="23">
        <v>6.2000000000000006E-2</v>
      </c>
      <c r="Y61" s="23">
        <f t="shared" si="0"/>
        <v>6.2000000000000006E-2</v>
      </c>
      <c r="Z61" s="23" t="str">
        <f t="shared" si="1"/>
        <v>x</v>
      </c>
    </row>
    <row r="62" spans="1:26" ht="16" x14ac:dyDescent="0.2">
      <c r="A62" s="41">
        <f>A53</f>
        <v>1</v>
      </c>
      <c r="B62" s="49" t="str">
        <f t="shared" ref="B62:I62" si="11">IF(B53="","",B53)</f>
        <v>normal pop</v>
      </c>
      <c r="C62" s="49" t="str">
        <f t="shared" si="11"/>
        <v>CloudForge</v>
      </c>
      <c r="D62" s="49" t="str">
        <f t="shared" si="11"/>
        <v>right</v>
      </c>
      <c r="E62" s="50">
        <f t="shared" si="11"/>
        <v>8000</v>
      </c>
      <c r="F62" s="57">
        <f t="shared" si="11"/>
        <v>1800</v>
      </c>
      <c r="G62" s="54">
        <f t="shared" si="11"/>
        <v>8943.920922874473</v>
      </c>
      <c r="H62" s="55">
        <f t="shared" si="11"/>
        <v>0.52440051270804078</v>
      </c>
      <c r="I62" s="56">
        <f t="shared" si="11"/>
        <v>0.3</v>
      </c>
      <c r="J62" s="38"/>
      <c r="K62" s="16"/>
      <c r="L62" s="25">
        <f t="shared" si="3"/>
        <v>0</v>
      </c>
      <c r="M62" s="25" t="str">
        <f t="shared" si="3"/>
        <v># decimals raw</v>
      </c>
      <c r="N62" s="16"/>
      <c r="O62" s="38"/>
      <c r="P62" s="38"/>
      <c r="Q62" s="46">
        <f t="shared" si="5"/>
        <v>-2.5000000000000018</v>
      </c>
      <c r="R62" s="81">
        <f t="shared" si="6"/>
        <v>1.7528300493568461E-2</v>
      </c>
      <c r="S62" s="81" t="e" cm="1">
        <f t="array" ref="S62">_xlfn.IFS(
    FALSE, N("Check if X1 shading is ON"),
    $S$48&lt;&gt;"x", NA(),
    FALSE, N("Check if case is 'LEFT' and x axis value less than z score"),
    AND($D$67 = "LEFT", $Q62 &lt; IF($H$67="", 0, $H$67)), $R62,
    FALSE, N("Check if case is 'RIGHT' and x axis value greater than z score"),
    AND($D$67 = "RIGHT", $Q62 &gt; IF($H$67="", 0, $H$67)), $R62,
    FALSE, N("Check if case is 'TWO' and both directions"),
    AND(
        $D$67 = "TWO",
        OR($Q62 &lt; -ABS($H$67), $Q62 &gt; ABS($H$68))
    ), $R62,
    FALSE, N("Default case: Return NA()"),
    TRUE, NA()
)</f>
        <v>#VALUE!</v>
      </c>
      <c r="T62" s="81" t="e" cm="1">
        <f t="array" ref="T62">_xlfn.IFS(
    FALSE, N("Check if X1 shading is ON"),
    $S$48&lt;&gt;"x", NA(),
    FALSE, N("Check if case is 'LEFT' and x axis value less than z score"),
    AND($D$68 = "LEFT", $Q62 &lt; IF($H$68="", 0, $H$68)), $R62,
    FALSE, N("Check if case is 'RIGHT' and x axis value greater than z score"),
    AND($D$68 = "RIGHT", $Q62 &gt; IF($H$68="", 0, $H$68)), $R62,
    FALSE, N("Default case: Return NA()"),
    TRUE, NA()
)</f>
        <v>#N/A</v>
      </c>
      <c r="U62" s="81" t="e" cm="1">
        <f t="array" ref="U62">_xlfn.IFS(
    FALSE, N("Check if X1 shading is ON"),
    $U$48&lt;&gt;"x", NA(),
    FALSE, N("Check if case is 'LEFT' and x axis value less than z score"),
    AND($D$71 = "LEFT", $Q62 &lt; IF($H$71="", 0, $H$71)), $R62,
    FALSE, N("Check if case is 'RIGHT' and x axis value greater than z score"),
    AND($D$71 = "RIGHT", $Q62 &gt; IF($H$71="", 0, $H$71)), $R62,
    FALSE, N("Check if case is 'TWO' and both directions"),
    AND(
        $D$71 = "TWO",
        OR($Q62 &lt; -ABS($H$71), $Q62 &gt; ABS($H$71))
    ), $R62,
    FALSE, N("Default case: Return NA()"),
    TRUE, NA()
)</f>
        <v>#N/A</v>
      </c>
      <c r="V62" s="38"/>
      <c r="W62" s="23">
        <v>0.83333333333333093</v>
      </c>
      <c r="X62" s="23">
        <v>6.2000000000000006E-2</v>
      </c>
      <c r="Y62" s="23">
        <f t="shared" si="0"/>
        <v>6.2000000000000006E-2</v>
      </c>
      <c r="Z62" s="23" t="str">
        <f t="shared" si="1"/>
        <v>x</v>
      </c>
    </row>
    <row r="63" spans="1:26" ht="16" x14ac:dyDescent="0.2">
      <c r="A63" s="39"/>
      <c r="B63" s="53"/>
      <c r="C63" s="53"/>
      <c r="D63" s="16"/>
      <c r="E63" s="16"/>
      <c r="F63" s="16"/>
      <c r="G63" s="16"/>
      <c r="H63" s="16"/>
      <c r="I63" s="16"/>
      <c r="J63" s="38"/>
      <c r="K63" s="16"/>
      <c r="L63" s="16"/>
      <c r="M63" s="16"/>
      <c r="N63" s="16"/>
      <c r="O63" s="38"/>
      <c r="P63" s="38"/>
      <c r="Q63" s="46">
        <f t="shared" si="5"/>
        <v>-2.4583333333333353</v>
      </c>
      <c r="R63" s="81">
        <f t="shared" si="6"/>
        <v>1.9435773384264884E-2</v>
      </c>
      <c r="S63" s="81" t="e" cm="1">
        <f t="array" ref="S63">_xlfn.IFS(
    FALSE, N("Check if X1 shading is ON"),
    $S$48&lt;&gt;"x", NA(),
    FALSE, N("Check if case is 'LEFT' and x axis value less than z score"),
    AND($D$67 = "LEFT", $Q63 &lt; IF($H$67="", 0, $H$67)), $R63,
    FALSE, N("Check if case is 'RIGHT' and x axis value greater than z score"),
    AND($D$67 = "RIGHT", $Q63 &gt; IF($H$67="", 0, $H$67)), $R63,
    FALSE, N("Check if case is 'TWO' and both directions"),
    AND(
        $D$67 = "TWO",
        OR($Q63 &lt; -ABS($H$67), $Q63 &gt; ABS($H$68))
    ), $R63,
    FALSE, N("Default case: Return NA()"),
    TRUE, NA()
)</f>
        <v>#VALUE!</v>
      </c>
      <c r="T63" s="81" t="e" cm="1">
        <f t="array" ref="T63">_xlfn.IFS(
    FALSE, N("Check if X1 shading is ON"),
    $S$48&lt;&gt;"x", NA(),
    FALSE, N("Check if case is 'LEFT' and x axis value less than z score"),
    AND($D$68 = "LEFT", $Q63 &lt; IF($H$68="", 0, $H$68)), $R63,
    FALSE, N("Check if case is 'RIGHT' and x axis value greater than z score"),
    AND($D$68 = "RIGHT", $Q63 &gt; IF($H$68="", 0, $H$68)), $R63,
    FALSE, N("Default case: Return NA()"),
    TRUE, NA()
)</f>
        <v>#N/A</v>
      </c>
      <c r="U63" s="81" t="e" cm="1">
        <f t="array" ref="U63">_xlfn.IFS(
    FALSE, N("Check if X1 shading is ON"),
    $U$48&lt;&gt;"x", NA(),
    FALSE, N("Check if case is 'LEFT' and x axis value less than z score"),
    AND($D$71 = "LEFT", $Q63 &lt; IF($H$71="", 0, $H$71)), $R63,
    FALSE, N("Check if case is 'RIGHT' and x axis value greater than z score"),
    AND($D$71 = "RIGHT", $Q63 &gt; IF($H$71="", 0, $H$71)), $R63,
    FALSE, N("Check if case is 'TWO' and both directions"),
    AND(
        $D$71 = "TWO",
        OR($Q63 &lt; -ABS($H$71), $Q63 &gt; ABS($H$71))
    ), $R63,
    FALSE, N("Default case: Return NA()"),
    TRUE, NA()
)</f>
        <v>#N/A</v>
      </c>
      <c r="V63" s="38"/>
      <c r="W63" s="23">
        <v>1.1666666666666643</v>
      </c>
      <c r="X63" s="23">
        <v>6.2000000000000006E-2</v>
      </c>
      <c r="Y63" s="23">
        <f t="shared" si="0"/>
        <v>6.2000000000000006E-2</v>
      </c>
      <c r="Z63" s="23" t="str">
        <f t="shared" si="1"/>
        <v>x</v>
      </c>
    </row>
    <row r="64" spans="1:26" ht="16" x14ac:dyDescent="0.2">
      <c r="A64" s="39"/>
      <c r="B64" s="39"/>
      <c r="C64" s="39"/>
      <c r="D64" s="39"/>
      <c r="E64" s="121"/>
      <c r="F64" s="121"/>
      <c r="G64" s="121"/>
      <c r="H64" s="46"/>
      <c r="I64" s="47"/>
      <c r="J64" s="38"/>
      <c r="K64" s="16"/>
      <c r="L64" s="16"/>
      <c r="M64" s="16"/>
      <c r="N64" s="16"/>
      <c r="O64" s="38"/>
      <c r="P64" s="38"/>
      <c r="Q64" s="46">
        <f t="shared" si="5"/>
        <v>-2.4166666666666687</v>
      </c>
      <c r="R64" s="81">
        <f t="shared" si="6"/>
        <v>2.1513440016773546E-2</v>
      </c>
      <c r="S64" s="81" t="e" cm="1">
        <f t="array" ref="S64">_xlfn.IFS(
    FALSE, N("Check if X1 shading is ON"),
    $S$48&lt;&gt;"x", NA(),
    FALSE, N("Check if case is 'LEFT' and x axis value less than z score"),
    AND($D$67 = "LEFT", $Q64 &lt; IF($H$67="", 0, $H$67)), $R64,
    FALSE, N("Check if case is 'RIGHT' and x axis value greater than z score"),
    AND($D$67 = "RIGHT", $Q64 &gt; IF($H$67="", 0, $H$67)), $R64,
    FALSE, N("Check if case is 'TWO' and both directions"),
    AND(
        $D$67 = "TWO",
        OR($Q64 &lt; -ABS($H$67), $Q64 &gt; ABS($H$68))
    ), $R64,
    FALSE, N("Default case: Return NA()"),
    TRUE, NA()
)</f>
        <v>#VALUE!</v>
      </c>
      <c r="T64" s="81" t="e" cm="1">
        <f t="array" ref="T64">_xlfn.IFS(
    FALSE, N("Check if X1 shading is ON"),
    $S$48&lt;&gt;"x", NA(),
    FALSE, N("Check if case is 'LEFT' and x axis value less than z score"),
    AND($D$68 = "LEFT", $Q64 &lt; IF($H$68="", 0, $H$68)), $R64,
    FALSE, N("Check if case is 'RIGHT' and x axis value greater than z score"),
    AND($D$68 = "RIGHT", $Q64 &gt; IF($H$68="", 0, $H$68)), $R64,
    FALSE, N("Default case: Return NA()"),
    TRUE, NA()
)</f>
        <v>#N/A</v>
      </c>
      <c r="U64" s="81" t="e" cm="1">
        <f t="array" ref="U64">_xlfn.IFS(
    FALSE, N("Check if X1 shading is ON"),
    $U$48&lt;&gt;"x", NA(),
    FALSE, N("Check if case is 'LEFT' and x axis value less than z score"),
    AND($D$71 = "LEFT", $Q64 &lt; IF($H$71="", 0, $H$71)), $R64,
    FALSE, N("Check if case is 'RIGHT' and x axis value greater than z score"),
    AND($D$71 = "RIGHT", $Q64 &gt; IF($H$71="", 0, $H$71)), $R64,
    FALSE, N("Check if case is 'TWO' and both directions"),
    AND(
        $D$71 = "TWO",
        OR($Q64 &lt; -ABS($H$71), $Q64 &gt; ABS($H$71))
    ), $R64,
    FALSE, N("Default case: Return NA()"),
    TRUE, NA()
)</f>
        <v>#N/A</v>
      </c>
      <c r="V64" s="38"/>
      <c r="W64" s="23">
        <v>1.3333333333333313</v>
      </c>
      <c r="X64" s="23">
        <v>6.2000000000000006E-2</v>
      </c>
      <c r="Y64" s="23">
        <f t="shared" si="0"/>
        <v>6.2000000000000006E-2</v>
      </c>
      <c r="Z64" s="23" t="str">
        <f t="shared" si="1"/>
        <v>x</v>
      </c>
    </row>
    <row r="65" spans="1:26" ht="16" x14ac:dyDescent="0.2">
      <c r="A65" s="4" t="s">
        <v>232</v>
      </c>
      <c r="B65" s="16"/>
      <c r="C65" s="39"/>
      <c r="D65" s="86"/>
      <c r="E65" s="86"/>
      <c r="F65" s="86"/>
      <c r="G65" s="49" t="str" cm="1">
        <f t="array" ref="G65">_xlfn.IFS(
    ISNUMBER(SEARCH("0", G56)), 0,
    G56="", 0,
    ISNUMBER(SEARCH("x", G56)), "x",
    TRUE, "x"
)</f>
        <v>x</v>
      </c>
      <c r="H65" s="49" t="str" cm="1">
        <f t="array" ref="H65">_xlfn.IFS(
    ISNUMBER(SEARCH("0", H56)), 0,
    H56="", 0,
    ISNUMBER(SEARCH("x", H56)), "x",
    TRUE, "x"
)</f>
        <v>x</v>
      </c>
      <c r="I65" s="49" t="str" cm="1">
        <f t="array" ref="I65">_xlfn.IFS(
    ISNUMBER(SEARCH("0", I56)), 0,
    I56="", 0,
    ISNUMBER(SEARCH("x", I56)), "x",
    TRUE, "x"
)</f>
        <v>x</v>
      </c>
      <c r="J65" s="38"/>
      <c r="K65" s="16"/>
      <c r="L65" s="16"/>
      <c r="M65" s="16"/>
      <c r="N65" s="16"/>
      <c r="O65" s="38"/>
      <c r="P65" s="38"/>
      <c r="Q65" s="46">
        <f t="shared" si="5"/>
        <v>-2.3750000000000022</v>
      </c>
      <c r="R65" s="81">
        <f t="shared" si="6"/>
        <v>2.3771900829913678E-2</v>
      </c>
      <c r="S65" s="81" t="e" cm="1">
        <f t="array" ref="S65">_xlfn.IFS(
    FALSE, N("Check if X1 shading is ON"),
    $S$48&lt;&gt;"x", NA(),
    FALSE, N("Check if case is 'LEFT' and x axis value less than z score"),
    AND($D$67 = "LEFT", $Q65 &lt; IF($H$67="", 0, $H$67)), $R65,
    FALSE, N("Check if case is 'RIGHT' and x axis value greater than z score"),
    AND($D$67 = "RIGHT", $Q65 &gt; IF($H$67="", 0, $H$67)), $R65,
    FALSE, N("Check if case is 'TWO' and both directions"),
    AND(
        $D$67 = "TWO",
        OR($Q65 &lt; -ABS($H$67), $Q65 &gt; ABS($H$68))
    ), $R65,
    FALSE, N("Default case: Return NA()"),
    TRUE, NA()
)</f>
        <v>#VALUE!</v>
      </c>
      <c r="T65" s="81" t="e" cm="1">
        <f t="array" ref="T65">_xlfn.IFS(
    FALSE, N("Check if X1 shading is ON"),
    $S$48&lt;&gt;"x", NA(),
    FALSE, N("Check if case is 'LEFT' and x axis value less than z score"),
    AND($D$68 = "LEFT", $Q65 &lt; IF($H$68="", 0, $H$68)), $R65,
    FALSE, N("Check if case is 'RIGHT' and x axis value greater than z score"),
    AND($D$68 = "RIGHT", $Q65 &gt; IF($H$68="", 0, $H$68)), $R65,
    FALSE, N("Default case: Return NA()"),
    TRUE, NA()
)</f>
        <v>#N/A</v>
      </c>
      <c r="U65" s="81" t="e" cm="1">
        <f t="array" ref="U65">_xlfn.IFS(
    FALSE, N("Check if X1 shading is ON"),
    $U$48&lt;&gt;"x", NA(),
    FALSE, N("Check if case is 'LEFT' and x axis value less than z score"),
    AND($D$71 = "LEFT", $Q65 &lt; IF($H$71="", 0, $H$71)), $R65,
    FALSE, N("Check if case is 'RIGHT' and x axis value greater than z score"),
    AND($D$71 = "RIGHT", $Q65 &gt; IF($H$71="", 0, $H$71)), $R65,
    FALSE, N("Check if case is 'TWO' and both directions"),
    AND(
        $D$71 = "TWO",
        OR($Q65 &lt; -ABS($H$71), $Q65 &gt; ABS($H$71))
    ), $R65,
    FALSE, N("Default case: Return NA()"),
    TRUE, NA()
)</f>
        <v>#N/A</v>
      </c>
      <c r="V65" s="38"/>
      <c r="W65" s="23">
        <v>1.4999999999999982</v>
      </c>
      <c r="X65" s="23">
        <v>6.2000000000000006E-2</v>
      </c>
      <c r="Y65" s="23">
        <f t="shared" si="0"/>
        <v>6.2000000000000006E-2</v>
      </c>
      <c r="Z65" s="23" t="str">
        <f t="shared" si="1"/>
        <v>x</v>
      </c>
    </row>
    <row r="66" spans="1:26" ht="16" x14ac:dyDescent="0.2">
      <c r="A66" s="40" t="s">
        <v>166</v>
      </c>
      <c r="B66" s="19" t="s">
        <v>167</v>
      </c>
      <c r="C66" s="19" t="s">
        <v>168</v>
      </c>
      <c r="D66" s="19" t="s">
        <v>169</v>
      </c>
      <c r="E66" s="20" t="s">
        <v>3</v>
      </c>
      <c r="F66" s="40" t="str">
        <f>IF(F57=0,"",F57)</f>
        <v>σ</v>
      </c>
      <c r="G66" s="40" t="str">
        <f t="shared" ref="G66:I66" si="12">IF(G57=0,"",G57)</f>
        <v>x</v>
      </c>
      <c r="H66" s="40" t="str">
        <f>IF(H57=0,"",LEFT(H57,1))</f>
        <v>z</v>
      </c>
      <c r="I66" s="40" t="str">
        <f t="shared" si="12"/>
        <v>P(x)</v>
      </c>
      <c r="J66" s="16"/>
      <c r="K66" s="16"/>
      <c r="L66" s="16"/>
      <c r="M66" s="38"/>
      <c r="N66" s="38"/>
      <c r="O66" s="38"/>
      <c r="P66" s="38"/>
      <c r="Q66" s="46">
        <f t="shared" si="5"/>
        <v>-2.3333333333333357</v>
      </c>
      <c r="R66" s="81">
        <f t="shared" si="6"/>
        <v>2.6221889093709354E-2</v>
      </c>
      <c r="S66" s="81" t="e" cm="1">
        <f t="array" ref="S66">_xlfn.IFS(
    FALSE, N("Check if X1 shading is ON"),
    $S$48&lt;&gt;"x", NA(),
    FALSE, N("Check if case is 'LEFT' and x axis value less than z score"),
    AND($D$67 = "LEFT", $Q66 &lt; IF($H$67="", 0, $H$67)), $R66,
    FALSE, N("Check if case is 'RIGHT' and x axis value greater than z score"),
    AND($D$67 = "RIGHT", $Q66 &gt; IF($H$67="", 0, $H$67)), $R66,
    FALSE, N("Check if case is 'TWO' and both directions"),
    AND(
        $D$67 = "TWO",
        OR($Q66 &lt; -ABS($H$67), $Q66 &gt; ABS($H$68))
    ), $R66,
    FALSE, N("Default case: Return NA()"),
    TRUE, NA()
)</f>
        <v>#VALUE!</v>
      </c>
      <c r="T66" s="81" t="e" cm="1">
        <f t="array" ref="T66">_xlfn.IFS(
    FALSE, N("Check if X1 shading is ON"),
    $S$48&lt;&gt;"x", NA(),
    FALSE, N("Check if case is 'LEFT' and x axis value less than z score"),
    AND($D$68 = "LEFT", $Q66 &lt; IF($H$68="", 0, $H$68)), $R66,
    FALSE, N("Check if case is 'RIGHT' and x axis value greater than z score"),
    AND($D$68 = "RIGHT", $Q66 &gt; IF($H$68="", 0, $H$68)), $R66,
    FALSE, N("Default case: Return NA()"),
    TRUE, NA()
)</f>
        <v>#N/A</v>
      </c>
      <c r="U66" s="81" t="e" cm="1">
        <f t="array" ref="U66">_xlfn.IFS(
    FALSE, N("Check if X1 shading is ON"),
    $U$48&lt;&gt;"x", NA(),
    FALSE, N("Check if case is 'LEFT' and x axis value less than z score"),
    AND($D$71 = "LEFT", $Q66 &lt; IF($H$71="", 0, $H$71)), $R66,
    FALSE, N("Check if case is 'RIGHT' and x axis value greater than z score"),
    AND($D$71 = "RIGHT", $Q66 &gt; IF($H$71="", 0, $H$71)), $R66,
    FALSE, N("Check if case is 'TWO' and both directions"),
    AND(
        $D$71 = "TWO",
        OR($Q66 &lt; -ABS($H$71), $Q66 &gt; ABS($H$71))
    ), $R66,
    FALSE, N("Default case: Return NA()"),
    TRUE, NA()
)</f>
        <v>#N/A</v>
      </c>
      <c r="V66" s="38"/>
      <c r="W66" s="23">
        <v>1.6666666666666652</v>
      </c>
      <c r="X66" s="23">
        <v>6.2000000000000006E-2</v>
      </c>
      <c r="Y66" s="23">
        <f t="shared" si="0"/>
        <v>6.2000000000000006E-2</v>
      </c>
      <c r="Z66" s="23" t="str">
        <f t="shared" si="1"/>
        <v>x</v>
      </c>
    </row>
    <row r="67" spans="1:26" ht="16" x14ac:dyDescent="0.2">
      <c r="A67" s="41">
        <f>A58</f>
        <v>1</v>
      </c>
      <c r="B67" s="49" t="str">
        <f t="shared" ref="B67:C68" si="13">IF(B58=0,"",B58)</f>
        <v>normal pop</v>
      </c>
      <c r="C67" s="49" t="str">
        <f t="shared" si="13"/>
        <v>BrightBloom</v>
      </c>
      <c r="D67" s="49" t="str" cm="1">
        <f t="array" ref="D67">_xlfn.IFS(
    D58=0, "",
    ISNUMBER(SEARCH("LEFT", D58)), "LEFT",
    ISNUMBER(SEARCH("RIGHT", D58)), "RIGHT",
    TRUE, D58
)</f>
        <v>RIGHT</v>
      </c>
      <c r="E67" s="59">
        <f t="shared" ref="E67:I68" si="14">IF(E58=0,"",E58)</f>
        <v>9500</v>
      </c>
      <c r="F67" s="60">
        <f t="shared" si="14"/>
        <v>1200</v>
      </c>
      <c r="G67" s="59">
        <f t="shared" si="14"/>
        <v>10509.945480287497</v>
      </c>
      <c r="H67" s="61">
        <f t="shared" si="14"/>
        <v>0.84162123357291474</v>
      </c>
      <c r="I67" s="6">
        <f t="shared" si="14"/>
        <v>0.2</v>
      </c>
      <c r="J67" s="16"/>
      <c r="K67" s="16"/>
      <c r="L67" s="16"/>
      <c r="M67" s="38"/>
      <c r="N67" s="38"/>
      <c r="O67" s="38"/>
      <c r="P67" s="38"/>
      <c r="Q67" s="46">
        <f t="shared" si="5"/>
        <v>-2.2916666666666692</v>
      </c>
      <c r="R67" s="81">
        <f t="shared" si="6"/>
        <v>2.8874206565747223E-2</v>
      </c>
      <c r="S67" s="81" t="e" cm="1">
        <f t="array" ref="S67">_xlfn.IFS(
    FALSE, N("Check if X1 shading is ON"),
    $S$48&lt;&gt;"x", NA(),
    FALSE, N("Check if case is 'LEFT' and x axis value less than z score"),
    AND($D$67 = "LEFT", $Q67 &lt; IF($H$67="", 0, $H$67)), $R67,
    FALSE, N("Check if case is 'RIGHT' and x axis value greater than z score"),
    AND($D$67 = "RIGHT", $Q67 &gt; IF($H$67="", 0, $H$67)), $R67,
    FALSE, N("Check if case is 'TWO' and both directions"),
    AND(
        $D$67 = "TWO",
        OR($Q67 &lt; -ABS($H$67), $Q67 &gt; ABS($H$68))
    ), $R67,
    FALSE, N("Default case: Return NA()"),
    TRUE, NA()
)</f>
        <v>#VALUE!</v>
      </c>
      <c r="T67" s="81" t="e" cm="1">
        <f t="array" ref="T67">_xlfn.IFS(
    FALSE, N("Check if X1 shading is ON"),
    $S$48&lt;&gt;"x", NA(),
    FALSE, N("Check if case is 'LEFT' and x axis value less than z score"),
    AND($D$68 = "LEFT", $Q67 &lt; IF($H$68="", 0, $H$68)), $R67,
    FALSE, N("Check if case is 'RIGHT' and x axis value greater than z score"),
    AND($D$68 = "RIGHT", $Q67 &gt; IF($H$68="", 0, $H$68)), $R67,
    FALSE, N("Default case: Return NA()"),
    TRUE, NA()
)</f>
        <v>#N/A</v>
      </c>
      <c r="U67" s="81" t="e" cm="1">
        <f t="array" ref="U67">_xlfn.IFS(
    FALSE, N("Check if X1 shading is ON"),
    $U$48&lt;&gt;"x", NA(),
    FALSE, N("Check if case is 'LEFT' and x axis value less than z score"),
    AND($D$71 = "LEFT", $Q67 &lt; IF($H$71="", 0, $H$71)), $R67,
    FALSE, N("Check if case is 'RIGHT' and x axis value greater than z score"),
    AND($D$71 = "RIGHT", $Q67 &gt; IF($H$71="", 0, $H$71)), $R67,
    FALSE, N("Check if case is 'TWO' and both directions"),
    AND(
        $D$71 = "TWO",
        OR($Q67 &lt; -ABS($H$71), $Q67 &gt; ABS($H$71))
    ), $R67,
    FALSE, N("Default case: Return NA()"),
    TRUE, NA()
)</f>
        <v>#N/A</v>
      </c>
      <c r="V67" s="38"/>
      <c r="W67" s="23">
        <v>1.8333333333333321</v>
      </c>
      <c r="X67" s="23">
        <v>6.2000000000000006E-2</v>
      </c>
      <c r="Y67" s="23">
        <f t="shared" si="0"/>
        <v>6.2000000000000006E-2</v>
      </c>
      <c r="Z67" s="23" t="str">
        <f t="shared" si="1"/>
        <v>x</v>
      </c>
    </row>
    <row r="68" spans="1:26" ht="16" x14ac:dyDescent="0.2">
      <c r="A68" s="41">
        <f>A59</f>
        <v>0</v>
      </c>
      <c r="B68" s="49" t="str">
        <f t="shared" si="13"/>
        <v/>
      </c>
      <c r="C68" s="49" t="str">
        <f t="shared" si="13"/>
        <v/>
      </c>
      <c r="D68" s="49" t="str" cm="1">
        <f t="array" ref="D68">_xlfn.IFS(
    D59=0, "",
    ISNUMBER(SEARCH("LEFT", D59)), "LEFT",
    ISNUMBER(SEARCH("RIGHT", D59)), "RIGHT",
    TRUE, D59
)</f>
        <v/>
      </c>
      <c r="E68" s="59" t="str">
        <f t="shared" si="14"/>
        <v/>
      </c>
      <c r="F68" s="60" t="str">
        <f t="shared" si="14"/>
        <v/>
      </c>
      <c r="G68" s="59" t="str">
        <f>IF(G59=0,"",G59)</f>
        <v/>
      </c>
      <c r="H68" s="61" t="str">
        <f>IF(H59=0,"",H59)</f>
        <v/>
      </c>
      <c r="I68" s="6" t="str">
        <f>IF(I59=0,"",I59)</f>
        <v/>
      </c>
      <c r="J68" s="38"/>
      <c r="K68" s="16"/>
      <c r="L68" s="16"/>
      <c r="M68" s="38"/>
      <c r="N68" s="38"/>
      <c r="O68" s="38"/>
      <c r="P68" s="38"/>
      <c r="Q68" s="46">
        <f t="shared" si="5"/>
        <v>-2.2500000000000027</v>
      </c>
      <c r="R68" s="81">
        <f t="shared" si="6"/>
        <v>3.1739651835667224E-2</v>
      </c>
      <c r="S68" s="81" t="e" cm="1">
        <f t="array" ref="S68">_xlfn.IFS(
    FALSE, N("Check if X1 shading is ON"),
    $S$48&lt;&gt;"x", NA(),
    FALSE, N("Check if case is 'LEFT' and x axis value less than z score"),
    AND($D$67 = "LEFT", $Q68 &lt; IF($H$67="", 0, $H$67)), $R68,
    FALSE, N("Check if case is 'RIGHT' and x axis value greater than z score"),
    AND($D$67 = "RIGHT", $Q68 &gt; IF($H$67="", 0, $H$67)), $R68,
    FALSE, N("Check if case is 'TWO' and both directions"),
    AND(
        $D$67 = "TWO",
        OR($Q68 &lt; -ABS($H$67), $Q68 &gt; ABS($H$68))
    ), $R68,
    FALSE, N("Default case: Return NA()"),
    TRUE, NA()
)</f>
        <v>#VALUE!</v>
      </c>
      <c r="T68" s="81" t="e" cm="1">
        <f t="array" ref="T68">_xlfn.IFS(
    FALSE, N("Check if X1 shading is ON"),
    $S$48&lt;&gt;"x", NA(),
    FALSE, N("Check if case is 'LEFT' and x axis value less than z score"),
    AND($D$68 = "LEFT", $Q68 &lt; IF($H$68="", 0, $H$68)), $R68,
    FALSE, N("Check if case is 'RIGHT' and x axis value greater than z score"),
    AND($D$68 = "RIGHT", $Q68 &gt; IF($H$68="", 0, $H$68)), $R68,
    FALSE, N("Default case: Return NA()"),
    TRUE, NA()
)</f>
        <v>#N/A</v>
      </c>
      <c r="U68" s="81" t="e" cm="1">
        <f t="array" ref="U68">_xlfn.IFS(
    FALSE, N("Check if X1 shading is ON"),
    $U$48&lt;&gt;"x", NA(),
    FALSE, N("Check if case is 'LEFT' and x axis value less than z score"),
    AND($D$71 = "LEFT", $Q68 &lt; IF($H$71="", 0, $H$71)), $R68,
    FALSE, N("Check if case is 'RIGHT' and x axis value greater than z score"),
    AND($D$71 = "RIGHT", $Q68 &gt; IF($H$71="", 0, $H$71)), $R68,
    FALSE, N("Check if case is 'TWO' and both directions"),
    AND(
        $D$71 = "TWO",
        OR($Q68 &lt; -ABS($H$71), $Q68 &gt; ABS($H$71))
    ), $R68,
    FALSE, N("Default case: Return NA()"),
    TRUE, NA()
)</f>
        <v>#N/A</v>
      </c>
      <c r="V68" s="38"/>
      <c r="W68" s="23">
        <v>-1.6666666666666696</v>
      </c>
      <c r="X68" s="23">
        <v>8.6000000000000007E-2</v>
      </c>
      <c r="Y68" s="23">
        <f t="shared" si="0"/>
        <v>8.6000000000000007E-2</v>
      </c>
      <c r="Z68" s="23" t="str">
        <f t="shared" si="1"/>
        <v>x</v>
      </c>
    </row>
    <row r="69" spans="1:26" ht="16" x14ac:dyDescent="0.2">
      <c r="A69" s="39"/>
      <c r="B69" s="16"/>
      <c r="C69" s="16"/>
      <c r="D69" s="25" t="str">
        <f>IF(AND(D67="left",D68="right"),"TWO","")</f>
        <v/>
      </c>
      <c r="E69" s="16"/>
      <c r="F69" s="16"/>
      <c r="G69" s="16"/>
      <c r="H69" s="16"/>
      <c r="I69" s="16"/>
      <c r="J69" s="38"/>
      <c r="K69" s="16" t="s">
        <v>246</v>
      </c>
      <c r="L69" s="16"/>
      <c r="M69" s="38"/>
      <c r="N69" s="38"/>
      <c r="O69" s="38"/>
      <c r="P69" s="38"/>
      <c r="Q69" s="46">
        <f t="shared" si="5"/>
        <v>-2.2083333333333361</v>
      </c>
      <c r="R69" s="81">
        <f t="shared" si="6"/>
        <v>3.482894138763417E-2</v>
      </c>
      <c r="S69" s="81" t="e" cm="1">
        <f t="array" ref="S69">_xlfn.IFS(
    FALSE, N("Check if X1 shading is ON"),
    $S$48&lt;&gt;"x", NA(),
    FALSE, N("Check if case is 'LEFT' and x axis value less than z score"),
    AND($D$67 = "LEFT", $Q69 &lt; IF($H$67="", 0, $H$67)), $R69,
    FALSE, N("Check if case is 'RIGHT' and x axis value greater than z score"),
    AND($D$67 = "RIGHT", $Q69 &gt; IF($H$67="", 0, $H$67)), $R69,
    FALSE, N("Check if case is 'TWO' and both directions"),
    AND(
        $D$67 = "TWO",
        OR($Q69 &lt; -ABS($H$67), $Q69 &gt; ABS($H$68))
    ), $R69,
    FALSE, N("Default case: Return NA()"),
    TRUE, NA()
)</f>
        <v>#VALUE!</v>
      </c>
      <c r="T69" s="81" t="e" cm="1">
        <f t="array" ref="T69">_xlfn.IFS(
    FALSE, N("Check if X1 shading is ON"),
    $S$48&lt;&gt;"x", NA(),
    FALSE, N("Check if case is 'LEFT' and x axis value less than z score"),
    AND($D$68 = "LEFT", $Q69 &lt; IF($H$68="", 0, $H$68)), $R69,
    FALSE, N("Check if case is 'RIGHT' and x axis value greater than z score"),
    AND($D$68 = "RIGHT", $Q69 &gt; IF($H$68="", 0, $H$68)), $R69,
    FALSE, N("Default case: Return NA()"),
    TRUE, NA()
)</f>
        <v>#N/A</v>
      </c>
      <c r="U69" s="81" t="e" cm="1">
        <f t="array" ref="U69">_xlfn.IFS(
    FALSE, N("Check if X1 shading is ON"),
    $U$48&lt;&gt;"x", NA(),
    FALSE, N("Check if case is 'LEFT' and x axis value less than z score"),
    AND($D$71 = "LEFT", $Q69 &lt; IF($H$71="", 0, $H$71)), $R69,
    FALSE, N("Check if case is 'RIGHT' and x axis value greater than z score"),
    AND($D$71 = "RIGHT", $Q69 &gt; IF($H$71="", 0, $H$71)), $R69,
    FALSE, N("Check if case is 'TWO' and both directions"),
    AND(
        $D$71 = "TWO",
        OR($Q69 &lt; -ABS($H$71), $Q69 &gt; ABS($H$71))
    ), $R69,
    FALSE, N("Default case: Return NA()"),
    TRUE, NA()
)</f>
        <v>#N/A</v>
      </c>
      <c r="V69" s="38"/>
      <c r="W69" s="23">
        <v>-1.5000000000000027</v>
      </c>
      <c r="X69" s="23">
        <v>8.6000000000000007E-2</v>
      </c>
      <c r="Y69" s="23">
        <f t="shared" ref="Y69:Y132" si="15">IF($Y$2="x",X69,NA())</f>
        <v>8.6000000000000007E-2</v>
      </c>
      <c r="Z69" s="23" t="str">
        <f t="shared" ref="Z69:Z132" si="16">IF($G$66="","",$G$66)</f>
        <v>x</v>
      </c>
    </row>
    <row r="70" spans="1:26" ht="16" x14ac:dyDescent="0.2">
      <c r="A70" s="39"/>
      <c r="B70" s="16"/>
      <c r="C70" s="16"/>
      <c r="D70" s="49" t="str" cm="1">
        <f t="array" ref="D70">_xlfn.IFS(
    ISNUMBER(SEARCH("0", D61)), 0,
    D61="", 0,
    ISNUMBER(SEARCH("x", D61)), "x",
    TRUE, "x"
)</f>
        <v>x</v>
      </c>
      <c r="E70" s="49" t="str" cm="1">
        <f t="array" ref="E70">_xlfn.IFS(
    ISNUMBER(SEARCH("0", E61)), 0,
    E61="", 0,
    ISNUMBER(SEARCH("x", E61)), "x",
    TRUE, "x"
)</f>
        <v>x</v>
      </c>
      <c r="F70" s="49" t="str" cm="1">
        <f t="array" ref="F70">_xlfn.IFS(
    ISNUMBER(SEARCH("0", F61)), 0,
    F61="", 0,
    ISNUMBER(SEARCH("x", F61)), "x",
    TRUE, "x"
)</f>
        <v>x</v>
      </c>
      <c r="G70" s="49" t="str" cm="1">
        <f t="array" ref="G70">_xlfn.IFS(
    ISNUMBER(SEARCH("0", G61)), 0,
    G61="", 0,
    ISNUMBER(SEARCH("x", G61)), "x",
    TRUE, "x"
)</f>
        <v>x</v>
      </c>
      <c r="H70" s="49" t="str" cm="1">
        <f t="array" ref="H70">_xlfn.IFS(
    ISNUMBER(SEARCH("0", H61)), 0,
    H61="", 0,
    ISNUMBER(SEARCH("x", H61)), "x",
    TRUE, "x"
)</f>
        <v>x</v>
      </c>
      <c r="I70" s="49" t="str" cm="1">
        <f t="array" ref="I70">_xlfn.IFS(
    ISNUMBER(SEARCH("0", I61)), 0,
    I61="", 0,
    ISNUMBER(SEARCH("x", I61)), "x",
    TRUE, "x"
)</f>
        <v>x</v>
      </c>
      <c r="J70" s="38"/>
      <c r="K70" s="41" t="s">
        <v>44</v>
      </c>
      <c r="L70" s="92" t="s">
        <v>250</v>
      </c>
      <c r="M70" s="38"/>
      <c r="N70" s="38"/>
      <c r="O70" s="38"/>
      <c r="P70" s="38"/>
      <c r="Q70" s="46">
        <f t="shared" si="5"/>
        <v>-2.1666666666666696</v>
      </c>
      <c r="R70" s="81">
        <f t="shared" si="6"/>
        <v>3.8152623506417724E-2</v>
      </c>
      <c r="S70" s="81" t="e" cm="1">
        <f t="array" ref="S70">_xlfn.IFS(
    FALSE, N("Check if X1 shading is ON"),
    $S$48&lt;&gt;"x", NA(),
    FALSE, N("Check if case is 'LEFT' and x axis value less than z score"),
    AND($D$67 = "LEFT", $Q70 &lt; IF($H$67="", 0, $H$67)), $R70,
    FALSE, N("Check if case is 'RIGHT' and x axis value greater than z score"),
    AND($D$67 = "RIGHT", $Q70 &gt; IF($H$67="", 0, $H$67)), $R70,
    FALSE, N("Check if case is 'TWO' and both directions"),
    AND(
        $D$67 = "TWO",
        OR($Q70 &lt; -ABS($H$67), $Q70 &gt; ABS($H$68))
    ), $R70,
    FALSE, N("Default case: Return NA()"),
    TRUE, NA()
)</f>
        <v>#VALUE!</v>
      </c>
      <c r="T70" s="81" t="e" cm="1">
        <f t="array" ref="T70">_xlfn.IFS(
    FALSE, N("Check if X1 shading is ON"),
    $S$48&lt;&gt;"x", NA(),
    FALSE, N("Check if case is 'LEFT' and x axis value less than z score"),
    AND($D$68 = "LEFT", $Q70 &lt; IF($H$68="", 0, $H$68)), $R70,
    FALSE, N("Check if case is 'RIGHT' and x axis value greater than z score"),
    AND($D$68 = "RIGHT", $Q70 &gt; IF($H$68="", 0, $H$68)), $R70,
    FALSE, N("Default case: Return NA()"),
    TRUE, NA()
)</f>
        <v>#N/A</v>
      </c>
      <c r="U70" s="81" t="e" cm="1">
        <f t="array" ref="U70">_xlfn.IFS(
    FALSE, N("Check if X1 shading is ON"),
    $U$48&lt;&gt;"x", NA(),
    FALSE, N("Check if case is 'LEFT' and x axis value less than z score"),
    AND($D$71 = "LEFT", $Q70 &lt; IF($H$71="", 0, $H$71)), $R70,
    FALSE, N("Check if case is 'RIGHT' and x axis value greater than z score"),
    AND($D$71 = "RIGHT", $Q70 &gt; IF($H$71="", 0, $H$71)), $R70,
    FALSE, N("Check if case is 'TWO' and both directions"),
    AND(
        $D$71 = "TWO",
        OR($Q70 &lt; -ABS($H$71), $Q70 &gt; ABS($H$71))
    ), $R70,
    FALSE, N("Default case: Return NA()"),
    TRUE, NA()
)</f>
        <v>#N/A</v>
      </c>
      <c r="V70" s="38"/>
      <c r="W70" s="23">
        <v>-1.3333333333333357</v>
      </c>
      <c r="X70" s="23">
        <v>8.6000000000000007E-2</v>
      </c>
      <c r="Y70" s="23">
        <f t="shared" si="15"/>
        <v>8.6000000000000007E-2</v>
      </c>
      <c r="Z70" s="23" t="str">
        <f t="shared" si="16"/>
        <v>x</v>
      </c>
    </row>
    <row r="71" spans="1:26" ht="16" x14ac:dyDescent="0.2">
      <c r="A71" s="41">
        <f>A62</f>
        <v>1</v>
      </c>
      <c r="B71" s="49" t="str">
        <f t="shared" ref="B71:C71" si="17">IF(B62=0,"",B62)</f>
        <v>normal pop</v>
      </c>
      <c r="C71" s="49" t="str">
        <f t="shared" si="17"/>
        <v>CloudForge</v>
      </c>
      <c r="D71" s="49" t="str" cm="1">
        <f t="array" ref="D71">_xlfn.IFS(
    D62=0, "",
    ISNUMBER(SEARCH("LEFT", D62)), "LEFT",
    ISNUMBER(SEARCH("RIGHT", D62)), "RIGHT",
    TRUE, D62
)</f>
        <v>RIGHT</v>
      </c>
      <c r="E71" s="59">
        <f t="shared" ref="E71:I71" si="18">IF(E62=0,"",E62)</f>
        <v>8000</v>
      </c>
      <c r="F71" s="60">
        <f t="shared" si="18"/>
        <v>1800</v>
      </c>
      <c r="G71" s="59">
        <f t="shared" si="18"/>
        <v>8943.920922874473</v>
      </c>
      <c r="H71" s="61">
        <f t="shared" si="18"/>
        <v>0.52440051270804078</v>
      </c>
      <c r="I71" s="6">
        <f t="shared" si="18"/>
        <v>0.3</v>
      </c>
      <c r="J71" s="38"/>
      <c r="K71" s="41" t="s">
        <v>252</v>
      </c>
      <c r="L71" s="92" t="s">
        <v>253</v>
      </c>
      <c r="M71" s="38"/>
      <c r="N71" s="38"/>
      <c r="O71" s="38"/>
      <c r="P71" s="38"/>
      <c r="Q71" s="46">
        <f t="shared" si="5"/>
        <v>-2.1250000000000031</v>
      </c>
      <c r="R71" s="81">
        <f t="shared" si="6"/>
        <v>4.1720985256338335E-2</v>
      </c>
      <c r="S71" s="81" t="e" cm="1">
        <f t="array" ref="S71">_xlfn.IFS(
    FALSE, N("Check if X1 shading is ON"),
    $S$48&lt;&gt;"x", NA(),
    FALSE, N("Check if case is 'LEFT' and x axis value less than z score"),
    AND($D$67 = "LEFT", $Q71 &lt; IF($H$67="", 0, $H$67)), $R71,
    FALSE, N("Check if case is 'RIGHT' and x axis value greater than z score"),
    AND($D$67 = "RIGHT", $Q71 &gt; IF($H$67="", 0, $H$67)), $R71,
    FALSE, N("Check if case is 'TWO' and both directions"),
    AND(
        $D$67 = "TWO",
        OR($Q71 &lt; -ABS($H$67), $Q71 &gt; ABS($H$68))
    ), $R71,
    FALSE, N("Default case: Return NA()"),
    TRUE, NA()
)</f>
        <v>#VALUE!</v>
      </c>
      <c r="T71" s="81" t="e" cm="1">
        <f t="array" ref="T71">_xlfn.IFS(
    FALSE, N("Check if X1 shading is ON"),
    $S$48&lt;&gt;"x", NA(),
    FALSE, N("Check if case is 'LEFT' and x axis value less than z score"),
    AND($D$68 = "LEFT", $Q71 &lt; IF($H$68="", 0, $H$68)), $R71,
    FALSE, N("Check if case is 'RIGHT' and x axis value greater than z score"),
    AND($D$68 = "RIGHT", $Q71 &gt; IF($H$68="", 0, $H$68)), $R71,
    FALSE, N("Default case: Return NA()"),
    TRUE, NA()
)</f>
        <v>#N/A</v>
      </c>
      <c r="U71" s="81" t="e" cm="1">
        <f t="array" ref="U71">_xlfn.IFS(
    FALSE, N("Check if X1 shading is ON"),
    $U$48&lt;&gt;"x", NA(),
    FALSE, N("Check if case is 'LEFT' and x axis value less than z score"),
    AND($D$71 = "LEFT", $Q71 &lt; IF($H$71="", 0, $H$71)), $R71,
    FALSE, N("Check if case is 'RIGHT' and x axis value greater than z score"),
    AND($D$71 = "RIGHT", $Q71 &gt; IF($H$71="", 0, $H$71)), $R71,
    FALSE, N("Check if case is 'TWO' and both directions"),
    AND(
        $D$71 = "TWO",
        OR($Q71 &lt; -ABS($H$71), $Q71 &gt; ABS($H$71))
    ), $R71,
    FALSE, N("Default case: Return NA()"),
    TRUE, NA()
)</f>
        <v>#N/A</v>
      </c>
      <c r="V71" s="38"/>
      <c r="W71" s="23">
        <v>-1.1666666666666687</v>
      </c>
      <c r="X71" s="23">
        <v>8.6000000000000007E-2</v>
      </c>
      <c r="Y71" s="23">
        <f t="shared" si="15"/>
        <v>8.6000000000000007E-2</v>
      </c>
      <c r="Z71" s="23" t="str">
        <f t="shared" si="16"/>
        <v>x</v>
      </c>
    </row>
    <row r="72" spans="1:26" ht="16" x14ac:dyDescent="0.2">
      <c r="A72" s="39"/>
      <c r="B72" s="53"/>
      <c r="C72" s="53"/>
      <c r="D72" s="16"/>
      <c r="E72" s="16"/>
      <c r="F72" s="16"/>
      <c r="G72" s="16"/>
      <c r="H72" s="16"/>
      <c r="I72" s="16"/>
      <c r="J72" s="38"/>
      <c r="K72" s="41" t="s">
        <v>256</v>
      </c>
      <c r="L72" s="92" t="s">
        <v>257</v>
      </c>
      <c r="M72" s="38"/>
      <c r="N72" s="38"/>
      <c r="O72" s="38"/>
      <c r="P72" s="38"/>
      <c r="Q72" s="46">
        <f t="shared" si="5"/>
        <v>-2.0833333333333366</v>
      </c>
      <c r="R72" s="81">
        <f t="shared" si="6"/>
        <v>4.5543952872905295E-2</v>
      </c>
      <c r="S72" s="81" t="e" cm="1">
        <f t="array" ref="S72">_xlfn.IFS(
    FALSE, N("Check if X1 shading is ON"),
    $S$48&lt;&gt;"x", NA(),
    FALSE, N("Check if case is 'LEFT' and x axis value less than z score"),
    AND($D$67 = "LEFT", $Q72 &lt; IF($H$67="", 0, $H$67)), $R72,
    FALSE, N("Check if case is 'RIGHT' and x axis value greater than z score"),
    AND($D$67 = "RIGHT", $Q72 &gt; IF($H$67="", 0, $H$67)), $R72,
    FALSE, N("Check if case is 'TWO' and both directions"),
    AND(
        $D$67 = "TWO",
        OR($Q72 &lt; -ABS($H$67), $Q72 &gt; ABS($H$68))
    ), $R72,
    FALSE, N("Default case: Return NA()"),
    TRUE, NA()
)</f>
        <v>#VALUE!</v>
      </c>
      <c r="T72" s="81" t="e" cm="1">
        <f t="array" ref="T72">_xlfn.IFS(
    FALSE, N("Check if X1 shading is ON"),
    $S$48&lt;&gt;"x", NA(),
    FALSE, N("Check if case is 'LEFT' and x axis value less than z score"),
    AND($D$68 = "LEFT", $Q72 &lt; IF($H$68="", 0, $H$68)), $R72,
    FALSE, N("Check if case is 'RIGHT' and x axis value greater than z score"),
    AND($D$68 = "RIGHT", $Q72 &gt; IF($H$68="", 0, $H$68)), $R72,
    FALSE, N("Default case: Return NA()"),
    TRUE, NA()
)</f>
        <v>#N/A</v>
      </c>
      <c r="U72" s="81" t="e" cm="1">
        <f t="array" ref="U72">_xlfn.IFS(
    FALSE, N("Check if X1 shading is ON"),
    $U$48&lt;&gt;"x", NA(),
    FALSE, N("Check if case is 'LEFT' and x axis value less than z score"),
    AND($D$71 = "LEFT", $Q72 &lt; IF($H$71="", 0, $H$71)), $R72,
    FALSE, N("Check if case is 'RIGHT' and x axis value greater than z score"),
    AND($D$71 = "RIGHT", $Q72 &gt; IF($H$71="", 0, $H$71)), $R72,
    FALSE, N("Check if case is 'TWO' and both directions"),
    AND(
        $D$71 = "TWO",
        OR($Q72 &lt; -ABS($H$71), $Q72 &gt; ABS($H$71))
    ), $R72,
    FALSE, N("Default case: Return NA()"),
    TRUE, NA()
)</f>
        <v>#N/A</v>
      </c>
      <c r="V72" s="38"/>
      <c r="W72" s="23">
        <v>-0.83333333333333526</v>
      </c>
      <c r="X72" s="23">
        <v>8.6000000000000007E-2</v>
      </c>
      <c r="Y72" s="23">
        <f t="shared" si="15"/>
        <v>8.6000000000000007E-2</v>
      </c>
      <c r="Z72" s="23" t="str">
        <f t="shared" si="16"/>
        <v>x</v>
      </c>
    </row>
    <row r="73" spans="1:26" ht="16" x14ac:dyDescent="0.2">
      <c r="A73" s="39"/>
      <c r="B73" s="39"/>
      <c r="C73" s="39"/>
      <c r="D73" s="39"/>
      <c r="E73" s="121"/>
      <c r="F73" s="121"/>
      <c r="G73" s="121"/>
      <c r="H73" s="46"/>
      <c r="I73" s="47"/>
      <c r="J73" s="38"/>
      <c r="K73" s="41" t="s">
        <v>13</v>
      </c>
      <c r="L73" s="16"/>
      <c r="M73" s="38"/>
      <c r="N73" s="38"/>
      <c r="O73" s="38"/>
      <c r="P73" s="38"/>
      <c r="Q73" s="46">
        <f t="shared" si="5"/>
        <v>-2.0416666666666701</v>
      </c>
      <c r="R73" s="81">
        <f t="shared" si="6"/>
        <v>4.9630986023358713E-2</v>
      </c>
      <c r="S73" s="81" t="e" cm="1">
        <f t="array" ref="S73">_xlfn.IFS(
    FALSE, N("Check if X1 shading is ON"),
    $S$48&lt;&gt;"x", NA(),
    FALSE, N("Check if case is 'LEFT' and x axis value less than z score"),
    AND($D$67 = "LEFT", $Q73 &lt; IF($H$67="", 0, $H$67)), $R73,
    FALSE, N("Check if case is 'RIGHT' and x axis value greater than z score"),
    AND($D$67 = "RIGHT", $Q73 &gt; IF($H$67="", 0, $H$67)), $R73,
    FALSE, N("Check if case is 'TWO' and both directions"),
    AND(
        $D$67 = "TWO",
        OR($Q73 &lt; -ABS($H$67), $Q73 &gt; ABS($H$68))
    ), $R73,
    FALSE, N("Default case: Return NA()"),
    TRUE, NA()
)</f>
        <v>#VALUE!</v>
      </c>
      <c r="T73" s="81" t="e" cm="1">
        <f t="array" ref="T73">_xlfn.IFS(
    FALSE, N("Check if X1 shading is ON"),
    $S$48&lt;&gt;"x", NA(),
    FALSE, N("Check if case is 'LEFT' and x axis value less than z score"),
    AND($D$68 = "LEFT", $Q73 &lt; IF($H$68="", 0, $H$68)), $R73,
    FALSE, N("Check if case is 'RIGHT' and x axis value greater than z score"),
    AND($D$68 = "RIGHT", $Q73 &gt; IF($H$68="", 0, $H$68)), $R73,
    FALSE, N("Default case: Return NA()"),
    TRUE, NA()
)</f>
        <v>#N/A</v>
      </c>
      <c r="U73" s="81" t="e" cm="1">
        <f t="array" ref="U73">_xlfn.IFS(
    FALSE, N("Check if X1 shading is ON"),
    $U$48&lt;&gt;"x", NA(),
    FALSE, N("Check if case is 'LEFT' and x axis value less than z score"),
    AND($D$71 = "LEFT", $Q73 &lt; IF($H$71="", 0, $H$71)), $R73,
    FALSE, N("Check if case is 'RIGHT' and x axis value greater than z score"),
    AND($D$71 = "RIGHT", $Q73 &gt; IF($H$71="", 0, $H$71)), $R73,
    FALSE, N("Check if case is 'TWO' and both directions"),
    AND(
        $D$71 = "TWO",
        OR($Q73 &lt; -ABS($H$71), $Q73 &gt; ABS($H$71))
    ), $R73,
    FALSE, N("Default case: Return NA()"),
    TRUE, NA()
)</f>
        <v>#N/A</v>
      </c>
      <c r="V73" s="38"/>
      <c r="W73" s="23">
        <v>-0.66666666666666874</v>
      </c>
      <c r="X73" s="23">
        <v>8.6000000000000007E-2</v>
      </c>
      <c r="Y73" s="23">
        <f t="shared" si="15"/>
        <v>8.6000000000000007E-2</v>
      </c>
      <c r="Z73" s="23" t="str">
        <f t="shared" si="16"/>
        <v>x</v>
      </c>
    </row>
    <row r="74" spans="1:26" ht="51" x14ac:dyDescent="0.2">
      <c r="A74" s="45" t="s">
        <v>264</v>
      </c>
      <c r="B74" s="39" t="str">
        <f>I66</f>
        <v>P(x)</v>
      </c>
      <c r="C74" s="38"/>
      <c r="D74" s="38"/>
      <c r="E74" s="38" t="str">
        <f>IF(I66="","",B74 &amp; D75 &amp;  D76)</f>
        <v>P(x)</v>
      </c>
      <c r="F74" s="111" t="s">
        <v>266</v>
      </c>
      <c r="G74" s="39" t="s">
        <v>44</v>
      </c>
      <c r="H74" s="39" t="s">
        <v>267</v>
      </c>
      <c r="I74" s="47" t="s">
        <v>268</v>
      </c>
      <c r="J74" s="38"/>
      <c r="K74" s="41" t="s">
        <v>3</v>
      </c>
      <c r="L74" s="16"/>
      <c r="M74" s="38"/>
      <c r="N74" s="38"/>
      <c r="O74" s="38"/>
      <c r="P74" s="38"/>
      <c r="Q74" s="46">
        <f t="shared" si="5"/>
        <v>-2.0000000000000036</v>
      </c>
      <c r="R74" s="81">
        <f t="shared" si="6"/>
        <v>5.3990966513187674E-2</v>
      </c>
      <c r="S74" s="81" t="e" cm="1">
        <f t="array" ref="S74">_xlfn.IFS(
    FALSE, N("Check if X1 shading is ON"),
    $S$48&lt;&gt;"x", NA(),
    FALSE, N("Check if case is 'LEFT' and x axis value less than z score"),
    AND($D$67 = "LEFT", $Q74 &lt; IF($H$67="", 0, $H$67)), $R74,
    FALSE, N("Check if case is 'RIGHT' and x axis value greater than z score"),
    AND($D$67 = "RIGHT", $Q74 &gt; IF($H$67="", 0, $H$67)), $R74,
    FALSE, N("Check if case is 'TWO' and both directions"),
    AND(
        $D$67 = "TWO",
        OR($Q74 &lt; -ABS($H$67), $Q74 &gt; ABS($H$68))
    ), $R74,
    FALSE, N("Default case: Return NA()"),
    TRUE, NA()
)</f>
        <v>#VALUE!</v>
      </c>
      <c r="T74" s="81" t="e" cm="1">
        <f t="array" ref="T74">_xlfn.IFS(
    FALSE, N("Check if X1 shading is ON"),
    $S$48&lt;&gt;"x", NA(),
    FALSE, N("Check if case is 'LEFT' and x axis value less than z score"),
    AND($D$68 = "LEFT", $Q74 &lt; IF($H$68="", 0, $H$68)), $R74,
    FALSE, N("Check if case is 'RIGHT' and x axis value greater than z score"),
    AND($D$68 = "RIGHT", $Q74 &gt; IF($H$68="", 0, $H$68)), $R74,
    FALSE, N("Default case: Return NA()"),
    TRUE, NA()
)</f>
        <v>#N/A</v>
      </c>
      <c r="U74" s="81" t="e" cm="1">
        <f t="array" ref="U74">_xlfn.IFS(
    FALSE, N("Check if X1 shading is ON"),
    $U$48&lt;&gt;"x", NA(),
    FALSE, N("Check if case is 'LEFT' and x axis value less than z score"),
    AND($D$71 = "LEFT", $Q74 &lt; IF($H$71="", 0, $H$71)), $R74,
    FALSE, N("Check if case is 'RIGHT' and x axis value greater than z score"),
    AND($D$71 = "RIGHT", $Q74 &gt; IF($H$71="", 0, $H$71)), $R74,
    FALSE, N("Check if case is 'TWO' and both directions"),
    AND(
        $D$71 = "TWO",
        OR($Q74 &lt; -ABS($H$71), $Q74 &gt; ABS($H$71))
    ), $R74,
    FALSE, N("Default case: Return NA()"),
    TRUE, NA()
)</f>
        <v>#N/A</v>
      </c>
      <c r="V74" s="38"/>
      <c r="W74" s="23">
        <v>-0.50000000000000222</v>
      </c>
      <c r="X74" s="23">
        <v>8.6000000000000007E-2</v>
      </c>
      <c r="Y74" s="23">
        <f t="shared" si="15"/>
        <v>8.6000000000000007E-2</v>
      </c>
      <c r="Z74" s="23" t="str">
        <f t="shared" si="16"/>
        <v>x</v>
      </c>
    </row>
    <row r="75" spans="1:26" ht="16" x14ac:dyDescent="0.2">
      <c r="A75" s="39"/>
      <c r="B75" s="39" t="str">
        <f>A66</f>
        <v>n</v>
      </c>
      <c r="C75" s="39">
        <f>A67</f>
        <v>1</v>
      </c>
      <c r="D75" s="38" t="str">
        <f>IF(B74&lt;&gt;"P(x)"," "&amp;B75&amp;"="&amp;C75,"")</f>
        <v/>
      </c>
      <c r="E75" s="38"/>
      <c r="F75" s="23"/>
      <c r="G75" s="23">
        <v>0</v>
      </c>
      <c r="H75" s="23">
        <v>0.04</v>
      </c>
      <c r="I75" s="23" t="s">
        <v>3</v>
      </c>
      <c r="J75" s="16"/>
      <c r="K75" s="41" t="s">
        <v>272</v>
      </c>
      <c r="L75" s="16"/>
      <c r="M75" s="38"/>
      <c r="N75" s="38"/>
      <c r="O75" s="38"/>
      <c r="P75" s="38"/>
      <c r="Q75" s="46">
        <f t="shared" si="5"/>
        <v>-1.9583333333333368</v>
      </c>
      <c r="R75" s="81">
        <f t="shared" si="6"/>
        <v>5.8632082139484169E-2</v>
      </c>
      <c r="S75" s="81" t="e" cm="1">
        <f t="array" ref="S75">_xlfn.IFS(
    FALSE, N("Check if X1 shading is ON"),
    $S$48&lt;&gt;"x", NA(),
    FALSE, N("Check if case is 'LEFT' and x axis value less than z score"),
    AND($D$67 = "LEFT", $Q75 &lt; IF($H$67="", 0, $H$67)), $R75,
    FALSE, N("Check if case is 'RIGHT' and x axis value greater than z score"),
    AND($D$67 = "RIGHT", $Q75 &gt; IF($H$67="", 0, $H$67)), $R75,
    FALSE, N("Check if case is 'TWO' and both directions"),
    AND(
        $D$67 = "TWO",
        OR($Q75 &lt; -ABS($H$67), $Q75 &gt; ABS($H$68))
    ), $R75,
    FALSE, N("Default case: Return NA()"),
    TRUE, NA()
)</f>
        <v>#VALUE!</v>
      </c>
      <c r="T75" s="81" t="e" cm="1">
        <f t="array" ref="T75">_xlfn.IFS(
    FALSE, N("Check if X1 shading is ON"),
    $S$48&lt;&gt;"x", NA(),
    FALSE, N("Check if case is 'LEFT' and x axis value less than z score"),
    AND($D$68 = "LEFT", $Q75 &lt; IF($H$68="", 0, $H$68)), $R75,
    FALSE, N("Check if case is 'RIGHT' and x axis value greater than z score"),
    AND($D$68 = "RIGHT", $Q75 &gt; IF($H$68="", 0, $H$68)), $R75,
    FALSE, N("Default case: Return NA()"),
    TRUE, NA()
)</f>
        <v>#N/A</v>
      </c>
      <c r="U75" s="81" t="e" cm="1">
        <f t="array" ref="U75">_xlfn.IFS(
    FALSE, N("Check if X1 shading is ON"),
    $U$48&lt;&gt;"x", NA(),
    FALSE, N("Check if case is 'LEFT' and x axis value less than z score"),
    AND($D$71 = "LEFT", $Q75 &lt; IF($H$71="", 0, $H$71)), $R75,
    FALSE, N("Check if case is 'RIGHT' and x axis value greater than z score"),
    AND($D$71 = "RIGHT", $Q75 &gt; IF($H$71="", 0, $H$71)), $R75,
    FALSE, N("Check if case is 'TWO' and both directions"),
    AND(
        $D$71 = "TWO",
        OR($Q75 &lt; -ABS($H$71), $Q75 &gt; ABS($H$71))
    ), $R75,
    FALSE, N("Default case: Return NA()"),
    TRUE, NA()
)</f>
        <v>#N/A</v>
      </c>
      <c r="V75" s="38"/>
      <c r="W75" s="23">
        <v>-0.33333333333333548</v>
      </c>
      <c r="X75" s="23">
        <v>8.6000000000000007E-2</v>
      </c>
      <c r="Y75" s="23">
        <f t="shared" si="15"/>
        <v>8.6000000000000007E-2</v>
      </c>
      <c r="Z75" s="23" t="str">
        <f t="shared" si="16"/>
        <v>x</v>
      </c>
    </row>
    <row r="76" spans="1:26" ht="16" x14ac:dyDescent="0.2">
      <c r="A76" s="38"/>
      <c r="B76" s="39" t="s">
        <v>272</v>
      </c>
      <c r="C76" s="74">
        <f>K27+K28</f>
        <v>0.2</v>
      </c>
      <c r="D76" s="38" t="str">
        <f>IF(B74&lt;&gt;"P(x)"," "&amp;B76&amp;"="&amp;TEXT(C76,"#,##0.0%"),"")</f>
        <v/>
      </c>
      <c r="E76" s="38"/>
      <c r="F76" s="16"/>
      <c r="G76" s="16"/>
      <c r="H76" s="16"/>
      <c r="I76" s="23"/>
      <c r="J76" s="16"/>
      <c r="K76" s="41" t="s">
        <v>275</v>
      </c>
      <c r="L76" s="16"/>
      <c r="M76" s="16"/>
      <c r="N76" s="38"/>
      <c r="O76" s="38"/>
      <c r="P76" s="38"/>
      <c r="Q76" s="46">
        <f t="shared" si="5"/>
        <v>-1.9166666666666701</v>
      </c>
      <c r="R76" s="81">
        <f t="shared" si="6"/>
        <v>6.3561706516961941E-2</v>
      </c>
      <c r="S76" s="81" t="e" cm="1">
        <f t="array" ref="S76">_xlfn.IFS(
    FALSE, N("Check if X1 shading is ON"),
    $S$48&lt;&gt;"x", NA(),
    FALSE, N("Check if case is 'LEFT' and x axis value less than z score"),
    AND($D$67 = "LEFT", $Q76 &lt; IF($H$67="", 0, $H$67)), $R76,
    FALSE, N("Check if case is 'RIGHT' and x axis value greater than z score"),
    AND($D$67 = "RIGHT", $Q76 &gt; IF($H$67="", 0, $H$67)), $R76,
    FALSE, N("Check if case is 'TWO' and both directions"),
    AND(
        $D$67 = "TWO",
        OR($Q76 &lt; -ABS($H$67), $Q76 &gt; ABS($H$68))
    ), $R76,
    FALSE, N("Default case: Return NA()"),
    TRUE, NA()
)</f>
        <v>#VALUE!</v>
      </c>
      <c r="T76" s="81" t="e" cm="1">
        <f t="array" ref="T76">_xlfn.IFS(
    FALSE, N("Check if X1 shading is ON"),
    $S$48&lt;&gt;"x", NA(),
    FALSE, N("Check if case is 'LEFT' and x axis value less than z score"),
    AND($D$68 = "LEFT", $Q76 &lt; IF($H$68="", 0, $H$68)), $R76,
    FALSE, N("Check if case is 'RIGHT' and x axis value greater than z score"),
    AND($D$68 = "RIGHT", $Q76 &gt; IF($H$68="", 0, $H$68)), $R76,
    FALSE, N("Default case: Return NA()"),
    TRUE, NA()
)</f>
        <v>#N/A</v>
      </c>
      <c r="U76" s="81" t="e" cm="1">
        <f t="array" ref="U76">_xlfn.IFS(
    FALSE, N("Check if X1 shading is ON"),
    $U$48&lt;&gt;"x", NA(),
    FALSE, N("Check if case is 'LEFT' and x axis value less than z score"),
    AND($D$71 = "LEFT", $Q76 &lt; IF($H$71="", 0, $H$71)), $R76,
    FALSE, N("Check if case is 'RIGHT' and x axis value greater than z score"),
    AND($D$71 = "RIGHT", $Q76 &gt; IF($H$71="", 0, $H$71)), $R76,
    FALSE, N("Check if case is 'TWO' and both directions"),
    AND(
        $D$71 = "TWO",
        OR($Q76 &lt; -ABS($H$71), $Q76 &gt; ABS($H$71))
    ), $R76,
    FALSE, N("Default case: Return NA()"),
    TRUE, NA()
)</f>
        <v>#N/A</v>
      </c>
      <c r="V76" s="38"/>
      <c r="W76" s="23">
        <v>-0.16666666666666879</v>
      </c>
      <c r="X76" s="23">
        <v>8.6000000000000007E-2</v>
      </c>
      <c r="Y76" s="23">
        <f t="shared" si="15"/>
        <v>8.6000000000000007E-2</v>
      </c>
      <c r="Z76" s="23" t="str">
        <f t="shared" si="16"/>
        <v>x</v>
      </c>
    </row>
    <row r="77" spans="1:26" ht="16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41" t="s">
        <v>279</v>
      </c>
      <c r="L77" s="16"/>
      <c r="M77" s="16"/>
      <c r="N77" s="38"/>
      <c r="O77" s="38"/>
      <c r="P77" s="38"/>
      <c r="Q77" s="46">
        <f t="shared" si="5"/>
        <v>-1.8750000000000033</v>
      </c>
      <c r="R77" s="81">
        <f t="shared" si="6"/>
        <v>6.8786275826691473E-2</v>
      </c>
      <c r="S77" s="81" t="e" cm="1">
        <f t="array" ref="S77">_xlfn.IFS(
    FALSE, N("Check if X1 shading is ON"),
    $S$48&lt;&gt;"x", NA(),
    FALSE, N("Check if case is 'LEFT' and x axis value less than z score"),
    AND($D$67 = "LEFT", $Q77 &lt; IF($H$67="", 0, $H$67)), $R77,
    FALSE, N("Check if case is 'RIGHT' and x axis value greater than z score"),
    AND($D$67 = "RIGHT", $Q77 &gt; IF($H$67="", 0, $H$67)), $R77,
    FALSE, N("Check if case is 'TWO' and both directions"),
    AND(
        $D$67 = "TWO",
        OR($Q77 &lt; -ABS($H$67), $Q77 &gt; ABS($H$68))
    ), $R77,
    FALSE, N("Default case: Return NA()"),
    TRUE, NA()
)</f>
        <v>#VALUE!</v>
      </c>
      <c r="T77" s="81" t="e" cm="1">
        <f t="array" ref="T77">_xlfn.IFS(
    FALSE, N("Check if X1 shading is ON"),
    $S$48&lt;&gt;"x", NA(),
    FALSE, N("Check if case is 'LEFT' and x axis value less than z score"),
    AND($D$68 = "LEFT", $Q77 &lt; IF($H$68="", 0, $H$68)), $R77,
    FALSE, N("Check if case is 'RIGHT' and x axis value greater than z score"),
    AND($D$68 = "RIGHT", $Q77 &gt; IF($H$68="", 0, $H$68)), $R77,
    FALSE, N("Default case: Return NA()"),
    TRUE, NA()
)</f>
        <v>#N/A</v>
      </c>
      <c r="U77" s="81" t="e" cm="1">
        <f t="array" ref="U77">_xlfn.IFS(
    FALSE, N("Check if X1 shading is ON"),
    $U$48&lt;&gt;"x", NA(),
    FALSE, N("Check if case is 'LEFT' and x axis value less than z score"),
    AND($D$71 = "LEFT", $Q77 &lt; IF($H$71="", 0, $H$71)), $R77,
    FALSE, N("Check if case is 'RIGHT' and x axis value greater than z score"),
    AND($D$71 = "RIGHT", $Q77 &gt; IF($H$71="", 0, $H$71)), $R77,
    FALSE, N("Check if case is 'TWO' and both directions"),
    AND(
        $D$71 = "TWO",
        OR($Q77 &lt; -ABS($H$71), $Q77 &gt; ABS($H$71))
    ), $R77,
    FALSE, N("Default case: Return NA()"),
    TRUE, NA()
)</f>
        <v>#N/A</v>
      </c>
      <c r="V77" s="38"/>
      <c r="W77" s="23">
        <v>0.16666666666666449</v>
      </c>
      <c r="X77" s="23">
        <v>8.6000000000000007E-2</v>
      </c>
      <c r="Y77" s="23">
        <f t="shared" si="15"/>
        <v>8.6000000000000007E-2</v>
      </c>
      <c r="Z77" s="23" t="str">
        <f t="shared" si="16"/>
        <v>x</v>
      </c>
    </row>
    <row r="78" spans="1:26" ht="16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92" t="s">
        <v>282</v>
      </c>
      <c r="L78" s="16"/>
      <c r="M78" s="16"/>
      <c r="N78" s="38"/>
      <c r="O78" s="38"/>
      <c r="P78" s="38"/>
      <c r="Q78" s="46">
        <f t="shared" si="5"/>
        <v>-1.8333333333333366</v>
      </c>
      <c r="R78" s="81">
        <f t="shared" si="6"/>
        <v>7.4311163558992643E-2</v>
      </c>
      <c r="S78" s="81" t="e" cm="1">
        <f t="array" ref="S78">_xlfn.IFS(
    FALSE, N("Check if X1 shading is ON"),
    $S$48&lt;&gt;"x", NA(),
    FALSE, N("Check if case is 'LEFT' and x axis value less than z score"),
    AND($D$67 = "LEFT", $Q78 &lt; IF($H$67="", 0, $H$67)), $R78,
    FALSE, N("Check if case is 'RIGHT' and x axis value greater than z score"),
    AND($D$67 = "RIGHT", $Q78 &gt; IF($H$67="", 0, $H$67)), $R78,
    FALSE, N("Check if case is 'TWO' and both directions"),
    AND(
        $D$67 = "TWO",
        OR($Q78 &lt; -ABS($H$67), $Q78 &gt; ABS($H$68))
    ), $R78,
    FALSE, N("Default case: Return NA()"),
    TRUE, NA()
)</f>
        <v>#VALUE!</v>
      </c>
      <c r="T78" s="81" t="e" cm="1">
        <f t="array" ref="T78">_xlfn.IFS(
    FALSE, N("Check if X1 shading is ON"),
    $S$48&lt;&gt;"x", NA(),
    FALSE, N("Check if case is 'LEFT' and x axis value less than z score"),
    AND($D$68 = "LEFT", $Q78 &lt; IF($H$68="", 0, $H$68)), $R78,
    FALSE, N("Check if case is 'RIGHT' and x axis value greater than z score"),
    AND($D$68 = "RIGHT", $Q78 &gt; IF($H$68="", 0, $H$68)), $R78,
    FALSE, N("Default case: Return NA()"),
    TRUE, NA()
)</f>
        <v>#N/A</v>
      </c>
      <c r="U78" s="81" t="e" cm="1">
        <f t="array" ref="U78">_xlfn.IFS(
    FALSE, N("Check if X1 shading is ON"),
    $U$48&lt;&gt;"x", NA(),
    FALSE, N("Check if case is 'LEFT' and x axis value less than z score"),
    AND($D$71 = "LEFT", $Q78 &lt; IF($H$71="", 0, $H$71)), $R78,
    FALSE, N("Check if case is 'RIGHT' and x axis value greater than z score"),
    AND($D$71 = "RIGHT", $Q78 &gt; IF($H$71="", 0, $H$71)), $R78,
    FALSE, N("Check if case is 'TWO' and both directions"),
    AND(
        $D$71 = "TWO",
        OR($Q78 &lt; -ABS($H$71), $Q78 &gt; ABS($H$71))
    ), $R78,
    FALSE, N("Default case: Return NA()"),
    TRUE, NA()
)</f>
        <v>#N/A</v>
      </c>
      <c r="V78" s="38"/>
      <c r="W78" s="23">
        <v>0.33333333333333115</v>
      </c>
      <c r="X78" s="23">
        <v>8.6000000000000007E-2</v>
      </c>
      <c r="Y78" s="23">
        <f t="shared" si="15"/>
        <v>8.6000000000000007E-2</v>
      </c>
      <c r="Z78" s="23" t="str">
        <f t="shared" si="16"/>
        <v>x</v>
      </c>
    </row>
    <row r="79" spans="1:26" ht="16" x14ac:dyDescent="0.2">
      <c r="A79" s="72" t="s">
        <v>142</v>
      </c>
      <c r="B79" s="23"/>
      <c r="C79" s="16"/>
      <c r="D79" s="16"/>
      <c r="E79" s="16"/>
      <c r="F79" s="39"/>
      <c r="G79" s="38"/>
      <c r="H79" s="38"/>
      <c r="I79" s="75"/>
      <c r="J79" s="16"/>
      <c r="K79" s="92" t="s">
        <v>286</v>
      </c>
      <c r="L79" s="16"/>
      <c r="M79" s="16"/>
      <c r="N79" s="38"/>
      <c r="O79" s="38"/>
      <c r="P79" s="38"/>
      <c r="Q79" s="46">
        <f t="shared" si="5"/>
        <v>-1.7916666666666698</v>
      </c>
      <c r="R79" s="81">
        <f t="shared" si="6"/>
        <v>8.0140554438265552E-2</v>
      </c>
      <c r="S79" s="81" t="e" cm="1">
        <f t="array" ref="S79">_xlfn.IFS(
    FALSE, N("Check if X1 shading is ON"),
    $S$48&lt;&gt;"x", NA(),
    FALSE, N("Check if case is 'LEFT' and x axis value less than z score"),
    AND($D$67 = "LEFT", $Q79 &lt; IF($H$67="", 0, $H$67)), $R79,
    FALSE, N("Check if case is 'RIGHT' and x axis value greater than z score"),
    AND($D$67 = "RIGHT", $Q79 &gt; IF($H$67="", 0, $H$67)), $R79,
    FALSE, N("Check if case is 'TWO' and both directions"),
    AND(
        $D$67 = "TWO",
        OR($Q79 &lt; -ABS($H$67), $Q79 &gt; ABS($H$68))
    ), $R79,
    FALSE, N("Default case: Return NA()"),
    TRUE, NA()
)</f>
        <v>#VALUE!</v>
      </c>
      <c r="T79" s="81" t="e" cm="1">
        <f t="array" ref="T79">_xlfn.IFS(
    FALSE, N("Check if X1 shading is ON"),
    $S$48&lt;&gt;"x", NA(),
    FALSE, N("Check if case is 'LEFT' and x axis value less than z score"),
    AND($D$68 = "LEFT", $Q79 &lt; IF($H$68="", 0, $H$68)), $R79,
    FALSE, N("Check if case is 'RIGHT' and x axis value greater than z score"),
    AND($D$68 = "RIGHT", $Q79 &gt; IF($H$68="", 0, $H$68)), $R79,
    FALSE, N("Default case: Return NA()"),
    TRUE, NA()
)</f>
        <v>#N/A</v>
      </c>
      <c r="U79" s="81" t="e" cm="1">
        <f t="array" ref="U79">_xlfn.IFS(
    FALSE, N("Check if X1 shading is ON"),
    $U$48&lt;&gt;"x", NA(),
    FALSE, N("Check if case is 'LEFT' and x axis value less than z score"),
    AND($D$71 = "LEFT", $Q79 &lt; IF($H$71="", 0, $H$71)), $R79,
    FALSE, N("Check if case is 'RIGHT' and x axis value greater than z score"),
    AND($D$71 = "RIGHT", $Q79 &gt; IF($H$71="", 0, $H$71)), $R79,
    FALSE, N("Check if case is 'TWO' and both directions"),
    AND(
        $D$71 = "TWO",
        OR($Q79 &lt; -ABS($H$71), $Q79 &gt; ABS($H$71))
    ), $R79,
    FALSE, N("Default case: Return NA()"),
    TRUE, NA()
)</f>
        <v>#N/A</v>
      </c>
      <c r="V79" s="38"/>
      <c r="W79" s="23">
        <v>0.49999999999999789</v>
      </c>
      <c r="X79" s="23">
        <v>8.6000000000000007E-2</v>
      </c>
      <c r="Y79" s="23">
        <f t="shared" si="15"/>
        <v>8.6000000000000007E-2</v>
      </c>
      <c r="Z79" s="23" t="str">
        <f t="shared" si="16"/>
        <v>x</v>
      </c>
    </row>
    <row r="80" spans="1:26" ht="16" x14ac:dyDescent="0.2">
      <c r="A80" s="44" t="s">
        <v>289</v>
      </c>
      <c r="B80" s="5" t="s">
        <v>290</v>
      </c>
      <c r="C80" s="5" t="s">
        <v>44</v>
      </c>
      <c r="D80" s="44" t="s">
        <v>267</v>
      </c>
      <c r="E80" s="44" t="s">
        <v>291</v>
      </c>
      <c r="F80" s="66" t="s">
        <v>290</v>
      </c>
      <c r="G80" s="66" t="s">
        <v>44</v>
      </c>
      <c r="H80" s="66" t="s">
        <v>267</v>
      </c>
      <c r="I80" s="66" t="s">
        <v>292</v>
      </c>
      <c r="J80" s="16"/>
      <c r="K80" s="92" t="s">
        <v>293</v>
      </c>
      <c r="L80" s="16"/>
      <c r="M80" s="16"/>
      <c r="N80" s="38"/>
      <c r="O80" s="38"/>
      <c r="P80" s="38"/>
      <c r="Q80" s="46">
        <f t="shared" si="5"/>
        <v>-1.7500000000000031</v>
      </c>
      <c r="R80" s="81">
        <f t="shared" si="6"/>
        <v>8.6277318826511032E-2</v>
      </c>
      <c r="S80" s="81" t="e" cm="1">
        <f t="array" ref="S80">_xlfn.IFS(
    FALSE, N("Check if X1 shading is ON"),
    $S$48&lt;&gt;"x", NA(),
    FALSE, N("Check if case is 'LEFT' and x axis value less than z score"),
    AND($D$67 = "LEFT", $Q80 &lt; IF($H$67="", 0, $H$67)), $R80,
    FALSE, N("Check if case is 'RIGHT' and x axis value greater than z score"),
    AND($D$67 = "RIGHT", $Q80 &gt; IF($H$67="", 0, $H$67)), $R80,
    FALSE, N("Check if case is 'TWO' and both directions"),
    AND(
        $D$67 = "TWO",
        OR($Q80 &lt; -ABS($H$67), $Q80 &gt; ABS($H$68))
    ), $R80,
    FALSE, N("Default case: Return NA()"),
    TRUE, NA()
)</f>
        <v>#VALUE!</v>
      </c>
      <c r="T80" s="81" t="e" cm="1">
        <f t="array" ref="T80">_xlfn.IFS(
    FALSE, N("Check if X1 shading is ON"),
    $S$48&lt;&gt;"x", NA(),
    FALSE, N("Check if case is 'LEFT' and x axis value less than z score"),
    AND($D$68 = "LEFT", $Q80 &lt; IF($H$68="", 0, $H$68)), $R80,
    FALSE, N("Check if case is 'RIGHT' and x axis value greater than z score"),
    AND($D$68 = "RIGHT", $Q80 &gt; IF($H$68="", 0, $H$68)), $R80,
    FALSE, N("Default case: Return NA()"),
    TRUE, NA()
)</f>
        <v>#N/A</v>
      </c>
      <c r="U80" s="81" t="e" cm="1">
        <f t="array" ref="U80">_xlfn.IFS(
    FALSE, N("Check if X1 shading is ON"),
    $U$48&lt;&gt;"x", NA(),
    FALSE, N("Check if case is 'LEFT' and x axis value less than z score"),
    AND($D$71 = "LEFT", $Q80 &lt; IF($H$71="", 0, $H$71)), $R80,
    FALSE, N("Check if case is 'RIGHT' and x axis value greater than z score"),
    AND($D$71 = "RIGHT", $Q80 &gt; IF($H$71="", 0, $H$71)), $R80,
    FALSE, N("Check if case is 'TWO' and both directions"),
    AND(
        $D$71 = "TWO",
        OR($Q80 &lt; -ABS($H$71), $Q80 &gt; ABS($H$71))
    ), $R80,
    FALSE, N("Default case: Return NA()"),
    TRUE, NA()
)</f>
        <v>#N/A</v>
      </c>
      <c r="V80" s="38"/>
      <c r="W80" s="23">
        <v>0.66666666666666441</v>
      </c>
      <c r="X80" s="23">
        <v>8.6000000000000007E-2</v>
      </c>
      <c r="Y80" s="23">
        <f t="shared" si="15"/>
        <v>8.6000000000000007E-2</v>
      </c>
      <c r="Z80" s="23" t="str">
        <f t="shared" si="16"/>
        <v>x</v>
      </c>
    </row>
    <row r="81" spans="1:26" ht="153" x14ac:dyDescent="0.2">
      <c r="A81" s="76" t="str">
        <f>L58</f>
        <v>x</v>
      </c>
      <c r="B81" s="24">
        <v>0.49</v>
      </c>
      <c r="C81" s="64">
        <v>-3.5</v>
      </c>
      <c r="D81" s="69">
        <f>IF(
    $A$81="x",
    B81,
    NA()
)</f>
        <v>0.49</v>
      </c>
      <c r="E81" s="77" t="str" cm="1">
        <f t="array" ref="E81">_xlfn.IFS($B$67="normal pop",E83,$B$67="normal x̅",E84,$B$67="T x̅",E85,TRUE,"")</f>
        <v>x to P(x)
z = (x -μ) / σ
⟵ P(x) = P(z) = norm.s.dist(z, true)
⟶ P(x) = P(z) = 1-norm.s.dist(z, true)</v>
      </c>
      <c r="F81" s="24">
        <v>0.49</v>
      </c>
      <c r="G81" s="64">
        <v>3.5</v>
      </c>
      <c r="H81" s="64">
        <f>IF(
    $A$81="x",
    F81,
    NA()
)</f>
        <v>0.49</v>
      </c>
      <c r="I81" s="77" t="str" cm="1">
        <f t="array" ref="I81">_xlfn.IFS($B$67="normal pop",I83,$B$67="normal x̅",I84,$B$67="T x̅",I85,TRUE,"")</f>
        <v>P(x) to x
⟵ z = norm.s.inv(P(x))
⟶ z = norm.s.inv(1-P(x))
x = zσ + μ</v>
      </c>
      <c r="J81" s="16"/>
      <c r="K81" s="38"/>
      <c r="L81" s="16"/>
      <c r="M81" s="16"/>
      <c r="N81" s="38"/>
      <c r="O81" s="38"/>
      <c r="P81" s="38"/>
      <c r="Q81" s="46">
        <f t="shared" si="5"/>
        <v>-1.7083333333333364</v>
      </c>
      <c r="R81" s="81">
        <f t="shared" si="6"/>
        <v>9.2722889001515207E-2</v>
      </c>
      <c r="S81" s="81" t="e" cm="1">
        <f t="array" ref="S81">_xlfn.IFS(
    FALSE, N("Check if X1 shading is ON"),
    $S$48&lt;&gt;"x", NA(),
    FALSE, N("Check if case is 'LEFT' and x axis value less than z score"),
    AND($D$67 = "LEFT", $Q81 &lt; IF($H$67="", 0, $H$67)), $R81,
    FALSE, N("Check if case is 'RIGHT' and x axis value greater than z score"),
    AND($D$67 = "RIGHT", $Q81 &gt; IF($H$67="", 0, $H$67)), $R81,
    FALSE, N("Check if case is 'TWO' and both directions"),
    AND(
        $D$67 = "TWO",
        OR($Q81 &lt; -ABS($H$67), $Q81 &gt; ABS($H$68))
    ), $R81,
    FALSE, N("Default case: Return NA()"),
    TRUE, NA()
)</f>
        <v>#VALUE!</v>
      </c>
      <c r="T81" s="81" t="e" cm="1">
        <f t="array" ref="T81">_xlfn.IFS(
    FALSE, N("Check if X1 shading is ON"),
    $S$48&lt;&gt;"x", NA(),
    FALSE, N("Check if case is 'LEFT' and x axis value less than z score"),
    AND($D$68 = "LEFT", $Q81 &lt; IF($H$68="", 0, $H$68)), $R81,
    FALSE, N("Check if case is 'RIGHT' and x axis value greater than z score"),
    AND($D$68 = "RIGHT", $Q81 &gt; IF($H$68="", 0, $H$68)), $R81,
    FALSE, N("Default case: Return NA()"),
    TRUE, NA()
)</f>
        <v>#N/A</v>
      </c>
      <c r="U81" s="81" t="e" cm="1">
        <f t="array" ref="U81">_xlfn.IFS(
    FALSE, N("Check if X1 shading is ON"),
    $U$48&lt;&gt;"x", NA(),
    FALSE, N("Check if case is 'LEFT' and x axis value less than z score"),
    AND($D$71 = "LEFT", $Q81 &lt; IF($H$71="", 0, $H$71)), $R81,
    FALSE, N("Check if case is 'RIGHT' and x axis value greater than z score"),
    AND($D$71 = "RIGHT", $Q81 &gt; IF($H$71="", 0, $H$71)), $R81,
    FALSE, N("Check if case is 'TWO' and both directions"),
    AND(
        $D$71 = "TWO",
        OR($Q81 &lt; -ABS($H$71), $Q81 &gt; ABS($H$71))
    ), $R81,
    FALSE, N("Default case: Return NA()"),
    TRUE, NA()
)</f>
        <v>#N/A</v>
      </c>
      <c r="V81" s="38"/>
      <c r="W81" s="23">
        <v>0.83333333333333093</v>
      </c>
      <c r="X81" s="23">
        <v>8.6000000000000007E-2</v>
      </c>
      <c r="Y81" s="23">
        <f t="shared" si="15"/>
        <v>8.6000000000000007E-2</v>
      </c>
      <c r="Z81" s="23" t="str">
        <f t="shared" si="16"/>
        <v>x</v>
      </c>
    </row>
    <row r="82" spans="1:26" ht="16" x14ac:dyDescent="0.2">
      <c r="A82" s="63"/>
      <c r="B82" s="38"/>
      <c r="C82" s="38"/>
      <c r="D82" s="38"/>
      <c r="E82" s="38"/>
      <c r="F82" s="39"/>
      <c r="G82" s="38"/>
      <c r="H82" s="38"/>
      <c r="I82" s="38"/>
      <c r="J82" s="16"/>
      <c r="K82" s="38"/>
      <c r="L82" s="38"/>
      <c r="M82" s="38"/>
      <c r="N82" s="38"/>
      <c r="O82" s="38"/>
      <c r="P82" s="38"/>
      <c r="Q82" s="46">
        <f t="shared" si="5"/>
        <v>-1.6666666666666696</v>
      </c>
      <c r="R82" s="81">
        <f t="shared" si="6"/>
        <v>9.9477138792748207E-2</v>
      </c>
      <c r="S82" s="81" t="e" cm="1">
        <f t="array" ref="S82">_xlfn.IFS(
    FALSE, N("Check if X1 shading is ON"),
    $S$48&lt;&gt;"x", NA(),
    FALSE, N("Check if case is 'LEFT' and x axis value less than z score"),
    AND($D$67 = "LEFT", $Q82 &lt; IF($H$67="", 0, $H$67)), $R82,
    FALSE, N("Check if case is 'RIGHT' and x axis value greater than z score"),
    AND($D$67 = "RIGHT", $Q82 &gt; IF($H$67="", 0, $H$67)), $R82,
    FALSE, N("Check if case is 'TWO' and both directions"),
    AND(
        $D$67 = "TWO",
        OR($Q82 &lt; -ABS($H$67), $Q82 &gt; ABS($H$68))
    ), $R82,
    FALSE, N("Default case: Return NA()"),
    TRUE, NA()
)</f>
        <v>#VALUE!</v>
      </c>
      <c r="T82" s="81" t="e" cm="1">
        <f t="array" ref="T82">_xlfn.IFS(
    FALSE, N("Check if X1 shading is ON"),
    $S$48&lt;&gt;"x", NA(),
    FALSE, N("Check if case is 'LEFT' and x axis value less than z score"),
    AND($D$68 = "LEFT", $Q82 &lt; IF($H$68="", 0, $H$68)), $R82,
    FALSE, N("Check if case is 'RIGHT' and x axis value greater than z score"),
    AND($D$68 = "RIGHT", $Q82 &gt; IF($H$68="", 0, $H$68)), $R82,
    FALSE, N("Default case: Return NA()"),
    TRUE, NA()
)</f>
        <v>#N/A</v>
      </c>
      <c r="U82" s="81" t="e" cm="1">
        <f t="array" ref="U82">_xlfn.IFS(
    FALSE, N("Check if X1 shading is ON"),
    $U$48&lt;&gt;"x", NA(),
    FALSE, N("Check if case is 'LEFT' and x axis value less than z score"),
    AND($D$71 = "LEFT", $Q82 &lt; IF($H$71="", 0, $H$71)), $R82,
    FALSE, N("Check if case is 'RIGHT' and x axis value greater than z score"),
    AND($D$71 = "RIGHT", $Q82 &gt; IF($H$71="", 0, $H$71)), $R82,
    FALSE, N("Check if case is 'TWO' and both directions"),
    AND(
        $D$71 = "TWO",
        OR($Q82 &lt; -ABS($H$71), $Q82 &gt; ABS($H$71))
    ), $R82,
    FALSE, N("Default case: Return NA()"),
    TRUE, NA()
)</f>
        <v>#N/A</v>
      </c>
      <c r="V82" s="38"/>
      <c r="W82" s="23">
        <v>1.1666666666666643</v>
      </c>
      <c r="X82" s="23">
        <v>8.6000000000000007E-2</v>
      </c>
      <c r="Y82" s="23">
        <f t="shared" si="15"/>
        <v>8.6000000000000007E-2</v>
      </c>
      <c r="Z82" s="23" t="str">
        <f t="shared" si="16"/>
        <v>x</v>
      </c>
    </row>
    <row r="83" spans="1:26" ht="153" x14ac:dyDescent="0.2">
      <c r="A83" s="39"/>
      <c r="B83" s="23"/>
      <c r="C83" s="23"/>
      <c r="D83" s="63" t="s">
        <v>5</v>
      </c>
      <c r="E83" s="77" t="s">
        <v>300</v>
      </c>
      <c r="F83" s="39"/>
      <c r="G83" s="38"/>
      <c r="H83" s="39"/>
      <c r="I83" s="77" t="s">
        <v>301</v>
      </c>
      <c r="J83" s="16"/>
      <c r="K83" s="38"/>
      <c r="L83" s="38"/>
      <c r="M83" s="38"/>
      <c r="N83" s="38"/>
      <c r="O83" s="38"/>
      <c r="P83" s="38"/>
      <c r="Q83" s="46">
        <f t="shared" si="5"/>
        <v>-1.6250000000000029</v>
      </c>
      <c r="R83" s="81">
        <f t="shared" si="6"/>
        <v>0.10653826813058456</v>
      </c>
      <c r="S83" s="81" t="e" cm="1">
        <f t="array" ref="S83">_xlfn.IFS(
    FALSE, N("Check if X1 shading is ON"),
    $S$48&lt;&gt;"x", NA(),
    FALSE, N("Check if case is 'LEFT' and x axis value less than z score"),
    AND($D$67 = "LEFT", $Q83 &lt; IF($H$67="", 0, $H$67)), $R83,
    FALSE, N("Check if case is 'RIGHT' and x axis value greater than z score"),
    AND($D$67 = "RIGHT", $Q83 &gt; IF($H$67="", 0, $H$67)), $R83,
    FALSE, N("Check if case is 'TWO' and both directions"),
    AND(
        $D$67 = "TWO",
        OR($Q83 &lt; -ABS($H$67), $Q83 &gt; ABS($H$68))
    ), $R83,
    FALSE, N("Default case: Return NA()"),
    TRUE, NA()
)</f>
        <v>#VALUE!</v>
      </c>
      <c r="T83" s="81" t="e" cm="1">
        <f t="array" ref="T83">_xlfn.IFS(
    FALSE, N("Check if X1 shading is ON"),
    $S$48&lt;&gt;"x", NA(),
    FALSE, N("Check if case is 'LEFT' and x axis value less than z score"),
    AND($D$68 = "LEFT", $Q83 &lt; IF($H$68="", 0, $H$68)), $R83,
    FALSE, N("Check if case is 'RIGHT' and x axis value greater than z score"),
    AND($D$68 = "RIGHT", $Q83 &gt; IF($H$68="", 0, $H$68)), $R83,
    FALSE, N("Default case: Return NA()"),
    TRUE, NA()
)</f>
        <v>#N/A</v>
      </c>
      <c r="U83" s="81" t="e" cm="1">
        <f t="array" ref="U83">_xlfn.IFS(
    FALSE, N("Check if X1 shading is ON"),
    $U$48&lt;&gt;"x", NA(),
    FALSE, N("Check if case is 'LEFT' and x axis value less than z score"),
    AND($D$71 = "LEFT", $Q83 &lt; IF($H$71="", 0, $H$71)), $R83,
    FALSE, N("Check if case is 'RIGHT' and x axis value greater than z score"),
    AND($D$71 = "RIGHT", $Q83 &gt; IF($H$71="", 0, $H$71)), $R83,
    FALSE, N("Check if case is 'TWO' and both directions"),
    AND(
        $D$71 = "TWO",
        OR($Q83 &lt; -ABS($H$71), $Q83 &gt; ABS($H$71))
    ), $R83,
    FALSE, N("Default case: Return NA()"),
    TRUE, NA()
)</f>
        <v>#N/A</v>
      </c>
      <c r="V83" s="38"/>
      <c r="W83" s="23">
        <v>1.3333333333333313</v>
      </c>
      <c r="X83" s="23">
        <v>8.6000000000000007E-2</v>
      </c>
      <c r="Y83" s="23">
        <f t="shared" si="15"/>
        <v>8.6000000000000007E-2</v>
      </c>
      <c r="Z83" s="23" t="str">
        <f t="shared" si="16"/>
        <v>x</v>
      </c>
    </row>
    <row r="84" spans="1:26" ht="153" x14ac:dyDescent="0.2">
      <c r="A84" s="39"/>
      <c r="B84" s="23"/>
      <c r="C84" s="23"/>
      <c r="D84" s="63" t="s">
        <v>304</v>
      </c>
      <c r="E84" s="77" t="s">
        <v>305</v>
      </c>
      <c r="F84" s="39"/>
      <c r="G84" s="38"/>
      <c r="H84" s="39"/>
      <c r="I84" s="77" t="s">
        <v>306</v>
      </c>
      <c r="J84" s="16"/>
      <c r="K84" s="38"/>
      <c r="L84" s="38"/>
      <c r="M84" s="38"/>
      <c r="N84" s="38"/>
      <c r="O84" s="38"/>
      <c r="P84" s="38"/>
      <c r="Q84" s="46">
        <f t="shared" si="5"/>
        <v>-1.5833333333333361</v>
      </c>
      <c r="R84" s="81">
        <f t="shared" si="6"/>
        <v>0.11390269412019136</v>
      </c>
      <c r="S84" s="81" t="e" cm="1">
        <f t="array" ref="S84">_xlfn.IFS(
    FALSE, N("Check if X1 shading is ON"),
    $S$48&lt;&gt;"x", NA(),
    FALSE, N("Check if case is 'LEFT' and x axis value less than z score"),
    AND($D$67 = "LEFT", $Q84 &lt; IF($H$67="", 0, $H$67)), $R84,
    FALSE, N("Check if case is 'RIGHT' and x axis value greater than z score"),
    AND($D$67 = "RIGHT", $Q84 &gt; IF($H$67="", 0, $H$67)), $R84,
    FALSE, N("Check if case is 'TWO' and both directions"),
    AND(
        $D$67 = "TWO",
        OR($Q84 &lt; -ABS($H$67), $Q84 &gt; ABS($H$68))
    ), $R84,
    FALSE, N("Default case: Return NA()"),
    TRUE, NA()
)</f>
        <v>#VALUE!</v>
      </c>
      <c r="T84" s="81" t="e" cm="1">
        <f t="array" ref="T84">_xlfn.IFS(
    FALSE, N("Check if X1 shading is ON"),
    $S$48&lt;&gt;"x", NA(),
    FALSE, N("Check if case is 'LEFT' and x axis value less than z score"),
    AND($D$68 = "LEFT", $Q84 &lt; IF($H$68="", 0, $H$68)), $R84,
    FALSE, N("Check if case is 'RIGHT' and x axis value greater than z score"),
    AND($D$68 = "RIGHT", $Q84 &gt; IF($H$68="", 0, $H$68)), $R84,
    FALSE, N("Default case: Return NA()"),
    TRUE, NA()
)</f>
        <v>#N/A</v>
      </c>
      <c r="U84" s="81" t="e" cm="1">
        <f t="array" ref="U84">_xlfn.IFS(
    FALSE, N("Check if X1 shading is ON"),
    $U$48&lt;&gt;"x", NA(),
    FALSE, N("Check if case is 'LEFT' and x axis value less than z score"),
    AND($D$71 = "LEFT", $Q84 &lt; IF($H$71="", 0, $H$71)), $R84,
    FALSE, N("Check if case is 'RIGHT' and x axis value greater than z score"),
    AND($D$71 = "RIGHT", $Q84 &gt; IF($H$71="", 0, $H$71)), $R84,
    FALSE, N("Check if case is 'TWO' and both directions"),
    AND(
        $D$71 = "TWO",
        OR($Q84 &lt; -ABS($H$71), $Q84 &gt; ABS($H$71))
    ), $R84,
    FALSE, N("Default case: Return NA()"),
    TRUE, NA()
)</f>
        <v>#N/A</v>
      </c>
      <c r="V84" s="38"/>
      <c r="W84" s="23">
        <v>1.4999999999999982</v>
      </c>
      <c r="X84" s="23">
        <v>8.6000000000000007E-2</v>
      </c>
      <c r="Y84" s="23">
        <f t="shared" si="15"/>
        <v>8.6000000000000007E-2</v>
      </c>
      <c r="Z84" s="23" t="str">
        <f t="shared" si="16"/>
        <v>x</v>
      </c>
    </row>
    <row r="85" spans="1:26" ht="136" x14ac:dyDescent="0.2">
      <c r="A85" s="38"/>
      <c r="B85" s="38"/>
      <c r="C85" s="38"/>
      <c r="D85" s="63" t="s">
        <v>310</v>
      </c>
      <c r="E85" s="77" t="s">
        <v>311</v>
      </c>
      <c r="F85" s="38"/>
      <c r="G85" s="38"/>
      <c r="H85" s="38"/>
      <c r="I85" s="77" t="s">
        <v>312</v>
      </c>
      <c r="J85" s="16"/>
      <c r="K85" s="38"/>
      <c r="L85" s="38"/>
      <c r="M85" s="38"/>
      <c r="N85" s="38"/>
      <c r="O85" s="38"/>
      <c r="P85" s="38"/>
      <c r="Q85" s="46">
        <f t="shared" si="5"/>
        <v>-1.5416666666666694</v>
      </c>
      <c r="R85" s="81">
        <f t="shared" si="6"/>
        <v>0.12156495028818042</v>
      </c>
      <c r="S85" s="81" t="e" cm="1">
        <f t="array" ref="S85">_xlfn.IFS(
    FALSE, N("Check if X1 shading is ON"),
    $S$48&lt;&gt;"x", NA(),
    FALSE, N("Check if case is 'LEFT' and x axis value less than z score"),
    AND($D$67 = "LEFT", $Q85 &lt; IF($H$67="", 0, $H$67)), $R85,
    FALSE, N("Check if case is 'RIGHT' and x axis value greater than z score"),
    AND($D$67 = "RIGHT", $Q85 &gt; IF($H$67="", 0, $H$67)), $R85,
    FALSE, N("Check if case is 'TWO' and both directions"),
    AND(
        $D$67 = "TWO",
        OR($Q85 &lt; -ABS($H$67), $Q85 &gt; ABS($H$68))
    ), $R85,
    FALSE, N("Default case: Return NA()"),
    TRUE, NA()
)</f>
        <v>#VALUE!</v>
      </c>
      <c r="T85" s="81" t="e" cm="1">
        <f t="array" ref="T85">_xlfn.IFS(
    FALSE, N("Check if X1 shading is ON"),
    $S$48&lt;&gt;"x", NA(),
    FALSE, N("Check if case is 'LEFT' and x axis value less than z score"),
    AND($D$68 = "LEFT", $Q85 &lt; IF($H$68="", 0, $H$68)), $R85,
    FALSE, N("Check if case is 'RIGHT' and x axis value greater than z score"),
    AND($D$68 = "RIGHT", $Q85 &gt; IF($H$68="", 0, $H$68)), $R85,
    FALSE, N("Default case: Return NA()"),
    TRUE, NA()
)</f>
        <v>#N/A</v>
      </c>
      <c r="U85" s="81" t="e" cm="1">
        <f t="array" ref="U85">_xlfn.IFS(
    FALSE, N("Check if X1 shading is ON"),
    $U$48&lt;&gt;"x", NA(),
    FALSE, N("Check if case is 'LEFT' and x axis value less than z score"),
    AND($D$71 = "LEFT", $Q85 &lt; IF($H$71="", 0, $H$71)), $R85,
    FALSE, N("Check if case is 'RIGHT' and x axis value greater than z score"),
    AND($D$71 = "RIGHT", $Q85 &gt; IF($H$71="", 0, $H$71)), $R85,
    FALSE, N("Check if case is 'TWO' and both directions"),
    AND(
        $D$71 = "TWO",
        OR($Q85 &lt; -ABS($H$71), $Q85 &gt; ABS($H$71))
    ), $R85,
    FALSE, N("Default case: Return NA()"),
    TRUE, NA()
)</f>
        <v>#N/A</v>
      </c>
      <c r="V85" s="38"/>
      <c r="W85" s="23">
        <v>1.6666666666666652</v>
      </c>
      <c r="X85" s="23">
        <v>8.6000000000000007E-2</v>
      </c>
      <c r="Y85" s="23">
        <f t="shared" si="15"/>
        <v>8.6000000000000007E-2</v>
      </c>
      <c r="Z85" s="23" t="str">
        <f t="shared" si="16"/>
        <v>x</v>
      </c>
    </row>
    <row r="86" spans="1:26" ht="16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38"/>
      <c r="L86" s="38"/>
      <c r="M86" s="38"/>
      <c r="N86" s="38"/>
      <c r="O86" s="38"/>
      <c r="P86" s="38"/>
      <c r="Q86" s="46">
        <f t="shared" si="5"/>
        <v>-1.5000000000000027</v>
      </c>
      <c r="R86" s="81">
        <f t="shared" si="6"/>
        <v>0.12951759566589122</v>
      </c>
      <c r="S86" s="81" t="e" cm="1">
        <f t="array" ref="S86">_xlfn.IFS(
    FALSE, N("Check if X1 shading is ON"),
    $S$48&lt;&gt;"x", NA(),
    FALSE, N("Check if case is 'LEFT' and x axis value less than z score"),
    AND($D$67 = "LEFT", $Q86 &lt; IF($H$67="", 0, $H$67)), $R86,
    FALSE, N("Check if case is 'RIGHT' and x axis value greater than z score"),
    AND($D$67 = "RIGHT", $Q86 &gt; IF($H$67="", 0, $H$67)), $R86,
    FALSE, N("Check if case is 'TWO' and both directions"),
    AND(
        $D$67 = "TWO",
        OR($Q86 &lt; -ABS($H$67), $Q86 &gt; ABS($H$68))
    ), $R86,
    FALSE, N("Default case: Return NA()"),
    TRUE, NA()
)</f>
        <v>#VALUE!</v>
      </c>
      <c r="T86" s="81" t="e" cm="1">
        <f t="array" ref="T86">_xlfn.IFS(
    FALSE, N("Check if X1 shading is ON"),
    $S$48&lt;&gt;"x", NA(),
    FALSE, N("Check if case is 'LEFT' and x axis value less than z score"),
    AND($D$68 = "LEFT", $Q86 &lt; IF($H$68="", 0, $H$68)), $R86,
    FALSE, N("Check if case is 'RIGHT' and x axis value greater than z score"),
    AND($D$68 = "RIGHT", $Q86 &gt; IF($H$68="", 0, $H$68)), $R86,
    FALSE, N("Default case: Return NA()"),
    TRUE, NA()
)</f>
        <v>#N/A</v>
      </c>
      <c r="U86" s="81" t="e" cm="1">
        <f t="array" ref="U86">_xlfn.IFS(
    FALSE, N("Check if X1 shading is ON"),
    $U$48&lt;&gt;"x", NA(),
    FALSE, N("Check if case is 'LEFT' and x axis value less than z score"),
    AND($D$71 = "LEFT", $Q86 &lt; IF($H$71="", 0, $H$71)), $R86,
    FALSE, N("Check if case is 'RIGHT' and x axis value greater than z score"),
    AND($D$71 = "RIGHT", $Q86 &gt; IF($H$71="", 0, $H$71)), $R86,
    FALSE, N("Check if case is 'TWO' and both directions"),
    AND(
        $D$71 = "TWO",
        OR($Q86 &lt; -ABS($H$71), $Q86 &gt; ABS($H$71))
    ), $R86,
    FALSE, N("Default case: Return NA()"),
    TRUE, NA()
)</f>
        <v>#N/A</v>
      </c>
      <c r="V86" s="38"/>
      <c r="W86" s="23">
        <v>-1.5000000000000027</v>
      </c>
      <c r="X86" s="23">
        <v>0.11</v>
      </c>
      <c r="Y86" s="23">
        <f t="shared" si="15"/>
        <v>0.11</v>
      </c>
      <c r="Z86" s="23" t="str">
        <f t="shared" si="16"/>
        <v>x</v>
      </c>
    </row>
    <row r="87" spans="1:26" ht="16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38"/>
      <c r="L87" s="38"/>
      <c r="M87" s="38"/>
      <c r="N87" s="38"/>
      <c r="O87" s="38"/>
      <c r="P87" s="38"/>
      <c r="Q87" s="46">
        <f t="shared" si="5"/>
        <v>-1.4583333333333359</v>
      </c>
      <c r="R87" s="81">
        <f t="shared" si="6"/>
        <v>0.13775113536619732</v>
      </c>
      <c r="S87" s="81" t="e" cm="1">
        <f t="array" ref="S87">_xlfn.IFS(
    FALSE, N("Check if X1 shading is ON"),
    $S$48&lt;&gt;"x", NA(),
    FALSE, N("Check if case is 'LEFT' and x axis value less than z score"),
    AND($D$67 = "LEFT", $Q87 &lt; IF($H$67="", 0, $H$67)), $R87,
    FALSE, N("Check if case is 'RIGHT' and x axis value greater than z score"),
    AND($D$67 = "RIGHT", $Q87 &gt; IF($H$67="", 0, $H$67)), $R87,
    FALSE, N("Check if case is 'TWO' and both directions"),
    AND(
        $D$67 = "TWO",
        OR($Q87 &lt; -ABS($H$67), $Q87 &gt; ABS($H$68))
    ), $R87,
    FALSE, N("Default case: Return NA()"),
    TRUE, NA()
)</f>
        <v>#VALUE!</v>
      </c>
      <c r="T87" s="81" t="e" cm="1">
        <f t="array" ref="T87">_xlfn.IFS(
    FALSE, N("Check if X1 shading is ON"),
    $S$48&lt;&gt;"x", NA(),
    FALSE, N("Check if case is 'LEFT' and x axis value less than z score"),
    AND($D$68 = "LEFT", $Q87 &lt; IF($H$68="", 0, $H$68)), $R87,
    FALSE, N("Check if case is 'RIGHT' and x axis value greater than z score"),
    AND($D$68 = "RIGHT", $Q87 &gt; IF($H$68="", 0, $H$68)), $R87,
    FALSE, N("Default case: Return NA()"),
    TRUE, NA()
)</f>
        <v>#N/A</v>
      </c>
      <c r="U87" s="81" t="e" cm="1">
        <f t="array" ref="U87">_xlfn.IFS(
    FALSE, N("Check if X1 shading is ON"),
    $U$48&lt;&gt;"x", NA(),
    FALSE, N("Check if case is 'LEFT' and x axis value less than z score"),
    AND($D$71 = "LEFT", $Q87 &lt; IF($H$71="", 0, $H$71)), $R87,
    FALSE, N("Check if case is 'RIGHT' and x axis value greater than z score"),
    AND($D$71 = "RIGHT", $Q87 &gt; IF($H$71="", 0, $H$71)), $R87,
    FALSE, N("Check if case is 'TWO' and both directions"),
    AND(
        $D$71 = "TWO",
        OR($Q87 &lt; -ABS($H$71), $Q87 &gt; ABS($H$71))
    ), $R87,
    FALSE, N("Default case: Return NA()"),
    TRUE, NA()
)</f>
        <v>#N/A</v>
      </c>
      <c r="V87" s="38"/>
      <c r="W87" s="23">
        <v>-1.3333333333333357</v>
      </c>
      <c r="X87" s="23">
        <v>0.11</v>
      </c>
      <c r="Y87" s="23">
        <f t="shared" si="15"/>
        <v>0.11</v>
      </c>
      <c r="Z87" s="23" t="str">
        <f t="shared" si="16"/>
        <v>x</v>
      </c>
    </row>
    <row r="88" spans="1:26" ht="16" x14ac:dyDescent="0.2">
      <c r="A88" s="72" t="s">
        <v>320</v>
      </c>
      <c r="B88" s="23"/>
      <c r="C88" s="16"/>
      <c r="D88" s="16"/>
      <c r="E88" s="16"/>
      <c r="F88" s="39"/>
      <c r="G88" s="38"/>
      <c r="H88" s="46"/>
      <c r="I88" s="47"/>
      <c r="J88" s="38"/>
      <c r="K88" s="38"/>
      <c r="L88" s="38"/>
      <c r="M88" s="38"/>
      <c r="N88" s="38"/>
      <c r="O88" s="38"/>
      <c r="P88" s="38"/>
      <c r="Q88" s="46">
        <f t="shared" si="5"/>
        <v>-1.4166666666666692</v>
      </c>
      <c r="R88" s="81">
        <f t="shared" si="6"/>
        <v>0.14625395427953519</v>
      </c>
      <c r="S88" s="81" t="e" cm="1">
        <f t="array" ref="S88">_xlfn.IFS(
    FALSE, N("Check if X1 shading is ON"),
    $S$48&lt;&gt;"x", NA(),
    FALSE, N("Check if case is 'LEFT' and x axis value less than z score"),
    AND($D$67 = "LEFT", $Q88 &lt; IF($H$67="", 0, $H$67)), $R88,
    FALSE, N("Check if case is 'RIGHT' and x axis value greater than z score"),
    AND($D$67 = "RIGHT", $Q88 &gt; IF($H$67="", 0, $H$67)), $R88,
    FALSE, N("Check if case is 'TWO' and both directions"),
    AND(
        $D$67 = "TWO",
        OR($Q88 &lt; -ABS($H$67), $Q88 &gt; ABS($H$68))
    ), $R88,
    FALSE, N("Default case: Return NA()"),
    TRUE, NA()
)</f>
        <v>#VALUE!</v>
      </c>
      <c r="T88" s="81" t="e" cm="1">
        <f t="array" ref="T88">_xlfn.IFS(
    FALSE, N("Check if X1 shading is ON"),
    $S$48&lt;&gt;"x", NA(),
    FALSE, N("Check if case is 'LEFT' and x axis value less than z score"),
    AND($D$68 = "LEFT", $Q88 &lt; IF($H$68="", 0, $H$68)), $R88,
    FALSE, N("Check if case is 'RIGHT' and x axis value greater than z score"),
    AND($D$68 = "RIGHT", $Q88 &gt; IF($H$68="", 0, $H$68)), $R88,
    FALSE, N("Default case: Return NA()"),
    TRUE, NA()
)</f>
        <v>#N/A</v>
      </c>
      <c r="U88" s="81" t="e" cm="1">
        <f t="array" ref="U88">_xlfn.IFS(
    FALSE, N("Check if X1 shading is ON"),
    $U$48&lt;&gt;"x", NA(),
    FALSE, N("Check if case is 'LEFT' and x axis value less than z score"),
    AND($D$71 = "LEFT", $Q88 &lt; IF($H$71="", 0, $H$71)), $R88,
    FALSE, N("Check if case is 'RIGHT' and x axis value greater than z score"),
    AND($D$71 = "RIGHT", $Q88 &gt; IF($H$71="", 0, $H$71)), $R88,
    FALSE, N("Check if case is 'TWO' and both directions"),
    AND(
        $D$71 = "TWO",
        OR($Q88 &lt; -ABS($H$71), $Q88 &gt; ABS($H$71))
    ), $R88,
    FALSE, N("Default case: Return NA()"),
    TRUE, NA()
)</f>
        <v>#N/A</v>
      </c>
      <c r="V88" s="38"/>
      <c r="W88" s="23">
        <v>-1.1666666666666687</v>
      </c>
      <c r="X88" s="23">
        <v>0.11</v>
      </c>
      <c r="Y88" s="23">
        <f t="shared" si="15"/>
        <v>0.11</v>
      </c>
      <c r="Z88" s="23" t="str">
        <f t="shared" si="16"/>
        <v>x</v>
      </c>
    </row>
    <row r="89" spans="1:26" ht="16" x14ac:dyDescent="0.2">
      <c r="A89" s="44" t="s">
        <v>289</v>
      </c>
      <c r="B89" s="5" t="s">
        <v>290</v>
      </c>
      <c r="C89" s="5" t="s">
        <v>44</v>
      </c>
      <c r="D89" s="44" t="s">
        <v>267</v>
      </c>
      <c r="E89" s="66" t="s">
        <v>324</v>
      </c>
      <c r="F89" s="66" t="s">
        <v>325</v>
      </c>
      <c r="G89" s="44" t="s">
        <v>268</v>
      </c>
      <c r="H89" s="46"/>
      <c r="I89" s="47"/>
      <c r="J89" s="38"/>
      <c r="K89" s="38"/>
      <c r="L89" s="38"/>
      <c r="M89" s="38"/>
      <c r="N89" s="38"/>
      <c r="O89" s="38"/>
      <c r="P89" s="38"/>
      <c r="Q89" s="46">
        <f t="shared" si="5"/>
        <v>-1.3750000000000024</v>
      </c>
      <c r="R89" s="81">
        <f t="shared" si="6"/>
        <v>0.15501226545829269</v>
      </c>
      <c r="S89" s="81" t="e" cm="1">
        <f t="array" ref="S89">_xlfn.IFS(
    FALSE, N("Check if X1 shading is ON"),
    $S$48&lt;&gt;"x", NA(),
    FALSE, N("Check if case is 'LEFT' and x axis value less than z score"),
    AND($D$67 = "LEFT", $Q89 &lt; IF($H$67="", 0, $H$67)), $R89,
    FALSE, N("Check if case is 'RIGHT' and x axis value greater than z score"),
    AND($D$67 = "RIGHT", $Q89 &gt; IF($H$67="", 0, $H$67)), $R89,
    FALSE, N("Check if case is 'TWO' and both directions"),
    AND(
        $D$67 = "TWO",
        OR($Q89 &lt; -ABS($H$67), $Q89 &gt; ABS($H$68))
    ), $R89,
    FALSE, N("Default case: Return NA()"),
    TRUE, NA()
)</f>
        <v>#VALUE!</v>
      </c>
      <c r="T89" s="81" t="e" cm="1">
        <f t="array" ref="T89">_xlfn.IFS(
    FALSE, N("Check if X1 shading is ON"),
    $S$48&lt;&gt;"x", NA(),
    FALSE, N("Check if case is 'LEFT' and x axis value less than z score"),
    AND($D$68 = "LEFT", $Q89 &lt; IF($H$68="", 0, $H$68)), $R89,
    FALSE, N("Check if case is 'RIGHT' and x axis value greater than z score"),
    AND($D$68 = "RIGHT", $Q89 &gt; IF($H$68="", 0, $H$68)), $R89,
    FALSE, N("Default case: Return NA()"),
    TRUE, NA()
)</f>
        <v>#N/A</v>
      </c>
      <c r="U89" s="81" t="e" cm="1">
        <f t="array" ref="U89">_xlfn.IFS(
    FALSE, N("Check if X1 shading is ON"),
    $U$48&lt;&gt;"x", NA(),
    FALSE, N("Check if case is 'LEFT' and x axis value less than z score"),
    AND($D$71 = "LEFT", $Q89 &lt; IF($H$71="", 0, $H$71)), $R89,
    FALSE, N("Check if case is 'RIGHT' and x axis value greater than z score"),
    AND($D$71 = "RIGHT", $Q89 &gt; IF($H$71="", 0, $H$71)), $R89,
    FALSE, N("Check if case is 'TWO' and both directions"),
    AND(
        $D$71 = "TWO",
        OR($Q89 &lt; -ABS($H$71), $Q89 &gt; ABS($H$71))
    ), $R89,
    FALSE, N("Default case: Return NA()"),
    TRUE, NA()
)</f>
        <v>#N/A</v>
      </c>
      <c r="V89" s="38"/>
      <c r="W89" s="23">
        <v>-0.83333333333333526</v>
      </c>
      <c r="X89" s="23">
        <v>0.11</v>
      </c>
      <c r="Y89" s="23">
        <f t="shared" si="15"/>
        <v>0.11</v>
      </c>
      <c r="Z89" s="23" t="str">
        <f t="shared" si="16"/>
        <v>x</v>
      </c>
    </row>
    <row r="90" spans="1:26" ht="17" x14ac:dyDescent="0.2">
      <c r="A90" s="41" t="str" cm="1">
        <f t="array" aca="1" ref="A90" ca="1">IFERROR(
    IF(
        OR(
            AND(ISNUMBER(INDIRECT("A2")), ISNUMBER(INDIRECT("B2")), INDIRECT("A2") &gt; 0, INDIRECT("B2") &gt; 0, INDIRECT("A2") = INDIRECT("B2")),
            AND(ISNUMBER(INDIRECT("B2")), ISNUMBER(INDIRECT("C2")), INDIRECT("B2") &gt; 0, INDIRECT("C2") &gt; 0, INDIRECT("B2") = INDIRECT("C2")),
            AND(ISNUMBER(INDIRECT("C2")), ISNUMBER(INDIRECT("D2")), INDIRECT("C2") &gt; 0, INDIRECT("D2") &gt; 0, INDIRECT("C2") = INDIRECT("D2")),
            AND(ISNUMBER(INDIRECT("D2")), ISNUMBER(INDIRECT("E2")), INDIRECT("D2") &gt; 0, INDIRECT("E2") &gt; 0, INDIRECT("D2") = INDIRECT("E2"))
        ),
        L61,
        "0"
    ),
    ""
)</f>
        <v>0</v>
      </c>
      <c r="B90" s="25">
        <v>0.15</v>
      </c>
      <c r="C90" s="41">
        <v>0</v>
      </c>
      <c r="D90" s="41" t="e">
        <f ca="1">IF(A90="x",B90,NA())</f>
        <v>#N/A</v>
      </c>
      <c r="E90" s="79">
        <f ca="1">RANDBETWEEN(1,10)</f>
        <v>7</v>
      </c>
      <c r="F90" s="112" t="s">
        <v>328</v>
      </c>
      <c r="G90" s="80" t="str" cm="1">
        <f t="array" aca="1" ref="G90" ca="1">INDEX(F90:F99,E90,1)</f>
        <v>VIBE!</v>
      </c>
      <c r="H90" s="16"/>
      <c r="I90" s="16"/>
      <c r="J90" s="16"/>
      <c r="K90" s="38"/>
      <c r="L90" s="38"/>
      <c r="M90" s="38"/>
      <c r="N90" s="38"/>
      <c r="O90" s="38"/>
      <c r="P90" s="38"/>
      <c r="Q90" s="46">
        <f t="shared" si="5"/>
        <v>-1.3333333333333357</v>
      </c>
      <c r="R90" s="81">
        <f t="shared" si="6"/>
        <v>0.1640100746759931</v>
      </c>
      <c r="S90" s="81" t="e" cm="1">
        <f t="array" ref="S90">_xlfn.IFS(
    FALSE, N("Check if X1 shading is ON"),
    $S$48&lt;&gt;"x", NA(),
    FALSE, N("Check if case is 'LEFT' and x axis value less than z score"),
    AND($D$67 = "LEFT", $Q90 &lt; IF($H$67="", 0, $H$67)), $R90,
    FALSE, N("Check if case is 'RIGHT' and x axis value greater than z score"),
    AND($D$67 = "RIGHT", $Q90 &gt; IF($H$67="", 0, $H$67)), $R90,
    FALSE, N("Check if case is 'TWO' and both directions"),
    AND(
        $D$67 = "TWO",
        OR($Q90 &lt; -ABS($H$67), $Q90 &gt; ABS($H$68))
    ), $R90,
    FALSE, N("Default case: Return NA()"),
    TRUE, NA()
)</f>
        <v>#VALUE!</v>
      </c>
      <c r="T90" s="81" t="e" cm="1">
        <f t="array" ref="T90">_xlfn.IFS(
    FALSE, N("Check if X1 shading is ON"),
    $S$48&lt;&gt;"x", NA(),
    FALSE, N("Check if case is 'LEFT' and x axis value less than z score"),
    AND($D$68 = "LEFT", $Q90 &lt; IF($H$68="", 0, $H$68)), $R90,
    FALSE, N("Check if case is 'RIGHT' and x axis value greater than z score"),
    AND($D$68 = "RIGHT", $Q90 &gt; IF($H$68="", 0, $H$68)), $R90,
    FALSE, N("Default case: Return NA()"),
    TRUE, NA()
)</f>
        <v>#N/A</v>
      </c>
      <c r="U90" s="81" t="e" cm="1">
        <f t="array" ref="U90">_xlfn.IFS(
    FALSE, N("Check if X1 shading is ON"),
    $U$48&lt;&gt;"x", NA(),
    FALSE, N("Check if case is 'LEFT' and x axis value less than z score"),
    AND($D$71 = "LEFT", $Q90 &lt; IF($H$71="", 0, $H$71)), $R90,
    FALSE, N("Check if case is 'RIGHT' and x axis value greater than z score"),
    AND($D$71 = "RIGHT", $Q90 &gt; IF($H$71="", 0, $H$71)), $R90,
    FALSE, N("Check if case is 'TWO' and both directions"),
    AND(
        $D$71 = "TWO",
        OR($Q90 &lt; -ABS($H$71), $Q90 &gt; ABS($H$71))
    ), $R90,
    FALSE, N("Default case: Return NA()"),
    TRUE, NA()
)</f>
        <v>#N/A</v>
      </c>
      <c r="V90" s="38"/>
      <c r="W90" s="23">
        <v>-0.66666666666666874</v>
      </c>
      <c r="X90" s="23">
        <v>0.11</v>
      </c>
      <c r="Y90" s="23">
        <f t="shared" si="15"/>
        <v>0.11</v>
      </c>
      <c r="Z90" s="23" t="str">
        <f t="shared" si="16"/>
        <v>x</v>
      </c>
    </row>
    <row r="91" spans="1:26" ht="16" x14ac:dyDescent="0.2">
      <c r="A91" s="39"/>
      <c r="B91" s="23"/>
      <c r="C91" s="39"/>
      <c r="D91" s="39"/>
      <c r="E91" s="38"/>
      <c r="F91" s="113" t="s">
        <v>333</v>
      </c>
      <c r="G91" s="38"/>
      <c r="H91" s="16"/>
      <c r="I91" s="16"/>
      <c r="J91" s="16"/>
      <c r="K91" s="38"/>
      <c r="L91" s="38"/>
      <c r="M91" s="38"/>
      <c r="N91" s="38"/>
      <c r="O91" s="38"/>
      <c r="P91" s="38"/>
      <c r="Q91" s="46">
        <f t="shared" si="5"/>
        <v>-1.291666666666669</v>
      </c>
      <c r="R91" s="81">
        <f t="shared" si="6"/>
        <v>0.17322916253851786</v>
      </c>
      <c r="S91" s="81" t="e" cm="1">
        <f t="array" ref="S91">_xlfn.IFS(
    FALSE, N("Check if X1 shading is ON"),
    $S$48&lt;&gt;"x", NA(),
    FALSE, N("Check if case is 'LEFT' and x axis value less than z score"),
    AND($D$67 = "LEFT", $Q91 &lt; IF($H$67="", 0, $H$67)), $R91,
    FALSE, N("Check if case is 'RIGHT' and x axis value greater than z score"),
    AND($D$67 = "RIGHT", $Q91 &gt; IF($H$67="", 0, $H$67)), $R91,
    FALSE, N("Check if case is 'TWO' and both directions"),
    AND(
        $D$67 = "TWO",
        OR($Q91 &lt; -ABS($H$67), $Q91 &gt; ABS($H$68))
    ), $R91,
    FALSE, N("Default case: Return NA()"),
    TRUE, NA()
)</f>
        <v>#VALUE!</v>
      </c>
      <c r="T91" s="81" t="e" cm="1">
        <f t="array" ref="T91">_xlfn.IFS(
    FALSE, N("Check if X1 shading is ON"),
    $S$48&lt;&gt;"x", NA(),
    FALSE, N("Check if case is 'LEFT' and x axis value less than z score"),
    AND($D$68 = "LEFT", $Q91 &lt; IF($H$68="", 0, $H$68)), $R91,
    FALSE, N("Check if case is 'RIGHT' and x axis value greater than z score"),
    AND($D$68 = "RIGHT", $Q91 &gt; IF($H$68="", 0, $H$68)), $R91,
    FALSE, N("Default case: Return NA()"),
    TRUE, NA()
)</f>
        <v>#N/A</v>
      </c>
      <c r="U91" s="81" t="e" cm="1">
        <f t="array" ref="U91">_xlfn.IFS(
    FALSE, N("Check if X1 shading is ON"),
    $U$48&lt;&gt;"x", NA(),
    FALSE, N("Check if case is 'LEFT' and x axis value less than z score"),
    AND($D$71 = "LEFT", $Q91 &lt; IF($H$71="", 0, $H$71)), $R91,
    FALSE, N("Check if case is 'RIGHT' and x axis value greater than z score"),
    AND($D$71 = "RIGHT", $Q91 &gt; IF($H$71="", 0, $H$71)), $R91,
    FALSE, N("Check if case is 'TWO' and both directions"),
    AND(
        $D$71 = "TWO",
        OR($Q91 &lt; -ABS($H$71), $Q91 &gt; ABS($H$71))
    ), $R91,
    FALSE, N("Default case: Return NA()"),
    TRUE, NA()
)</f>
        <v>#N/A</v>
      </c>
      <c r="V91" s="38"/>
      <c r="W91" s="23">
        <v>-0.50000000000000222</v>
      </c>
      <c r="X91" s="23">
        <v>0.11</v>
      </c>
      <c r="Y91" s="23">
        <f t="shared" si="15"/>
        <v>0.11</v>
      </c>
      <c r="Z91" s="23" t="str">
        <f t="shared" si="16"/>
        <v>x</v>
      </c>
    </row>
    <row r="92" spans="1:26" ht="16" x14ac:dyDescent="0.2">
      <c r="A92" s="39"/>
      <c r="B92" s="16"/>
      <c r="C92" s="23"/>
      <c r="D92" s="39"/>
      <c r="E92" s="38"/>
      <c r="F92" s="113" t="s">
        <v>337</v>
      </c>
      <c r="G92" s="38"/>
      <c r="H92" s="16"/>
      <c r="I92" s="16"/>
      <c r="J92" s="16"/>
      <c r="K92" s="38"/>
      <c r="L92" s="38"/>
      <c r="M92" s="38"/>
      <c r="N92" s="38"/>
      <c r="O92" s="38"/>
      <c r="P92" s="38"/>
      <c r="Q92" s="46">
        <f t="shared" si="5"/>
        <v>-1.2500000000000022</v>
      </c>
      <c r="R92" s="81">
        <f t="shared" si="6"/>
        <v>0.18264908538902141</v>
      </c>
      <c r="S92" s="81" t="e" cm="1">
        <f t="array" ref="S92">_xlfn.IFS(
    FALSE, N("Check if X1 shading is ON"),
    $S$48&lt;&gt;"x", NA(),
    FALSE, N("Check if case is 'LEFT' and x axis value less than z score"),
    AND($D$67 = "LEFT", $Q92 &lt; IF($H$67="", 0, $H$67)), $R92,
    FALSE, N("Check if case is 'RIGHT' and x axis value greater than z score"),
    AND($D$67 = "RIGHT", $Q92 &gt; IF($H$67="", 0, $H$67)), $R92,
    FALSE, N("Check if case is 'TWO' and both directions"),
    AND(
        $D$67 = "TWO",
        OR($Q92 &lt; -ABS($H$67), $Q92 &gt; ABS($H$68))
    ), $R92,
    FALSE, N("Default case: Return NA()"),
    TRUE, NA()
)</f>
        <v>#VALUE!</v>
      </c>
      <c r="T92" s="81" t="e" cm="1">
        <f t="array" ref="T92">_xlfn.IFS(
    FALSE, N("Check if X1 shading is ON"),
    $S$48&lt;&gt;"x", NA(),
    FALSE, N("Check if case is 'LEFT' and x axis value less than z score"),
    AND($D$68 = "LEFT", $Q92 &lt; IF($H$68="", 0, $H$68)), $R92,
    FALSE, N("Check if case is 'RIGHT' and x axis value greater than z score"),
    AND($D$68 = "RIGHT", $Q92 &gt; IF($H$68="", 0, $H$68)), $R92,
    FALSE, N("Default case: Return NA()"),
    TRUE, NA()
)</f>
        <v>#N/A</v>
      </c>
      <c r="U92" s="81" t="e" cm="1">
        <f t="array" ref="U92">_xlfn.IFS(
    FALSE, N("Check if X1 shading is ON"),
    $U$48&lt;&gt;"x", NA(),
    FALSE, N("Check if case is 'LEFT' and x axis value less than z score"),
    AND($D$71 = "LEFT", $Q92 &lt; IF($H$71="", 0, $H$71)), $R92,
    FALSE, N("Check if case is 'RIGHT' and x axis value greater than z score"),
    AND($D$71 = "RIGHT", $Q92 &gt; IF($H$71="", 0, $H$71)), $R92,
    FALSE, N("Check if case is 'TWO' and both directions"),
    AND(
        $D$71 = "TWO",
        OR($Q92 &lt; -ABS($H$71), $Q92 &gt; ABS($H$71))
    ), $R92,
    FALSE, N("Default case: Return NA()"),
    TRUE, NA()
)</f>
        <v>#N/A</v>
      </c>
      <c r="V92" s="38"/>
      <c r="W92" s="23">
        <v>-0.33333333333333548</v>
      </c>
      <c r="X92" s="23">
        <v>0.11</v>
      </c>
      <c r="Y92" s="23">
        <f t="shared" si="15"/>
        <v>0.11</v>
      </c>
      <c r="Z92" s="23" t="str">
        <f t="shared" si="16"/>
        <v>x</v>
      </c>
    </row>
    <row r="93" spans="1:26" ht="16" x14ac:dyDescent="0.2">
      <c r="A93" s="39"/>
      <c r="B93" s="16"/>
      <c r="C93" s="23"/>
      <c r="D93" s="39"/>
      <c r="E93" s="38"/>
      <c r="F93" s="113" t="s">
        <v>341</v>
      </c>
      <c r="G93" s="38"/>
      <c r="H93" s="16"/>
      <c r="I93" s="16"/>
      <c r="J93" s="16"/>
      <c r="K93" s="38"/>
      <c r="L93" s="38"/>
      <c r="M93" s="38"/>
      <c r="N93" s="38"/>
      <c r="O93" s="38"/>
      <c r="P93" s="38"/>
      <c r="Q93" s="46">
        <f t="shared" si="5"/>
        <v>-1.2083333333333355</v>
      </c>
      <c r="R93" s="81">
        <f t="shared" si="6"/>
        <v>0.19224719608678109</v>
      </c>
      <c r="S93" s="81" t="e" cm="1">
        <f t="array" ref="S93">_xlfn.IFS(
    FALSE, N("Check if X1 shading is ON"),
    $S$48&lt;&gt;"x", NA(),
    FALSE, N("Check if case is 'LEFT' and x axis value less than z score"),
    AND($D$67 = "LEFT", $Q93 &lt; IF($H$67="", 0, $H$67)), $R93,
    FALSE, N("Check if case is 'RIGHT' and x axis value greater than z score"),
    AND($D$67 = "RIGHT", $Q93 &gt; IF($H$67="", 0, $H$67)), $R93,
    FALSE, N("Check if case is 'TWO' and both directions"),
    AND(
        $D$67 = "TWO",
        OR($Q93 &lt; -ABS($H$67), $Q93 &gt; ABS($H$68))
    ), $R93,
    FALSE, N("Default case: Return NA()"),
    TRUE, NA()
)</f>
        <v>#VALUE!</v>
      </c>
      <c r="T93" s="81" t="e" cm="1">
        <f t="array" ref="T93">_xlfn.IFS(
    FALSE, N("Check if X1 shading is ON"),
    $S$48&lt;&gt;"x", NA(),
    FALSE, N("Check if case is 'LEFT' and x axis value less than z score"),
    AND($D$68 = "LEFT", $Q93 &lt; IF($H$68="", 0, $H$68)), $R93,
    FALSE, N("Check if case is 'RIGHT' and x axis value greater than z score"),
    AND($D$68 = "RIGHT", $Q93 &gt; IF($H$68="", 0, $H$68)), $R93,
    FALSE, N("Default case: Return NA()"),
    TRUE, NA()
)</f>
        <v>#N/A</v>
      </c>
      <c r="U93" s="81" t="e" cm="1">
        <f t="array" ref="U93">_xlfn.IFS(
    FALSE, N("Check if X1 shading is ON"),
    $U$48&lt;&gt;"x", NA(),
    FALSE, N("Check if case is 'LEFT' and x axis value less than z score"),
    AND($D$71 = "LEFT", $Q93 &lt; IF($H$71="", 0, $H$71)), $R93,
    FALSE, N("Check if case is 'RIGHT' and x axis value greater than z score"),
    AND($D$71 = "RIGHT", $Q93 &gt; IF($H$71="", 0, $H$71)), $R93,
    FALSE, N("Check if case is 'TWO' and both directions"),
    AND(
        $D$71 = "TWO",
        OR($Q93 &lt; -ABS($H$71), $Q93 &gt; ABS($H$71))
    ), $R93,
    FALSE, N("Default case: Return NA()"),
    TRUE, NA()
)</f>
        <v>#N/A</v>
      </c>
      <c r="V93" s="38"/>
      <c r="W93" s="23">
        <v>-0.16666666666666879</v>
      </c>
      <c r="X93" s="23">
        <v>0.11</v>
      </c>
      <c r="Y93" s="23">
        <f t="shared" si="15"/>
        <v>0.11</v>
      </c>
      <c r="Z93" s="23" t="str">
        <f t="shared" si="16"/>
        <v>x</v>
      </c>
    </row>
    <row r="94" spans="1:26" ht="16" x14ac:dyDescent="0.2">
      <c r="A94" s="39"/>
      <c r="B94" s="16"/>
      <c r="C94" s="23"/>
      <c r="D94" s="39"/>
      <c r="E94" s="38"/>
      <c r="F94" s="113" t="s">
        <v>343</v>
      </c>
      <c r="G94" s="38"/>
      <c r="H94" s="16"/>
      <c r="I94" s="16"/>
      <c r="J94" s="16"/>
      <c r="K94" s="38"/>
      <c r="L94" s="38"/>
      <c r="M94" s="38"/>
      <c r="N94" s="38"/>
      <c r="O94" s="38"/>
      <c r="P94" s="38"/>
      <c r="Q94" s="46">
        <f t="shared" si="5"/>
        <v>-1.1666666666666687</v>
      </c>
      <c r="R94" s="81">
        <f t="shared" si="6"/>
        <v>0.20199868555405839</v>
      </c>
      <c r="S94" s="81" t="e" cm="1">
        <f t="array" ref="S94">_xlfn.IFS(
    FALSE, N("Check if X1 shading is ON"),
    $S$48&lt;&gt;"x", NA(),
    FALSE, N("Check if case is 'LEFT' and x axis value less than z score"),
    AND($D$67 = "LEFT", $Q94 &lt; IF($H$67="", 0, $H$67)), $R94,
    FALSE, N("Check if case is 'RIGHT' and x axis value greater than z score"),
    AND($D$67 = "RIGHT", $Q94 &gt; IF($H$67="", 0, $H$67)), $R94,
    FALSE, N("Check if case is 'TWO' and both directions"),
    AND(
        $D$67 = "TWO",
        OR($Q94 &lt; -ABS($H$67), $Q94 &gt; ABS($H$68))
    ), $R94,
    FALSE, N("Default case: Return NA()"),
    TRUE, NA()
)</f>
        <v>#VALUE!</v>
      </c>
      <c r="T94" s="81" t="e" cm="1">
        <f t="array" ref="T94">_xlfn.IFS(
    FALSE, N("Check if X1 shading is ON"),
    $S$48&lt;&gt;"x", NA(),
    FALSE, N("Check if case is 'LEFT' and x axis value less than z score"),
    AND($D$68 = "LEFT", $Q94 &lt; IF($H$68="", 0, $H$68)), $R94,
    FALSE, N("Check if case is 'RIGHT' and x axis value greater than z score"),
    AND($D$68 = "RIGHT", $Q94 &gt; IF($H$68="", 0, $H$68)), $R94,
    FALSE, N("Default case: Return NA()"),
    TRUE, NA()
)</f>
        <v>#N/A</v>
      </c>
      <c r="U94" s="81" t="e" cm="1">
        <f t="array" ref="U94">_xlfn.IFS(
    FALSE, N("Check if X1 shading is ON"),
    $U$48&lt;&gt;"x", NA(),
    FALSE, N("Check if case is 'LEFT' and x axis value less than z score"),
    AND($D$71 = "LEFT", $Q94 &lt; IF($H$71="", 0, $H$71)), $R94,
    FALSE, N("Check if case is 'RIGHT' and x axis value greater than z score"),
    AND($D$71 = "RIGHT", $Q94 &gt; IF($H$71="", 0, $H$71)), $R94,
    FALSE, N("Check if case is 'TWO' and both directions"),
    AND(
        $D$71 = "TWO",
        OR($Q94 &lt; -ABS($H$71), $Q94 &gt; ABS($H$71))
    ), $R94,
    FALSE, N("Default case: Return NA()"),
    TRUE, NA()
)</f>
        <v>#N/A</v>
      </c>
      <c r="V94" s="38"/>
      <c r="W94" s="23">
        <v>0.16666666666666449</v>
      </c>
      <c r="X94" s="23">
        <v>0.11</v>
      </c>
      <c r="Y94" s="23">
        <f t="shared" si="15"/>
        <v>0.11</v>
      </c>
      <c r="Z94" s="23" t="str">
        <f t="shared" si="16"/>
        <v>x</v>
      </c>
    </row>
    <row r="95" spans="1:26" ht="16" x14ac:dyDescent="0.2">
      <c r="A95" s="39"/>
      <c r="B95" s="16"/>
      <c r="C95" s="23"/>
      <c r="D95" s="39"/>
      <c r="E95" s="38"/>
      <c r="F95" s="113" t="s">
        <v>347</v>
      </c>
      <c r="G95" s="38"/>
      <c r="H95" s="16"/>
      <c r="I95" s="16"/>
      <c r="J95" s="16"/>
      <c r="K95" s="38"/>
      <c r="L95" s="38"/>
      <c r="M95" s="38"/>
      <c r="N95" s="38"/>
      <c r="O95" s="38"/>
      <c r="P95" s="38"/>
      <c r="Q95" s="46">
        <f t="shared" si="5"/>
        <v>-1.125000000000002</v>
      </c>
      <c r="R95" s="81">
        <f t="shared" si="6"/>
        <v>0.21187664577569898</v>
      </c>
      <c r="S95" s="81" t="e" cm="1">
        <f t="array" ref="S95">_xlfn.IFS(
    FALSE, N("Check if X1 shading is ON"),
    $S$48&lt;&gt;"x", NA(),
    FALSE, N("Check if case is 'LEFT' and x axis value less than z score"),
    AND($D$67 = "LEFT", $Q95 &lt; IF($H$67="", 0, $H$67)), $R95,
    FALSE, N("Check if case is 'RIGHT' and x axis value greater than z score"),
    AND($D$67 = "RIGHT", $Q95 &gt; IF($H$67="", 0, $H$67)), $R95,
    FALSE, N("Check if case is 'TWO' and both directions"),
    AND(
        $D$67 = "TWO",
        OR($Q95 &lt; -ABS($H$67), $Q95 &gt; ABS($H$68))
    ), $R95,
    FALSE, N("Default case: Return NA()"),
    TRUE, NA()
)</f>
        <v>#VALUE!</v>
      </c>
      <c r="T95" s="81" t="e" cm="1">
        <f t="array" ref="T95">_xlfn.IFS(
    FALSE, N("Check if X1 shading is ON"),
    $S$48&lt;&gt;"x", NA(),
    FALSE, N("Check if case is 'LEFT' and x axis value less than z score"),
    AND($D$68 = "LEFT", $Q95 &lt; IF($H$68="", 0, $H$68)), $R95,
    FALSE, N("Check if case is 'RIGHT' and x axis value greater than z score"),
    AND($D$68 = "RIGHT", $Q95 &gt; IF($H$68="", 0, $H$68)), $R95,
    FALSE, N("Default case: Return NA()"),
    TRUE, NA()
)</f>
        <v>#N/A</v>
      </c>
      <c r="U95" s="81" t="e" cm="1">
        <f t="array" ref="U95">_xlfn.IFS(
    FALSE, N("Check if X1 shading is ON"),
    $U$48&lt;&gt;"x", NA(),
    FALSE, N("Check if case is 'LEFT' and x axis value less than z score"),
    AND($D$71 = "LEFT", $Q95 &lt; IF($H$71="", 0, $H$71)), $R95,
    FALSE, N("Check if case is 'RIGHT' and x axis value greater than z score"),
    AND($D$71 = "RIGHT", $Q95 &gt; IF($H$71="", 0, $H$71)), $R95,
    FALSE, N("Check if case is 'TWO' and both directions"),
    AND(
        $D$71 = "TWO",
        OR($Q95 &lt; -ABS($H$71), $Q95 &gt; ABS($H$71))
    ), $R95,
    FALSE, N("Default case: Return NA()"),
    TRUE, NA()
)</f>
        <v>#N/A</v>
      </c>
      <c r="V95" s="38"/>
      <c r="W95" s="23">
        <v>0.33333333333333115</v>
      </c>
      <c r="X95" s="23">
        <v>0.11</v>
      </c>
      <c r="Y95" s="23">
        <f t="shared" si="15"/>
        <v>0.11</v>
      </c>
      <c r="Z95" s="23" t="str">
        <f t="shared" si="16"/>
        <v>x</v>
      </c>
    </row>
    <row r="96" spans="1:26" ht="16" x14ac:dyDescent="0.2">
      <c r="A96" s="39"/>
      <c r="B96" s="23"/>
      <c r="C96" s="23"/>
      <c r="D96" s="39"/>
      <c r="E96" s="38"/>
      <c r="F96" s="113" t="s">
        <v>350</v>
      </c>
      <c r="G96" s="38"/>
      <c r="H96" s="16"/>
      <c r="I96" s="16"/>
      <c r="J96" s="16"/>
      <c r="K96" s="38"/>
      <c r="L96" s="38"/>
      <c r="M96" s="38"/>
      <c r="N96" s="38"/>
      <c r="O96" s="38"/>
      <c r="P96" s="38"/>
      <c r="Q96" s="46">
        <f t="shared" si="5"/>
        <v>-1.0833333333333353</v>
      </c>
      <c r="R96" s="81">
        <f t="shared" si="6"/>
        <v>0.22185215470573549</v>
      </c>
      <c r="S96" s="81" t="e" cm="1">
        <f t="array" ref="S96">_xlfn.IFS(
    FALSE, N("Check if X1 shading is ON"),
    $S$48&lt;&gt;"x", NA(),
    FALSE, N("Check if case is 'LEFT' and x axis value less than z score"),
    AND($D$67 = "LEFT", $Q96 &lt; IF($H$67="", 0, $H$67)), $R96,
    FALSE, N("Check if case is 'RIGHT' and x axis value greater than z score"),
    AND($D$67 = "RIGHT", $Q96 &gt; IF($H$67="", 0, $H$67)), $R96,
    FALSE, N("Check if case is 'TWO' and both directions"),
    AND(
        $D$67 = "TWO",
        OR($Q96 &lt; -ABS($H$67), $Q96 &gt; ABS($H$68))
    ), $R96,
    FALSE, N("Default case: Return NA()"),
    TRUE, NA()
)</f>
        <v>#VALUE!</v>
      </c>
      <c r="T96" s="81" t="e" cm="1">
        <f t="array" ref="T96">_xlfn.IFS(
    FALSE, N("Check if X1 shading is ON"),
    $S$48&lt;&gt;"x", NA(),
    FALSE, N("Check if case is 'LEFT' and x axis value less than z score"),
    AND($D$68 = "LEFT", $Q96 &lt; IF($H$68="", 0, $H$68)), $R96,
    FALSE, N("Check if case is 'RIGHT' and x axis value greater than z score"),
    AND($D$68 = "RIGHT", $Q96 &gt; IF($H$68="", 0, $H$68)), $R96,
    FALSE, N("Default case: Return NA()"),
    TRUE, NA()
)</f>
        <v>#N/A</v>
      </c>
      <c r="U96" s="81" t="e" cm="1">
        <f t="array" ref="U96">_xlfn.IFS(
    FALSE, N("Check if X1 shading is ON"),
    $U$48&lt;&gt;"x", NA(),
    FALSE, N("Check if case is 'LEFT' and x axis value less than z score"),
    AND($D$71 = "LEFT", $Q96 &lt; IF($H$71="", 0, $H$71)), $R96,
    FALSE, N("Check if case is 'RIGHT' and x axis value greater than z score"),
    AND($D$71 = "RIGHT", $Q96 &gt; IF($H$71="", 0, $H$71)), $R96,
    FALSE, N("Check if case is 'TWO' and both directions"),
    AND(
        $D$71 = "TWO",
        OR($Q96 &lt; -ABS($H$71), $Q96 &gt; ABS($H$71))
    ), $R96,
    FALSE, N("Default case: Return NA()"),
    TRUE, NA()
)</f>
        <v>#N/A</v>
      </c>
      <c r="V96" s="38"/>
      <c r="W96" s="23">
        <v>0.49999999999999789</v>
      </c>
      <c r="X96" s="23">
        <v>0.11</v>
      </c>
      <c r="Y96" s="23">
        <f t="shared" si="15"/>
        <v>0.11</v>
      </c>
      <c r="Z96" s="23" t="str">
        <f t="shared" si="16"/>
        <v>x</v>
      </c>
    </row>
    <row r="97" spans="1:26" ht="16" x14ac:dyDescent="0.2">
      <c r="A97" s="39"/>
      <c r="B97" s="23"/>
      <c r="C97" s="23"/>
      <c r="D97" s="39"/>
      <c r="E97" s="38"/>
      <c r="F97" s="113" t="s">
        <v>353</v>
      </c>
      <c r="G97" s="38"/>
      <c r="H97" s="16"/>
      <c r="I97" s="16"/>
      <c r="J97" s="16"/>
      <c r="K97" s="38"/>
      <c r="L97" s="38"/>
      <c r="M97" s="38"/>
      <c r="N97" s="38"/>
      <c r="O97" s="38"/>
      <c r="P97" s="38"/>
      <c r="Q97" s="46">
        <f t="shared" si="5"/>
        <v>-1.0416666666666685</v>
      </c>
      <c r="R97" s="81">
        <f t="shared" si="6"/>
        <v>0.23189438328624226</v>
      </c>
      <c r="S97" s="81" t="e" cm="1">
        <f t="array" ref="S97">_xlfn.IFS(
    FALSE, N("Check if X1 shading is ON"),
    $S$48&lt;&gt;"x", NA(),
    FALSE, N("Check if case is 'LEFT' and x axis value less than z score"),
    AND($D$67 = "LEFT", $Q97 &lt; IF($H$67="", 0, $H$67)), $R97,
    FALSE, N("Check if case is 'RIGHT' and x axis value greater than z score"),
    AND($D$67 = "RIGHT", $Q97 &gt; IF($H$67="", 0, $H$67)), $R97,
    FALSE, N("Check if case is 'TWO' and both directions"),
    AND(
        $D$67 = "TWO",
        OR($Q97 &lt; -ABS($H$67), $Q97 &gt; ABS($H$68))
    ), $R97,
    FALSE, N("Default case: Return NA()"),
    TRUE, NA()
)</f>
        <v>#VALUE!</v>
      </c>
      <c r="T97" s="81" t="e" cm="1">
        <f t="array" ref="T97">_xlfn.IFS(
    FALSE, N("Check if X1 shading is ON"),
    $S$48&lt;&gt;"x", NA(),
    FALSE, N("Check if case is 'LEFT' and x axis value less than z score"),
    AND($D$68 = "LEFT", $Q97 &lt; IF($H$68="", 0, $H$68)), $R97,
    FALSE, N("Check if case is 'RIGHT' and x axis value greater than z score"),
    AND($D$68 = "RIGHT", $Q97 &gt; IF($H$68="", 0, $H$68)), $R97,
    FALSE, N("Default case: Return NA()"),
    TRUE, NA()
)</f>
        <v>#N/A</v>
      </c>
      <c r="U97" s="81" t="e" cm="1">
        <f t="array" ref="U97">_xlfn.IFS(
    FALSE, N("Check if X1 shading is ON"),
    $U$48&lt;&gt;"x", NA(),
    FALSE, N("Check if case is 'LEFT' and x axis value less than z score"),
    AND($D$71 = "LEFT", $Q97 &lt; IF($H$71="", 0, $H$71)), $R97,
    FALSE, N("Check if case is 'RIGHT' and x axis value greater than z score"),
    AND($D$71 = "RIGHT", $Q97 &gt; IF($H$71="", 0, $H$71)), $R97,
    FALSE, N("Check if case is 'TWO' and both directions"),
    AND(
        $D$71 = "TWO",
        OR($Q97 &lt; -ABS($H$71), $Q97 &gt; ABS($H$71))
    ), $R97,
    FALSE, N("Default case: Return NA()"),
    TRUE, NA()
)</f>
        <v>#N/A</v>
      </c>
      <c r="V97" s="38"/>
      <c r="W97" s="23">
        <v>0.66666666666666441</v>
      </c>
      <c r="X97" s="23">
        <v>0.11</v>
      </c>
      <c r="Y97" s="23">
        <f t="shared" si="15"/>
        <v>0.11</v>
      </c>
      <c r="Z97" s="23" t="str">
        <f t="shared" si="16"/>
        <v>x</v>
      </c>
    </row>
    <row r="98" spans="1:26" ht="16" x14ac:dyDescent="0.2">
      <c r="A98" s="39"/>
      <c r="B98" s="23"/>
      <c r="C98" s="23"/>
      <c r="D98" s="39"/>
      <c r="E98" s="38"/>
      <c r="F98" s="113" t="s">
        <v>355</v>
      </c>
      <c r="G98" s="38"/>
      <c r="H98" s="16"/>
      <c r="I98" s="16"/>
      <c r="J98" s="16"/>
      <c r="K98" s="38"/>
      <c r="L98" s="38"/>
      <c r="M98" s="38"/>
      <c r="N98" s="38"/>
      <c r="O98" s="38"/>
      <c r="P98" s="38"/>
      <c r="Q98" s="46">
        <f t="shared" si="5"/>
        <v>-1.0000000000000018</v>
      </c>
      <c r="R98" s="81">
        <f t="shared" si="6"/>
        <v>0.24197072451914292</v>
      </c>
      <c r="S98" s="81" t="e" cm="1">
        <f t="array" ref="S98">_xlfn.IFS(
    FALSE, N("Check if X1 shading is ON"),
    $S$48&lt;&gt;"x", NA(),
    FALSE, N("Check if case is 'LEFT' and x axis value less than z score"),
    AND($D$67 = "LEFT", $Q98 &lt; IF($H$67="", 0, $H$67)), $R98,
    FALSE, N("Check if case is 'RIGHT' and x axis value greater than z score"),
    AND($D$67 = "RIGHT", $Q98 &gt; IF($H$67="", 0, $H$67)), $R98,
    FALSE, N("Check if case is 'TWO' and both directions"),
    AND(
        $D$67 = "TWO",
        OR($Q98 &lt; -ABS($H$67), $Q98 &gt; ABS($H$68))
    ), $R98,
    FALSE, N("Default case: Return NA()"),
    TRUE, NA()
)</f>
        <v>#VALUE!</v>
      </c>
      <c r="T98" s="81" t="e" cm="1">
        <f t="array" ref="T98">_xlfn.IFS(
    FALSE, N("Check if X1 shading is ON"),
    $S$48&lt;&gt;"x", NA(),
    FALSE, N("Check if case is 'LEFT' and x axis value less than z score"),
    AND($D$68 = "LEFT", $Q98 &lt; IF($H$68="", 0, $H$68)), $R98,
    FALSE, N("Check if case is 'RIGHT' and x axis value greater than z score"),
    AND($D$68 = "RIGHT", $Q98 &gt; IF($H$68="", 0, $H$68)), $R98,
    FALSE, N("Default case: Return NA()"),
    TRUE, NA()
)</f>
        <v>#N/A</v>
      </c>
      <c r="U98" s="81" t="e" cm="1">
        <f t="array" ref="U98">_xlfn.IFS(
    FALSE, N("Check if X1 shading is ON"),
    $U$48&lt;&gt;"x", NA(),
    FALSE, N("Check if case is 'LEFT' and x axis value less than z score"),
    AND($D$71 = "LEFT", $Q98 &lt; IF($H$71="", 0, $H$71)), $R98,
    FALSE, N("Check if case is 'RIGHT' and x axis value greater than z score"),
    AND($D$71 = "RIGHT", $Q98 &gt; IF($H$71="", 0, $H$71)), $R98,
    FALSE, N("Check if case is 'TWO' and both directions"),
    AND(
        $D$71 = "TWO",
        OR($Q98 &lt; -ABS($H$71), $Q98 &gt; ABS($H$71))
    ), $R98,
    FALSE, N("Default case: Return NA()"),
    TRUE, NA()
)</f>
        <v>#N/A</v>
      </c>
      <c r="V98" s="38"/>
      <c r="W98" s="23">
        <v>0.83333333333333093</v>
      </c>
      <c r="X98" s="23">
        <v>0.11</v>
      </c>
      <c r="Y98" s="23">
        <f t="shared" si="15"/>
        <v>0.11</v>
      </c>
      <c r="Z98" s="23" t="str">
        <f t="shared" si="16"/>
        <v>x</v>
      </c>
    </row>
    <row r="99" spans="1:26" ht="16" x14ac:dyDescent="0.2">
      <c r="A99" s="39"/>
      <c r="B99" s="23"/>
      <c r="C99" s="23"/>
      <c r="D99" s="39"/>
      <c r="E99" s="38"/>
      <c r="F99" s="113" t="s">
        <v>357</v>
      </c>
      <c r="G99" s="38"/>
      <c r="H99" s="16"/>
      <c r="I99" s="16"/>
      <c r="J99" s="16"/>
      <c r="K99" s="38"/>
      <c r="L99" s="38"/>
      <c r="M99" s="38"/>
      <c r="N99" s="38"/>
      <c r="O99" s="38"/>
      <c r="P99" s="38"/>
      <c r="Q99" s="46">
        <f t="shared" si="5"/>
        <v>-0.95833333333333515</v>
      </c>
      <c r="R99" s="81">
        <f t="shared" si="6"/>
        <v>0.25204694425504476</v>
      </c>
      <c r="S99" s="81" t="e" cm="1">
        <f t="array" ref="S99">_xlfn.IFS(
    FALSE, N("Check if X1 shading is ON"),
    $S$48&lt;&gt;"x", NA(),
    FALSE, N("Check if case is 'LEFT' and x axis value less than z score"),
    AND($D$67 = "LEFT", $Q99 &lt; IF($H$67="", 0, $H$67)), $R99,
    FALSE, N("Check if case is 'RIGHT' and x axis value greater than z score"),
    AND($D$67 = "RIGHT", $Q99 &gt; IF($H$67="", 0, $H$67)), $R99,
    FALSE, N("Check if case is 'TWO' and both directions"),
    AND(
        $D$67 = "TWO",
        OR($Q99 &lt; -ABS($H$67), $Q99 &gt; ABS($H$68))
    ), $R99,
    FALSE, N("Default case: Return NA()"),
    TRUE, NA()
)</f>
        <v>#VALUE!</v>
      </c>
      <c r="T99" s="81" t="e" cm="1">
        <f t="array" ref="T99">_xlfn.IFS(
    FALSE, N("Check if X1 shading is ON"),
    $S$48&lt;&gt;"x", NA(),
    FALSE, N("Check if case is 'LEFT' and x axis value less than z score"),
    AND($D$68 = "LEFT", $Q99 &lt; IF($H$68="", 0, $H$68)), $R99,
    FALSE, N("Check if case is 'RIGHT' and x axis value greater than z score"),
    AND($D$68 = "RIGHT", $Q99 &gt; IF($H$68="", 0, $H$68)), $R99,
    FALSE, N("Default case: Return NA()"),
    TRUE, NA()
)</f>
        <v>#N/A</v>
      </c>
      <c r="U99" s="81" t="e" cm="1">
        <f t="array" ref="U99">_xlfn.IFS(
    FALSE, N("Check if X1 shading is ON"),
    $U$48&lt;&gt;"x", NA(),
    FALSE, N("Check if case is 'LEFT' and x axis value less than z score"),
    AND($D$71 = "LEFT", $Q99 &lt; IF($H$71="", 0, $H$71)), $R99,
    FALSE, N("Check if case is 'RIGHT' and x axis value greater than z score"),
    AND($D$71 = "RIGHT", $Q99 &gt; IF($H$71="", 0, $H$71)), $R99,
    FALSE, N("Check if case is 'TWO' and both directions"),
    AND(
        $D$71 = "TWO",
        OR($Q99 &lt; -ABS($H$71), $Q99 &gt; ABS($H$71))
    ), $R99,
    FALSE, N("Default case: Return NA()"),
    TRUE, NA()
)</f>
        <v>#N/A</v>
      </c>
      <c r="V99" s="38"/>
      <c r="W99" s="23">
        <v>1.1666666666666643</v>
      </c>
      <c r="X99" s="23">
        <v>0.11</v>
      </c>
      <c r="Y99" s="23">
        <f t="shared" si="15"/>
        <v>0.11</v>
      </c>
      <c r="Z99" s="23" t="str">
        <f t="shared" si="16"/>
        <v>x</v>
      </c>
    </row>
    <row r="100" spans="1:26" ht="16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38"/>
      <c r="K100" s="38"/>
      <c r="L100" s="38"/>
      <c r="M100" s="38"/>
      <c r="N100" s="38"/>
      <c r="O100" s="38"/>
      <c r="P100" s="38"/>
      <c r="Q100" s="46">
        <f t="shared" si="5"/>
        <v>-0.91666666666666852</v>
      </c>
      <c r="R100" s="81">
        <f t="shared" si="6"/>
        <v>0.262087353078301</v>
      </c>
      <c r="S100" s="81" t="e" cm="1">
        <f t="array" ref="S100">_xlfn.IFS(
    FALSE, N("Check if X1 shading is ON"),
    $S$48&lt;&gt;"x", NA(),
    FALSE, N("Check if case is 'LEFT' and x axis value less than z score"),
    AND($D$67 = "LEFT", $Q100 &lt; IF($H$67="", 0, $H$67)), $R100,
    FALSE, N("Check if case is 'RIGHT' and x axis value greater than z score"),
    AND($D$67 = "RIGHT", $Q100 &gt; IF($H$67="", 0, $H$67)), $R100,
    FALSE, N("Check if case is 'TWO' and both directions"),
    AND(
        $D$67 = "TWO",
        OR($Q100 &lt; -ABS($H$67), $Q100 &gt; ABS($H$68))
    ), $R100,
    FALSE, N("Default case: Return NA()"),
    TRUE, NA()
)</f>
        <v>#VALUE!</v>
      </c>
      <c r="T100" s="81" t="e" cm="1">
        <f t="array" ref="T100">_xlfn.IFS(
    FALSE, N("Check if X1 shading is ON"),
    $S$48&lt;&gt;"x", NA(),
    FALSE, N("Check if case is 'LEFT' and x axis value less than z score"),
    AND($D$68 = "LEFT", $Q100 &lt; IF($H$68="", 0, $H$68)), $R100,
    FALSE, N("Check if case is 'RIGHT' and x axis value greater than z score"),
    AND($D$68 = "RIGHT", $Q100 &gt; IF($H$68="", 0, $H$68)), $R100,
    FALSE, N("Default case: Return NA()"),
    TRUE, NA()
)</f>
        <v>#N/A</v>
      </c>
      <c r="U100" s="81" t="e" cm="1">
        <f t="array" ref="U100">_xlfn.IFS(
    FALSE, N("Check if X1 shading is ON"),
    $U$48&lt;&gt;"x", NA(),
    FALSE, N("Check if case is 'LEFT' and x axis value less than z score"),
    AND($D$71 = "LEFT", $Q100 &lt; IF($H$71="", 0, $H$71)), $R100,
    FALSE, N("Check if case is 'RIGHT' and x axis value greater than z score"),
    AND($D$71 = "RIGHT", $Q100 &gt; IF($H$71="", 0, $H$71)), $R100,
    FALSE, N("Check if case is 'TWO' and both directions"),
    AND(
        $D$71 = "TWO",
        OR($Q100 &lt; -ABS($H$71), $Q100 &gt; ABS($H$71))
    ), $R100,
    FALSE, N("Default case: Return NA()"),
    TRUE, NA()
)</f>
        <v>#N/A</v>
      </c>
      <c r="V100" s="38"/>
      <c r="W100" s="23">
        <v>1.3333333333333313</v>
      </c>
      <c r="X100" s="23">
        <v>0.11</v>
      </c>
      <c r="Y100" s="23">
        <f t="shared" si="15"/>
        <v>0.11</v>
      </c>
      <c r="Z100" s="23" t="str">
        <f t="shared" si="16"/>
        <v>x</v>
      </c>
    </row>
    <row r="101" spans="1:26" ht="16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38"/>
      <c r="K101" s="38"/>
      <c r="L101" s="38"/>
      <c r="M101" s="38"/>
      <c r="N101" s="38"/>
      <c r="O101" s="38"/>
      <c r="P101" s="38"/>
      <c r="Q101" s="46">
        <f t="shared" si="5"/>
        <v>-0.87500000000000189</v>
      </c>
      <c r="R101" s="81">
        <f t="shared" si="6"/>
        <v>0.27205499837854308</v>
      </c>
      <c r="S101" s="81" t="e" cm="1">
        <f t="array" ref="S101">_xlfn.IFS(
    FALSE, N("Check if X1 shading is ON"),
    $S$48&lt;&gt;"x", NA(),
    FALSE, N("Check if case is 'LEFT' and x axis value less than z score"),
    AND($D$67 = "LEFT", $Q101 &lt; IF($H$67="", 0, $H$67)), $R101,
    FALSE, N("Check if case is 'RIGHT' and x axis value greater than z score"),
    AND($D$67 = "RIGHT", $Q101 &gt; IF($H$67="", 0, $H$67)), $R101,
    FALSE, N("Check if case is 'TWO' and both directions"),
    AND(
        $D$67 = "TWO",
        OR($Q101 &lt; -ABS($H$67), $Q101 &gt; ABS($H$68))
    ), $R101,
    FALSE, N("Default case: Return NA()"),
    TRUE, NA()
)</f>
        <v>#VALUE!</v>
      </c>
      <c r="T101" s="81" t="e" cm="1">
        <f t="array" ref="T101">_xlfn.IFS(
    FALSE, N("Check if X1 shading is ON"),
    $S$48&lt;&gt;"x", NA(),
    FALSE, N("Check if case is 'LEFT' and x axis value less than z score"),
    AND($D$68 = "LEFT", $Q101 &lt; IF($H$68="", 0, $H$68)), $R101,
    FALSE, N("Check if case is 'RIGHT' and x axis value greater than z score"),
    AND($D$68 = "RIGHT", $Q101 &gt; IF($H$68="", 0, $H$68)), $R101,
    FALSE, N("Default case: Return NA()"),
    TRUE, NA()
)</f>
        <v>#N/A</v>
      </c>
      <c r="U101" s="81" t="e" cm="1">
        <f t="array" ref="U101">_xlfn.IFS(
    FALSE, N("Check if X1 shading is ON"),
    $U$48&lt;&gt;"x", NA(),
    FALSE, N("Check if case is 'LEFT' and x axis value less than z score"),
    AND($D$71 = "LEFT", $Q101 &lt; IF($H$71="", 0, $H$71)), $R101,
    FALSE, N("Check if case is 'RIGHT' and x axis value greater than z score"),
    AND($D$71 = "RIGHT", $Q101 &gt; IF($H$71="", 0, $H$71)), $R101,
    FALSE, N("Check if case is 'TWO' and both directions"),
    AND(
        $D$71 = "TWO",
        OR($Q101 &lt; -ABS($H$71), $Q101 &gt; ABS($H$71))
    ), $R101,
    FALSE, N("Default case: Return NA()"),
    TRUE, NA()
)</f>
        <v>#N/A</v>
      </c>
      <c r="V101" s="38"/>
      <c r="W101" s="23">
        <v>1.4999999999999982</v>
      </c>
      <c r="X101" s="23">
        <v>0.11</v>
      </c>
      <c r="Y101" s="23">
        <f t="shared" si="15"/>
        <v>0.11</v>
      </c>
      <c r="Z101" s="23" t="str">
        <f t="shared" si="16"/>
        <v>x</v>
      </c>
    </row>
    <row r="102" spans="1:26" ht="16" x14ac:dyDescent="0.2">
      <c r="A102" s="62" t="s">
        <v>366</v>
      </c>
      <c r="B102" s="63"/>
      <c r="C102" s="63"/>
      <c r="D102" s="64" t="str">
        <f>IF(
    AND(
        $D$67 &lt;&gt; "TWO",
        L53 = "x"
    ),
    "x",
    0
)</f>
        <v>x</v>
      </c>
      <c r="E102" s="124"/>
      <c r="F102" s="63"/>
      <c r="G102" s="64" t="str">
        <f>L55</f>
        <v>x</v>
      </c>
      <c r="H102" s="64" t="str">
        <f>L56</f>
        <v>x</v>
      </c>
      <c r="I102" s="64" t="str">
        <f>L57</f>
        <v>x</v>
      </c>
      <c r="J102" s="65"/>
      <c r="K102" s="38"/>
      <c r="L102" s="38"/>
      <c r="M102" s="38"/>
      <c r="N102" s="38"/>
      <c r="O102" s="38"/>
      <c r="P102" s="38"/>
      <c r="Q102" s="46">
        <f t="shared" si="5"/>
        <v>-0.83333333333333526</v>
      </c>
      <c r="R102" s="81">
        <f t="shared" si="6"/>
        <v>0.2819118754103021</v>
      </c>
      <c r="S102" s="81" t="e" cm="1">
        <f t="array" ref="S102">_xlfn.IFS(
    FALSE, N("Check if X1 shading is ON"),
    $S$48&lt;&gt;"x", NA(),
    FALSE, N("Check if case is 'LEFT' and x axis value less than z score"),
    AND($D$67 = "LEFT", $Q102 &lt; IF($H$67="", 0, $H$67)), $R102,
    FALSE, N("Check if case is 'RIGHT' and x axis value greater than z score"),
    AND($D$67 = "RIGHT", $Q102 &gt; IF($H$67="", 0, $H$67)), $R102,
    FALSE, N("Check if case is 'TWO' and both directions"),
    AND(
        $D$67 = "TWO",
        OR($Q102 &lt; -ABS($H$67), $Q102 &gt; ABS($H$68))
    ), $R102,
    FALSE, N("Default case: Return NA()"),
    TRUE, NA()
)</f>
        <v>#VALUE!</v>
      </c>
      <c r="T102" s="81" t="e" cm="1">
        <f t="array" ref="T102">_xlfn.IFS(
    FALSE, N("Check if X1 shading is ON"),
    $S$48&lt;&gt;"x", NA(),
    FALSE, N("Check if case is 'LEFT' and x axis value less than z score"),
    AND($D$68 = "LEFT", $Q102 &lt; IF($H$68="", 0, $H$68)), $R102,
    FALSE, N("Check if case is 'RIGHT' and x axis value greater than z score"),
    AND($D$68 = "RIGHT", $Q102 &gt; IF($H$68="", 0, $H$68)), $R102,
    FALSE, N("Default case: Return NA()"),
    TRUE, NA()
)</f>
        <v>#N/A</v>
      </c>
      <c r="U102" s="81" t="e" cm="1">
        <f t="array" ref="U102">_xlfn.IFS(
    FALSE, N("Check if X1 shading is ON"),
    $U$48&lt;&gt;"x", NA(),
    FALSE, N("Check if case is 'LEFT' and x axis value less than z score"),
    AND($D$71 = "LEFT", $Q102 &lt; IF($H$71="", 0, $H$71)), $R102,
    FALSE, N("Check if case is 'RIGHT' and x axis value greater than z score"),
    AND($D$71 = "RIGHT", $Q102 &gt; IF($H$71="", 0, $H$71)), $R102,
    FALSE, N("Check if case is 'TWO' and both directions"),
    AND(
        $D$71 = "TWO",
        OR($Q102 &lt; -ABS($H$71), $Q102 &gt; ABS($H$71))
    ), $R102,
    FALSE, N("Default case: Return NA()"),
    TRUE, NA()
)</f>
        <v>#N/A</v>
      </c>
      <c r="V102" s="38"/>
      <c r="W102" s="23">
        <v>-1.3333333333333357</v>
      </c>
      <c r="X102" s="23">
        <v>0.13400000000000001</v>
      </c>
      <c r="Y102" s="23">
        <f t="shared" si="15"/>
        <v>0.13400000000000001</v>
      </c>
      <c r="Z102" s="23" t="str">
        <f t="shared" si="16"/>
        <v>x</v>
      </c>
    </row>
    <row r="103" spans="1:26" ht="24" customHeight="1" x14ac:dyDescent="0.2">
      <c r="A103" s="63"/>
      <c r="B103" s="21"/>
      <c r="C103" s="12" t="s">
        <v>44</v>
      </c>
      <c r="D103" s="66" t="s">
        <v>267</v>
      </c>
      <c r="E103" s="63" t="s">
        <v>370</v>
      </c>
      <c r="F103" s="65" t="s">
        <v>371</v>
      </c>
      <c r="G103" s="124" t="s">
        <v>44</v>
      </c>
      <c r="H103" s="124" t="str">
        <f>H66</f>
        <v>z</v>
      </c>
      <c r="I103" s="67" t="s">
        <v>36</v>
      </c>
      <c r="J103" s="66" t="s">
        <v>268</v>
      </c>
      <c r="K103" s="38"/>
      <c r="L103" s="38"/>
      <c r="M103" s="38"/>
      <c r="N103" s="38"/>
      <c r="O103" s="38"/>
      <c r="P103" s="38"/>
      <c r="Q103" s="46">
        <f t="shared" si="5"/>
        <v>-0.79166666666666863</v>
      </c>
      <c r="R103" s="81">
        <f t="shared" si="6"/>
        <v>0.29161915585865517</v>
      </c>
      <c r="S103" s="81" t="e" cm="1">
        <f t="array" ref="S103">_xlfn.IFS(
    FALSE, N("Check if X1 shading is ON"),
    $S$48&lt;&gt;"x", NA(),
    FALSE, N("Check if case is 'LEFT' and x axis value less than z score"),
    AND($D$67 = "LEFT", $Q103 &lt; IF($H$67="", 0, $H$67)), $R103,
    FALSE, N("Check if case is 'RIGHT' and x axis value greater than z score"),
    AND($D$67 = "RIGHT", $Q103 &gt; IF($H$67="", 0, $H$67)), $R103,
    FALSE, N("Check if case is 'TWO' and both directions"),
    AND(
        $D$67 = "TWO",
        OR($Q103 &lt; -ABS($H$67), $Q103 &gt; ABS($H$68))
    ), $R103,
    FALSE, N("Default case: Return NA()"),
    TRUE, NA()
)</f>
        <v>#VALUE!</v>
      </c>
      <c r="T103" s="81" t="e" cm="1">
        <f t="array" ref="T103">_xlfn.IFS(
    FALSE, N("Check if X1 shading is ON"),
    $S$48&lt;&gt;"x", NA(),
    FALSE, N("Check if case is 'LEFT' and x axis value less than z score"),
    AND($D$68 = "LEFT", $Q103 &lt; IF($H$68="", 0, $H$68)), $R103,
    FALSE, N("Check if case is 'RIGHT' and x axis value greater than z score"),
    AND($D$68 = "RIGHT", $Q103 &gt; IF($H$68="", 0, $H$68)), $R103,
    FALSE, N("Default case: Return NA()"),
    TRUE, NA()
)</f>
        <v>#N/A</v>
      </c>
      <c r="U103" s="81" t="e" cm="1">
        <f t="array" ref="U103">_xlfn.IFS(
    FALSE, N("Check if X1 shading is ON"),
    $U$48&lt;&gt;"x", NA(),
    FALSE, N("Check if case is 'LEFT' and x axis value less than z score"),
    AND($D$71 = "LEFT", $Q103 &lt; IF($H$71="", 0, $H$71)), $R103,
    FALSE, N("Check if case is 'RIGHT' and x axis value greater than z score"),
    AND($D$71 = "RIGHT", $Q103 &gt; IF($H$71="", 0, $H$71)), $R103,
    FALSE, N("Check if case is 'TWO' and both directions"),
    AND(
        $D$71 = "TWO",
        OR($Q103 &lt; -ABS($H$71), $Q103 &gt; ABS($H$71))
    ), $R103,
    FALSE, N("Default case: Return NA()"),
    TRUE, NA()
)</f>
        <v>#N/A</v>
      </c>
      <c r="V103" s="38"/>
      <c r="W103" s="23">
        <v>-1.1666666666666687</v>
      </c>
      <c r="X103" s="23">
        <v>0.13400000000000001</v>
      </c>
      <c r="Y103" s="23">
        <f t="shared" si="15"/>
        <v>0.13400000000000001</v>
      </c>
      <c r="Z103" s="23" t="str">
        <f t="shared" si="16"/>
        <v>x</v>
      </c>
    </row>
    <row r="104" spans="1:26" ht="24" customHeight="1" x14ac:dyDescent="0.2">
      <c r="A104" s="68" t="s">
        <v>375</v>
      </c>
      <c r="B104" s="69" t="str">
        <f>$C67</f>
        <v>BrightBloom</v>
      </c>
      <c r="C104" s="70" cm="1">
        <f t="array" ref="C104">IFERROR(
   _xlfn.IFS(
       FALSE, N("Use the value of z if it is not empty"),
       $H67&lt;&gt;"", $H67,
       FALSE, N("Calculate (x - μ) / σ if μ, σ, and x are numbers"),
       AND(ISNUMBER($E67), ISNUMBER($F67), ISNUMBER($G67)), ($G67 - $E67) / $F67,
       FALSE, N("Fallback to 0 if no conditions are met"),
       TRUE, 0
   ),
   NA()
)</f>
        <v>0.84162123357291474</v>
      </c>
      <c r="D104" s="70" cm="1">
        <f t="array" ref="D104">IFERROR(
   _xlfn.IFS(
       $D$102&lt;&gt;"x", NA(),
       $H67&lt;&gt;"", MAX(1.1*_xlfn.NORM.S.DIST($H67, FALSE), 0.2)
   ),
   NA()
)</f>
        <v>0.30795811244858906</v>
      </c>
      <c r="E104" s="22" t="str" cm="1">
        <f t="array" ref="E104">_xlfn.IFS(
            $D67="RIGHT", " &gt; ",
            $D67="LEFT", " &lt; "
        )</f>
        <v xml:space="preserve"> &gt; </v>
      </c>
      <c r="F104" s="22" t="str" cm="1">
        <f t="array" ref="F104">_xlfn.IFS(
            $D67="RIGHT", "⟶",
            $D67="LEFT", "⟵",
             $D67="TWO", "⟵  ⟶",
            TRUE, "⟵ ? ⟶"
        )</f>
        <v>⟶</v>
      </c>
      <c r="G104" s="13" t="str">
        <f>IF(
    AND($G$102="x", $G67&lt;&gt;""),
    $G$57 &amp; E104 &amp;
    TEXT(
        $G67,
        IF(
            L62 = 0,
            "#,##0",
            "#,##0." &amp; REPT("0", L62)
        )
    ),
   ""
)</f>
        <v>x &gt; 10,510</v>
      </c>
      <c r="H104" s="22" t="str">
        <f>IF(
    AND($H$102="x", $H67&lt;&gt;""),
    "  "&amp;$H$103 &amp; E104 &amp; TEXT($H67, "0.00"),
   ""
)</f>
        <v xml:space="preserve">  z &gt; 0.84</v>
      </c>
      <c r="I104" s="22" t="str">
        <f>IF(
       AND($I$102="x",$I67&lt;&gt;""),
        " = "&amp;TEXT($I67,"#0.0%"),
        ""
)</f>
        <v xml:space="preserve"> = 20.0%</v>
      </c>
      <c r="J104" s="71" t="str">
        <f>IF($D67="LEFT",F104&amp;" "&amp;B104,B104&amp;" "&amp;F104) &amp; CHAR(10) &amp;
"P( " &amp; G104 &amp; H104 &amp; " )" &amp; I104</f>
        <v>BrightBloom ⟶
P( x &gt; 10,510  z &gt; 0.84 ) = 20.0%</v>
      </c>
      <c r="K104" s="38"/>
      <c r="L104" s="38"/>
      <c r="M104" s="38"/>
      <c r="N104" s="38"/>
      <c r="O104" s="38"/>
      <c r="P104" s="38"/>
      <c r="Q104" s="46">
        <f t="shared" si="5"/>
        <v>-0.750000000000002</v>
      </c>
      <c r="R104" s="81">
        <f t="shared" si="6"/>
        <v>0.30113743215480399</v>
      </c>
      <c r="S104" s="81" t="e" cm="1">
        <f t="array" ref="S104">_xlfn.IFS(
    FALSE, N("Check if X1 shading is ON"),
    $S$48&lt;&gt;"x", NA(),
    FALSE, N("Check if case is 'LEFT' and x axis value less than z score"),
    AND($D$67 = "LEFT", $Q104 &lt; IF($H$67="", 0, $H$67)), $R104,
    FALSE, N("Check if case is 'RIGHT' and x axis value greater than z score"),
    AND($D$67 = "RIGHT", $Q104 &gt; IF($H$67="", 0, $H$67)), $R104,
    FALSE, N("Check if case is 'TWO' and both directions"),
    AND(
        $D$67 = "TWO",
        OR($Q104 &lt; -ABS($H$67), $Q104 &gt; ABS($H$68))
    ), $R104,
    FALSE, N("Default case: Return NA()"),
    TRUE, NA()
)</f>
        <v>#VALUE!</v>
      </c>
      <c r="T104" s="81" t="e" cm="1">
        <f t="array" ref="T104">_xlfn.IFS(
    FALSE, N("Check if X1 shading is ON"),
    $S$48&lt;&gt;"x", NA(),
    FALSE, N("Check if case is 'LEFT' and x axis value less than z score"),
    AND($D$68 = "LEFT", $Q104 &lt; IF($H$68="", 0, $H$68)), $R104,
    FALSE, N("Check if case is 'RIGHT' and x axis value greater than z score"),
    AND($D$68 = "RIGHT", $Q104 &gt; IF($H$68="", 0, $H$68)), $R104,
    FALSE, N("Default case: Return NA()"),
    TRUE, NA()
)</f>
        <v>#N/A</v>
      </c>
      <c r="U104" s="81" t="e" cm="1">
        <f t="array" ref="U104">_xlfn.IFS(
    FALSE, N("Check if X1 shading is ON"),
    $U$48&lt;&gt;"x", NA(),
    FALSE, N("Check if case is 'LEFT' and x axis value less than z score"),
    AND($D$71 = "LEFT", $Q104 &lt; IF($H$71="", 0, $H$71)), $R104,
    FALSE, N("Check if case is 'RIGHT' and x axis value greater than z score"),
    AND($D$71 = "RIGHT", $Q104 &gt; IF($H$71="", 0, $H$71)), $R104,
    FALSE, N("Check if case is 'TWO' and both directions"),
    AND(
        $D$71 = "TWO",
        OR($Q104 &lt; -ABS($H$71), $Q104 &gt; ABS($H$71))
    ), $R104,
    FALSE, N("Default case: Return NA()"),
    TRUE, NA()
)</f>
        <v>#N/A</v>
      </c>
      <c r="V104" s="38"/>
      <c r="W104" s="23">
        <v>-0.83333333333333526</v>
      </c>
      <c r="X104" s="23">
        <v>0.13400000000000001</v>
      </c>
      <c r="Y104" s="23">
        <f t="shared" si="15"/>
        <v>0.13400000000000001</v>
      </c>
      <c r="Z104" s="23" t="str">
        <f t="shared" si="16"/>
        <v>x</v>
      </c>
    </row>
    <row r="105" spans="1:26" ht="24" customHeight="1" x14ac:dyDescent="0.2">
      <c r="A105" s="68" t="s">
        <v>380</v>
      </c>
      <c r="B105" s="69" t="str">
        <f>$C68</f>
        <v/>
      </c>
      <c r="C105" s="70" cm="1">
        <f t="array" ref="C105">IFERROR(
   _xlfn.IFS(
       FALSE, N("Use the value of z if it is not empty"),
       $H68&lt;&gt;"", $H68,
       FALSE, N("Calculate (x - μ) / σ if μ, σ, and x are numbers"),
       AND(ISNUMBER($E68), ISNUMBER($F68), ISNUMBER($G68)), ($G68 - $E68) / $F68,
       FALSE, N("Fallback to 0 if no conditions are met"),
       TRUE, 0
   ),
   NA()
)</f>
        <v>0</v>
      </c>
      <c r="D105" s="70" t="e" cm="1">
        <f t="array" ref="D105">IFERROR(
   _xlfn.IFS(
       $D$102&lt;&gt;"x", NA(),
       $H68&lt;&gt;"", MAX(1.1*_xlfn.NORM.S.DIST($H68, FALSE), 0.2)
   ),
   NA()
)</f>
        <v>#N/A</v>
      </c>
      <c r="E105" s="22" t="e" cm="1">
        <f t="array" ref="E105">_xlfn.IFS(
            $D68="RIGHT", " &gt; ",
            $D68="LEFT", " &lt; "
        )</f>
        <v>#N/A</v>
      </c>
      <c r="F105" s="22" t="str" cm="1">
        <f t="array" ref="F105">_xlfn.IFS(
            $D68="RIGHT", "⟶",
            $D68="LEFT", "⟵",
             $D68="TWO", "⟵  ⟶",
            TRUE, "⟵ ? ⟶"
        )</f>
        <v>⟵ ? ⟶</v>
      </c>
      <c r="G105" s="13" t="str">
        <f>IF(
    AND($G$102="x", $G68&lt;&gt;""),
    $G$57 &amp; E105 &amp;
    TEXT(
        $G68,
        IF(
            L62 = 0,
            "#,##0",
            "#,##0." &amp; REPT("0", L62)
        )
    ),
   ""
)</f>
        <v/>
      </c>
      <c r="H105" s="22" t="str">
        <f>IF(
    AND($H$102="x", $H68&lt;&gt;""),
    "  "&amp;$H$103 &amp; E105 &amp; TEXT($H68, "0.00"),
   ""
)</f>
        <v/>
      </c>
      <c r="I105" s="22" t="str">
        <f>IF(
       AND($I$102="x",$I68&lt;&gt;""),
        " = "&amp;TEXT($I68,"#0.0%"),
        ""
)</f>
        <v/>
      </c>
      <c r="J105" s="71" t="str">
        <f>IF($D68="LEFT",F105&amp;" "&amp;B105,B105&amp;" "&amp;F105) &amp; CHAR(10) &amp;
"P( " &amp; G105 &amp; H105 &amp; " )" &amp; I105</f>
        <v xml:space="preserve"> ⟵ ? ⟶
P(  )</v>
      </c>
      <c r="K105" s="38"/>
      <c r="L105" s="38"/>
      <c r="M105" s="38"/>
      <c r="N105" s="38"/>
      <c r="O105" s="38"/>
      <c r="P105" s="38"/>
      <c r="Q105" s="46">
        <f t="shared" si="5"/>
        <v>-0.70833333333333537</v>
      </c>
      <c r="R105" s="81">
        <f t="shared" si="6"/>
        <v>0.31042697552584209</v>
      </c>
      <c r="S105" s="81" t="e" cm="1">
        <f t="array" ref="S105">_xlfn.IFS(
    FALSE, N("Check if X1 shading is ON"),
    $S$48&lt;&gt;"x", NA(),
    FALSE, N("Check if case is 'LEFT' and x axis value less than z score"),
    AND($D$67 = "LEFT", $Q105 &lt; IF($H$67="", 0, $H$67)), $R105,
    FALSE, N("Check if case is 'RIGHT' and x axis value greater than z score"),
    AND($D$67 = "RIGHT", $Q105 &gt; IF($H$67="", 0, $H$67)), $R105,
    FALSE, N("Check if case is 'TWO' and both directions"),
    AND(
        $D$67 = "TWO",
        OR($Q105 &lt; -ABS($H$67), $Q105 &gt; ABS($H$68))
    ), $R105,
    FALSE, N("Default case: Return NA()"),
    TRUE, NA()
)</f>
        <v>#VALUE!</v>
      </c>
      <c r="T105" s="81" t="e" cm="1">
        <f t="array" ref="T105">_xlfn.IFS(
    FALSE, N("Check if X1 shading is ON"),
    $S$48&lt;&gt;"x", NA(),
    FALSE, N("Check if case is 'LEFT' and x axis value less than z score"),
    AND($D$68 = "LEFT", $Q105 &lt; IF($H$68="", 0, $H$68)), $R105,
    FALSE, N("Check if case is 'RIGHT' and x axis value greater than z score"),
    AND($D$68 = "RIGHT", $Q105 &gt; IF($H$68="", 0, $H$68)), $R105,
    FALSE, N("Default case: Return NA()"),
    TRUE, NA()
)</f>
        <v>#N/A</v>
      </c>
      <c r="U105" s="81" t="e" cm="1">
        <f t="array" ref="U105">_xlfn.IFS(
    FALSE, N("Check if X1 shading is ON"),
    $U$48&lt;&gt;"x", NA(),
    FALSE, N("Check if case is 'LEFT' and x axis value less than z score"),
    AND($D$71 = "LEFT", $Q105 &lt; IF($H$71="", 0, $H$71)), $R105,
    FALSE, N("Check if case is 'RIGHT' and x axis value greater than z score"),
    AND($D$71 = "RIGHT", $Q105 &gt; IF($H$71="", 0, $H$71)), $R105,
    FALSE, N("Check if case is 'TWO' and both directions"),
    AND(
        $D$71 = "TWO",
        OR($Q105 &lt; -ABS($H$71), $Q105 &gt; ABS($H$71))
    ), $R105,
    FALSE, N("Default case: Return NA()"),
    TRUE, NA()
)</f>
        <v>#N/A</v>
      </c>
      <c r="V105" s="38"/>
      <c r="W105" s="23">
        <v>-0.66666666666666874</v>
      </c>
      <c r="X105" s="23">
        <v>0.13400000000000001</v>
      </c>
      <c r="Y105" s="23">
        <f t="shared" si="15"/>
        <v>0.13400000000000001</v>
      </c>
      <c r="Z105" s="23" t="str">
        <f t="shared" si="16"/>
        <v>x</v>
      </c>
    </row>
    <row r="106" spans="1:26" ht="16" x14ac:dyDescent="0.2">
      <c r="A106" s="39"/>
      <c r="B106" s="39"/>
      <c r="C106" s="39"/>
      <c r="D106" s="39"/>
      <c r="E106" s="121"/>
      <c r="F106" s="121"/>
      <c r="G106" s="121"/>
      <c r="H106" s="46"/>
      <c r="I106" s="47"/>
      <c r="J106" s="38"/>
      <c r="K106" s="38"/>
      <c r="L106" s="38"/>
      <c r="M106" s="38"/>
      <c r="N106" s="38"/>
      <c r="O106" s="38"/>
      <c r="P106" s="38"/>
      <c r="Q106" s="46">
        <f t="shared" si="5"/>
        <v>-0.66666666666666874</v>
      </c>
      <c r="R106" s="81">
        <f t="shared" si="6"/>
        <v>0.31944800552235181</v>
      </c>
      <c r="S106" s="81" t="e" cm="1">
        <f t="array" ref="S106">_xlfn.IFS(
    FALSE, N("Check if X1 shading is ON"),
    $S$48&lt;&gt;"x", NA(),
    FALSE, N("Check if case is 'LEFT' and x axis value less than z score"),
    AND($D$67 = "LEFT", $Q106 &lt; IF($H$67="", 0, $H$67)), $R106,
    FALSE, N("Check if case is 'RIGHT' and x axis value greater than z score"),
    AND($D$67 = "RIGHT", $Q106 &gt; IF($H$67="", 0, $H$67)), $R106,
    FALSE, N("Check if case is 'TWO' and both directions"),
    AND(
        $D$67 = "TWO",
        OR($Q106 &lt; -ABS($H$67), $Q106 &gt; ABS($H$68))
    ), $R106,
    FALSE, N("Default case: Return NA()"),
    TRUE, NA()
)</f>
        <v>#VALUE!</v>
      </c>
      <c r="T106" s="81" t="e" cm="1">
        <f t="array" ref="T106">_xlfn.IFS(
    FALSE, N("Check if X1 shading is ON"),
    $S$48&lt;&gt;"x", NA(),
    FALSE, N("Check if case is 'LEFT' and x axis value less than z score"),
    AND($D$68 = "LEFT", $Q106 &lt; IF($H$68="", 0, $H$68)), $R106,
    FALSE, N("Check if case is 'RIGHT' and x axis value greater than z score"),
    AND($D$68 = "RIGHT", $Q106 &gt; IF($H$68="", 0, $H$68)), $R106,
    FALSE, N("Default case: Return NA()"),
    TRUE, NA()
)</f>
        <v>#N/A</v>
      </c>
      <c r="U106" s="81" t="e" cm="1">
        <f t="array" ref="U106">_xlfn.IFS(
    FALSE, N("Check if X1 shading is ON"),
    $U$48&lt;&gt;"x", NA(),
    FALSE, N("Check if case is 'LEFT' and x axis value less than z score"),
    AND($D$71 = "LEFT", $Q106 &lt; IF($H$71="", 0, $H$71)), $R106,
    FALSE, N("Check if case is 'RIGHT' and x axis value greater than z score"),
    AND($D$71 = "RIGHT", $Q106 &gt; IF($H$71="", 0, $H$71)), $R106,
    FALSE, N("Check if case is 'TWO' and both directions"),
    AND(
        $D$71 = "TWO",
        OR($Q106 &lt; -ABS($H$71), $Q106 &gt; ABS($H$71))
    ), $R106,
    FALSE, N("Default case: Return NA()"),
    TRUE, NA()
)</f>
        <v>#N/A</v>
      </c>
      <c r="V106" s="38"/>
      <c r="W106" s="23">
        <v>-0.50000000000000222</v>
      </c>
      <c r="X106" s="23">
        <v>0.13400000000000001</v>
      </c>
      <c r="Y106" s="23">
        <f t="shared" si="15"/>
        <v>0.13400000000000001</v>
      </c>
      <c r="Z106" s="23" t="str">
        <f t="shared" si="16"/>
        <v>x</v>
      </c>
    </row>
    <row r="107" spans="1:26" ht="16" x14ac:dyDescent="0.2">
      <c r="A107" s="72" t="s">
        <v>385</v>
      </c>
      <c r="B107" s="39"/>
      <c r="C107" s="39"/>
      <c r="D107" s="41" t="str">
        <f>L53</f>
        <v>x</v>
      </c>
      <c r="E107" s="121"/>
      <c r="F107" s="121"/>
      <c r="G107" s="41" t="str">
        <f>L55</f>
        <v>x</v>
      </c>
      <c r="H107" s="41" t="str">
        <f>L56</f>
        <v>x</v>
      </c>
      <c r="I107" s="41" t="str">
        <f>L57</f>
        <v>x</v>
      </c>
      <c r="J107" s="38"/>
      <c r="K107" s="38"/>
      <c r="L107" s="38"/>
      <c r="M107" s="38"/>
      <c r="N107" s="38"/>
      <c r="O107" s="38"/>
      <c r="P107" s="38"/>
      <c r="Q107" s="46">
        <f t="shared" si="5"/>
        <v>-0.62500000000000211</v>
      </c>
      <c r="R107" s="81">
        <f t="shared" si="6"/>
        <v>0.32816096855037463</v>
      </c>
      <c r="S107" s="81" t="e" cm="1">
        <f t="array" ref="S107">_xlfn.IFS(
    FALSE, N("Check if X1 shading is ON"),
    $S$48&lt;&gt;"x", NA(),
    FALSE, N("Check if case is 'LEFT' and x axis value less than z score"),
    AND($D$67 = "LEFT", $Q107 &lt; IF($H$67="", 0, $H$67)), $R107,
    FALSE, N("Check if case is 'RIGHT' and x axis value greater than z score"),
    AND($D$67 = "RIGHT", $Q107 &gt; IF($H$67="", 0, $H$67)), $R107,
    FALSE, N("Check if case is 'TWO' and both directions"),
    AND(
        $D$67 = "TWO",
        OR($Q107 &lt; -ABS($H$67), $Q107 &gt; ABS($H$68))
    ), $R107,
    FALSE, N("Default case: Return NA()"),
    TRUE, NA()
)</f>
        <v>#VALUE!</v>
      </c>
      <c r="T107" s="81" t="e" cm="1">
        <f t="array" ref="T107">_xlfn.IFS(
    FALSE, N("Check if X1 shading is ON"),
    $S$48&lt;&gt;"x", NA(),
    FALSE, N("Check if case is 'LEFT' and x axis value less than z score"),
    AND($D$68 = "LEFT", $Q107 &lt; IF($H$68="", 0, $H$68)), $R107,
    FALSE, N("Check if case is 'RIGHT' and x axis value greater than z score"),
    AND($D$68 = "RIGHT", $Q107 &gt; IF($H$68="", 0, $H$68)), $R107,
    FALSE, N("Default case: Return NA()"),
    TRUE, NA()
)</f>
        <v>#N/A</v>
      </c>
      <c r="U107" s="81" t="e" cm="1">
        <f t="array" ref="U107">_xlfn.IFS(
    FALSE, N("Check if X1 shading is ON"),
    $U$48&lt;&gt;"x", NA(),
    FALSE, N("Check if case is 'LEFT' and x axis value less than z score"),
    AND($D$71 = "LEFT", $Q107 &lt; IF($H$71="", 0, $H$71)), $R107,
    FALSE, N("Check if case is 'RIGHT' and x axis value greater than z score"),
    AND($D$71 = "RIGHT", $Q107 &gt; IF($H$71="", 0, $H$71)), $R107,
    FALSE, N("Check if case is 'TWO' and both directions"),
    AND(
        $D$71 = "TWO",
        OR($Q107 &lt; -ABS($H$71), $Q107 &gt; ABS($H$71))
    ), $R107,
    FALSE, N("Default case: Return NA()"),
    TRUE, NA()
)</f>
        <v>#N/A</v>
      </c>
      <c r="V107" s="38"/>
      <c r="W107" s="23">
        <v>-0.33333333333333548</v>
      </c>
      <c r="X107" s="23">
        <v>0.13400000000000001</v>
      </c>
      <c r="Y107" s="23">
        <f t="shared" si="15"/>
        <v>0.13400000000000001</v>
      </c>
      <c r="Z107" s="23" t="str">
        <f t="shared" si="16"/>
        <v>x</v>
      </c>
    </row>
    <row r="108" spans="1:26" ht="16" x14ac:dyDescent="0.2">
      <c r="A108" s="39"/>
      <c r="B108" s="39"/>
      <c r="C108" s="12" t="s">
        <v>44</v>
      </c>
      <c r="D108" s="66" t="s">
        <v>267</v>
      </c>
      <c r="E108" s="63" t="s">
        <v>370</v>
      </c>
      <c r="F108" s="65" t="s">
        <v>371</v>
      </c>
      <c r="G108" s="124" t="s">
        <v>44</v>
      </c>
      <c r="H108" s="124" t="str">
        <f>H103</f>
        <v>z</v>
      </c>
      <c r="I108" s="67" t="s">
        <v>36</v>
      </c>
      <c r="J108" s="44" t="s">
        <v>268</v>
      </c>
      <c r="K108" s="38"/>
      <c r="L108" s="38"/>
      <c r="M108" s="38"/>
      <c r="N108" s="38"/>
      <c r="O108" s="38"/>
      <c r="P108" s="38"/>
      <c r="Q108" s="46">
        <f t="shared" si="5"/>
        <v>-0.58333333333333548</v>
      </c>
      <c r="R108" s="81">
        <f t="shared" si="6"/>
        <v>0.33652682274495277</v>
      </c>
      <c r="S108" s="81" t="e" cm="1">
        <f t="array" ref="S108">_xlfn.IFS(
    FALSE, N("Check if X1 shading is ON"),
    $S$48&lt;&gt;"x", NA(),
    FALSE, N("Check if case is 'LEFT' and x axis value less than z score"),
    AND($D$67 = "LEFT", $Q108 &lt; IF($H$67="", 0, $H$67)), $R108,
    FALSE, N("Check if case is 'RIGHT' and x axis value greater than z score"),
    AND($D$67 = "RIGHT", $Q108 &gt; IF($H$67="", 0, $H$67)), $R108,
    FALSE, N("Check if case is 'TWO' and both directions"),
    AND(
        $D$67 = "TWO",
        OR($Q108 &lt; -ABS($H$67), $Q108 &gt; ABS($H$68))
    ), $R108,
    FALSE, N("Default case: Return NA()"),
    TRUE, NA()
)</f>
        <v>#VALUE!</v>
      </c>
      <c r="T108" s="81" t="e" cm="1">
        <f t="array" ref="T108">_xlfn.IFS(
    FALSE, N("Check if X1 shading is ON"),
    $S$48&lt;&gt;"x", NA(),
    FALSE, N("Check if case is 'LEFT' and x axis value less than z score"),
    AND($D$68 = "LEFT", $Q108 &lt; IF($H$68="", 0, $H$68)), $R108,
    FALSE, N("Check if case is 'RIGHT' and x axis value greater than z score"),
    AND($D$68 = "RIGHT", $Q108 &gt; IF($H$68="", 0, $H$68)), $R108,
    FALSE, N("Default case: Return NA()"),
    TRUE, NA()
)</f>
        <v>#N/A</v>
      </c>
      <c r="U108" s="81" t="e" cm="1">
        <f t="array" ref="U108">_xlfn.IFS(
    FALSE, N("Check if X1 shading is ON"),
    $U$48&lt;&gt;"x", NA(),
    FALSE, N("Check if case is 'LEFT' and x axis value less than z score"),
    AND($D$71 = "LEFT", $Q108 &lt; IF($H$71="", 0, $H$71)), $R108,
    FALSE, N("Check if case is 'RIGHT' and x axis value greater than z score"),
    AND($D$71 = "RIGHT", $Q108 &gt; IF($H$71="", 0, $H$71)), $R108,
    FALSE, N("Check if case is 'TWO' and both directions"),
    AND(
        $D$71 = "TWO",
        OR($Q108 &lt; -ABS($H$71), $Q108 &gt; ABS($H$71))
    ), $R108,
    FALSE, N("Default case: Return NA()"),
    TRUE, NA()
)</f>
        <v>#N/A</v>
      </c>
      <c r="V108" s="38"/>
      <c r="W108" s="23">
        <v>-0.16666666666666879</v>
      </c>
      <c r="X108" s="23">
        <v>0.13400000000000001</v>
      </c>
      <c r="Y108" s="23">
        <f t="shared" si="15"/>
        <v>0.13400000000000001</v>
      </c>
      <c r="Z108" s="23" t="str">
        <f t="shared" si="16"/>
        <v>x</v>
      </c>
    </row>
    <row r="109" spans="1:26" ht="51" x14ac:dyDescent="0.2">
      <c r="A109" s="68" t="s">
        <v>386</v>
      </c>
      <c r="B109" s="73" t="str">
        <f>C71</f>
        <v>CloudForge</v>
      </c>
      <c r="C109" s="70">
        <f>IFERROR(
   MAX(-3.9, MIN(3.9,
       _xlfn.IFS(
           FALSE, N("Check if the Case display is ON"),
           D70&lt;&gt;"x", NA(),
           FALSE, N("Use the value of z if it is not empty"),
           H71&lt;&gt;"", H71,
           FALSE, N("Calculate (x - μ) / σ if μ, σ, and x are numbers"),
           AND(ISNUMBER(E71), ISNUMBER(F71), ISNUMBER(G71)), (G71 - E71) / F71,
           FALSE, N("Fallback to 0 if no conditions are met"),
           TRUE, 0
       )
   )),
   NA()
)</f>
        <v>0.52440051270804078</v>
      </c>
      <c r="D109" s="70" cm="1">
        <f t="array" ref="D109">IFERROR(
   _xlfn.IFS(
       D107&lt;&gt;"x", NA(),
       H71&lt;&gt;"", MAX(1.1*_xlfn.NORM.S.DIST(H71, FALSE), 0.1)
   ),
   NA()
)</f>
        <v>0.38246187562008116</v>
      </c>
      <c r="E109" s="22" t="str" cm="1">
        <f t="array" ref="E109">_xlfn.IFS(
            $D71="RIGHT", " &gt; ",
            $D71="LEFT", " &lt; "
        )</f>
        <v xml:space="preserve"> &gt; </v>
      </c>
      <c r="F109" s="22" t="str" cm="1">
        <f t="array" ref="F109">_xlfn.IFS(
            D71="RIGHT", "⟶",
            D71="LEFT", "⟵",
            TRUE, "⟵ ? ⟶"
        )</f>
        <v>⟶</v>
      </c>
      <c r="G109" s="13" t="str">
        <f>IF(
    AND(G107="x", G71&lt;&gt;""),
    $G$66 &amp; E109 &amp;
    TEXT(
        G71,
        IF(
            L62 = 0,
            "#,##0",
            "#,##0." &amp; REPT("0", L62)
        )
    ),
 ""
)</f>
        <v>x &gt; 8,944</v>
      </c>
      <c r="H109" s="22" t="str">
        <f>IF(
    AND(H107="x", H71&lt;&gt;""),
    " "&amp; H108 &amp; E109 &amp; TEXT(H71, "0.00"),
   ""
)</f>
        <v xml:space="preserve"> z &gt; 0.52</v>
      </c>
      <c r="I109" s="22" t="str">
        <f>IF(
       AND($I107="x",I71&lt;&gt;""),
        " = "&amp;TEXT(I71,"#0.0%"),
       ""
)</f>
        <v xml:space="preserve"> = 30.0%</v>
      </c>
      <c r="J109" s="71" t="str">
        <f>IF(D71="LEFT",F109&amp;" "&amp;B109,B109&amp;" "&amp;F109) &amp; CHAR(10) &amp;
"P( " &amp; G109 &amp; H109 &amp; " )" &amp; I109</f>
        <v>CloudForge ⟶
P( x &gt; 8,944 z &gt; 0.52 ) = 30.0%</v>
      </c>
      <c r="K109" s="38"/>
      <c r="L109" s="38"/>
      <c r="M109" s="38"/>
      <c r="N109" s="38"/>
      <c r="O109" s="38"/>
      <c r="P109" s="38"/>
      <c r="Q109" s="46">
        <f t="shared" si="5"/>
        <v>-0.54166666666666885</v>
      </c>
      <c r="R109" s="81">
        <f t="shared" si="6"/>
        <v>0.34450732636471215</v>
      </c>
      <c r="S109" s="81" t="e" cm="1">
        <f t="array" ref="S109">_xlfn.IFS(
    FALSE, N("Check if X1 shading is ON"),
    $S$48&lt;&gt;"x", NA(),
    FALSE, N("Check if case is 'LEFT' and x axis value less than z score"),
    AND($D$67 = "LEFT", $Q109 &lt; IF($H$67="", 0, $H$67)), $R109,
    FALSE, N("Check if case is 'RIGHT' and x axis value greater than z score"),
    AND($D$67 = "RIGHT", $Q109 &gt; IF($H$67="", 0, $H$67)), $R109,
    FALSE, N("Check if case is 'TWO' and both directions"),
    AND(
        $D$67 = "TWO",
        OR($Q109 &lt; -ABS($H$67), $Q109 &gt; ABS($H$68))
    ), $R109,
    FALSE, N("Default case: Return NA()"),
    TRUE, NA()
)</f>
        <v>#VALUE!</v>
      </c>
      <c r="T109" s="81" t="e" cm="1">
        <f t="array" ref="T109">_xlfn.IFS(
    FALSE, N("Check if X1 shading is ON"),
    $S$48&lt;&gt;"x", NA(),
    FALSE, N("Check if case is 'LEFT' and x axis value less than z score"),
    AND($D$68 = "LEFT", $Q109 &lt; IF($H$68="", 0, $H$68)), $R109,
    FALSE, N("Check if case is 'RIGHT' and x axis value greater than z score"),
    AND($D$68 = "RIGHT", $Q109 &gt; IF($H$68="", 0, $H$68)), $R109,
    FALSE, N("Default case: Return NA()"),
    TRUE, NA()
)</f>
        <v>#N/A</v>
      </c>
      <c r="U109" s="81" t="e" cm="1">
        <f t="array" ref="U109">_xlfn.IFS(
    FALSE, N("Check if X1 shading is ON"),
    $U$48&lt;&gt;"x", NA(),
    FALSE, N("Check if case is 'LEFT' and x axis value less than z score"),
    AND($D$71 = "LEFT", $Q109 &lt; IF($H$71="", 0, $H$71)), $R109,
    FALSE, N("Check if case is 'RIGHT' and x axis value greater than z score"),
    AND($D$71 = "RIGHT", $Q109 &gt; IF($H$71="", 0, $H$71)), $R109,
    FALSE, N("Check if case is 'TWO' and both directions"),
    AND(
        $D$71 = "TWO",
        OR($Q109 &lt; -ABS($H$71), $Q109 &gt; ABS($H$71))
    ), $R109,
    FALSE, N("Default case: Return NA()"),
    TRUE, NA()
)</f>
        <v>#N/A</v>
      </c>
      <c r="V109" s="38"/>
      <c r="W109" s="23">
        <v>0.16666666666666449</v>
      </c>
      <c r="X109" s="23">
        <v>0.13400000000000001</v>
      </c>
      <c r="Y109" s="23">
        <f t="shared" si="15"/>
        <v>0.13400000000000001</v>
      </c>
      <c r="Z109" s="23" t="str">
        <f t="shared" si="16"/>
        <v>x</v>
      </c>
    </row>
    <row r="110" spans="1:26" ht="16" x14ac:dyDescent="0.2">
      <c r="A110" s="39"/>
      <c r="B110" s="23"/>
      <c r="C110" s="23"/>
      <c r="D110" s="39"/>
      <c r="E110" s="39"/>
      <c r="F110" s="39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46">
        <f t="shared" si="5"/>
        <v>-0.50000000000000222</v>
      </c>
      <c r="R110" s="81">
        <f t="shared" si="6"/>
        <v>0.35206532676429914</v>
      </c>
      <c r="S110" s="81" t="e" cm="1">
        <f t="array" ref="S110">_xlfn.IFS(
    FALSE, N("Check if X1 shading is ON"),
    $S$48&lt;&gt;"x", NA(),
    FALSE, N("Check if case is 'LEFT' and x axis value less than z score"),
    AND($D$67 = "LEFT", $Q110 &lt; IF($H$67="", 0, $H$67)), $R110,
    FALSE, N("Check if case is 'RIGHT' and x axis value greater than z score"),
    AND($D$67 = "RIGHT", $Q110 &gt; IF($H$67="", 0, $H$67)), $R110,
    FALSE, N("Check if case is 'TWO' and both directions"),
    AND(
        $D$67 = "TWO",
        OR($Q110 &lt; -ABS($H$67), $Q110 &gt; ABS($H$68))
    ), $R110,
    FALSE, N("Default case: Return NA()"),
    TRUE, NA()
)</f>
        <v>#VALUE!</v>
      </c>
      <c r="T110" s="81" t="e" cm="1">
        <f t="array" ref="T110">_xlfn.IFS(
    FALSE, N("Check if X1 shading is ON"),
    $S$48&lt;&gt;"x", NA(),
    FALSE, N("Check if case is 'LEFT' and x axis value less than z score"),
    AND($D$68 = "LEFT", $Q110 &lt; IF($H$68="", 0, $H$68)), $R110,
    FALSE, N("Check if case is 'RIGHT' and x axis value greater than z score"),
    AND($D$68 = "RIGHT", $Q110 &gt; IF($H$68="", 0, $H$68)), $R110,
    FALSE, N("Default case: Return NA()"),
    TRUE, NA()
)</f>
        <v>#N/A</v>
      </c>
      <c r="U110" s="81" t="e" cm="1">
        <f t="array" ref="U110">_xlfn.IFS(
    FALSE, N("Check if X1 shading is ON"),
    $U$48&lt;&gt;"x", NA(),
    FALSE, N("Check if case is 'LEFT' and x axis value less than z score"),
    AND($D$71 = "LEFT", $Q110 &lt; IF($H$71="", 0, $H$71)), $R110,
    FALSE, N("Check if case is 'RIGHT' and x axis value greater than z score"),
    AND($D$71 = "RIGHT", $Q110 &gt; IF($H$71="", 0, $H$71)), $R110,
    FALSE, N("Check if case is 'TWO' and both directions"),
    AND(
        $D$71 = "TWO",
        OR($Q110 &lt; -ABS($H$71), $Q110 &gt; ABS($H$71))
    ), $R110,
    FALSE, N("Default case: Return NA()"),
    TRUE, NA()
)</f>
        <v>#N/A</v>
      </c>
      <c r="V110" s="38"/>
      <c r="W110" s="23">
        <v>0.33333333333333115</v>
      </c>
      <c r="X110" s="23">
        <v>0.13400000000000001</v>
      </c>
      <c r="Y110" s="23">
        <f t="shared" si="15"/>
        <v>0.13400000000000001</v>
      </c>
      <c r="Z110" s="23" t="str">
        <f t="shared" si="16"/>
        <v>x</v>
      </c>
    </row>
    <row r="111" spans="1:26" ht="16" x14ac:dyDescent="0.2">
      <c r="A111" s="39"/>
      <c r="B111" s="23"/>
      <c r="C111" s="23"/>
      <c r="D111" s="39"/>
      <c r="E111" s="39"/>
      <c r="F111" s="39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46">
        <f t="shared" si="5"/>
        <v>-0.45833333333333554</v>
      </c>
      <c r="R111" s="81">
        <f t="shared" si="6"/>
        <v>0.35916504691680912</v>
      </c>
      <c r="S111" s="81" t="e" cm="1">
        <f t="array" ref="S111">_xlfn.IFS(
    FALSE, N("Check if X1 shading is ON"),
    $S$48&lt;&gt;"x", NA(),
    FALSE, N("Check if case is 'LEFT' and x axis value less than z score"),
    AND($D$67 = "LEFT", $Q111 &lt; IF($H$67="", 0, $H$67)), $R111,
    FALSE, N("Check if case is 'RIGHT' and x axis value greater than z score"),
    AND($D$67 = "RIGHT", $Q111 &gt; IF($H$67="", 0, $H$67)), $R111,
    FALSE, N("Check if case is 'TWO' and both directions"),
    AND(
        $D$67 = "TWO",
        OR($Q111 &lt; -ABS($H$67), $Q111 &gt; ABS($H$68))
    ), $R111,
    FALSE, N("Default case: Return NA()"),
    TRUE, NA()
)</f>
        <v>#VALUE!</v>
      </c>
      <c r="T111" s="81" t="e" cm="1">
        <f t="array" ref="T111">_xlfn.IFS(
    FALSE, N("Check if X1 shading is ON"),
    $S$48&lt;&gt;"x", NA(),
    FALSE, N("Check if case is 'LEFT' and x axis value less than z score"),
    AND($D$68 = "LEFT", $Q111 &lt; IF($H$68="", 0, $H$68)), $R111,
    FALSE, N("Check if case is 'RIGHT' and x axis value greater than z score"),
    AND($D$68 = "RIGHT", $Q111 &gt; IF($H$68="", 0, $H$68)), $R111,
    FALSE, N("Default case: Return NA()"),
    TRUE, NA()
)</f>
        <v>#N/A</v>
      </c>
      <c r="U111" s="81" t="e" cm="1">
        <f t="array" ref="U111">_xlfn.IFS(
    FALSE, N("Check if X1 shading is ON"),
    $U$48&lt;&gt;"x", NA(),
    FALSE, N("Check if case is 'LEFT' and x axis value less than z score"),
    AND($D$71 = "LEFT", $Q111 &lt; IF($H$71="", 0, $H$71)), $R111,
    FALSE, N("Check if case is 'RIGHT' and x axis value greater than z score"),
    AND($D$71 = "RIGHT", $Q111 &gt; IF($H$71="", 0, $H$71)), $R111,
    FALSE, N("Check if case is 'TWO' and both directions"),
    AND(
        $D$71 = "TWO",
        OR($Q111 &lt; -ABS($H$71), $Q111 &gt; ABS($H$71))
    ), $R111,
    FALSE, N("Default case: Return NA()"),
    TRUE, NA()
)</f>
        <v>#N/A</v>
      </c>
      <c r="V111" s="38"/>
      <c r="W111" s="23">
        <v>0.49999999999999789</v>
      </c>
      <c r="X111" s="23">
        <v>0.13400000000000001</v>
      </c>
      <c r="Y111" s="23">
        <f t="shared" si="15"/>
        <v>0.13400000000000001</v>
      </c>
      <c r="Z111" s="23" t="str">
        <f t="shared" si="16"/>
        <v>x</v>
      </c>
    </row>
    <row r="112" spans="1:26" ht="19" x14ac:dyDescent="0.25">
      <c r="A112" s="78" t="s">
        <v>387</v>
      </c>
      <c r="B112" s="23"/>
      <c r="C112" s="23"/>
      <c r="D112" s="39"/>
      <c r="E112" s="39"/>
      <c r="F112" s="39"/>
      <c r="G112" s="38"/>
      <c r="H112" s="16"/>
      <c r="I112" s="16"/>
      <c r="J112" s="16"/>
      <c r="K112" s="16"/>
      <c r="L112" s="16"/>
      <c r="M112" s="16"/>
      <c r="N112" s="38"/>
      <c r="O112" s="38"/>
      <c r="P112" s="38"/>
      <c r="Q112" s="46">
        <f t="shared" si="5"/>
        <v>-0.41666666666666885</v>
      </c>
      <c r="R112" s="81">
        <f t="shared" si="6"/>
        <v>0.36577236641400213</v>
      </c>
      <c r="S112" s="81" t="e" cm="1">
        <f t="array" ref="S112">_xlfn.IFS(
    FALSE, N("Check if X1 shading is ON"),
    $S$48&lt;&gt;"x", NA(),
    FALSE, N("Check if case is 'LEFT' and x axis value less than z score"),
    AND($D$67 = "LEFT", $Q112 &lt; IF($H$67="", 0, $H$67)), $R112,
    FALSE, N("Check if case is 'RIGHT' and x axis value greater than z score"),
    AND($D$67 = "RIGHT", $Q112 &gt; IF($H$67="", 0, $H$67)), $R112,
    FALSE, N("Check if case is 'TWO' and both directions"),
    AND(
        $D$67 = "TWO",
        OR($Q112 &lt; -ABS($H$67), $Q112 &gt; ABS($H$68))
    ), $R112,
    FALSE, N("Default case: Return NA()"),
    TRUE, NA()
)</f>
        <v>#VALUE!</v>
      </c>
      <c r="T112" s="81" t="e" cm="1">
        <f t="array" ref="T112">_xlfn.IFS(
    FALSE, N("Check if X1 shading is ON"),
    $S$48&lt;&gt;"x", NA(),
    FALSE, N("Check if case is 'LEFT' and x axis value less than z score"),
    AND($D$68 = "LEFT", $Q112 &lt; IF($H$68="", 0, $H$68)), $R112,
    FALSE, N("Check if case is 'RIGHT' and x axis value greater than z score"),
    AND($D$68 = "RIGHT", $Q112 &gt; IF($H$68="", 0, $H$68)), $R112,
    FALSE, N("Default case: Return NA()"),
    TRUE, NA()
)</f>
        <v>#N/A</v>
      </c>
      <c r="U112" s="81" t="e" cm="1">
        <f t="array" ref="U112">_xlfn.IFS(
    FALSE, N("Check if X1 shading is ON"),
    $U$48&lt;&gt;"x", NA(),
    FALSE, N("Check if case is 'LEFT' and x axis value less than z score"),
    AND($D$71 = "LEFT", $Q112 &lt; IF($H$71="", 0, $H$71)), $R112,
    FALSE, N("Check if case is 'RIGHT' and x axis value greater than z score"),
    AND($D$71 = "RIGHT", $Q112 &gt; IF($H$71="", 0, $H$71)), $R112,
    FALSE, N("Check if case is 'TWO' and both directions"),
    AND(
        $D$71 = "TWO",
        OR($Q112 &lt; -ABS($H$71), $Q112 &gt; ABS($H$71))
    ), $R112,
    FALSE, N("Default case: Return NA()"),
    TRUE, NA()
)</f>
        <v>#N/A</v>
      </c>
      <c r="V112" s="38"/>
      <c r="W112" s="23">
        <v>0.66666666666666441</v>
      </c>
      <c r="X112" s="23">
        <v>0.13400000000000001</v>
      </c>
      <c r="Y112" s="23">
        <f t="shared" si="15"/>
        <v>0.13400000000000001</v>
      </c>
      <c r="Z112" s="23" t="str">
        <f t="shared" si="16"/>
        <v>x</v>
      </c>
    </row>
    <row r="113" spans="1:26" ht="16" x14ac:dyDescent="0.2">
      <c r="A113" s="44" t="s">
        <v>289</v>
      </c>
      <c r="B113" s="5" t="s">
        <v>290</v>
      </c>
      <c r="C113" s="44" t="s">
        <v>388</v>
      </c>
      <c r="D113" s="44" t="s">
        <v>389</v>
      </c>
      <c r="E113" s="44" t="s">
        <v>390</v>
      </c>
      <c r="F113" s="44" t="s">
        <v>391</v>
      </c>
      <c r="G113" s="38"/>
      <c r="H113" s="16"/>
      <c r="I113" s="16"/>
      <c r="J113" s="16"/>
      <c r="K113" s="16"/>
      <c r="L113" s="16"/>
      <c r="M113" s="16"/>
      <c r="N113" s="38"/>
      <c r="O113" s="38"/>
      <c r="P113" s="38"/>
      <c r="Q113" s="46">
        <f t="shared" si="5"/>
        <v>-0.37500000000000216</v>
      </c>
      <c r="R113" s="81">
        <f t="shared" si="6"/>
        <v>0.37185509386976862</v>
      </c>
      <c r="S113" s="81" t="e" cm="1">
        <f t="array" ref="S113">_xlfn.IFS(
    FALSE, N("Check if X1 shading is ON"),
    $S$48&lt;&gt;"x", NA(),
    FALSE, N("Check if case is 'LEFT' and x axis value less than z score"),
    AND($D$67 = "LEFT", $Q113 &lt; IF($H$67="", 0, $H$67)), $R113,
    FALSE, N("Check if case is 'RIGHT' and x axis value greater than z score"),
    AND($D$67 = "RIGHT", $Q113 &gt; IF($H$67="", 0, $H$67)), $R113,
    FALSE, N("Check if case is 'TWO' and both directions"),
    AND(
        $D$67 = "TWO",
        OR($Q113 &lt; -ABS($H$67), $Q113 &gt; ABS($H$68))
    ), $R113,
    FALSE, N("Default case: Return NA()"),
    TRUE, NA()
)</f>
        <v>#VALUE!</v>
      </c>
      <c r="T113" s="81" t="e" cm="1">
        <f t="array" ref="T113">_xlfn.IFS(
    FALSE, N("Check if X1 shading is ON"),
    $S$48&lt;&gt;"x", NA(),
    FALSE, N("Check if case is 'LEFT' and x axis value less than z score"),
    AND($D$68 = "LEFT", $Q113 &lt; IF($H$68="", 0, $H$68)), $R113,
    FALSE, N("Check if case is 'RIGHT' and x axis value greater than z score"),
    AND($D$68 = "RIGHT", $Q113 &gt; IF($H$68="", 0, $H$68)), $R113,
    FALSE, N("Default case: Return NA()"),
    TRUE, NA()
)</f>
        <v>#N/A</v>
      </c>
      <c r="U113" s="81" t="e" cm="1">
        <f t="array" ref="U113">_xlfn.IFS(
    FALSE, N("Check if X1 shading is ON"),
    $U$48&lt;&gt;"x", NA(),
    FALSE, N("Check if case is 'LEFT' and x axis value less than z score"),
    AND($D$71 = "LEFT", $Q113 &lt; IF($H$71="", 0, $H$71)), $R113,
    FALSE, N("Check if case is 'RIGHT' and x axis value greater than z score"),
    AND($D$71 = "RIGHT", $Q113 &gt; IF($H$71="", 0, $H$71)), $R113,
    FALSE, N("Check if case is 'TWO' and both directions"),
    AND(
        $D$71 = "TWO",
        OR($Q113 &lt; -ABS($H$71), $Q113 &gt; ABS($H$71))
    ), $R113,
    FALSE, N("Default case: Return NA()"),
    TRUE, NA()
)</f>
        <v>#N/A</v>
      </c>
      <c r="V113" s="38"/>
      <c r="W113" s="23">
        <v>0.83333333333333093</v>
      </c>
      <c r="X113" s="23">
        <v>0.13400000000000001</v>
      </c>
      <c r="Y113" s="23">
        <f t="shared" si="15"/>
        <v>0.13400000000000001</v>
      </c>
      <c r="Z113" s="23" t="str">
        <f t="shared" si="16"/>
        <v>x</v>
      </c>
    </row>
    <row r="114" spans="1:26" ht="17" x14ac:dyDescent="0.2">
      <c r="A114" s="83" t="str">
        <f>L47</f>
        <v>x</v>
      </c>
      <c r="B114" s="23">
        <f>IF(A114="x",-0.02,NA())</f>
        <v>-0.02</v>
      </c>
      <c r="C114" s="39">
        <v>-4</v>
      </c>
      <c r="D114" s="39">
        <f>IF(
    ISNA(A114),
    NA(),
    B114
)</f>
        <v>-0.02</v>
      </c>
      <c r="E114" s="23"/>
      <c r="F114" s="44"/>
      <c r="G114" s="38"/>
      <c r="H114" s="16"/>
      <c r="I114" s="16"/>
      <c r="J114" s="16"/>
      <c r="K114" s="16"/>
      <c r="L114" s="16"/>
      <c r="M114" s="16"/>
      <c r="N114" s="38"/>
      <c r="O114" s="38"/>
      <c r="P114" s="38"/>
      <c r="Q114" s="46">
        <f t="shared" si="5"/>
        <v>-0.33333333333333548</v>
      </c>
      <c r="R114" s="81">
        <f t="shared" si="6"/>
        <v>0.37738322769299293</v>
      </c>
      <c r="S114" s="81" t="e" cm="1">
        <f t="array" ref="S114">_xlfn.IFS(
    FALSE, N("Check if X1 shading is ON"),
    $S$48&lt;&gt;"x", NA(),
    FALSE, N("Check if case is 'LEFT' and x axis value less than z score"),
    AND($D$67 = "LEFT", $Q114 &lt; IF($H$67="", 0, $H$67)), $R114,
    FALSE, N("Check if case is 'RIGHT' and x axis value greater than z score"),
    AND($D$67 = "RIGHT", $Q114 &gt; IF($H$67="", 0, $H$67)), $R114,
    FALSE, N("Check if case is 'TWO' and both directions"),
    AND(
        $D$67 = "TWO",
        OR($Q114 &lt; -ABS($H$67), $Q114 &gt; ABS($H$68))
    ), $R114,
    FALSE, N("Default case: Return NA()"),
    TRUE, NA()
)</f>
        <v>#VALUE!</v>
      </c>
      <c r="T114" s="81" t="e" cm="1">
        <f t="array" ref="T114">_xlfn.IFS(
    FALSE, N("Check if X1 shading is ON"),
    $S$48&lt;&gt;"x", NA(),
    FALSE, N("Check if case is 'LEFT' and x axis value less than z score"),
    AND($D$68 = "LEFT", $Q114 &lt; IF($H$68="", 0, $H$68)), $R114,
    FALSE, N("Check if case is 'RIGHT' and x axis value greater than z score"),
    AND($D$68 = "RIGHT", $Q114 &gt; IF($H$68="", 0, $H$68)), $R114,
    FALSE, N("Default case: Return NA()"),
    TRUE, NA()
)</f>
        <v>#N/A</v>
      </c>
      <c r="U114" s="81" t="e" cm="1">
        <f t="array" ref="U114">_xlfn.IFS(
    FALSE, N("Check if X1 shading is ON"),
    $U$48&lt;&gt;"x", NA(),
    FALSE, N("Check if case is 'LEFT' and x axis value less than z score"),
    AND($D$71 = "LEFT", $Q114 &lt; IF($H$71="", 0, $H$71)), $R114,
    FALSE, N("Check if case is 'RIGHT' and x axis value greater than z score"),
    AND($D$71 = "RIGHT", $Q114 &gt; IF($H$71="", 0, $H$71)), $R114,
    FALSE, N("Check if case is 'TWO' and both directions"),
    AND(
        $D$71 = "TWO",
        OR($Q114 &lt; -ABS($H$71), $Q114 &gt; ABS($H$71))
    ), $R114,
    FALSE, N("Default case: Return NA()"),
    TRUE, NA()
)</f>
        <v>#N/A</v>
      </c>
      <c r="V114" s="38"/>
      <c r="W114" s="23">
        <v>1.1666666666666643</v>
      </c>
      <c r="X114" s="23">
        <v>0.13400000000000001</v>
      </c>
      <c r="Y114" s="23">
        <f t="shared" si="15"/>
        <v>0.13400000000000001</v>
      </c>
      <c r="Z114" s="23" t="str">
        <f t="shared" si="16"/>
        <v>x</v>
      </c>
    </row>
    <row r="115" spans="1:26" ht="16" x14ac:dyDescent="0.2">
      <c r="A115" s="39"/>
      <c r="B115" s="23"/>
      <c r="C115" s="39">
        <f t="shared" ref="C115:C121" si="19">C114+1</f>
        <v>-3</v>
      </c>
      <c r="D115" s="39">
        <f t="shared" ref="D115:D121" si="20">D114</f>
        <v>-0.02</v>
      </c>
      <c r="E115" s="23" t="str">
        <f>C115&amp;$H$66</f>
        <v>-3z</v>
      </c>
      <c r="F115" s="81">
        <f t="shared" ref="F115:F121" si="21">IF($A$114="x",_xlfn.NORM.S.DIST(C115,FALSE),NA())</f>
        <v>4.4318484119380075E-3</v>
      </c>
      <c r="G115" s="38"/>
      <c r="H115" s="16"/>
      <c r="I115" s="16"/>
      <c r="J115" s="16"/>
      <c r="K115" s="16"/>
      <c r="L115" s="16"/>
      <c r="M115" s="16"/>
      <c r="N115" s="38"/>
      <c r="O115" s="38"/>
      <c r="P115" s="38"/>
      <c r="Q115" s="46">
        <f t="shared" ref="Q115:Q178" si="22">Q114+$P$52</f>
        <v>-0.29166666666666879</v>
      </c>
      <c r="R115" s="81">
        <f t="shared" ref="R115:R178" si="23">IF(
    LEFT($B$67,1) ="T",
    _xlfn.T.DIST(Q115, $A$67-1, FALSE),
    _xlfn.NORM.S.DIST(Q115, FALSE)
)</f>
        <v>0.3823292022799164</v>
      </c>
      <c r="S115" s="81" t="e" cm="1">
        <f t="array" ref="S115">_xlfn.IFS(
    FALSE, N("Check if X1 shading is ON"),
    $S$48&lt;&gt;"x", NA(),
    FALSE, N("Check if case is 'LEFT' and x axis value less than z score"),
    AND($D$67 = "LEFT", $Q115 &lt; IF($H$67="", 0, $H$67)), $R115,
    FALSE, N("Check if case is 'RIGHT' and x axis value greater than z score"),
    AND($D$67 = "RIGHT", $Q115 &gt; IF($H$67="", 0, $H$67)), $R115,
    FALSE, N("Check if case is 'TWO' and both directions"),
    AND(
        $D$67 = "TWO",
        OR($Q115 &lt; -ABS($H$67), $Q115 &gt; ABS($H$68))
    ), $R115,
    FALSE, N("Default case: Return NA()"),
    TRUE, NA()
)</f>
        <v>#VALUE!</v>
      </c>
      <c r="T115" s="81" t="e" cm="1">
        <f t="array" ref="T115">_xlfn.IFS(
    FALSE, N("Check if X1 shading is ON"),
    $S$48&lt;&gt;"x", NA(),
    FALSE, N("Check if case is 'LEFT' and x axis value less than z score"),
    AND($D$68 = "LEFT", $Q115 &lt; IF($H$68="", 0, $H$68)), $R115,
    FALSE, N("Check if case is 'RIGHT' and x axis value greater than z score"),
    AND($D$68 = "RIGHT", $Q115 &gt; IF($H$68="", 0, $H$68)), $R115,
    FALSE, N("Default case: Return NA()"),
    TRUE, NA()
)</f>
        <v>#N/A</v>
      </c>
      <c r="U115" s="81" t="e" cm="1">
        <f t="array" ref="U115">_xlfn.IFS(
    FALSE, N("Check if X1 shading is ON"),
    $U$48&lt;&gt;"x", NA(),
    FALSE, N("Check if case is 'LEFT' and x axis value less than z score"),
    AND($D$71 = "LEFT", $Q115 &lt; IF($H$71="", 0, $H$71)), $R115,
    FALSE, N("Check if case is 'RIGHT' and x axis value greater than z score"),
    AND($D$71 = "RIGHT", $Q115 &gt; IF($H$71="", 0, $H$71)), $R115,
    FALSE, N("Check if case is 'TWO' and both directions"),
    AND(
        $D$71 = "TWO",
        OR($Q115 &lt; -ABS($H$71), $Q115 &gt; ABS($H$71))
    ), $R115,
    FALSE, N("Default case: Return NA()"),
    TRUE, NA()
)</f>
        <v>#N/A</v>
      </c>
      <c r="V115" s="38"/>
      <c r="W115" s="23">
        <v>1.3333333333333313</v>
      </c>
      <c r="X115" s="23">
        <v>0.13400000000000001</v>
      </c>
      <c r="Y115" s="23">
        <f t="shared" si="15"/>
        <v>0.13400000000000001</v>
      </c>
      <c r="Z115" s="23" t="str">
        <f t="shared" si="16"/>
        <v>x</v>
      </c>
    </row>
    <row r="116" spans="1:26" ht="16" x14ac:dyDescent="0.2">
      <c r="A116" s="39"/>
      <c r="B116" s="23"/>
      <c r="C116" s="39">
        <f t="shared" si="19"/>
        <v>-2</v>
      </c>
      <c r="D116" s="39">
        <f t="shared" si="20"/>
        <v>-0.02</v>
      </c>
      <c r="E116" s="23" t="str">
        <f t="shared" ref="E116:E117" si="24">C116&amp;$H$66</f>
        <v>-2z</v>
      </c>
      <c r="F116" s="81">
        <f t="shared" si="21"/>
        <v>5.3990966513188063E-2</v>
      </c>
      <c r="G116" s="38"/>
      <c r="H116" s="16"/>
      <c r="I116" s="16"/>
      <c r="J116" s="16"/>
      <c r="K116" s="16"/>
      <c r="L116" s="16"/>
      <c r="M116" s="16"/>
      <c r="N116" s="38"/>
      <c r="O116" s="38"/>
      <c r="P116" s="38"/>
      <c r="Q116" s="46">
        <f t="shared" si="22"/>
        <v>-0.25000000000000211</v>
      </c>
      <c r="R116" s="81">
        <f t="shared" si="23"/>
        <v>0.38666811680284902</v>
      </c>
      <c r="S116" s="81" t="e" cm="1">
        <f t="array" ref="S116">_xlfn.IFS(
    FALSE, N("Check if X1 shading is ON"),
    $S$48&lt;&gt;"x", NA(),
    FALSE, N("Check if case is 'LEFT' and x axis value less than z score"),
    AND($D$67 = "LEFT", $Q116 &lt; IF($H$67="", 0, $H$67)), $R116,
    FALSE, N("Check if case is 'RIGHT' and x axis value greater than z score"),
    AND($D$67 = "RIGHT", $Q116 &gt; IF($H$67="", 0, $H$67)), $R116,
    FALSE, N("Check if case is 'TWO' and both directions"),
    AND(
        $D$67 = "TWO",
        OR($Q116 &lt; -ABS($H$67), $Q116 &gt; ABS($H$68))
    ), $R116,
    FALSE, N("Default case: Return NA()"),
    TRUE, NA()
)</f>
        <v>#VALUE!</v>
      </c>
      <c r="T116" s="81" t="e" cm="1">
        <f t="array" ref="T116">_xlfn.IFS(
    FALSE, N("Check if X1 shading is ON"),
    $S$48&lt;&gt;"x", NA(),
    FALSE, N("Check if case is 'LEFT' and x axis value less than z score"),
    AND($D$68 = "LEFT", $Q116 &lt; IF($H$68="", 0, $H$68)), $R116,
    FALSE, N("Check if case is 'RIGHT' and x axis value greater than z score"),
    AND($D$68 = "RIGHT", $Q116 &gt; IF($H$68="", 0, $H$68)), $R116,
    FALSE, N("Default case: Return NA()"),
    TRUE, NA()
)</f>
        <v>#N/A</v>
      </c>
      <c r="U116" s="81" t="e" cm="1">
        <f t="array" ref="U116">_xlfn.IFS(
    FALSE, N("Check if X1 shading is ON"),
    $U$48&lt;&gt;"x", NA(),
    FALSE, N("Check if case is 'LEFT' and x axis value less than z score"),
    AND($D$71 = "LEFT", $Q116 &lt; IF($H$71="", 0, $H$71)), $R116,
    FALSE, N("Check if case is 'RIGHT' and x axis value greater than z score"),
    AND($D$71 = "RIGHT", $Q116 &gt; IF($H$71="", 0, $H$71)), $R116,
    FALSE, N("Check if case is 'TWO' and both directions"),
    AND(
        $D$71 = "TWO",
        OR($Q116 &lt; -ABS($H$71), $Q116 &gt; ABS($H$71))
    ), $R116,
    FALSE, N("Default case: Return NA()"),
    TRUE, NA()
)</f>
        <v>#N/A</v>
      </c>
      <c r="V116" s="38"/>
      <c r="W116" s="23">
        <v>-1.1666666666666687</v>
      </c>
      <c r="X116" s="23">
        <v>0.158</v>
      </c>
      <c r="Y116" s="23">
        <f t="shared" si="15"/>
        <v>0.158</v>
      </c>
      <c r="Z116" s="23" t="str">
        <f t="shared" si="16"/>
        <v>x</v>
      </c>
    </row>
    <row r="117" spans="1:26" ht="16" x14ac:dyDescent="0.2">
      <c r="A117" s="39"/>
      <c r="B117" s="23"/>
      <c r="C117" s="39">
        <f t="shared" si="19"/>
        <v>-1</v>
      </c>
      <c r="D117" s="39">
        <f t="shared" si="20"/>
        <v>-0.02</v>
      </c>
      <c r="E117" s="23" t="str">
        <f t="shared" si="24"/>
        <v>-1z</v>
      </c>
      <c r="F117" s="81">
        <f t="shared" si="21"/>
        <v>0.24197072451914337</v>
      </c>
      <c r="G117" s="38"/>
      <c r="H117" s="16"/>
      <c r="I117" s="16"/>
      <c r="J117" s="16"/>
      <c r="K117" s="16"/>
      <c r="L117" s="16"/>
      <c r="M117" s="16"/>
      <c r="N117" s="38"/>
      <c r="O117" s="38"/>
      <c r="P117" s="38"/>
      <c r="Q117" s="46">
        <f t="shared" si="22"/>
        <v>-0.20833333333333545</v>
      </c>
      <c r="R117" s="81">
        <f t="shared" si="23"/>
        <v>0.39037794394036218</v>
      </c>
      <c r="S117" s="81" t="e" cm="1">
        <f t="array" ref="S117">_xlfn.IFS(
    FALSE, N("Check if X1 shading is ON"),
    $S$48&lt;&gt;"x", NA(),
    FALSE, N("Check if case is 'LEFT' and x axis value less than z score"),
    AND($D$67 = "LEFT", $Q117 &lt; IF($H$67="", 0, $H$67)), $R117,
    FALSE, N("Check if case is 'RIGHT' and x axis value greater than z score"),
    AND($D$67 = "RIGHT", $Q117 &gt; IF($H$67="", 0, $H$67)), $R117,
    FALSE, N("Check if case is 'TWO' and both directions"),
    AND(
        $D$67 = "TWO",
        OR($Q117 &lt; -ABS($H$67), $Q117 &gt; ABS($H$68))
    ), $R117,
    FALSE, N("Default case: Return NA()"),
    TRUE, NA()
)</f>
        <v>#VALUE!</v>
      </c>
      <c r="T117" s="81" t="e" cm="1">
        <f t="array" ref="T117">_xlfn.IFS(
    FALSE, N("Check if X1 shading is ON"),
    $S$48&lt;&gt;"x", NA(),
    FALSE, N("Check if case is 'LEFT' and x axis value less than z score"),
    AND($D$68 = "LEFT", $Q117 &lt; IF($H$68="", 0, $H$68)), $R117,
    FALSE, N("Check if case is 'RIGHT' and x axis value greater than z score"),
    AND($D$68 = "RIGHT", $Q117 &gt; IF($H$68="", 0, $H$68)), $R117,
    FALSE, N("Default case: Return NA()"),
    TRUE, NA()
)</f>
        <v>#N/A</v>
      </c>
      <c r="U117" s="81" t="e" cm="1">
        <f t="array" ref="U117">_xlfn.IFS(
    FALSE, N("Check if X1 shading is ON"),
    $U$48&lt;&gt;"x", NA(),
    FALSE, N("Check if case is 'LEFT' and x axis value less than z score"),
    AND($D$71 = "LEFT", $Q117 &lt; IF($H$71="", 0, $H$71)), $R117,
    FALSE, N("Check if case is 'RIGHT' and x axis value greater than z score"),
    AND($D$71 = "RIGHT", $Q117 &gt; IF($H$71="", 0, $H$71)), $R117,
    FALSE, N("Check if case is 'TWO' and both directions"),
    AND(
        $D$71 = "TWO",
        OR($Q117 &lt; -ABS($H$71), $Q117 &gt; ABS($H$71))
    ), $R117,
    FALSE, N("Default case: Return NA()"),
    TRUE, NA()
)</f>
        <v>#N/A</v>
      </c>
      <c r="V117" s="38"/>
      <c r="W117" s="23">
        <v>-0.83333333333333526</v>
      </c>
      <c r="X117" s="23">
        <v>0.158</v>
      </c>
      <c r="Y117" s="23">
        <f t="shared" si="15"/>
        <v>0.158</v>
      </c>
      <c r="Z117" s="23" t="str">
        <f t="shared" si="16"/>
        <v>x</v>
      </c>
    </row>
    <row r="118" spans="1:26" ht="16" x14ac:dyDescent="0.2">
      <c r="A118" s="39"/>
      <c r="B118" s="23"/>
      <c r="C118" s="39">
        <f t="shared" si="19"/>
        <v>0</v>
      </c>
      <c r="D118" s="39">
        <f t="shared" si="20"/>
        <v>-0.02</v>
      </c>
      <c r="E118" s="23">
        <f>C118</f>
        <v>0</v>
      </c>
      <c r="F118" s="81">
        <f t="shared" si="21"/>
        <v>0.3989422804014327</v>
      </c>
      <c r="G118" s="38"/>
      <c r="H118" s="16"/>
      <c r="I118" s="16"/>
      <c r="J118" s="16"/>
      <c r="K118" s="16"/>
      <c r="L118" s="16"/>
      <c r="M118" s="16"/>
      <c r="N118" s="38"/>
      <c r="O118" s="38"/>
      <c r="P118" s="38"/>
      <c r="Q118" s="46">
        <f t="shared" si="22"/>
        <v>-0.16666666666666879</v>
      </c>
      <c r="R118" s="81">
        <f t="shared" si="23"/>
        <v>0.39343971610193973</v>
      </c>
      <c r="S118" s="81" t="e" cm="1">
        <f t="array" ref="S118">_xlfn.IFS(
    FALSE, N("Check if X1 shading is ON"),
    $S$48&lt;&gt;"x", NA(),
    FALSE, N("Check if case is 'LEFT' and x axis value less than z score"),
    AND($D$67 = "LEFT", $Q118 &lt; IF($H$67="", 0, $H$67)), $R118,
    FALSE, N("Check if case is 'RIGHT' and x axis value greater than z score"),
    AND($D$67 = "RIGHT", $Q118 &gt; IF($H$67="", 0, $H$67)), $R118,
    FALSE, N("Check if case is 'TWO' and both directions"),
    AND(
        $D$67 = "TWO",
        OR($Q118 &lt; -ABS($H$67), $Q118 &gt; ABS($H$68))
    ), $R118,
    FALSE, N("Default case: Return NA()"),
    TRUE, NA()
)</f>
        <v>#VALUE!</v>
      </c>
      <c r="T118" s="81" t="e" cm="1">
        <f t="array" ref="T118">_xlfn.IFS(
    FALSE, N("Check if X1 shading is ON"),
    $S$48&lt;&gt;"x", NA(),
    FALSE, N("Check if case is 'LEFT' and x axis value less than z score"),
    AND($D$68 = "LEFT", $Q118 &lt; IF($H$68="", 0, $H$68)), $R118,
    FALSE, N("Check if case is 'RIGHT' and x axis value greater than z score"),
    AND($D$68 = "RIGHT", $Q118 &gt; IF($H$68="", 0, $H$68)), $R118,
    FALSE, N("Default case: Return NA()"),
    TRUE, NA()
)</f>
        <v>#N/A</v>
      </c>
      <c r="U118" s="81" t="e" cm="1">
        <f t="array" ref="U118">_xlfn.IFS(
    FALSE, N("Check if X1 shading is ON"),
    $U$48&lt;&gt;"x", NA(),
    FALSE, N("Check if case is 'LEFT' and x axis value less than z score"),
    AND($D$71 = "LEFT", $Q118 &lt; IF($H$71="", 0, $H$71)), $R118,
    FALSE, N("Check if case is 'RIGHT' and x axis value greater than z score"),
    AND($D$71 = "RIGHT", $Q118 &gt; IF($H$71="", 0, $H$71)), $R118,
    FALSE, N("Check if case is 'TWO' and both directions"),
    AND(
        $D$71 = "TWO",
        OR($Q118 &lt; -ABS($H$71), $Q118 &gt; ABS($H$71))
    ), $R118,
    FALSE, N("Default case: Return NA()"),
    TRUE, NA()
)</f>
        <v>#N/A</v>
      </c>
      <c r="V118" s="38"/>
      <c r="W118" s="23">
        <v>-0.66666666666666874</v>
      </c>
      <c r="X118" s="23">
        <v>0.158</v>
      </c>
      <c r="Y118" s="23">
        <f t="shared" si="15"/>
        <v>0.158</v>
      </c>
      <c r="Z118" s="23" t="str">
        <f t="shared" si="16"/>
        <v>x</v>
      </c>
    </row>
    <row r="119" spans="1:26" ht="16" x14ac:dyDescent="0.2">
      <c r="A119" s="39"/>
      <c r="B119" s="23"/>
      <c r="C119" s="39">
        <f t="shared" si="19"/>
        <v>1</v>
      </c>
      <c r="D119" s="39">
        <f t="shared" si="20"/>
        <v>-0.02</v>
      </c>
      <c r="E119" s="23" t="str">
        <f t="shared" ref="E119:E121" si="25">C119&amp;$H$66</f>
        <v>1z</v>
      </c>
      <c r="F119" s="81">
        <f t="shared" si="21"/>
        <v>0.24197072451914337</v>
      </c>
      <c r="G119" s="38"/>
      <c r="H119" s="16"/>
      <c r="I119" s="16"/>
      <c r="J119" s="16"/>
      <c r="K119" s="16"/>
      <c r="L119" s="16"/>
      <c r="M119" s="16"/>
      <c r="N119" s="38"/>
      <c r="O119" s="38"/>
      <c r="P119" s="38"/>
      <c r="Q119" s="46">
        <f t="shared" si="22"/>
        <v>-0.12500000000000214</v>
      </c>
      <c r="R119" s="81">
        <f t="shared" si="23"/>
        <v>0.39583768694474941</v>
      </c>
      <c r="S119" s="81" t="e" cm="1">
        <f t="array" ref="S119">_xlfn.IFS(
    FALSE, N("Check if X1 shading is ON"),
    $S$48&lt;&gt;"x", NA(),
    FALSE, N("Check if case is 'LEFT' and x axis value less than z score"),
    AND($D$67 = "LEFT", $Q119 &lt; IF($H$67="", 0, $H$67)), $R119,
    FALSE, N("Check if case is 'RIGHT' and x axis value greater than z score"),
    AND($D$67 = "RIGHT", $Q119 &gt; IF($H$67="", 0, $H$67)), $R119,
    FALSE, N("Check if case is 'TWO' and both directions"),
    AND(
        $D$67 = "TWO",
        OR($Q119 &lt; -ABS($H$67), $Q119 &gt; ABS($H$68))
    ), $R119,
    FALSE, N("Default case: Return NA()"),
    TRUE, NA()
)</f>
        <v>#VALUE!</v>
      </c>
      <c r="T119" s="81" t="e" cm="1">
        <f t="array" ref="T119">_xlfn.IFS(
    FALSE, N("Check if X1 shading is ON"),
    $S$48&lt;&gt;"x", NA(),
    FALSE, N("Check if case is 'LEFT' and x axis value less than z score"),
    AND($D$68 = "LEFT", $Q119 &lt; IF($H$68="", 0, $H$68)), $R119,
    FALSE, N("Check if case is 'RIGHT' and x axis value greater than z score"),
    AND($D$68 = "RIGHT", $Q119 &gt; IF($H$68="", 0, $H$68)), $R119,
    FALSE, N("Default case: Return NA()"),
    TRUE, NA()
)</f>
        <v>#N/A</v>
      </c>
      <c r="U119" s="81" t="e" cm="1">
        <f t="array" ref="U119">_xlfn.IFS(
    FALSE, N("Check if X1 shading is ON"),
    $U$48&lt;&gt;"x", NA(),
    FALSE, N("Check if case is 'LEFT' and x axis value less than z score"),
    AND($D$71 = "LEFT", $Q119 &lt; IF($H$71="", 0, $H$71)), $R119,
    FALSE, N("Check if case is 'RIGHT' and x axis value greater than z score"),
    AND($D$71 = "RIGHT", $Q119 &gt; IF($H$71="", 0, $H$71)), $R119,
    FALSE, N("Check if case is 'TWO' and both directions"),
    AND(
        $D$71 = "TWO",
        OR($Q119 &lt; -ABS($H$71), $Q119 &gt; ABS($H$71))
    ), $R119,
    FALSE, N("Default case: Return NA()"),
    TRUE, NA()
)</f>
        <v>#N/A</v>
      </c>
      <c r="V119" s="38"/>
      <c r="W119" s="23">
        <v>-0.50000000000000222</v>
      </c>
      <c r="X119" s="23">
        <v>0.158</v>
      </c>
      <c r="Y119" s="23">
        <f t="shared" si="15"/>
        <v>0.158</v>
      </c>
      <c r="Z119" s="23" t="str">
        <f t="shared" si="16"/>
        <v>x</v>
      </c>
    </row>
    <row r="120" spans="1:26" ht="16" x14ac:dyDescent="0.2">
      <c r="A120" s="39"/>
      <c r="B120" s="23"/>
      <c r="C120" s="39">
        <f t="shared" si="19"/>
        <v>2</v>
      </c>
      <c r="D120" s="39">
        <f t="shared" si="20"/>
        <v>-0.02</v>
      </c>
      <c r="E120" s="23" t="str">
        <f t="shared" si="25"/>
        <v>2z</v>
      </c>
      <c r="F120" s="81">
        <f t="shared" si="21"/>
        <v>5.3990966513188063E-2</v>
      </c>
      <c r="G120" s="38"/>
      <c r="H120" s="16"/>
      <c r="I120" s="16"/>
      <c r="J120" s="16"/>
      <c r="K120" s="16"/>
      <c r="L120" s="16"/>
      <c r="M120" s="16"/>
      <c r="N120" s="38"/>
      <c r="O120" s="38"/>
      <c r="P120" s="38"/>
      <c r="Q120" s="46">
        <f t="shared" si="22"/>
        <v>-8.333333333333548E-2</v>
      </c>
      <c r="R120" s="81">
        <f t="shared" si="23"/>
        <v>0.39755946625834188</v>
      </c>
      <c r="S120" s="81" t="e" cm="1">
        <f t="array" ref="S120">_xlfn.IFS(
    FALSE, N("Check if X1 shading is ON"),
    $S$48&lt;&gt;"x", NA(),
    FALSE, N("Check if case is 'LEFT' and x axis value less than z score"),
    AND($D$67 = "LEFT", $Q120 &lt; IF($H$67="", 0, $H$67)), $R120,
    FALSE, N("Check if case is 'RIGHT' and x axis value greater than z score"),
    AND($D$67 = "RIGHT", $Q120 &gt; IF($H$67="", 0, $H$67)), $R120,
    FALSE, N("Check if case is 'TWO' and both directions"),
    AND(
        $D$67 = "TWO",
        OR($Q120 &lt; -ABS($H$67), $Q120 &gt; ABS($H$68))
    ), $R120,
    FALSE, N("Default case: Return NA()"),
    TRUE, NA()
)</f>
        <v>#VALUE!</v>
      </c>
      <c r="T120" s="81" t="e" cm="1">
        <f t="array" ref="T120">_xlfn.IFS(
    FALSE, N("Check if X1 shading is ON"),
    $S$48&lt;&gt;"x", NA(),
    FALSE, N("Check if case is 'LEFT' and x axis value less than z score"),
    AND($D$68 = "LEFT", $Q120 &lt; IF($H$68="", 0, $H$68)), $R120,
    FALSE, N("Check if case is 'RIGHT' and x axis value greater than z score"),
    AND($D$68 = "RIGHT", $Q120 &gt; IF($H$68="", 0, $H$68)), $R120,
    FALSE, N("Default case: Return NA()"),
    TRUE, NA()
)</f>
        <v>#N/A</v>
      </c>
      <c r="U120" s="81" t="e" cm="1">
        <f t="array" ref="U120">_xlfn.IFS(
    FALSE, N("Check if X1 shading is ON"),
    $U$48&lt;&gt;"x", NA(),
    FALSE, N("Check if case is 'LEFT' and x axis value less than z score"),
    AND($D$71 = "LEFT", $Q120 &lt; IF($H$71="", 0, $H$71)), $R120,
    FALSE, N("Check if case is 'RIGHT' and x axis value greater than z score"),
    AND($D$71 = "RIGHT", $Q120 &gt; IF($H$71="", 0, $H$71)), $R120,
    FALSE, N("Check if case is 'TWO' and both directions"),
    AND(
        $D$71 = "TWO",
        OR($Q120 &lt; -ABS($H$71), $Q120 &gt; ABS($H$71))
    ), $R120,
    FALSE, N("Default case: Return NA()"),
    TRUE, NA()
)</f>
        <v>#N/A</v>
      </c>
      <c r="V120" s="38"/>
      <c r="W120" s="23">
        <v>-0.33333333333333548</v>
      </c>
      <c r="X120" s="23">
        <v>0.158</v>
      </c>
      <c r="Y120" s="23">
        <f t="shared" si="15"/>
        <v>0.158</v>
      </c>
      <c r="Z120" s="23" t="str">
        <f t="shared" si="16"/>
        <v>x</v>
      </c>
    </row>
    <row r="121" spans="1:26" ht="16" x14ac:dyDescent="0.2">
      <c r="A121" s="39"/>
      <c r="B121" s="23"/>
      <c r="C121" s="39">
        <f t="shared" si="19"/>
        <v>3</v>
      </c>
      <c r="D121" s="39">
        <f t="shared" si="20"/>
        <v>-0.02</v>
      </c>
      <c r="E121" s="23" t="str">
        <f t="shared" si="25"/>
        <v>3z</v>
      </c>
      <c r="F121" s="81">
        <f t="shared" si="21"/>
        <v>4.4318484119380075E-3</v>
      </c>
      <c r="G121" s="38"/>
      <c r="H121" s="16"/>
      <c r="I121" s="16"/>
      <c r="J121" s="16"/>
      <c r="K121" s="16"/>
      <c r="L121" s="16"/>
      <c r="M121" s="16"/>
      <c r="N121" s="38"/>
      <c r="O121" s="38"/>
      <c r="P121" s="38"/>
      <c r="Q121" s="46">
        <f t="shared" si="22"/>
        <v>-4.1666666666668815E-2</v>
      </c>
      <c r="R121" s="81">
        <f t="shared" si="23"/>
        <v>0.39859612660068527</v>
      </c>
      <c r="S121" s="81" t="e" cm="1">
        <f t="array" ref="S121">_xlfn.IFS(
    FALSE, N("Check if X1 shading is ON"),
    $S$48&lt;&gt;"x", NA(),
    FALSE, N("Check if case is 'LEFT' and x axis value less than z score"),
    AND($D$67 = "LEFT", $Q121 &lt; IF($H$67="", 0, $H$67)), $R121,
    FALSE, N("Check if case is 'RIGHT' and x axis value greater than z score"),
    AND($D$67 = "RIGHT", $Q121 &gt; IF($H$67="", 0, $H$67)), $R121,
    FALSE, N("Check if case is 'TWO' and both directions"),
    AND(
        $D$67 = "TWO",
        OR($Q121 &lt; -ABS($H$67), $Q121 &gt; ABS($H$68))
    ), $R121,
    FALSE, N("Default case: Return NA()"),
    TRUE, NA()
)</f>
        <v>#VALUE!</v>
      </c>
      <c r="T121" s="81" t="e" cm="1">
        <f t="array" ref="T121">_xlfn.IFS(
    FALSE, N("Check if X1 shading is ON"),
    $S$48&lt;&gt;"x", NA(),
    FALSE, N("Check if case is 'LEFT' and x axis value less than z score"),
    AND($D$68 = "LEFT", $Q121 &lt; IF($H$68="", 0, $H$68)), $R121,
    FALSE, N("Check if case is 'RIGHT' and x axis value greater than z score"),
    AND($D$68 = "RIGHT", $Q121 &gt; IF($H$68="", 0, $H$68)), $R121,
    FALSE, N("Default case: Return NA()"),
    TRUE, NA()
)</f>
        <v>#N/A</v>
      </c>
      <c r="U121" s="81" t="e" cm="1">
        <f t="array" ref="U121">_xlfn.IFS(
    FALSE, N("Check if X1 shading is ON"),
    $U$48&lt;&gt;"x", NA(),
    FALSE, N("Check if case is 'LEFT' and x axis value less than z score"),
    AND($D$71 = "LEFT", $Q121 &lt; IF($H$71="", 0, $H$71)), $R121,
    FALSE, N("Check if case is 'RIGHT' and x axis value greater than z score"),
    AND($D$71 = "RIGHT", $Q121 &gt; IF($H$71="", 0, $H$71)), $R121,
    FALSE, N("Check if case is 'TWO' and both directions"),
    AND(
        $D$71 = "TWO",
        OR($Q121 &lt; -ABS($H$71), $Q121 &gt; ABS($H$71))
    ), $R121,
    FALSE, N("Default case: Return NA()"),
    TRUE, NA()
)</f>
        <v>#N/A</v>
      </c>
      <c r="V121" s="38"/>
      <c r="W121" s="23">
        <v>-0.16666666666666879</v>
      </c>
      <c r="X121" s="23">
        <v>0.158</v>
      </c>
      <c r="Y121" s="23">
        <f t="shared" si="15"/>
        <v>0.158</v>
      </c>
      <c r="Z121" s="23" t="str">
        <f t="shared" si="16"/>
        <v>x</v>
      </c>
    </row>
    <row r="122" spans="1:26" ht="16" x14ac:dyDescent="0.2">
      <c r="A122" s="39"/>
      <c r="B122" s="23"/>
      <c r="C122" s="23"/>
      <c r="D122" s="39"/>
      <c r="E122" s="39"/>
      <c r="F122" s="39"/>
      <c r="G122" s="38"/>
      <c r="H122" s="16"/>
      <c r="I122" s="16"/>
      <c r="J122" s="16"/>
      <c r="K122" s="16"/>
      <c r="L122" s="16"/>
      <c r="M122" s="16"/>
      <c r="N122" s="16"/>
      <c r="O122" s="38"/>
      <c r="P122" s="38"/>
      <c r="Q122" s="46">
        <f t="shared" si="22"/>
        <v>-2.1510571102112408E-15</v>
      </c>
      <c r="R122" s="81">
        <f t="shared" si="23"/>
        <v>0.3989422804014327</v>
      </c>
      <c r="S122" s="81" t="e" cm="1">
        <f t="array" ref="S122">_xlfn.IFS(
    FALSE, N("Check if X1 shading is ON"),
    $S$48&lt;&gt;"x", NA(),
    FALSE, N("Check if case is 'LEFT' and x axis value less than z score"),
    AND($D$67 = "LEFT", $Q122 &lt; IF($H$67="", 0, $H$67)), $R122,
    FALSE, N("Check if case is 'RIGHT' and x axis value greater than z score"),
    AND($D$67 = "RIGHT", $Q122 &gt; IF($H$67="", 0, $H$67)), $R122,
    FALSE, N("Check if case is 'TWO' and both directions"),
    AND(
        $D$67 = "TWO",
        OR($Q122 &lt; -ABS($H$67), $Q122 &gt; ABS($H$68))
    ), $R122,
    FALSE, N("Default case: Return NA()"),
    TRUE, NA()
)</f>
        <v>#VALUE!</v>
      </c>
      <c r="T122" s="81" t="e" cm="1">
        <f t="array" ref="T122">_xlfn.IFS(
    FALSE, N("Check if X1 shading is ON"),
    $S$48&lt;&gt;"x", NA(),
    FALSE, N("Check if case is 'LEFT' and x axis value less than z score"),
    AND($D$68 = "LEFT", $Q122 &lt; IF($H$68="", 0, $H$68)), $R122,
    FALSE, N("Check if case is 'RIGHT' and x axis value greater than z score"),
    AND($D$68 = "RIGHT", $Q122 &gt; IF($H$68="", 0, $H$68)), $R122,
    FALSE, N("Default case: Return NA()"),
    TRUE, NA()
)</f>
        <v>#N/A</v>
      </c>
      <c r="U122" s="81" t="e" cm="1">
        <f t="array" ref="U122">_xlfn.IFS(
    FALSE, N("Check if X1 shading is ON"),
    $U$48&lt;&gt;"x", NA(),
    FALSE, N("Check if case is 'LEFT' and x axis value less than z score"),
    AND($D$71 = "LEFT", $Q122 &lt; IF($H$71="", 0, $H$71)), $R122,
    FALSE, N("Check if case is 'RIGHT' and x axis value greater than z score"),
    AND($D$71 = "RIGHT", $Q122 &gt; IF($H$71="", 0, $H$71)), $R122,
    FALSE, N("Check if case is 'TWO' and both directions"),
    AND(
        $D$71 = "TWO",
        OR($Q122 &lt; -ABS($H$71), $Q122 &gt; ABS($H$71))
    ), $R122,
    FALSE, N("Default case: Return NA()"),
    TRUE, NA()
)</f>
        <v>#N/A</v>
      </c>
      <c r="V122" s="38"/>
      <c r="W122" s="23">
        <v>0.16666666666666449</v>
      </c>
      <c r="X122" s="23">
        <v>0.158</v>
      </c>
      <c r="Y122" s="23">
        <f t="shared" si="15"/>
        <v>0.158</v>
      </c>
      <c r="Z122" s="23" t="str">
        <f t="shared" si="16"/>
        <v>x</v>
      </c>
    </row>
    <row r="123" spans="1:26" ht="19" x14ac:dyDescent="0.25">
      <c r="A123" s="78" t="s">
        <v>107</v>
      </c>
      <c r="B123" s="23"/>
      <c r="C123" s="23"/>
      <c r="D123" s="39"/>
      <c r="E123" s="39"/>
      <c r="F123" s="39"/>
      <c r="G123" s="38"/>
      <c r="H123" s="16"/>
      <c r="I123" s="16"/>
      <c r="J123" s="16"/>
      <c r="K123" s="16"/>
      <c r="L123" s="16"/>
      <c r="M123" s="16"/>
      <c r="N123" s="16"/>
      <c r="O123" s="38"/>
      <c r="P123" s="38"/>
      <c r="Q123" s="46">
        <f t="shared" si="22"/>
        <v>4.1666666666664513E-2</v>
      </c>
      <c r="R123" s="81">
        <f t="shared" si="23"/>
        <v>0.39859612660068539</v>
      </c>
      <c r="S123" s="81" t="e" cm="1">
        <f t="array" ref="S123">_xlfn.IFS(
    FALSE, N("Check if X1 shading is ON"),
    $S$48&lt;&gt;"x", NA(),
    FALSE, N("Check if case is 'LEFT' and x axis value less than z score"),
    AND($D$67 = "LEFT", $Q123 &lt; IF($H$67="", 0, $H$67)), $R123,
    FALSE, N("Check if case is 'RIGHT' and x axis value greater than z score"),
    AND($D$67 = "RIGHT", $Q123 &gt; IF($H$67="", 0, $H$67)), $R123,
    FALSE, N("Check if case is 'TWO' and both directions"),
    AND(
        $D$67 = "TWO",
        OR($Q123 &lt; -ABS($H$67), $Q123 &gt; ABS($H$68))
    ), $R123,
    FALSE, N("Default case: Return NA()"),
    TRUE, NA()
)</f>
        <v>#VALUE!</v>
      </c>
      <c r="T123" s="81" t="e" cm="1">
        <f t="array" ref="T123">_xlfn.IFS(
    FALSE, N("Check if X1 shading is ON"),
    $S$48&lt;&gt;"x", NA(),
    FALSE, N("Check if case is 'LEFT' and x axis value less than z score"),
    AND($D$68 = "LEFT", $Q123 &lt; IF($H$68="", 0, $H$68)), $R123,
    FALSE, N("Check if case is 'RIGHT' and x axis value greater than z score"),
    AND($D$68 = "RIGHT", $Q123 &gt; IF($H$68="", 0, $H$68)), $R123,
    FALSE, N("Default case: Return NA()"),
    TRUE, NA()
)</f>
        <v>#N/A</v>
      </c>
      <c r="U123" s="81" t="e" cm="1">
        <f t="array" ref="U123">_xlfn.IFS(
    FALSE, N("Check if X1 shading is ON"),
    $U$48&lt;&gt;"x", NA(),
    FALSE, N("Check if case is 'LEFT' and x axis value less than z score"),
    AND($D$71 = "LEFT", $Q123 &lt; IF($H$71="", 0, $H$71)), $R123,
    FALSE, N("Check if case is 'RIGHT' and x axis value greater than z score"),
    AND($D$71 = "RIGHT", $Q123 &gt; IF($H$71="", 0, $H$71)), $R123,
    FALSE, N("Check if case is 'TWO' and both directions"),
    AND(
        $D$71 = "TWO",
        OR($Q123 &lt; -ABS($H$71), $Q123 &gt; ABS($H$71))
    ), $R123,
    FALSE, N("Default case: Return NA()"),
    TRUE, NA()
)</f>
        <v>#N/A</v>
      </c>
      <c r="V123" s="38"/>
      <c r="W123" s="23">
        <v>0.33333333333333115</v>
      </c>
      <c r="X123" s="23">
        <v>0.158</v>
      </c>
      <c r="Y123" s="23">
        <f t="shared" si="15"/>
        <v>0.158</v>
      </c>
      <c r="Z123" s="23" t="str">
        <f t="shared" si="16"/>
        <v>x</v>
      </c>
    </row>
    <row r="124" spans="1:26" ht="17" x14ac:dyDescent="0.2">
      <c r="A124" s="44" t="s">
        <v>289</v>
      </c>
      <c r="B124" s="5" t="s">
        <v>290</v>
      </c>
      <c r="C124" s="45" t="s">
        <v>392</v>
      </c>
      <c r="D124" s="44" t="s">
        <v>393</v>
      </c>
      <c r="E124" s="45" t="s">
        <v>394</v>
      </c>
      <c r="F124" s="39"/>
      <c r="G124" s="38"/>
      <c r="H124" s="38"/>
      <c r="I124" s="38"/>
      <c r="J124" s="38"/>
      <c r="K124" s="38"/>
      <c r="L124" s="38"/>
      <c r="M124" s="38"/>
      <c r="N124" s="16"/>
      <c r="O124" s="38"/>
      <c r="P124" s="38"/>
      <c r="Q124" s="46">
        <f t="shared" si="22"/>
        <v>8.3333333333331178E-2</v>
      </c>
      <c r="R124" s="81">
        <f t="shared" si="23"/>
        <v>0.39755946625834204</v>
      </c>
      <c r="S124" s="81" t="e" cm="1">
        <f t="array" ref="S124">_xlfn.IFS(
    FALSE, N("Check if X1 shading is ON"),
    $S$48&lt;&gt;"x", NA(),
    FALSE, N("Check if case is 'LEFT' and x axis value less than z score"),
    AND($D$67 = "LEFT", $Q124 &lt; IF($H$67="", 0, $H$67)), $R124,
    FALSE, N("Check if case is 'RIGHT' and x axis value greater than z score"),
    AND($D$67 = "RIGHT", $Q124 &gt; IF($H$67="", 0, $H$67)), $R124,
    FALSE, N("Check if case is 'TWO' and both directions"),
    AND(
        $D$67 = "TWO",
        OR($Q124 &lt; -ABS($H$67), $Q124 &gt; ABS($H$68))
    ), $R124,
    FALSE, N("Default case: Return NA()"),
    TRUE, NA()
)</f>
        <v>#VALUE!</v>
      </c>
      <c r="T124" s="81" t="e" cm="1">
        <f t="array" ref="T124">_xlfn.IFS(
    FALSE, N("Check if X1 shading is ON"),
    $S$48&lt;&gt;"x", NA(),
    FALSE, N("Check if case is 'LEFT' and x axis value less than z score"),
    AND($D$68 = "LEFT", $Q124 &lt; IF($H$68="", 0, $H$68)), $R124,
    FALSE, N("Check if case is 'RIGHT' and x axis value greater than z score"),
    AND($D$68 = "RIGHT", $Q124 &gt; IF($H$68="", 0, $H$68)), $R124,
    FALSE, N("Default case: Return NA()"),
    TRUE, NA()
)</f>
        <v>#N/A</v>
      </c>
      <c r="U124" s="81" t="e" cm="1">
        <f t="array" ref="U124">_xlfn.IFS(
    FALSE, N("Check if X1 shading is ON"),
    $U$48&lt;&gt;"x", NA(),
    FALSE, N("Check if case is 'LEFT' and x axis value less than z score"),
    AND($D$71 = "LEFT", $Q124 &lt; IF($H$71="", 0, $H$71)), $R124,
    FALSE, N("Check if case is 'RIGHT' and x axis value greater than z score"),
    AND($D$71 = "RIGHT", $Q124 &gt; IF($H$71="", 0, $H$71)), $R124,
    FALSE, N("Check if case is 'TWO' and both directions"),
    AND(
        $D$71 = "TWO",
        OR($Q124 &lt; -ABS($H$71), $Q124 &gt; ABS($H$71))
    ), $R124,
    FALSE, N("Default case: Return NA()"),
    TRUE, NA()
)</f>
        <v>#N/A</v>
      </c>
      <c r="V124" s="38"/>
      <c r="W124" s="23">
        <v>0.49999999999999789</v>
      </c>
      <c r="X124" s="23">
        <v>0.158</v>
      </c>
      <c r="Y124" s="23">
        <f t="shared" si="15"/>
        <v>0.158</v>
      </c>
      <c r="Z124" s="23" t="str">
        <f t="shared" si="16"/>
        <v>x</v>
      </c>
    </row>
    <row r="125" spans="1:26" ht="16" x14ac:dyDescent="0.2">
      <c r="A125" s="39" t="str">
        <f>L49</f>
        <v>x</v>
      </c>
      <c r="B125" s="23">
        <v>-0.02</v>
      </c>
      <c r="C125" s="39">
        <v>-3.5</v>
      </c>
      <c r="D125" s="39">
        <f>IF(
    A125="x",
    B125,
    NA()
)</f>
        <v>-0.02</v>
      </c>
      <c r="E125" s="47">
        <v>5.0000000000000001E-3</v>
      </c>
      <c r="F125" s="39"/>
      <c r="G125" s="38"/>
      <c r="H125" s="38"/>
      <c r="I125" s="38"/>
      <c r="J125" s="38"/>
      <c r="K125" s="38"/>
      <c r="L125" s="38"/>
      <c r="M125" s="38"/>
      <c r="N125" s="16"/>
      <c r="O125" s="38"/>
      <c r="P125" s="38"/>
      <c r="Q125" s="46">
        <f t="shared" si="22"/>
        <v>0.12499999999999784</v>
      </c>
      <c r="R125" s="81">
        <f t="shared" si="23"/>
        <v>0.39583768694474958</v>
      </c>
      <c r="S125" s="81" t="e" cm="1">
        <f t="array" ref="S125">_xlfn.IFS(
    FALSE, N("Check if X1 shading is ON"),
    $S$48&lt;&gt;"x", NA(),
    FALSE, N("Check if case is 'LEFT' and x axis value less than z score"),
    AND($D$67 = "LEFT", $Q125 &lt; IF($H$67="", 0, $H$67)), $R125,
    FALSE, N("Check if case is 'RIGHT' and x axis value greater than z score"),
    AND($D$67 = "RIGHT", $Q125 &gt; IF($H$67="", 0, $H$67)), $R125,
    FALSE, N("Check if case is 'TWO' and both directions"),
    AND(
        $D$67 = "TWO",
        OR($Q125 &lt; -ABS($H$67), $Q125 &gt; ABS($H$68))
    ), $R125,
    FALSE, N("Default case: Return NA()"),
    TRUE, NA()
)</f>
        <v>#VALUE!</v>
      </c>
      <c r="T125" s="81" t="e" cm="1">
        <f t="array" ref="T125">_xlfn.IFS(
    FALSE, N("Check if X1 shading is ON"),
    $S$48&lt;&gt;"x", NA(),
    FALSE, N("Check if case is 'LEFT' and x axis value less than z score"),
    AND($D$68 = "LEFT", $Q125 &lt; IF($H$68="", 0, $H$68)), $R125,
    FALSE, N("Check if case is 'RIGHT' and x axis value greater than z score"),
    AND($D$68 = "RIGHT", $Q125 &gt; IF($H$68="", 0, $H$68)), $R125,
    FALSE, N("Default case: Return NA()"),
    TRUE, NA()
)</f>
        <v>#N/A</v>
      </c>
      <c r="U125" s="81" t="e" cm="1">
        <f t="array" ref="U125">_xlfn.IFS(
    FALSE, N("Check if X1 shading is ON"),
    $U$48&lt;&gt;"x", NA(),
    FALSE, N("Check if case is 'LEFT' and x axis value less than z score"),
    AND($D$71 = "LEFT", $Q125 &lt; IF($H$71="", 0, $H$71)), $R125,
    FALSE, N("Check if case is 'RIGHT' and x axis value greater than z score"),
    AND($D$71 = "RIGHT", $Q125 &gt; IF($H$71="", 0, $H$71)), $R125,
    FALSE, N("Check if case is 'TWO' and both directions"),
    AND(
        $D$71 = "TWO",
        OR($Q125 &lt; -ABS($H$71), $Q125 &gt; ABS($H$71))
    ), $R125,
    FALSE, N("Default case: Return NA()"),
    TRUE, NA()
)</f>
        <v>#N/A</v>
      </c>
      <c r="V125" s="38"/>
      <c r="W125" s="23">
        <v>0.66666666666666441</v>
      </c>
      <c r="X125" s="23">
        <v>0.158</v>
      </c>
      <c r="Y125" s="23">
        <f t="shared" si="15"/>
        <v>0.158</v>
      </c>
      <c r="Z125" s="23" t="str">
        <f t="shared" si="16"/>
        <v>x</v>
      </c>
    </row>
    <row r="126" spans="1:26" ht="16" x14ac:dyDescent="0.2">
      <c r="A126" s="39"/>
      <c r="B126" s="23"/>
      <c r="C126" s="39">
        <f t="shared" ref="C126:C132" si="26">C125+1</f>
        <v>-2.5</v>
      </c>
      <c r="D126" s="39">
        <f>D125</f>
        <v>-0.02</v>
      </c>
      <c r="E126" s="47">
        <v>0.02</v>
      </c>
      <c r="F126" s="39"/>
      <c r="G126" s="38"/>
      <c r="H126" s="38"/>
      <c r="I126" s="38"/>
      <c r="J126" s="38"/>
      <c r="K126" s="38"/>
      <c r="L126" s="38"/>
      <c r="M126" s="38"/>
      <c r="N126" s="16"/>
      <c r="O126" s="38"/>
      <c r="P126" s="38"/>
      <c r="Q126" s="46">
        <f t="shared" si="22"/>
        <v>0.16666666666666449</v>
      </c>
      <c r="R126" s="81">
        <f t="shared" si="23"/>
        <v>0.39343971610194006</v>
      </c>
      <c r="S126" s="81" t="e" cm="1">
        <f t="array" ref="S126">_xlfn.IFS(
    FALSE, N("Check if X1 shading is ON"),
    $S$48&lt;&gt;"x", NA(),
    FALSE, N("Check if case is 'LEFT' and x axis value less than z score"),
    AND($D$67 = "LEFT", $Q126 &lt; IF($H$67="", 0, $H$67)), $R126,
    FALSE, N("Check if case is 'RIGHT' and x axis value greater than z score"),
    AND($D$67 = "RIGHT", $Q126 &gt; IF($H$67="", 0, $H$67)), $R126,
    FALSE, N("Check if case is 'TWO' and both directions"),
    AND(
        $D$67 = "TWO",
        OR($Q126 &lt; -ABS($H$67), $Q126 &gt; ABS($H$68))
    ), $R126,
    FALSE, N("Default case: Return NA()"),
    TRUE, NA()
)</f>
        <v>#VALUE!</v>
      </c>
      <c r="T126" s="81" t="e" cm="1">
        <f t="array" ref="T126">_xlfn.IFS(
    FALSE, N("Check if X1 shading is ON"),
    $S$48&lt;&gt;"x", NA(),
    FALSE, N("Check if case is 'LEFT' and x axis value less than z score"),
    AND($D$68 = "LEFT", $Q126 &lt; IF($H$68="", 0, $H$68)), $R126,
    FALSE, N("Check if case is 'RIGHT' and x axis value greater than z score"),
    AND($D$68 = "RIGHT", $Q126 &gt; IF($H$68="", 0, $H$68)), $R126,
    FALSE, N("Default case: Return NA()"),
    TRUE, NA()
)</f>
        <v>#N/A</v>
      </c>
      <c r="U126" s="81" t="e" cm="1">
        <f t="array" ref="U126">_xlfn.IFS(
    FALSE, N("Check if X1 shading is ON"),
    $U$48&lt;&gt;"x", NA(),
    FALSE, N("Check if case is 'LEFT' and x axis value less than z score"),
    AND($D$71 = "LEFT", $Q126 &lt; IF($H$71="", 0, $H$71)), $R126,
    FALSE, N("Check if case is 'RIGHT' and x axis value greater than z score"),
    AND($D$71 = "RIGHT", $Q126 &gt; IF($H$71="", 0, $H$71)), $R126,
    FALSE, N("Check if case is 'TWO' and both directions"),
    AND(
        $D$71 = "TWO",
        OR($Q126 &lt; -ABS($H$71), $Q126 &gt; ABS($H$71))
    ), $R126,
    FALSE, N("Default case: Return NA()"),
    TRUE, NA()
)</f>
        <v>#N/A</v>
      </c>
      <c r="V126" s="38"/>
      <c r="W126" s="23">
        <v>0.83333333333333093</v>
      </c>
      <c r="X126" s="23">
        <v>0.158</v>
      </c>
      <c r="Y126" s="23">
        <f t="shared" si="15"/>
        <v>0.158</v>
      </c>
      <c r="Z126" s="23" t="str">
        <f t="shared" si="16"/>
        <v>x</v>
      </c>
    </row>
    <row r="127" spans="1:26" ht="16" x14ac:dyDescent="0.2">
      <c r="A127" s="39"/>
      <c r="B127" s="23"/>
      <c r="C127" s="39">
        <f t="shared" si="26"/>
        <v>-1.5</v>
      </c>
      <c r="D127" s="39">
        <f t="shared" ref="D127:D132" si="27">D126</f>
        <v>-0.02</v>
      </c>
      <c r="E127" s="47">
        <v>0.13500000000000001</v>
      </c>
      <c r="F127" s="39"/>
      <c r="G127" s="38"/>
      <c r="H127" s="38"/>
      <c r="I127" s="38"/>
      <c r="J127" s="38"/>
      <c r="K127" s="38"/>
      <c r="L127" s="38"/>
      <c r="M127" s="38"/>
      <c r="N127" s="16"/>
      <c r="O127" s="38"/>
      <c r="P127" s="38"/>
      <c r="Q127" s="46">
        <f t="shared" si="22"/>
        <v>0.20833333333333115</v>
      </c>
      <c r="R127" s="81">
        <f t="shared" si="23"/>
        <v>0.39037794394036252</v>
      </c>
      <c r="S127" s="81" t="e" cm="1">
        <f t="array" ref="S127">_xlfn.IFS(
    FALSE, N("Check if X1 shading is ON"),
    $S$48&lt;&gt;"x", NA(),
    FALSE, N("Check if case is 'LEFT' and x axis value less than z score"),
    AND($D$67 = "LEFT", $Q127 &lt; IF($H$67="", 0, $H$67)), $R127,
    FALSE, N("Check if case is 'RIGHT' and x axis value greater than z score"),
    AND($D$67 = "RIGHT", $Q127 &gt; IF($H$67="", 0, $H$67)), $R127,
    FALSE, N("Check if case is 'TWO' and both directions"),
    AND(
        $D$67 = "TWO",
        OR($Q127 &lt; -ABS($H$67), $Q127 &gt; ABS($H$68))
    ), $R127,
    FALSE, N("Default case: Return NA()"),
    TRUE, NA()
)</f>
        <v>#VALUE!</v>
      </c>
      <c r="T127" s="81" t="e" cm="1">
        <f t="array" ref="T127">_xlfn.IFS(
    FALSE, N("Check if X1 shading is ON"),
    $S$48&lt;&gt;"x", NA(),
    FALSE, N("Check if case is 'LEFT' and x axis value less than z score"),
    AND($D$68 = "LEFT", $Q127 &lt; IF($H$68="", 0, $H$68)), $R127,
    FALSE, N("Check if case is 'RIGHT' and x axis value greater than z score"),
    AND($D$68 = "RIGHT", $Q127 &gt; IF($H$68="", 0, $H$68)), $R127,
    FALSE, N("Default case: Return NA()"),
    TRUE, NA()
)</f>
        <v>#N/A</v>
      </c>
      <c r="U127" s="81" t="e" cm="1">
        <f t="array" ref="U127">_xlfn.IFS(
    FALSE, N("Check if X1 shading is ON"),
    $U$48&lt;&gt;"x", NA(),
    FALSE, N("Check if case is 'LEFT' and x axis value less than z score"),
    AND($D$71 = "LEFT", $Q127 &lt; IF($H$71="", 0, $H$71)), $R127,
    FALSE, N("Check if case is 'RIGHT' and x axis value greater than z score"),
    AND($D$71 = "RIGHT", $Q127 &gt; IF($H$71="", 0, $H$71)), $R127,
    FALSE, N("Check if case is 'TWO' and both directions"),
    AND(
        $D$71 = "TWO",
        OR($Q127 &lt; -ABS($H$71), $Q127 &gt; ABS($H$71))
    ), $R127,
    FALSE, N("Default case: Return NA()"),
    TRUE, NA()
)</f>
        <v>#N/A</v>
      </c>
      <c r="V127" s="38"/>
      <c r="W127" s="23">
        <v>1.1666666666666643</v>
      </c>
      <c r="X127" s="23">
        <v>0.158</v>
      </c>
      <c r="Y127" s="23">
        <f t="shared" si="15"/>
        <v>0.158</v>
      </c>
      <c r="Z127" s="23" t="str">
        <f t="shared" si="16"/>
        <v>x</v>
      </c>
    </row>
    <row r="128" spans="1:26" ht="16" x14ac:dyDescent="0.2">
      <c r="A128" s="39"/>
      <c r="B128" s="23"/>
      <c r="C128" s="39">
        <f t="shared" si="26"/>
        <v>-0.5</v>
      </c>
      <c r="D128" s="39">
        <f t="shared" si="27"/>
        <v>-0.02</v>
      </c>
      <c r="E128" s="47">
        <v>0.34</v>
      </c>
      <c r="F128" s="39"/>
      <c r="G128" s="38"/>
      <c r="H128" s="38"/>
      <c r="I128" s="38"/>
      <c r="J128" s="38"/>
      <c r="K128" s="38"/>
      <c r="L128" s="38"/>
      <c r="M128" s="38"/>
      <c r="N128" s="16"/>
      <c r="O128" s="38"/>
      <c r="P128" s="38"/>
      <c r="Q128" s="46">
        <f t="shared" si="22"/>
        <v>0.24999999999999781</v>
      </c>
      <c r="R128" s="81">
        <f t="shared" si="23"/>
        <v>0.3866681168028494</v>
      </c>
      <c r="S128" s="81" t="e" cm="1">
        <f t="array" ref="S128">_xlfn.IFS(
    FALSE, N("Check if X1 shading is ON"),
    $S$48&lt;&gt;"x", NA(),
    FALSE, N("Check if case is 'LEFT' and x axis value less than z score"),
    AND($D$67 = "LEFT", $Q128 &lt; IF($H$67="", 0, $H$67)), $R128,
    FALSE, N("Check if case is 'RIGHT' and x axis value greater than z score"),
    AND($D$67 = "RIGHT", $Q128 &gt; IF($H$67="", 0, $H$67)), $R128,
    FALSE, N("Check if case is 'TWO' and both directions"),
    AND(
        $D$67 = "TWO",
        OR($Q128 &lt; -ABS($H$67), $Q128 &gt; ABS($H$68))
    ), $R128,
    FALSE, N("Default case: Return NA()"),
    TRUE, NA()
)</f>
        <v>#VALUE!</v>
      </c>
      <c r="T128" s="81" t="e" cm="1">
        <f t="array" ref="T128">_xlfn.IFS(
    FALSE, N("Check if X1 shading is ON"),
    $S$48&lt;&gt;"x", NA(),
    FALSE, N("Check if case is 'LEFT' and x axis value less than z score"),
    AND($D$68 = "LEFT", $Q128 &lt; IF($H$68="", 0, $H$68)), $R128,
    FALSE, N("Check if case is 'RIGHT' and x axis value greater than z score"),
    AND($D$68 = "RIGHT", $Q128 &gt; IF($H$68="", 0, $H$68)), $R128,
    FALSE, N("Default case: Return NA()"),
    TRUE, NA()
)</f>
        <v>#N/A</v>
      </c>
      <c r="U128" s="81" t="e" cm="1">
        <f t="array" ref="U128">_xlfn.IFS(
    FALSE, N("Check if X1 shading is ON"),
    $U$48&lt;&gt;"x", NA(),
    FALSE, N("Check if case is 'LEFT' and x axis value less than z score"),
    AND($D$71 = "LEFT", $Q128 &lt; IF($H$71="", 0, $H$71)), $R128,
    FALSE, N("Check if case is 'RIGHT' and x axis value greater than z score"),
    AND($D$71 = "RIGHT", $Q128 &gt; IF($H$71="", 0, $H$71)), $R128,
    FALSE, N("Check if case is 'TWO' and both directions"),
    AND(
        $D$71 = "TWO",
        OR($Q128 &lt; -ABS($H$71), $Q128 &gt; ABS($H$71))
    ), $R128,
    FALSE, N("Default case: Return NA()"),
    TRUE, NA()
)</f>
        <v>#N/A</v>
      </c>
      <c r="V128" s="38"/>
      <c r="W128" s="23">
        <v>-1.1666666666666687</v>
      </c>
      <c r="X128" s="23">
        <v>0.182</v>
      </c>
      <c r="Y128" s="23">
        <f t="shared" si="15"/>
        <v>0.182</v>
      </c>
      <c r="Z128" s="23" t="str">
        <f t="shared" si="16"/>
        <v>x</v>
      </c>
    </row>
    <row r="129" spans="1:26" ht="16" x14ac:dyDescent="0.2">
      <c r="A129" s="39"/>
      <c r="B129" s="23"/>
      <c r="C129" s="39">
        <f t="shared" si="26"/>
        <v>0.5</v>
      </c>
      <c r="D129" s="39">
        <f t="shared" si="27"/>
        <v>-0.02</v>
      </c>
      <c r="E129" s="47">
        <v>0.34</v>
      </c>
      <c r="F129" s="39"/>
      <c r="G129" s="38"/>
      <c r="H129" s="38"/>
      <c r="I129" s="38"/>
      <c r="J129" s="38"/>
      <c r="K129" s="38"/>
      <c r="L129" s="38"/>
      <c r="M129" s="38"/>
      <c r="N129" s="16"/>
      <c r="O129" s="38"/>
      <c r="P129" s="38"/>
      <c r="Q129" s="46">
        <f t="shared" si="22"/>
        <v>0.29166666666666446</v>
      </c>
      <c r="R129" s="81">
        <f t="shared" si="23"/>
        <v>0.3823292022799169</v>
      </c>
      <c r="S129" s="81" t="e" cm="1">
        <f t="array" ref="S129">_xlfn.IFS(
    FALSE, N("Check if X1 shading is ON"),
    $S$48&lt;&gt;"x", NA(),
    FALSE, N("Check if case is 'LEFT' and x axis value less than z score"),
    AND($D$67 = "LEFT", $Q129 &lt; IF($H$67="", 0, $H$67)), $R129,
    FALSE, N("Check if case is 'RIGHT' and x axis value greater than z score"),
    AND($D$67 = "RIGHT", $Q129 &gt; IF($H$67="", 0, $H$67)), $R129,
    FALSE, N("Check if case is 'TWO' and both directions"),
    AND(
        $D$67 = "TWO",
        OR($Q129 &lt; -ABS($H$67), $Q129 &gt; ABS($H$68))
    ), $R129,
    FALSE, N("Default case: Return NA()"),
    TRUE, NA()
)</f>
        <v>#VALUE!</v>
      </c>
      <c r="T129" s="81" t="e" cm="1">
        <f t="array" ref="T129">_xlfn.IFS(
    FALSE, N("Check if X1 shading is ON"),
    $S$48&lt;&gt;"x", NA(),
    FALSE, N("Check if case is 'LEFT' and x axis value less than z score"),
    AND($D$68 = "LEFT", $Q129 &lt; IF($H$68="", 0, $H$68)), $R129,
    FALSE, N("Check if case is 'RIGHT' and x axis value greater than z score"),
    AND($D$68 = "RIGHT", $Q129 &gt; IF($H$68="", 0, $H$68)), $R129,
    FALSE, N("Default case: Return NA()"),
    TRUE, NA()
)</f>
        <v>#N/A</v>
      </c>
      <c r="U129" s="81" t="e" cm="1">
        <f t="array" ref="U129">_xlfn.IFS(
    FALSE, N("Check if X1 shading is ON"),
    $U$48&lt;&gt;"x", NA(),
    FALSE, N("Check if case is 'LEFT' and x axis value less than z score"),
    AND($D$71 = "LEFT", $Q129 &lt; IF($H$71="", 0, $H$71)), $R129,
    FALSE, N("Check if case is 'RIGHT' and x axis value greater than z score"),
    AND($D$71 = "RIGHT", $Q129 &gt; IF($H$71="", 0, $H$71)), $R129,
    FALSE, N("Check if case is 'TWO' and both directions"),
    AND(
        $D$71 = "TWO",
        OR($Q129 &lt; -ABS($H$71), $Q129 &gt; ABS($H$71))
    ), $R129,
    FALSE, N("Default case: Return NA()"),
    TRUE, NA()
)</f>
        <v>#N/A</v>
      </c>
      <c r="V129" s="38"/>
      <c r="W129" s="23">
        <v>-0.83333333333333526</v>
      </c>
      <c r="X129" s="23">
        <v>0.182</v>
      </c>
      <c r="Y129" s="23">
        <f t="shared" si="15"/>
        <v>0.182</v>
      </c>
      <c r="Z129" s="23" t="str">
        <f t="shared" si="16"/>
        <v>x</v>
      </c>
    </row>
    <row r="130" spans="1:26" ht="16" x14ac:dyDescent="0.2">
      <c r="A130" s="39"/>
      <c r="B130" s="23"/>
      <c r="C130" s="39">
        <f t="shared" si="26"/>
        <v>1.5</v>
      </c>
      <c r="D130" s="39">
        <f t="shared" si="27"/>
        <v>-0.02</v>
      </c>
      <c r="E130" s="47">
        <v>0.13500000000000001</v>
      </c>
      <c r="F130" s="39"/>
      <c r="G130" s="38"/>
      <c r="H130" s="38"/>
      <c r="I130" s="38"/>
      <c r="J130" s="38"/>
      <c r="K130" s="38"/>
      <c r="L130" s="38"/>
      <c r="M130" s="38"/>
      <c r="N130" s="16"/>
      <c r="O130" s="38"/>
      <c r="P130" s="38"/>
      <c r="Q130" s="46">
        <f t="shared" si="22"/>
        <v>0.33333333333333115</v>
      </c>
      <c r="R130" s="81">
        <f t="shared" si="23"/>
        <v>0.37738322769299348</v>
      </c>
      <c r="S130" s="81" t="e" cm="1">
        <f t="array" ref="S130">_xlfn.IFS(
    FALSE, N("Check if X1 shading is ON"),
    $S$48&lt;&gt;"x", NA(),
    FALSE, N("Check if case is 'LEFT' and x axis value less than z score"),
    AND($D$67 = "LEFT", $Q130 &lt; IF($H$67="", 0, $H$67)), $R130,
    FALSE, N("Check if case is 'RIGHT' and x axis value greater than z score"),
    AND($D$67 = "RIGHT", $Q130 &gt; IF($H$67="", 0, $H$67)), $R130,
    FALSE, N("Check if case is 'TWO' and both directions"),
    AND(
        $D$67 = "TWO",
        OR($Q130 &lt; -ABS($H$67), $Q130 &gt; ABS($H$68))
    ), $R130,
    FALSE, N("Default case: Return NA()"),
    TRUE, NA()
)</f>
        <v>#VALUE!</v>
      </c>
      <c r="T130" s="81" t="e" cm="1">
        <f t="array" ref="T130">_xlfn.IFS(
    FALSE, N("Check if X1 shading is ON"),
    $S$48&lt;&gt;"x", NA(),
    FALSE, N("Check if case is 'LEFT' and x axis value less than z score"),
    AND($D$68 = "LEFT", $Q130 &lt; IF($H$68="", 0, $H$68)), $R130,
    FALSE, N("Check if case is 'RIGHT' and x axis value greater than z score"),
    AND($D$68 = "RIGHT", $Q130 &gt; IF($H$68="", 0, $H$68)), $R130,
    FALSE, N("Default case: Return NA()"),
    TRUE, NA()
)</f>
        <v>#N/A</v>
      </c>
      <c r="U130" s="81" t="e" cm="1">
        <f t="array" ref="U130">_xlfn.IFS(
    FALSE, N("Check if X1 shading is ON"),
    $U$48&lt;&gt;"x", NA(),
    FALSE, N("Check if case is 'LEFT' and x axis value less than z score"),
    AND($D$71 = "LEFT", $Q130 &lt; IF($H$71="", 0, $H$71)), $R130,
    FALSE, N("Check if case is 'RIGHT' and x axis value greater than z score"),
    AND($D$71 = "RIGHT", $Q130 &gt; IF($H$71="", 0, $H$71)), $R130,
    FALSE, N("Check if case is 'TWO' and both directions"),
    AND(
        $D$71 = "TWO",
        OR($Q130 &lt; -ABS($H$71), $Q130 &gt; ABS($H$71))
    ), $R130,
    FALSE, N("Default case: Return NA()"),
    TRUE, NA()
)</f>
        <v>#N/A</v>
      </c>
      <c r="V130" s="38"/>
      <c r="W130" s="23">
        <v>-0.66666666666666874</v>
      </c>
      <c r="X130" s="23">
        <v>0.182</v>
      </c>
      <c r="Y130" s="23">
        <f t="shared" si="15"/>
        <v>0.182</v>
      </c>
      <c r="Z130" s="23" t="str">
        <f t="shared" si="16"/>
        <v>x</v>
      </c>
    </row>
    <row r="131" spans="1:26" ht="16" x14ac:dyDescent="0.2">
      <c r="A131" s="39"/>
      <c r="B131" s="23"/>
      <c r="C131" s="39">
        <f t="shared" si="26"/>
        <v>2.5</v>
      </c>
      <c r="D131" s="39">
        <f t="shared" si="27"/>
        <v>-0.02</v>
      </c>
      <c r="E131" s="47">
        <v>0.02</v>
      </c>
      <c r="F131" s="39"/>
      <c r="G131" s="38"/>
      <c r="H131" s="38"/>
      <c r="I131" s="38"/>
      <c r="J131" s="38"/>
      <c r="K131" s="38"/>
      <c r="L131" s="38"/>
      <c r="M131" s="38"/>
      <c r="N131" s="16"/>
      <c r="O131" s="38"/>
      <c r="P131" s="38"/>
      <c r="Q131" s="46">
        <f t="shared" si="22"/>
        <v>0.37499999999999784</v>
      </c>
      <c r="R131" s="81">
        <f t="shared" si="23"/>
        <v>0.37185509386976923</v>
      </c>
      <c r="S131" s="81" t="e" cm="1">
        <f t="array" ref="S131">_xlfn.IFS(
    FALSE, N("Check if X1 shading is ON"),
    $S$48&lt;&gt;"x", NA(),
    FALSE, N("Check if case is 'LEFT' and x axis value less than z score"),
    AND($D$67 = "LEFT", $Q131 &lt; IF($H$67="", 0, $H$67)), $R131,
    FALSE, N("Check if case is 'RIGHT' and x axis value greater than z score"),
    AND($D$67 = "RIGHT", $Q131 &gt; IF($H$67="", 0, $H$67)), $R131,
    FALSE, N("Check if case is 'TWO' and both directions"),
    AND(
        $D$67 = "TWO",
        OR($Q131 &lt; -ABS($H$67), $Q131 &gt; ABS($H$68))
    ), $R131,
    FALSE, N("Default case: Return NA()"),
    TRUE, NA()
)</f>
        <v>#VALUE!</v>
      </c>
      <c r="T131" s="81" t="e" cm="1">
        <f t="array" ref="T131">_xlfn.IFS(
    FALSE, N("Check if X1 shading is ON"),
    $S$48&lt;&gt;"x", NA(),
    FALSE, N("Check if case is 'LEFT' and x axis value less than z score"),
    AND($D$68 = "LEFT", $Q131 &lt; IF($H$68="", 0, $H$68)), $R131,
    FALSE, N("Check if case is 'RIGHT' and x axis value greater than z score"),
    AND($D$68 = "RIGHT", $Q131 &gt; IF($H$68="", 0, $H$68)), $R131,
    FALSE, N("Default case: Return NA()"),
    TRUE, NA()
)</f>
        <v>#N/A</v>
      </c>
      <c r="U131" s="81" t="e" cm="1">
        <f t="array" ref="U131">_xlfn.IFS(
    FALSE, N("Check if X1 shading is ON"),
    $U$48&lt;&gt;"x", NA(),
    FALSE, N("Check if case is 'LEFT' and x axis value less than z score"),
    AND($D$71 = "LEFT", $Q131 &lt; IF($H$71="", 0, $H$71)), $R131,
    FALSE, N("Check if case is 'RIGHT' and x axis value greater than z score"),
    AND($D$71 = "RIGHT", $Q131 &gt; IF($H$71="", 0, $H$71)), $R131,
    FALSE, N("Check if case is 'TWO' and both directions"),
    AND(
        $D$71 = "TWO",
        OR($Q131 &lt; -ABS($H$71), $Q131 &gt; ABS($H$71))
    ), $R131,
    FALSE, N("Default case: Return NA()"),
    TRUE, NA()
)</f>
        <v>#N/A</v>
      </c>
      <c r="V131" s="38"/>
      <c r="W131" s="23">
        <v>-0.50000000000000222</v>
      </c>
      <c r="X131" s="23">
        <v>0.182</v>
      </c>
      <c r="Y131" s="23">
        <f t="shared" si="15"/>
        <v>0.182</v>
      </c>
      <c r="Z131" s="23" t="str">
        <f t="shared" si="16"/>
        <v>x</v>
      </c>
    </row>
    <row r="132" spans="1:26" ht="16" x14ac:dyDescent="0.2">
      <c r="A132" s="39"/>
      <c r="B132" s="23"/>
      <c r="C132" s="39">
        <f t="shared" si="26"/>
        <v>3.5</v>
      </c>
      <c r="D132" s="39">
        <f t="shared" si="27"/>
        <v>-0.02</v>
      </c>
      <c r="E132" s="47">
        <v>5.0000000000000001E-3</v>
      </c>
      <c r="F132" s="39"/>
      <c r="G132" s="38"/>
      <c r="H132" s="38"/>
      <c r="I132" s="38"/>
      <c r="J132" s="38"/>
      <c r="K132" s="38"/>
      <c r="L132" s="38"/>
      <c r="M132" s="38"/>
      <c r="N132" s="16"/>
      <c r="O132" s="38"/>
      <c r="P132" s="38"/>
      <c r="Q132" s="46">
        <f t="shared" si="22"/>
        <v>0.41666666666666452</v>
      </c>
      <c r="R132" s="81">
        <f t="shared" si="23"/>
        <v>0.36577236641400274</v>
      </c>
      <c r="S132" s="81" t="e" cm="1">
        <f t="array" ref="S132">_xlfn.IFS(
    FALSE, N("Check if X1 shading is ON"),
    $S$48&lt;&gt;"x", NA(),
    FALSE, N("Check if case is 'LEFT' and x axis value less than z score"),
    AND($D$67 = "LEFT", $Q132 &lt; IF($H$67="", 0, $H$67)), $R132,
    FALSE, N("Check if case is 'RIGHT' and x axis value greater than z score"),
    AND($D$67 = "RIGHT", $Q132 &gt; IF($H$67="", 0, $H$67)), $R132,
    FALSE, N("Check if case is 'TWO' and both directions"),
    AND(
        $D$67 = "TWO",
        OR($Q132 &lt; -ABS($H$67), $Q132 &gt; ABS($H$68))
    ), $R132,
    FALSE, N("Default case: Return NA()"),
    TRUE, NA()
)</f>
        <v>#VALUE!</v>
      </c>
      <c r="T132" s="81" t="e" cm="1">
        <f t="array" ref="T132">_xlfn.IFS(
    FALSE, N("Check if X1 shading is ON"),
    $S$48&lt;&gt;"x", NA(),
    FALSE, N("Check if case is 'LEFT' and x axis value less than z score"),
    AND($D$68 = "LEFT", $Q132 &lt; IF($H$68="", 0, $H$68)), $R132,
    FALSE, N("Check if case is 'RIGHT' and x axis value greater than z score"),
    AND($D$68 = "RIGHT", $Q132 &gt; IF($H$68="", 0, $H$68)), $R132,
    FALSE, N("Default case: Return NA()"),
    TRUE, NA()
)</f>
        <v>#N/A</v>
      </c>
      <c r="U132" s="81" t="e" cm="1">
        <f t="array" ref="U132">_xlfn.IFS(
    FALSE, N("Check if X1 shading is ON"),
    $U$48&lt;&gt;"x", NA(),
    FALSE, N("Check if case is 'LEFT' and x axis value less than z score"),
    AND($D$71 = "LEFT", $Q132 &lt; IF($H$71="", 0, $H$71)), $R132,
    FALSE, N("Check if case is 'RIGHT' and x axis value greater than z score"),
    AND($D$71 = "RIGHT", $Q132 &gt; IF($H$71="", 0, $H$71)), $R132,
    FALSE, N("Check if case is 'TWO' and both directions"),
    AND(
        $D$71 = "TWO",
        OR($Q132 &lt; -ABS($H$71), $Q132 &gt; ABS($H$71))
    ), $R132,
    FALSE, N("Default case: Return NA()"),
    TRUE, NA()
)</f>
        <v>#N/A</v>
      </c>
      <c r="V132" s="38"/>
      <c r="W132" s="23">
        <v>-0.33333333333333548</v>
      </c>
      <c r="X132" s="23">
        <v>0.182</v>
      </c>
      <c r="Y132" s="23">
        <f t="shared" si="15"/>
        <v>0.182</v>
      </c>
      <c r="Z132" s="23" t="str">
        <f t="shared" si="16"/>
        <v>x</v>
      </c>
    </row>
    <row r="133" spans="1:26" ht="16" x14ac:dyDescent="0.2">
      <c r="A133" s="39"/>
      <c r="B133" s="23"/>
      <c r="C133" s="23"/>
      <c r="D133" s="39"/>
      <c r="E133" s="39"/>
      <c r="F133" s="39"/>
      <c r="G133" s="38"/>
      <c r="H133" s="38"/>
      <c r="I133" s="38"/>
      <c r="J133" s="38"/>
      <c r="K133" s="38"/>
      <c r="L133" s="38"/>
      <c r="M133" s="38"/>
      <c r="N133" s="16"/>
      <c r="O133" s="38"/>
      <c r="P133" s="38"/>
      <c r="Q133" s="46">
        <f t="shared" si="22"/>
        <v>0.45833333333333121</v>
      </c>
      <c r="R133" s="81">
        <f t="shared" si="23"/>
        <v>0.35916504691680978</v>
      </c>
      <c r="S133" s="81" t="e" cm="1">
        <f t="array" ref="S133">_xlfn.IFS(
    FALSE, N("Check if X1 shading is ON"),
    $S$48&lt;&gt;"x", NA(),
    FALSE, N("Check if case is 'LEFT' and x axis value less than z score"),
    AND($D$67 = "LEFT", $Q133 &lt; IF($H$67="", 0, $H$67)), $R133,
    FALSE, N("Check if case is 'RIGHT' and x axis value greater than z score"),
    AND($D$67 = "RIGHT", $Q133 &gt; IF($H$67="", 0, $H$67)), $R133,
    FALSE, N("Check if case is 'TWO' and both directions"),
    AND(
        $D$67 = "TWO",
        OR($Q133 &lt; -ABS($H$67), $Q133 &gt; ABS($H$68))
    ), $R133,
    FALSE, N("Default case: Return NA()"),
    TRUE, NA()
)</f>
        <v>#VALUE!</v>
      </c>
      <c r="T133" s="81" t="e" cm="1">
        <f t="array" ref="T133">_xlfn.IFS(
    FALSE, N("Check if X1 shading is ON"),
    $S$48&lt;&gt;"x", NA(),
    FALSE, N("Check if case is 'LEFT' and x axis value less than z score"),
    AND($D$68 = "LEFT", $Q133 &lt; IF($H$68="", 0, $H$68)), $R133,
    FALSE, N("Check if case is 'RIGHT' and x axis value greater than z score"),
    AND($D$68 = "RIGHT", $Q133 &gt; IF($H$68="", 0, $H$68)), $R133,
    FALSE, N("Default case: Return NA()"),
    TRUE, NA()
)</f>
        <v>#N/A</v>
      </c>
      <c r="U133" s="81" t="e" cm="1">
        <f t="array" ref="U133">_xlfn.IFS(
    FALSE, N("Check if X1 shading is ON"),
    $U$48&lt;&gt;"x", NA(),
    FALSE, N("Check if case is 'LEFT' and x axis value less than z score"),
    AND($D$71 = "LEFT", $Q133 &lt; IF($H$71="", 0, $H$71)), $R133,
    FALSE, N("Check if case is 'RIGHT' and x axis value greater than z score"),
    AND($D$71 = "RIGHT", $Q133 &gt; IF($H$71="", 0, $H$71)), $R133,
    FALSE, N("Check if case is 'TWO' and both directions"),
    AND(
        $D$71 = "TWO",
        OR($Q133 &lt; -ABS($H$71), $Q133 &gt; ABS($H$71))
    ), $R133,
    FALSE, N("Default case: Return NA()"),
    TRUE, NA()
)</f>
        <v>#N/A</v>
      </c>
      <c r="V133" s="38"/>
      <c r="W133" s="23">
        <v>-0.16666666666666879</v>
      </c>
      <c r="X133" s="23">
        <v>0.182</v>
      </c>
      <c r="Y133" s="23">
        <f t="shared" ref="Y133:Y196" si="28">IF($Y$2="x",X133,NA())</f>
        <v>0.182</v>
      </c>
      <c r="Z133" s="23" t="str">
        <f t="shared" ref="Z133:Z196" si="29">IF($G$66="","",$G$66)</f>
        <v>x</v>
      </c>
    </row>
    <row r="134" spans="1:26" ht="19" x14ac:dyDescent="0.25">
      <c r="A134" s="78" t="s">
        <v>444</v>
      </c>
      <c r="B134" s="23"/>
      <c r="C134" s="23"/>
      <c r="D134" s="39"/>
      <c r="E134" s="39"/>
      <c r="F134" s="39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46">
        <f t="shared" si="22"/>
        <v>0.49999999999999789</v>
      </c>
      <c r="R134" s="81">
        <f t="shared" si="23"/>
        <v>0.35206532676429986</v>
      </c>
      <c r="S134" s="81" t="e" cm="1">
        <f t="array" ref="S134">_xlfn.IFS(
    FALSE, N("Check if X1 shading is ON"),
    $S$48&lt;&gt;"x", NA(),
    FALSE, N("Check if case is 'LEFT' and x axis value less than z score"),
    AND($D$67 = "LEFT", $Q134 &lt; IF($H$67="", 0, $H$67)), $R134,
    FALSE, N("Check if case is 'RIGHT' and x axis value greater than z score"),
    AND($D$67 = "RIGHT", $Q134 &gt; IF($H$67="", 0, $H$67)), $R134,
    FALSE, N("Check if case is 'TWO' and both directions"),
    AND(
        $D$67 = "TWO",
        OR($Q134 &lt; -ABS($H$67), $Q134 &gt; ABS($H$68))
    ), $R134,
    FALSE, N("Default case: Return NA()"),
    TRUE, NA()
)</f>
        <v>#VALUE!</v>
      </c>
      <c r="T134" s="81" t="e" cm="1">
        <f t="array" ref="T134">_xlfn.IFS(
    FALSE, N("Check if X1 shading is ON"),
    $S$48&lt;&gt;"x", NA(),
    FALSE, N("Check if case is 'LEFT' and x axis value less than z score"),
    AND($D$68 = "LEFT", $Q134 &lt; IF($H$68="", 0, $H$68)), $R134,
    FALSE, N("Check if case is 'RIGHT' and x axis value greater than z score"),
    AND($D$68 = "RIGHT", $Q134 &gt; IF($H$68="", 0, $H$68)), $R134,
    FALSE, N("Default case: Return NA()"),
    TRUE, NA()
)</f>
        <v>#N/A</v>
      </c>
      <c r="U134" s="81" t="e" cm="1">
        <f t="array" ref="U134">_xlfn.IFS(
    FALSE, N("Check if X1 shading is ON"),
    $U$48&lt;&gt;"x", NA(),
    FALSE, N("Check if case is 'LEFT' and x axis value less than z score"),
    AND($D$71 = "LEFT", $Q134 &lt; IF($H$71="", 0, $H$71)), $R134,
    FALSE, N("Check if case is 'RIGHT' and x axis value greater than z score"),
    AND($D$71 = "RIGHT", $Q134 &gt; IF($H$71="", 0, $H$71)), $R134,
    FALSE, N("Check if case is 'TWO' and both directions"),
    AND(
        $D$71 = "TWO",
        OR($Q134 &lt; -ABS($H$71), $Q134 &gt; ABS($H$71))
    ), $R134,
    FALSE, N("Default case: Return NA()"),
    TRUE, NA()
)</f>
        <v>#N/A</v>
      </c>
      <c r="V134" s="38"/>
      <c r="W134" s="23">
        <v>0.16666666666666449</v>
      </c>
      <c r="X134" s="23">
        <v>0.182</v>
      </c>
      <c r="Y134" s="23">
        <f t="shared" si="28"/>
        <v>0.182</v>
      </c>
      <c r="Z134" s="23" t="str">
        <f t="shared" si="29"/>
        <v>x</v>
      </c>
    </row>
    <row r="135" spans="1:26" ht="17" x14ac:dyDescent="0.2">
      <c r="A135" s="44" t="s">
        <v>289</v>
      </c>
      <c r="B135" s="5" t="s">
        <v>290</v>
      </c>
      <c r="C135" s="44" t="s">
        <v>396</v>
      </c>
      <c r="D135" s="45" t="s">
        <v>397</v>
      </c>
      <c r="E135" s="44" t="s">
        <v>398</v>
      </c>
      <c r="F135" s="44" t="s">
        <v>399</v>
      </c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46">
        <f t="shared" si="22"/>
        <v>0.54166666666666452</v>
      </c>
      <c r="R135" s="81">
        <f t="shared" si="23"/>
        <v>0.34450732636471298</v>
      </c>
      <c r="S135" s="81" t="e" cm="1">
        <f t="array" ref="S135">_xlfn.IFS(
    FALSE, N("Check if X1 shading is ON"),
    $S$48&lt;&gt;"x", NA(),
    FALSE, N("Check if case is 'LEFT' and x axis value less than z score"),
    AND($D$67 = "LEFT", $Q135 &lt; IF($H$67="", 0, $H$67)), $R135,
    FALSE, N("Check if case is 'RIGHT' and x axis value greater than z score"),
    AND($D$67 = "RIGHT", $Q135 &gt; IF($H$67="", 0, $H$67)), $R135,
    FALSE, N("Check if case is 'TWO' and both directions"),
    AND(
        $D$67 = "TWO",
        OR($Q135 &lt; -ABS($H$67), $Q135 &gt; ABS($H$68))
    ), $R135,
    FALSE, N("Default case: Return NA()"),
    TRUE, NA()
)</f>
        <v>#VALUE!</v>
      </c>
      <c r="T135" s="81" t="e" cm="1">
        <f t="array" ref="T135">_xlfn.IFS(
    FALSE, N("Check if X1 shading is ON"),
    $S$48&lt;&gt;"x", NA(),
    FALSE, N("Check if case is 'LEFT' and x axis value less than z score"),
    AND($D$68 = "LEFT", $Q135 &lt; IF($H$68="", 0, $H$68)), $R135,
    FALSE, N("Check if case is 'RIGHT' and x axis value greater than z score"),
    AND($D$68 = "RIGHT", $Q135 &gt; IF($H$68="", 0, $H$68)), $R135,
    FALSE, N("Default case: Return NA()"),
    TRUE, NA()
)</f>
        <v>#N/A</v>
      </c>
      <c r="U135" s="81" cm="1">
        <f t="array" ref="U135">_xlfn.IFS(
    FALSE, N("Check if X1 shading is ON"),
    $U$48&lt;&gt;"x", NA(),
    FALSE, N("Check if case is 'LEFT' and x axis value less than z score"),
    AND($D$71 = "LEFT", $Q135 &lt; IF($H$71="", 0, $H$71)), $R135,
    FALSE, N("Check if case is 'RIGHT' and x axis value greater than z score"),
    AND($D$71 = "RIGHT", $Q135 &gt; IF($H$71="", 0, $H$71)), $R135,
    FALSE, N("Check if case is 'TWO' and both directions"),
    AND(
        $D$71 = "TWO",
        OR($Q135 &lt; -ABS($H$71), $Q135 &gt; ABS($H$71))
    ), $R135,
    FALSE, N("Default case: Return NA()"),
    TRUE, NA()
)</f>
        <v>0.34450732636471298</v>
      </c>
      <c r="V135" s="38"/>
      <c r="W135" s="23">
        <v>0.33333333333333115</v>
      </c>
      <c r="X135" s="23">
        <v>0.182</v>
      </c>
      <c r="Y135" s="23">
        <f t="shared" si="28"/>
        <v>0.182</v>
      </c>
      <c r="Z135" s="23" t="str">
        <f t="shared" si="29"/>
        <v>x</v>
      </c>
    </row>
    <row r="136" spans="1:26" ht="16" x14ac:dyDescent="0.2">
      <c r="A136" s="82" t="str">
        <f>L50</f>
        <v>x</v>
      </c>
      <c r="B136" s="23">
        <f>-0.05</f>
        <v>-0.05</v>
      </c>
      <c r="C136" s="39">
        <f t="shared" ref="C136:C142" si="30">C115</f>
        <v>-3</v>
      </c>
      <c r="D136" s="39">
        <f>IF(
    A136="x",
    B136,
    NA()
)</f>
        <v>-0.05</v>
      </c>
      <c r="E136" s="125" cm="1">
        <f t="array" ref="E136">_xlfn.IFS(
    $D$69 = "TWO", IF(SUM($E$125:E125) &lt;= 0.5, SUM($E$125:E125), 1 - SUM($E$125:E125)),
    $D$67 = "LEFT", SUM($E$125:E125),
    $D$67 = "RIGHT", 1 - SUM($E$125:E125)
)</f>
        <v>0.995</v>
      </c>
      <c r="F136" s="126" t="str" cm="1">
        <f t="array" ref="F136">_xlfn.IFS(
    $D$67 = "", "",
    AND($D$69 = "TWO", ROWS($E$136:E136) = 1), "⟵ " &amp; TEXT(E136, "#0.0%"),
    AND($D$69 = "TWO", E136 = 50%), TEXT(E136, "#0.0%"),
    AND($D$69 = "TWO", E137 &gt; E136), "⟵ " &amp; TEXT(E136, "#0.0%"),
    AND($D$69 = "TWO", E137 &lt; E136), TEXT(E136, "#0.0%") &amp; " ⟶",
    $D$67 = "LEFT", "⟵ " &amp; TEXT(E136, "#0.0%"),
    $D$67 = "RIGHT", TEXT(E136, "#0.0%") &amp; " ⟶"
)</f>
        <v>99.5% ⟶</v>
      </c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46">
        <f t="shared" si="22"/>
        <v>0.58333333333333115</v>
      </c>
      <c r="R136" s="81">
        <f t="shared" si="23"/>
        <v>0.3365268227449536</v>
      </c>
      <c r="S136" s="81" t="e" cm="1">
        <f t="array" ref="S136">_xlfn.IFS(
    FALSE, N("Check if X1 shading is ON"),
    $S$48&lt;&gt;"x", NA(),
    FALSE, N("Check if case is 'LEFT' and x axis value less than z score"),
    AND($D$67 = "LEFT", $Q136 &lt; IF($H$67="", 0, $H$67)), $R136,
    FALSE, N("Check if case is 'RIGHT' and x axis value greater than z score"),
    AND($D$67 = "RIGHT", $Q136 &gt; IF($H$67="", 0, $H$67)), $R136,
    FALSE, N("Check if case is 'TWO' and both directions"),
    AND(
        $D$67 = "TWO",
        OR($Q136 &lt; -ABS($H$67), $Q136 &gt; ABS($H$68))
    ), $R136,
    FALSE, N("Default case: Return NA()"),
    TRUE, NA()
)</f>
        <v>#VALUE!</v>
      </c>
      <c r="T136" s="81" t="e" cm="1">
        <f t="array" ref="T136">_xlfn.IFS(
    FALSE, N("Check if X1 shading is ON"),
    $S$48&lt;&gt;"x", NA(),
    FALSE, N("Check if case is 'LEFT' and x axis value less than z score"),
    AND($D$68 = "LEFT", $Q136 &lt; IF($H$68="", 0, $H$68)), $R136,
    FALSE, N("Check if case is 'RIGHT' and x axis value greater than z score"),
    AND($D$68 = "RIGHT", $Q136 &gt; IF($H$68="", 0, $H$68)), $R136,
    FALSE, N("Default case: Return NA()"),
    TRUE, NA()
)</f>
        <v>#N/A</v>
      </c>
      <c r="U136" s="81" cm="1">
        <f t="array" ref="U136">_xlfn.IFS(
    FALSE, N("Check if X1 shading is ON"),
    $U$48&lt;&gt;"x", NA(),
    FALSE, N("Check if case is 'LEFT' and x axis value less than z score"),
    AND($D$71 = "LEFT", $Q136 &lt; IF($H$71="", 0, $H$71)), $R136,
    FALSE, N("Check if case is 'RIGHT' and x axis value greater than z score"),
    AND($D$71 = "RIGHT", $Q136 &gt; IF($H$71="", 0, $H$71)), $R136,
    FALSE, N("Check if case is 'TWO' and both directions"),
    AND(
        $D$71 = "TWO",
        OR($Q136 &lt; -ABS($H$71), $Q136 &gt; ABS($H$71))
    ), $R136,
    FALSE, N("Default case: Return NA()"),
    TRUE, NA()
)</f>
        <v>0.3365268227449536</v>
      </c>
      <c r="V136" s="38"/>
      <c r="W136" s="23">
        <v>0.49999999999999789</v>
      </c>
      <c r="X136" s="23">
        <v>0.182</v>
      </c>
      <c r="Y136" s="23">
        <f t="shared" si="28"/>
        <v>0.182</v>
      </c>
      <c r="Z136" s="23" t="str">
        <f t="shared" si="29"/>
        <v>x</v>
      </c>
    </row>
    <row r="137" spans="1:26" ht="16" x14ac:dyDescent="0.2">
      <c r="A137" s="39"/>
      <c r="B137" s="23"/>
      <c r="C137" s="39">
        <f t="shared" si="30"/>
        <v>-2</v>
      </c>
      <c r="D137" s="39">
        <f t="shared" ref="D137:D142" si="31">D136</f>
        <v>-0.05</v>
      </c>
      <c r="E137" s="125" cm="1">
        <f t="array" ref="E137">_xlfn.IFS(
    $D$69 = "TWO", IF(SUM($E$125:E126) &lt;= 0.5, SUM($E$125:E126), 1 - SUM($E$125:E126)),
    $D$67 = "LEFT", SUM($E$125:E126),
    $D$67 = "RIGHT", 1 - SUM($E$125:E126)
)</f>
        <v>0.97499999999999998</v>
      </c>
      <c r="F137" s="126" t="str" cm="1">
        <f t="array" ref="F137">_xlfn.IFS(
    $D$67 = "", "",
    AND($D$69 = "TWO", ROWS($E$136:E137) = 1), "⟵ " &amp; TEXT(E137, "#0.0%"),
    AND($D$69 = "TWO", E137 = 50%), TEXT(E137, "#0.0%"),
    AND($D$69 = "TWO", E138 &gt; E137), "⟵ " &amp; TEXT(E137, "#0.0%"),
    AND($D$69 = "TWO", E138 &lt; E137), TEXT(E137, "#0.0%") &amp; " ⟶",
    $D$67 = "LEFT", "⟵ " &amp; TEXT(E137, "#0.0%"),
    $D$67 = "RIGHT", TEXT(E137, "#0.0%") &amp; " ⟶"
)</f>
        <v>97.5% ⟶</v>
      </c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46">
        <f t="shared" si="22"/>
        <v>0.62499999999999778</v>
      </c>
      <c r="R137" s="81">
        <f t="shared" si="23"/>
        <v>0.32816096855037552</v>
      </c>
      <c r="S137" s="81" t="e" cm="1">
        <f t="array" ref="S137">_xlfn.IFS(
    FALSE, N("Check if X1 shading is ON"),
    $S$48&lt;&gt;"x", NA(),
    FALSE, N("Check if case is 'LEFT' and x axis value less than z score"),
    AND($D$67 = "LEFT", $Q137 &lt; IF($H$67="", 0, $H$67)), $R137,
    FALSE, N("Check if case is 'RIGHT' and x axis value greater than z score"),
    AND($D$67 = "RIGHT", $Q137 &gt; IF($H$67="", 0, $H$67)), $R137,
    FALSE, N("Check if case is 'TWO' and both directions"),
    AND(
        $D$67 = "TWO",
        OR($Q137 &lt; -ABS($H$67), $Q137 &gt; ABS($H$68))
    ), $R137,
    FALSE, N("Default case: Return NA()"),
    TRUE, NA()
)</f>
        <v>#VALUE!</v>
      </c>
      <c r="T137" s="81" t="e" cm="1">
        <f t="array" ref="T137">_xlfn.IFS(
    FALSE, N("Check if X1 shading is ON"),
    $S$48&lt;&gt;"x", NA(),
    FALSE, N("Check if case is 'LEFT' and x axis value less than z score"),
    AND($D$68 = "LEFT", $Q137 &lt; IF($H$68="", 0, $H$68)), $R137,
    FALSE, N("Check if case is 'RIGHT' and x axis value greater than z score"),
    AND($D$68 = "RIGHT", $Q137 &gt; IF($H$68="", 0, $H$68)), $R137,
    FALSE, N("Default case: Return NA()"),
    TRUE, NA()
)</f>
        <v>#N/A</v>
      </c>
      <c r="U137" s="81" cm="1">
        <f t="array" ref="U137">_xlfn.IFS(
    FALSE, N("Check if X1 shading is ON"),
    $U$48&lt;&gt;"x", NA(),
    FALSE, N("Check if case is 'LEFT' and x axis value less than z score"),
    AND($D$71 = "LEFT", $Q137 &lt; IF($H$71="", 0, $H$71)), $R137,
    FALSE, N("Check if case is 'RIGHT' and x axis value greater than z score"),
    AND($D$71 = "RIGHT", $Q137 &gt; IF($H$71="", 0, $H$71)), $R137,
    FALSE, N("Check if case is 'TWO' and both directions"),
    AND(
        $D$71 = "TWO",
        OR($Q137 &lt; -ABS($H$71), $Q137 &gt; ABS($H$71))
    ), $R137,
    FALSE, N("Default case: Return NA()"),
    TRUE, NA()
)</f>
        <v>0.32816096855037552</v>
      </c>
      <c r="V137" s="38"/>
      <c r="W137" s="23">
        <v>0.66666666666666441</v>
      </c>
      <c r="X137" s="23">
        <v>0.182</v>
      </c>
      <c r="Y137" s="23">
        <f t="shared" si="28"/>
        <v>0.182</v>
      </c>
      <c r="Z137" s="23" t="str">
        <f t="shared" si="29"/>
        <v>x</v>
      </c>
    </row>
    <row r="138" spans="1:26" ht="16" x14ac:dyDescent="0.2">
      <c r="A138" s="39"/>
      <c r="B138" s="23"/>
      <c r="C138" s="39">
        <f t="shared" si="30"/>
        <v>-1</v>
      </c>
      <c r="D138" s="39">
        <f t="shared" si="31"/>
        <v>-0.05</v>
      </c>
      <c r="E138" s="125" cm="1">
        <f t="array" ref="E138">_xlfn.IFS(
    $D$69 = "TWO", IF(SUM($E$125:E127) &lt;= 0.5, SUM($E$125:E127), 1 - SUM($E$125:E127)),
    $D$67 = "LEFT", SUM($E$125:E127),
    $D$67 = "RIGHT", 1 - SUM($E$125:E127)
)</f>
        <v>0.84</v>
      </c>
      <c r="F138" s="126" t="str" cm="1">
        <f t="array" ref="F138">_xlfn.IFS(
    $D$67 = "", "",
    AND($D$69 = "TWO", ROWS($E$136:E138) = 1), "⟵ " &amp; TEXT(E138, "#0.0%"),
    AND($D$69 = "TWO", E138 = 50%), TEXT(E138, "#0.0%"),
    AND($D$69 = "TWO", E139 &gt; E138), "⟵ " &amp; TEXT(E138, "#0.0%"),
    AND($D$69 = "TWO", E139 &lt; E138), TEXT(E138, "#0.0%") &amp; " ⟶",
    $D$67 = "LEFT", "⟵ " &amp; TEXT(E138, "#0.0%"),
    $D$67 = "RIGHT", TEXT(E138, "#0.0%") &amp; " ⟶"
)</f>
        <v>84.0% ⟶</v>
      </c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46">
        <f t="shared" si="22"/>
        <v>0.66666666666666441</v>
      </c>
      <c r="R138" s="81">
        <f t="shared" si="23"/>
        <v>0.31944800552235275</v>
      </c>
      <c r="S138" s="81" t="e" cm="1">
        <f t="array" ref="S138">_xlfn.IFS(
    FALSE, N("Check if X1 shading is ON"),
    $S$48&lt;&gt;"x", NA(),
    FALSE, N("Check if case is 'LEFT' and x axis value less than z score"),
    AND($D$67 = "LEFT", $Q138 &lt; IF($H$67="", 0, $H$67)), $R138,
    FALSE, N("Check if case is 'RIGHT' and x axis value greater than z score"),
    AND($D$67 = "RIGHT", $Q138 &gt; IF($H$67="", 0, $H$67)), $R138,
    FALSE, N("Check if case is 'TWO' and both directions"),
    AND(
        $D$67 = "TWO",
        OR($Q138 &lt; -ABS($H$67), $Q138 &gt; ABS($H$68))
    ), $R138,
    FALSE, N("Default case: Return NA()"),
    TRUE, NA()
)</f>
        <v>#VALUE!</v>
      </c>
      <c r="T138" s="81" t="e" cm="1">
        <f t="array" ref="T138">_xlfn.IFS(
    FALSE, N("Check if X1 shading is ON"),
    $S$48&lt;&gt;"x", NA(),
    FALSE, N("Check if case is 'LEFT' and x axis value less than z score"),
    AND($D$68 = "LEFT", $Q138 &lt; IF($H$68="", 0, $H$68)), $R138,
    FALSE, N("Check if case is 'RIGHT' and x axis value greater than z score"),
    AND($D$68 = "RIGHT", $Q138 &gt; IF($H$68="", 0, $H$68)), $R138,
    FALSE, N("Default case: Return NA()"),
    TRUE, NA()
)</f>
        <v>#N/A</v>
      </c>
      <c r="U138" s="81" cm="1">
        <f t="array" ref="U138">_xlfn.IFS(
    FALSE, N("Check if X1 shading is ON"),
    $U$48&lt;&gt;"x", NA(),
    FALSE, N("Check if case is 'LEFT' and x axis value less than z score"),
    AND($D$71 = "LEFT", $Q138 &lt; IF($H$71="", 0, $H$71)), $R138,
    FALSE, N("Check if case is 'RIGHT' and x axis value greater than z score"),
    AND($D$71 = "RIGHT", $Q138 &gt; IF($H$71="", 0, $H$71)), $R138,
    FALSE, N("Check if case is 'TWO' and both directions"),
    AND(
        $D$71 = "TWO",
        OR($Q138 &lt; -ABS($H$71), $Q138 &gt; ABS($H$71))
    ), $R138,
    FALSE, N("Default case: Return NA()"),
    TRUE, NA()
)</f>
        <v>0.31944800552235275</v>
      </c>
      <c r="V138" s="38"/>
      <c r="W138" s="23">
        <v>0.83333333333333093</v>
      </c>
      <c r="X138" s="23">
        <v>0.182</v>
      </c>
      <c r="Y138" s="23">
        <f t="shared" si="28"/>
        <v>0.182</v>
      </c>
      <c r="Z138" s="23" t="str">
        <f t="shared" si="29"/>
        <v>x</v>
      </c>
    </row>
    <row r="139" spans="1:26" ht="16" x14ac:dyDescent="0.2">
      <c r="A139" s="39"/>
      <c r="B139" s="23"/>
      <c r="C139" s="39">
        <f t="shared" si="30"/>
        <v>0</v>
      </c>
      <c r="D139" s="39">
        <f t="shared" si="31"/>
        <v>-0.05</v>
      </c>
      <c r="E139" s="125" cm="1">
        <f t="array" ref="E139">_xlfn.IFS(
    $D$69 = "TWO", IF(SUM($E$125:E128) &lt;= 0.5, SUM($E$125:E128), 1 - SUM($E$125:E128)),
    $D$67 = "LEFT", SUM($E$125:E128),
    $D$67 = "RIGHT", 1 - SUM($E$125:E128)
)</f>
        <v>0.5</v>
      </c>
      <c r="F139" s="126" t="str" cm="1">
        <f t="array" ref="F139">_xlfn.IFS(
    $D$67 = "", "",
    AND($D$69 = "TWO", ROWS($E$136:E139) = 1), "⟵ " &amp; TEXT(E139, "#0.0%"),
    AND($D$69 = "TWO", E139 = 50%), TEXT(E139, "#0.0%"),
    AND($D$69 = "TWO", E140 &gt; E139), "⟵ " &amp; TEXT(E139, "#0.0%"),
    AND($D$69 = "TWO", E140 &lt; E139), TEXT(E139, "#0.0%") &amp; " ⟶",
    $D$67 = "LEFT", "⟵ " &amp; TEXT(E139, "#0.0%"),
    $D$67 = "RIGHT", TEXT(E139, "#0.0%") &amp; " ⟶"
)</f>
        <v>50.0% ⟶</v>
      </c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46">
        <f t="shared" si="22"/>
        <v>0.70833333333333104</v>
      </c>
      <c r="R139" s="81">
        <f t="shared" si="23"/>
        <v>0.31042697552584309</v>
      </c>
      <c r="S139" s="81" t="e" cm="1">
        <f t="array" ref="S139">_xlfn.IFS(
    FALSE, N("Check if X1 shading is ON"),
    $S$48&lt;&gt;"x", NA(),
    FALSE, N("Check if case is 'LEFT' and x axis value less than z score"),
    AND($D$67 = "LEFT", $Q139 &lt; IF($H$67="", 0, $H$67)), $R139,
    FALSE, N("Check if case is 'RIGHT' and x axis value greater than z score"),
    AND($D$67 = "RIGHT", $Q139 &gt; IF($H$67="", 0, $H$67)), $R139,
    FALSE, N("Check if case is 'TWO' and both directions"),
    AND(
        $D$67 = "TWO",
        OR($Q139 &lt; -ABS($H$67), $Q139 &gt; ABS($H$68))
    ), $R139,
    FALSE, N("Default case: Return NA()"),
    TRUE, NA()
)</f>
        <v>#VALUE!</v>
      </c>
      <c r="T139" s="81" t="e" cm="1">
        <f t="array" ref="T139">_xlfn.IFS(
    FALSE, N("Check if X1 shading is ON"),
    $S$48&lt;&gt;"x", NA(),
    FALSE, N("Check if case is 'LEFT' and x axis value less than z score"),
    AND($D$68 = "LEFT", $Q139 &lt; IF($H$68="", 0, $H$68)), $R139,
    FALSE, N("Check if case is 'RIGHT' and x axis value greater than z score"),
    AND($D$68 = "RIGHT", $Q139 &gt; IF($H$68="", 0, $H$68)), $R139,
    FALSE, N("Default case: Return NA()"),
    TRUE, NA()
)</f>
        <v>#N/A</v>
      </c>
      <c r="U139" s="81" cm="1">
        <f t="array" ref="U139">_xlfn.IFS(
    FALSE, N("Check if X1 shading is ON"),
    $U$48&lt;&gt;"x", NA(),
    FALSE, N("Check if case is 'LEFT' and x axis value less than z score"),
    AND($D$71 = "LEFT", $Q139 &lt; IF($H$71="", 0, $H$71)), $R139,
    FALSE, N("Check if case is 'RIGHT' and x axis value greater than z score"),
    AND($D$71 = "RIGHT", $Q139 &gt; IF($H$71="", 0, $H$71)), $R139,
    FALSE, N("Check if case is 'TWO' and both directions"),
    AND(
        $D$71 = "TWO",
        OR($Q139 &lt; -ABS($H$71), $Q139 &gt; ABS($H$71))
    ), $R139,
    FALSE, N("Default case: Return NA()"),
    TRUE, NA()
)</f>
        <v>0.31042697552584309</v>
      </c>
      <c r="V139" s="38"/>
      <c r="W139" s="23">
        <v>1.1666666666666643</v>
      </c>
      <c r="X139" s="23">
        <v>0.182</v>
      </c>
      <c r="Y139" s="23">
        <f t="shared" si="28"/>
        <v>0.182</v>
      </c>
      <c r="Z139" s="23" t="str">
        <f t="shared" si="29"/>
        <v>x</v>
      </c>
    </row>
    <row r="140" spans="1:26" ht="16" x14ac:dyDescent="0.2">
      <c r="A140" s="39"/>
      <c r="B140" s="23"/>
      <c r="C140" s="39">
        <f t="shared" si="30"/>
        <v>1</v>
      </c>
      <c r="D140" s="39">
        <f t="shared" si="31"/>
        <v>-0.05</v>
      </c>
      <c r="E140" s="125" cm="1">
        <f t="array" ref="E140">_xlfn.IFS(
    $D$69 = "TWO", IF(SUM($E$125:E129) &lt;= 0.5, SUM($E$125:E129), 1 - SUM($E$125:E129)),
    $D$67 = "LEFT", SUM($E$125:E129),
    $D$67 = "RIGHT", 1 - SUM($E$125:E129)
)</f>
        <v>0.15999999999999992</v>
      </c>
      <c r="F140" s="126" t="str" cm="1">
        <f t="array" ref="F140">_xlfn.IFS(
    $D$67 = "", "",
    AND($D$69 = "TWO", ROWS($E$136:E140) = 1), "⟵ " &amp; TEXT(E140, "#0.0%"),
    AND($D$69 = "TWO", E140 = 50%), TEXT(E140, "#0.0%"),
    AND($D$69 = "TWO", E141 &gt; E140), "⟵ " &amp; TEXT(E140, "#0.0%"),
    AND($D$69 = "TWO", E141 &lt; E140), TEXT(E140, "#0.0%") &amp; " ⟶",
    $D$67 = "LEFT", "⟵ " &amp; TEXT(E140, "#0.0%"),
    $D$67 = "RIGHT", TEXT(E140, "#0.0%") &amp; " ⟶"
)</f>
        <v>16.0% ⟶</v>
      </c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46">
        <f t="shared" si="22"/>
        <v>0.74999999999999767</v>
      </c>
      <c r="R140" s="81">
        <f t="shared" si="23"/>
        <v>0.30113743215480498</v>
      </c>
      <c r="S140" s="81" t="e" cm="1">
        <f t="array" ref="S140">_xlfn.IFS(
    FALSE, N("Check if X1 shading is ON"),
    $S$48&lt;&gt;"x", NA(),
    FALSE, N("Check if case is 'LEFT' and x axis value less than z score"),
    AND($D$67 = "LEFT", $Q140 &lt; IF($H$67="", 0, $H$67)), $R140,
    FALSE, N("Check if case is 'RIGHT' and x axis value greater than z score"),
    AND($D$67 = "RIGHT", $Q140 &gt; IF($H$67="", 0, $H$67)), $R140,
    FALSE, N("Check if case is 'TWO' and both directions"),
    AND(
        $D$67 = "TWO",
        OR($Q140 &lt; -ABS($H$67), $Q140 &gt; ABS($H$68))
    ), $R140,
    FALSE, N("Default case: Return NA()"),
    TRUE, NA()
)</f>
        <v>#VALUE!</v>
      </c>
      <c r="T140" s="81" t="e" cm="1">
        <f t="array" ref="T140">_xlfn.IFS(
    FALSE, N("Check if X1 shading is ON"),
    $S$48&lt;&gt;"x", NA(),
    FALSE, N("Check if case is 'LEFT' and x axis value less than z score"),
    AND($D$68 = "LEFT", $Q140 &lt; IF($H$68="", 0, $H$68)), $R140,
    FALSE, N("Check if case is 'RIGHT' and x axis value greater than z score"),
    AND($D$68 = "RIGHT", $Q140 &gt; IF($H$68="", 0, $H$68)), $R140,
    FALSE, N("Default case: Return NA()"),
    TRUE, NA()
)</f>
        <v>#N/A</v>
      </c>
      <c r="U140" s="81" cm="1">
        <f t="array" ref="U140">_xlfn.IFS(
    FALSE, N("Check if X1 shading is ON"),
    $U$48&lt;&gt;"x", NA(),
    FALSE, N("Check if case is 'LEFT' and x axis value less than z score"),
    AND($D$71 = "LEFT", $Q140 &lt; IF($H$71="", 0, $H$71)), $R140,
    FALSE, N("Check if case is 'RIGHT' and x axis value greater than z score"),
    AND($D$71 = "RIGHT", $Q140 &gt; IF($H$71="", 0, $H$71)), $R140,
    FALSE, N("Check if case is 'TWO' and both directions"),
    AND(
        $D$71 = "TWO",
        OR($Q140 &lt; -ABS($H$71), $Q140 &gt; ABS($H$71))
    ), $R140,
    FALSE, N("Default case: Return NA()"),
    TRUE, NA()
)</f>
        <v>0.30113743215480498</v>
      </c>
      <c r="V140" s="38"/>
      <c r="W140" s="23">
        <v>-0.83333333333333526</v>
      </c>
      <c r="X140" s="23">
        <v>0.20599999999999999</v>
      </c>
      <c r="Y140" s="23">
        <f t="shared" si="28"/>
        <v>0.20599999999999999</v>
      </c>
      <c r="Z140" s="23" t="str">
        <f t="shared" si="29"/>
        <v>x</v>
      </c>
    </row>
    <row r="141" spans="1:26" ht="16" x14ac:dyDescent="0.2">
      <c r="A141" s="39"/>
      <c r="B141" s="23"/>
      <c r="C141" s="39">
        <f t="shared" si="30"/>
        <v>2</v>
      </c>
      <c r="D141" s="39">
        <f t="shared" si="31"/>
        <v>-0.05</v>
      </c>
      <c r="E141" s="125" cm="1">
        <f t="array" ref="E141">_xlfn.IFS(
    $D$69 = "TWO", IF(SUM($E$125:E130) &lt;= 0.5, SUM($E$125:E130), 1 - SUM($E$125:E130)),
    $D$67 = "LEFT", SUM($E$125:E130),
    $D$67 = "RIGHT", 1 - SUM($E$125:E130)
)</f>
        <v>2.4999999999999911E-2</v>
      </c>
      <c r="F141" s="126" t="str" cm="1">
        <f t="array" ref="F141">_xlfn.IFS(
    $D$67 = "", "",
    AND($D$69 = "TWO", ROWS($E$136:E141) = 1), "⟵ " &amp; TEXT(E141, "#0.0%"),
    AND($D$69 = "TWO", E141 = 50%), TEXT(E141, "#0.0%"),
    AND($D$69 = "TWO", E142 &gt; E141), "⟵ " &amp; TEXT(E141, "#0.0%"),
    AND($D$69 = "TWO", E142 &lt; E141), TEXT(E141, "#0.0%") &amp; " ⟶",
    $D$67 = "LEFT", "⟵ " &amp; TEXT(E141, "#0.0%"),
    $D$67 = "RIGHT", TEXT(E141, "#0.0%") &amp; " ⟶"
)</f>
        <v>2.5% ⟶</v>
      </c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46">
        <f t="shared" si="22"/>
        <v>0.7916666666666643</v>
      </c>
      <c r="R141" s="81">
        <f t="shared" si="23"/>
        <v>0.29161915585865616</v>
      </c>
      <c r="S141" s="81" t="e" cm="1">
        <f t="array" ref="S141">_xlfn.IFS(
    FALSE, N("Check if X1 shading is ON"),
    $S$48&lt;&gt;"x", NA(),
    FALSE, N("Check if case is 'LEFT' and x axis value less than z score"),
    AND($D$67 = "LEFT", $Q141 &lt; IF($H$67="", 0, $H$67)), $R141,
    FALSE, N("Check if case is 'RIGHT' and x axis value greater than z score"),
    AND($D$67 = "RIGHT", $Q141 &gt; IF($H$67="", 0, $H$67)), $R141,
    FALSE, N("Check if case is 'TWO' and both directions"),
    AND(
        $D$67 = "TWO",
        OR($Q141 &lt; -ABS($H$67), $Q141 &gt; ABS($H$68))
    ), $R141,
    FALSE, N("Default case: Return NA()"),
    TRUE, NA()
)</f>
        <v>#VALUE!</v>
      </c>
      <c r="T141" s="81" t="e" cm="1">
        <f t="array" ref="T141">_xlfn.IFS(
    FALSE, N("Check if X1 shading is ON"),
    $S$48&lt;&gt;"x", NA(),
    FALSE, N("Check if case is 'LEFT' and x axis value less than z score"),
    AND($D$68 = "LEFT", $Q141 &lt; IF($H$68="", 0, $H$68)), $R141,
    FALSE, N("Check if case is 'RIGHT' and x axis value greater than z score"),
    AND($D$68 = "RIGHT", $Q141 &gt; IF($H$68="", 0, $H$68)), $R141,
    FALSE, N("Default case: Return NA()"),
    TRUE, NA()
)</f>
        <v>#N/A</v>
      </c>
      <c r="U141" s="81" cm="1">
        <f t="array" ref="U141">_xlfn.IFS(
    FALSE, N("Check if X1 shading is ON"),
    $U$48&lt;&gt;"x", NA(),
    FALSE, N("Check if case is 'LEFT' and x axis value less than z score"),
    AND($D$71 = "LEFT", $Q141 &lt; IF($H$71="", 0, $H$71)), $R141,
    FALSE, N("Check if case is 'RIGHT' and x axis value greater than z score"),
    AND($D$71 = "RIGHT", $Q141 &gt; IF($H$71="", 0, $H$71)), $R141,
    FALSE, N("Check if case is 'TWO' and both directions"),
    AND(
        $D$71 = "TWO",
        OR($Q141 &lt; -ABS($H$71), $Q141 &gt; ABS($H$71))
    ), $R141,
    FALSE, N("Default case: Return NA()"),
    TRUE, NA()
)</f>
        <v>0.29161915585865616</v>
      </c>
      <c r="V141" s="38"/>
      <c r="W141" s="23">
        <v>-0.66666666666666874</v>
      </c>
      <c r="X141" s="23">
        <v>0.20599999999999999</v>
      </c>
      <c r="Y141" s="23">
        <f t="shared" si="28"/>
        <v>0.20599999999999999</v>
      </c>
      <c r="Z141" s="23" t="str">
        <f t="shared" si="29"/>
        <v>x</v>
      </c>
    </row>
    <row r="142" spans="1:26" ht="16" x14ac:dyDescent="0.2">
      <c r="A142" s="39"/>
      <c r="B142" s="23"/>
      <c r="C142" s="39">
        <f t="shared" si="30"/>
        <v>3</v>
      </c>
      <c r="D142" s="39">
        <f t="shared" si="31"/>
        <v>-0.05</v>
      </c>
      <c r="E142" s="125" cm="1">
        <f t="array" ref="E142">_xlfn.IFS(
    $D$69 = "TWO", IF(SUM($E$125:E131) &lt;= 0.5, SUM($E$125:E131), 1 - SUM($E$125:E131)),
    $D$67 = "LEFT", SUM($E$125:E131),
    $D$67 = "RIGHT", 1 - SUM($E$125:E131)
)</f>
        <v>4.9999999999998934E-3</v>
      </c>
      <c r="F142" s="126" t="str" cm="1">
        <f t="array" ref="F142">_xlfn.IFS(
    $D$67 = "", "",
    AND($D$69 = "TWO", ROWS($E$136:E142) = 1), "⟵ " &amp; TEXT(E142, "#0.0%"),
    AND($D$69 = "TWO", E142 = 50%), TEXT(E142, "#0.0%"),
    AND($D$69 = "TWO", E143 &gt; E142), "⟵ " &amp; TEXT(E142, "#0.0%"),
    AND($D$69 = "TWO", E143 &lt; E142), TEXT(E142, "#0.0%") &amp; " ⟶",
    $D$67 = "LEFT", "⟵ " &amp; TEXT(E142, "#0.0%"),
    $D$67 = "RIGHT", TEXT(E142, "#0.0%") &amp; " ⟶"
)</f>
        <v>0.5% ⟶</v>
      </c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46">
        <f t="shared" si="22"/>
        <v>0.83333333333333093</v>
      </c>
      <c r="R142" s="81">
        <f t="shared" si="23"/>
        <v>0.2819118754103031</v>
      </c>
      <c r="S142" s="81" t="e" cm="1">
        <f t="array" ref="S142">_xlfn.IFS(
    FALSE, N("Check if X1 shading is ON"),
    $S$48&lt;&gt;"x", NA(),
    FALSE, N("Check if case is 'LEFT' and x axis value less than z score"),
    AND($D$67 = "LEFT", $Q142 &lt; IF($H$67="", 0, $H$67)), $R142,
    FALSE, N("Check if case is 'RIGHT' and x axis value greater than z score"),
    AND($D$67 = "RIGHT", $Q142 &gt; IF($H$67="", 0, $H$67)), $R142,
    FALSE, N("Check if case is 'TWO' and both directions"),
    AND(
        $D$67 = "TWO",
        OR($Q142 &lt; -ABS($H$67), $Q142 &gt; ABS($H$68))
    ), $R142,
    FALSE, N("Default case: Return NA()"),
    TRUE, NA()
)</f>
        <v>#VALUE!</v>
      </c>
      <c r="T142" s="81" t="e" cm="1">
        <f t="array" ref="T142">_xlfn.IFS(
    FALSE, N("Check if X1 shading is ON"),
    $S$48&lt;&gt;"x", NA(),
    FALSE, N("Check if case is 'LEFT' and x axis value less than z score"),
    AND($D$68 = "LEFT", $Q142 &lt; IF($H$68="", 0, $H$68)), $R142,
    FALSE, N("Check if case is 'RIGHT' and x axis value greater than z score"),
    AND($D$68 = "RIGHT", $Q142 &gt; IF($H$68="", 0, $H$68)), $R142,
    FALSE, N("Default case: Return NA()"),
    TRUE, NA()
)</f>
        <v>#N/A</v>
      </c>
      <c r="U142" s="81" cm="1">
        <f t="array" ref="U142">_xlfn.IFS(
    FALSE, N("Check if X1 shading is ON"),
    $U$48&lt;&gt;"x", NA(),
    FALSE, N("Check if case is 'LEFT' and x axis value less than z score"),
    AND($D$71 = "LEFT", $Q142 &lt; IF($H$71="", 0, $H$71)), $R142,
    FALSE, N("Check if case is 'RIGHT' and x axis value greater than z score"),
    AND($D$71 = "RIGHT", $Q142 &gt; IF($H$71="", 0, $H$71)), $R142,
    FALSE, N("Check if case is 'TWO' and both directions"),
    AND(
        $D$71 = "TWO",
        OR($Q142 &lt; -ABS($H$71), $Q142 &gt; ABS($H$71))
    ), $R142,
    FALSE, N("Default case: Return NA()"),
    TRUE, NA()
)</f>
        <v>0.2819118754103031</v>
      </c>
      <c r="V142" s="38"/>
      <c r="W142" s="23">
        <v>-0.50000000000000222</v>
      </c>
      <c r="X142" s="23">
        <v>0.20599999999999999</v>
      </c>
      <c r="Y142" s="23">
        <f t="shared" si="28"/>
        <v>0.20599999999999999</v>
      </c>
      <c r="Z142" s="23" t="str">
        <f t="shared" si="29"/>
        <v>x</v>
      </c>
    </row>
    <row r="143" spans="1:26" ht="16" x14ac:dyDescent="0.2">
      <c r="A143" s="39"/>
      <c r="B143" s="23"/>
      <c r="C143" s="23"/>
      <c r="D143" s="39"/>
      <c r="E143" s="39"/>
      <c r="F143" s="39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46">
        <f t="shared" si="22"/>
        <v>0.87499999999999756</v>
      </c>
      <c r="R143" s="81">
        <f t="shared" si="23"/>
        <v>0.27205499837854408</v>
      </c>
      <c r="S143" s="81" cm="1">
        <f t="array" ref="S143">_xlfn.IFS(
    FALSE, N("Check if X1 shading is ON"),
    $S$48&lt;&gt;"x", NA(),
    FALSE, N("Check if case is 'LEFT' and x axis value less than z score"),
    AND($D$67 = "LEFT", $Q143 &lt; IF($H$67="", 0, $H$67)), $R143,
    FALSE, N("Check if case is 'RIGHT' and x axis value greater than z score"),
    AND($D$67 = "RIGHT", $Q143 &gt; IF($H$67="", 0, $H$67)), $R143,
    FALSE, N("Check if case is 'TWO' and both directions"),
    AND(
        $D$67 = "TWO",
        OR($Q143 &lt; -ABS($H$67), $Q143 &gt; ABS($H$68))
    ), $R143,
    FALSE, N("Default case: Return NA()"),
    TRUE, NA()
)</f>
        <v>0.27205499837854408</v>
      </c>
      <c r="T143" s="81" t="e" cm="1">
        <f t="array" ref="T143">_xlfn.IFS(
    FALSE, N("Check if X1 shading is ON"),
    $S$48&lt;&gt;"x", NA(),
    FALSE, N("Check if case is 'LEFT' and x axis value less than z score"),
    AND($D$68 = "LEFT", $Q143 &lt; IF($H$68="", 0, $H$68)), $R143,
    FALSE, N("Check if case is 'RIGHT' and x axis value greater than z score"),
    AND($D$68 = "RIGHT", $Q143 &gt; IF($H$68="", 0, $H$68)), $R143,
    FALSE, N("Default case: Return NA()"),
    TRUE, NA()
)</f>
        <v>#N/A</v>
      </c>
      <c r="U143" s="81" cm="1">
        <f t="array" ref="U143">_xlfn.IFS(
    FALSE, N("Check if X1 shading is ON"),
    $U$48&lt;&gt;"x", NA(),
    FALSE, N("Check if case is 'LEFT' and x axis value less than z score"),
    AND($D$71 = "LEFT", $Q143 &lt; IF($H$71="", 0, $H$71)), $R143,
    FALSE, N("Check if case is 'RIGHT' and x axis value greater than z score"),
    AND($D$71 = "RIGHT", $Q143 &gt; IF($H$71="", 0, $H$71)), $R143,
    FALSE, N("Check if case is 'TWO' and both directions"),
    AND(
        $D$71 = "TWO",
        OR($Q143 &lt; -ABS($H$71), $Q143 &gt; ABS($H$71))
    ), $R143,
    FALSE, N("Default case: Return NA()"),
    TRUE, NA()
)</f>
        <v>0.27205499837854408</v>
      </c>
      <c r="V143" s="38"/>
      <c r="W143" s="23">
        <v>-0.33333333333333548</v>
      </c>
      <c r="X143" s="23">
        <v>0.20599999999999999</v>
      </c>
      <c r="Y143" s="23">
        <f t="shared" si="28"/>
        <v>0.20599999999999999</v>
      </c>
      <c r="Z143" s="23" t="str">
        <f t="shared" si="29"/>
        <v>x</v>
      </c>
    </row>
    <row r="144" spans="1:26" ht="19" x14ac:dyDescent="0.25">
      <c r="A144" s="78" t="s">
        <v>400</v>
      </c>
      <c r="B144" s="23"/>
      <c r="C144" s="23"/>
      <c r="D144" s="39"/>
      <c r="E144" s="39"/>
      <c r="F144" s="39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46">
        <f t="shared" si="22"/>
        <v>0.91666666666666419</v>
      </c>
      <c r="R144" s="81">
        <f t="shared" si="23"/>
        <v>0.262087353078302</v>
      </c>
      <c r="S144" s="81" cm="1">
        <f t="array" ref="S144">_xlfn.IFS(
    FALSE, N("Check if X1 shading is ON"),
    $S$48&lt;&gt;"x", NA(),
    FALSE, N("Check if case is 'LEFT' and x axis value less than z score"),
    AND($D$67 = "LEFT", $Q144 &lt; IF($H$67="", 0, $H$67)), $R144,
    FALSE, N("Check if case is 'RIGHT' and x axis value greater than z score"),
    AND($D$67 = "RIGHT", $Q144 &gt; IF($H$67="", 0, $H$67)), $R144,
    FALSE, N("Check if case is 'TWO' and both directions"),
    AND(
        $D$67 = "TWO",
        OR($Q144 &lt; -ABS($H$67), $Q144 &gt; ABS($H$68))
    ), $R144,
    FALSE, N("Default case: Return NA()"),
    TRUE, NA()
)</f>
        <v>0.262087353078302</v>
      </c>
      <c r="T144" s="81" t="e" cm="1">
        <f t="array" ref="T144">_xlfn.IFS(
    FALSE, N("Check if X1 shading is ON"),
    $S$48&lt;&gt;"x", NA(),
    FALSE, N("Check if case is 'LEFT' and x axis value less than z score"),
    AND($D$68 = "LEFT", $Q144 &lt; IF($H$68="", 0, $H$68)), $R144,
    FALSE, N("Check if case is 'RIGHT' and x axis value greater than z score"),
    AND($D$68 = "RIGHT", $Q144 &gt; IF($H$68="", 0, $H$68)), $R144,
    FALSE, N("Default case: Return NA()"),
    TRUE, NA()
)</f>
        <v>#N/A</v>
      </c>
      <c r="U144" s="81" cm="1">
        <f t="array" ref="U144">_xlfn.IFS(
    FALSE, N("Check if X1 shading is ON"),
    $U$48&lt;&gt;"x", NA(),
    FALSE, N("Check if case is 'LEFT' and x axis value less than z score"),
    AND($D$71 = "LEFT", $Q144 &lt; IF($H$71="", 0, $H$71)), $R144,
    FALSE, N("Check if case is 'RIGHT' and x axis value greater than z score"),
    AND($D$71 = "RIGHT", $Q144 &gt; IF($H$71="", 0, $H$71)), $R144,
    FALSE, N("Check if case is 'TWO' and both directions"),
    AND(
        $D$71 = "TWO",
        OR($Q144 &lt; -ABS($H$71), $Q144 &gt; ABS($H$71))
    ), $R144,
    FALSE, N("Default case: Return NA()"),
    TRUE, NA()
)</f>
        <v>0.262087353078302</v>
      </c>
      <c r="V144" s="38"/>
      <c r="W144" s="23">
        <v>-0.16666666666666879</v>
      </c>
      <c r="X144" s="23">
        <v>0.20599999999999999</v>
      </c>
      <c r="Y144" s="23">
        <f t="shared" si="28"/>
        <v>0.20599999999999999</v>
      </c>
      <c r="Z144" s="23" t="str">
        <f t="shared" si="29"/>
        <v>x</v>
      </c>
    </row>
    <row r="145" spans="1:26" ht="34" x14ac:dyDescent="0.2">
      <c r="A145" s="44" t="s">
        <v>289</v>
      </c>
      <c r="B145" s="5" t="s">
        <v>290</v>
      </c>
      <c r="C145" s="45" t="str">
        <f>LEFT(A144,6)&amp;" "&amp;$B$67&amp;" axis"</f>
        <v>X1 raw normal pop axis</v>
      </c>
      <c r="D145" s="45" t="str">
        <f>$B$67&amp;" y"</f>
        <v>normal pop y</v>
      </c>
      <c r="E145" s="45" t="str">
        <f>B67&amp;" raw labels"</f>
        <v>normal pop raw labels</v>
      </c>
      <c r="F145" s="39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46">
        <f t="shared" si="22"/>
        <v>0.95833333333333082</v>
      </c>
      <c r="R145" s="81">
        <f t="shared" si="23"/>
        <v>0.25204694425504581</v>
      </c>
      <c r="S145" s="81" cm="1">
        <f t="array" ref="S145">_xlfn.IFS(
    FALSE, N("Check if X1 shading is ON"),
    $S$48&lt;&gt;"x", NA(),
    FALSE, N("Check if case is 'LEFT' and x axis value less than z score"),
    AND($D$67 = "LEFT", $Q145 &lt; IF($H$67="", 0, $H$67)), $R145,
    FALSE, N("Check if case is 'RIGHT' and x axis value greater than z score"),
    AND($D$67 = "RIGHT", $Q145 &gt; IF($H$67="", 0, $H$67)), $R145,
    FALSE, N("Check if case is 'TWO' and both directions"),
    AND(
        $D$67 = "TWO",
        OR($Q145 &lt; -ABS($H$67), $Q145 &gt; ABS($H$68))
    ), $R145,
    FALSE, N("Default case: Return NA()"),
    TRUE, NA()
)</f>
        <v>0.25204694425504581</v>
      </c>
      <c r="T145" s="81" t="e" cm="1">
        <f t="array" ref="T145">_xlfn.IFS(
    FALSE, N("Check if X1 shading is ON"),
    $S$48&lt;&gt;"x", NA(),
    FALSE, N("Check if case is 'LEFT' and x axis value less than z score"),
    AND($D$68 = "LEFT", $Q145 &lt; IF($H$68="", 0, $H$68)), $R145,
    FALSE, N("Check if case is 'RIGHT' and x axis value greater than z score"),
    AND($D$68 = "RIGHT", $Q145 &gt; IF($H$68="", 0, $H$68)), $R145,
    FALSE, N("Default case: Return NA()"),
    TRUE, NA()
)</f>
        <v>#N/A</v>
      </c>
      <c r="U145" s="81" cm="1">
        <f t="array" ref="U145">_xlfn.IFS(
    FALSE, N("Check if X1 shading is ON"),
    $U$48&lt;&gt;"x", NA(),
    FALSE, N("Check if case is 'LEFT' and x axis value less than z score"),
    AND($D$71 = "LEFT", $Q145 &lt; IF($H$71="", 0, $H$71)), $R145,
    FALSE, N("Check if case is 'RIGHT' and x axis value greater than z score"),
    AND($D$71 = "RIGHT", $Q145 &gt; IF($H$71="", 0, $H$71)), $R145,
    FALSE, N("Check if case is 'TWO' and both directions"),
    AND(
        $D$71 = "TWO",
        OR($Q145 &lt; -ABS($H$71), $Q145 &gt; ABS($H$71))
    ), $R145,
    FALSE, N("Default case: Return NA()"),
    TRUE, NA()
)</f>
        <v>0.25204694425504581</v>
      </c>
      <c r="V145" s="38"/>
      <c r="W145" s="23">
        <v>0.16666666666666449</v>
      </c>
      <c r="X145" s="23">
        <v>0.20599999999999999</v>
      </c>
      <c r="Y145" s="23">
        <f t="shared" si="28"/>
        <v>0.20599999999999999</v>
      </c>
      <c r="Z145" s="23" t="str">
        <f t="shared" si="29"/>
        <v>x</v>
      </c>
    </row>
    <row r="146" spans="1:26" ht="17" x14ac:dyDescent="0.2">
      <c r="A146" s="39" t="str">
        <f>L51</f>
        <v>x</v>
      </c>
      <c r="B146" s="23">
        <v>-0.12</v>
      </c>
      <c r="C146" s="39">
        <f t="shared" ref="C146:C153" si="32">C114</f>
        <v>-4</v>
      </c>
      <c r="D146" s="39">
        <f>IF(
    $A$146="x",
    $B$146,
    NA()
)</f>
        <v>-0.12</v>
      </c>
      <c r="E146" s="83" t="str">
        <f>IF(E147="","","raw scale")</f>
        <v>raw scale</v>
      </c>
      <c r="F146" s="39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46">
        <f t="shared" si="22"/>
        <v>0.99999999999999745</v>
      </c>
      <c r="R146" s="81">
        <f t="shared" si="23"/>
        <v>0.24197072451914398</v>
      </c>
      <c r="S146" s="81" cm="1">
        <f t="array" ref="S146">_xlfn.IFS(
    FALSE, N("Check if X1 shading is ON"),
    $S$48&lt;&gt;"x", NA(),
    FALSE, N("Check if case is 'LEFT' and x axis value less than z score"),
    AND($D$67 = "LEFT", $Q146 &lt; IF($H$67="", 0, $H$67)), $R146,
    FALSE, N("Check if case is 'RIGHT' and x axis value greater than z score"),
    AND($D$67 = "RIGHT", $Q146 &gt; IF($H$67="", 0, $H$67)), $R146,
    FALSE, N("Check if case is 'TWO' and both directions"),
    AND(
        $D$67 = "TWO",
        OR($Q146 &lt; -ABS($H$67), $Q146 &gt; ABS($H$68))
    ), $R146,
    FALSE, N("Default case: Return NA()"),
    TRUE, NA()
)</f>
        <v>0.24197072451914398</v>
      </c>
      <c r="T146" s="81" t="e" cm="1">
        <f t="array" ref="T146">_xlfn.IFS(
    FALSE, N("Check if X1 shading is ON"),
    $S$48&lt;&gt;"x", NA(),
    FALSE, N("Check if case is 'LEFT' and x axis value less than z score"),
    AND($D$68 = "LEFT", $Q146 &lt; IF($H$68="", 0, $H$68)), $R146,
    FALSE, N("Check if case is 'RIGHT' and x axis value greater than z score"),
    AND($D$68 = "RIGHT", $Q146 &gt; IF($H$68="", 0, $H$68)), $R146,
    FALSE, N("Default case: Return NA()"),
    TRUE, NA()
)</f>
        <v>#N/A</v>
      </c>
      <c r="U146" s="81" cm="1">
        <f t="array" ref="U146">_xlfn.IFS(
    FALSE, N("Check if X1 shading is ON"),
    $U$48&lt;&gt;"x", NA(),
    FALSE, N("Check if case is 'LEFT' and x axis value less than z score"),
    AND($D$71 = "LEFT", $Q146 &lt; IF($H$71="", 0, $H$71)), $R146,
    FALSE, N("Check if case is 'RIGHT' and x axis value greater than z score"),
    AND($D$71 = "RIGHT", $Q146 &gt; IF($H$71="", 0, $H$71)), $R146,
    FALSE, N("Check if case is 'TWO' and both directions"),
    AND(
        $D$71 = "TWO",
        OR($Q146 &lt; -ABS($H$71), $Q146 &gt; ABS($H$71))
    ), $R146,
    FALSE, N("Default case: Return NA()"),
    TRUE, NA()
)</f>
        <v>0.24197072451914398</v>
      </c>
      <c r="V146" s="38"/>
      <c r="W146" s="23">
        <v>0.33333333333333115</v>
      </c>
      <c r="X146" s="23">
        <v>0.20599999999999999</v>
      </c>
      <c r="Y146" s="23">
        <f t="shared" si="28"/>
        <v>0.20599999999999999</v>
      </c>
      <c r="Z146" s="23" t="str">
        <f t="shared" si="29"/>
        <v>x</v>
      </c>
    </row>
    <row r="147" spans="1:26" ht="16" x14ac:dyDescent="0.2">
      <c r="A147" s="39"/>
      <c r="B147" s="23"/>
      <c r="C147" s="39">
        <f t="shared" si="32"/>
        <v>-3</v>
      </c>
      <c r="D147" s="39">
        <f t="shared" ref="D147:D153" si="33">IF(
    $A$146="x",
    $B$146,
    NA()
)</f>
        <v>-0.12</v>
      </c>
      <c r="E147" s="84" t="str">
        <f t="shared" ref="E147:E153" si="34">IFERROR(
    TEXT(
        E$67 + $C147 * F$67,
        IF(
            L$62 = 0,
            "#,##0",
            "#,##0." &amp; REPT("0", L$62)
        )
    ),
    ""
)</f>
        <v>5,900</v>
      </c>
      <c r="F147" s="39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46">
        <f t="shared" si="22"/>
        <v>1.0416666666666641</v>
      </c>
      <c r="R147" s="81">
        <f t="shared" si="23"/>
        <v>0.23189438328624334</v>
      </c>
      <c r="S147" s="81" cm="1">
        <f t="array" ref="S147">_xlfn.IFS(
    FALSE, N("Check if X1 shading is ON"),
    $S$48&lt;&gt;"x", NA(),
    FALSE, N("Check if case is 'LEFT' and x axis value less than z score"),
    AND($D$67 = "LEFT", $Q147 &lt; IF($H$67="", 0, $H$67)), $R147,
    FALSE, N("Check if case is 'RIGHT' and x axis value greater than z score"),
    AND($D$67 = "RIGHT", $Q147 &gt; IF($H$67="", 0, $H$67)), $R147,
    FALSE, N("Check if case is 'TWO' and both directions"),
    AND(
        $D$67 = "TWO",
        OR($Q147 &lt; -ABS($H$67), $Q147 &gt; ABS($H$68))
    ), $R147,
    FALSE, N("Default case: Return NA()"),
    TRUE, NA()
)</f>
        <v>0.23189438328624334</v>
      </c>
      <c r="T147" s="81" t="e" cm="1">
        <f t="array" ref="T147">_xlfn.IFS(
    FALSE, N("Check if X1 shading is ON"),
    $S$48&lt;&gt;"x", NA(),
    FALSE, N("Check if case is 'LEFT' and x axis value less than z score"),
    AND($D$68 = "LEFT", $Q147 &lt; IF($H$68="", 0, $H$68)), $R147,
    FALSE, N("Check if case is 'RIGHT' and x axis value greater than z score"),
    AND($D$68 = "RIGHT", $Q147 &gt; IF($H$68="", 0, $H$68)), $R147,
    FALSE, N("Default case: Return NA()"),
    TRUE, NA()
)</f>
        <v>#N/A</v>
      </c>
      <c r="U147" s="81" cm="1">
        <f t="array" ref="U147">_xlfn.IFS(
    FALSE, N("Check if X1 shading is ON"),
    $U$48&lt;&gt;"x", NA(),
    FALSE, N("Check if case is 'LEFT' and x axis value less than z score"),
    AND($D$71 = "LEFT", $Q147 &lt; IF($H$71="", 0, $H$71)), $R147,
    FALSE, N("Check if case is 'RIGHT' and x axis value greater than z score"),
    AND($D$71 = "RIGHT", $Q147 &gt; IF($H$71="", 0, $H$71)), $R147,
    FALSE, N("Check if case is 'TWO' and both directions"),
    AND(
        $D$71 = "TWO",
        OR($Q147 &lt; -ABS($H$71), $Q147 &gt; ABS($H$71))
    ), $R147,
    FALSE, N("Default case: Return NA()"),
    TRUE, NA()
)</f>
        <v>0.23189438328624334</v>
      </c>
      <c r="V147" s="38"/>
      <c r="W147" s="23">
        <v>0.49999999999999789</v>
      </c>
      <c r="X147" s="23">
        <v>0.20599999999999999</v>
      </c>
      <c r="Y147" s="23">
        <f t="shared" si="28"/>
        <v>0.20599999999999999</v>
      </c>
      <c r="Z147" s="23" t="str">
        <f t="shared" si="29"/>
        <v>x</v>
      </c>
    </row>
    <row r="148" spans="1:26" ht="16" x14ac:dyDescent="0.2">
      <c r="A148" s="39"/>
      <c r="B148" s="23"/>
      <c r="C148" s="39">
        <f t="shared" si="32"/>
        <v>-2</v>
      </c>
      <c r="D148" s="39">
        <f t="shared" si="33"/>
        <v>-0.12</v>
      </c>
      <c r="E148" s="84" t="str">
        <f t="shared" si="34"/>
        <v>7,100</v>
      </c>
      <c r="F148" s="39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46">
        <f t="shared" si="22"/>
        <v>1.0833333333333308</v>
      </c>
      <c r="R148" s="81">
        <f t="shared" si="23"/>
        <v>0.22185215470573658</v>
      </c>
      <c r="S148" s="81" cm="1">
        <f t="array" ref="S148">_xlfn.IFS(
    FALSE, N("Check if X1 shading is ON"),
    $S$48&lt;&gt;"x", NA(),
    FALSE, N("Check if case is 'LEFT' and x axis value less than z score"),
    AND($D$67 = "LEFT", $Q148 &lt; IF($H$67="", 0, $H$67)), $R148,
    FALSE, N("Check if case is 'RIGHT' and x axis value greater than z score"),
    AND($D$67 = "RIGHT", $Q148 &gt; IF($H$67="", 0, $H$67)), $R148,
    FALSE, N("Check if case is 'TWO' and both directions"),
    AND(
        $D$67 = "TWO",
        OR($Q148 &lt; -ABS($H$67), $Q148 &gt; ABS($H$68))
    ), $R148,
    FALSE, N("Default case: Return NA()"),
    TRUE, NA()
)</f>
        <v>0.22185215470573658</v>
      </c>
      <c r="T148" s="81" t="e" cm="1">
        <f t="array" ref="T148">_xlfn.IFS(
    FALSE, N("Check if X1 shading is ON"),
    $S$48&lt;&gt;"x", NA(),
    FALSE, N("Check if case is 'LEFT' and x axis value less than z score"),
    AND($D$68 = "LEFT", $Q148 &lt; IF($H$68="", 0, $H$68)), $R148,
    FALSE, N("Check if case is 'RIGHT' and x axis value greater than z score"),
    AND($D$68 = "RIGHT", $Q148 &gt; IF($H$68="", 0, $H$68)), $R148,
    FALSE, N("Default case: Return NA()"),
    TRUE, NA()
)</f>
        <v>#N/A</v>
      </c>
      <c r="U148" s="81" cm="1">
        <f t="array" ref="U148">_xlfn.IFS(
    FALSE, N("Check if X1 shading is ON"),
    $U$48&lt;&gt;"x", NA(),
    FALSE, N("Check if case is 'LEFT' and x axis value less than z score"),
    AND($D$71 = "LEFT", $Q148 &lt; IF($H$71="", 0, $H$71)), $R148,
    FALSE, N("Check if case is 'RIGHT' and x axis value greater than z score"),
    AND($D$71 = "RIGHT", $Q148 &gt; IF($H$71="", 0, $H$71)), $R148,
    FALSE, N("Check if case is 'TWO' and both directions"),
    AND(
        $D$71 = "TWO",
        OR($Q148 &lt; -ABS($H$71), $Q148 &gt; ABS($H$71))
    ), $R148,
    FALSE, N("Default case: Return NA()"),
    TRUE, NA()
)</f>
        <v>0.22185215470573658</v>
      </c>
      <c r="V148" s="38"/>
      <c r="W148" s="23">
        <v>0.66666666666666441</v>
      </c>
      <c r="X148" s="23">
        <v>0.20599999999999999</v>
      </c>
      <c r="Y148" s="23">
        <f t="shared" si="28"/>
        <v>0.20599999999999999</v>
      </c>
      <c r="Z148" s="23" t="str">
        <f t="shared" si="29"/>
        <v>x</v>
      </c>
    </row>
    <row r="149" spans="1:26" ht="16" x14ac:dyDescent="0.2">
      <c r="A149" s="39"/>
      <c r="B149" s="23"/>
      <c r="C149" s="39">
        <f t="shared" si="32"/>
        <v>-1</v>
      </c>
      <c r="D149" s="39">
        <f t="shared" si="33"/>
        <v>-0.12</v>
      </c>
      <c r="E149" s="84" t="str">
        <f t="shared" si="34"/>
        <v>8,300</v>
      </c>
      <c r="F149" s="39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46">
        <f t="shared" si="22"/>
        <v>1.1249999999999976</v>
      </c>
      <c r="R149" s="81">
        <f t="shared" si="23"/>
        <v>0.21187664577570006</v>
      </c>
      <c r="S149" s="81" cm="1">
        <f t="array" ref="S149">_xlfn.IFS(
    FALSE, N("Check if X1 shading is ON"),
    $S$48&lt;&gt;"x", NA(),
    FALSE, N("Check if case is 'LEFT' and x axis value less than z score"),
    AND($D$67 = "LEFT", $Q149 &lt; IF($H$67="", 0, $H$67)), $R149,
    FALSE, N("Check if case is 'RIGHT' and x axis value greater than z score"),
    AND($D$67 = "RIGHT", $Q149 &gt; IF($H$67="", 0, $H$67)), $R149,
    FALSE, N("Check if case is 'TWO' and both directions"),
    AND(
        $D$67 = "TWO",
        OR($Q149 &lt; -ABS($H$67), $Q149 &gt; ABS($H$68))
    ), $R149,
    FALSE, N("Default case: Return NA()"),
    TRUE, NA()
)</f>
        <v>0.21187664577570006</v>
      </c>
      <c r="T149" s="81" t="e" cm="1">
        <f t="array" ref="T149">_xlfn.IFS(
    FALSE, N("Check if X1 shading is ON"),
    $S$48&lt;&gt;"x", NA(),
    FALSE, N("Check if case is 'LEFT' and x axis value less than z score"),
    AND($D$68 = "LEFT", $Q149 &lt; IF($H$68="", 0, $H$68)), $R149,
    FALSE, N("Check if case is 'RIGHT' and x axis value greater than z score"),
    AND($D$68 = "RIGHT", $Q149 &gt; IF($H$68="", 0, $H$68)), $R149,
    FALSE, N("Default case: Return NA()"),
    TRUE, NA()
)</f>
        <v>#N/A</v>
      </c>
      <c r="U149" s="81" cm="1">
        <f t="array" ref="U149">_xlfn.IFS(
    FALSE, N("Check if X1 shading is ON"),
    $U$48&lt;&gt;"x", NA(),
    FALSE, N("Check if case is 'LEFT' and x axis value less than z score"),
    AND($D$71 = "LEFT", $Q149 &lt; IF($H$71="", 0, $H$71)), $R149,
    FALSE, N("Check if case is 'RIGHT' and x axis value greater than z score"),
    AND($D$71 = "RIGHT", $Q149 &gt; IF($H$71="", 0, $H$71)), $R149,
    FALSE, N("Check if case is 'TWO' and both directions"),
    AND(
        $D$71 = "TWO",
        OR($Q149 &lt; -ABS($H$71), $Q149 &gt; ABS($H$71))
    ), $R149,
    FALSE, N("Default case: Return NA()"),
    TRUE, NA()
)</f>
        <v>0.21187664577570006</v>
      </c>
      <c r="V149" s="38"/>
      <c r="W149" s="23">
        <v>0.83333333333333093</v>
      </c>
      <c r="X149" s="23">
        <v>0.20599999999999999</v>
      </c>
      <c r="Y149" s="23">
        <f t="shared" si="28"/>
        <v>0.20599999999999999</v>
      </c>
      <c r="Z149" s="23" t="str">
        <f t="shared" si="29"/>
        <v>x</v>
      </c>
    </row>
    <row r="150" spans="1:26" ht="16" x14ac:dyDescent="0.2">
      <c r="A150" s="39"/>
      <c r="B150" s="23"/>
      <c r="C150" s="39">
        <f t="shared" si="32"/>
        <v>0</v>
      </c>
      <c r="D150" s="39">
        <f t="shared" si="33"/>
        <v>-0.12</v>
      </c>
      <c r="E150" s="84" t="str">
        <f t="shared" si="34"/>
        <v>9,500</v>
      </c>
      <c r="F150" s="39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46">
        <f t="shared" si="22"/>
        <v>1.1666666666666643</v>
      </c>
      <c r="R150" s="81">
        <f t="shared" si="23"/>
        <v>0.20199868555405945</v>
      </c>
      <c r="S150" s="81" cm="1">
        <f t="array" ref="S150">_xlfn.IFS(
    FALSE, N("Check if X1 shading is ON"),
    $S$48&lt;&gt;"x", NA(),
    FALSE, N("Check if case is 'LEFT' and x axis value less than z score"),
    AND($D$67 = "LEFT", $Q150 &lt; IF($H$67="", 0, $H$67)), $R150,
    FALSE, N("Check if case is 'RIGHT' and x axis value greater than z score"),
    AND($D$67 = "RIGHT", $Q150 &gt; IF($H$67="", 0, $H$67)), $R150,
    FALSE, N("Check if case is 'TWO' and both directions"),
    AND(
        $D$67 = "TWO",
        OR($Q150 &lt; -ABS($H$67), $Q150 &gt; ABS($H$68))
    ), $R150,
    FALSE, N("Default case: Return NA()"),
    TRUE, NA()
)</f>
        <v>0.20199868555405945</v>
      </c>
      <c r="T150" s="81" t="e" cm="1">
        <f t="array" ref="T150">_xlfn.IFS(
    FALSE, N("Check if X1 shading is ON"),
    $S$48&lt;&gt;"x", NA(),
    FALSE, N("Check if case is 'LEFT' and x axis value less than z score"),
    AND($D$68 = "LEFT", $Q150 &lt; IF($H$68="", 0, $H$68)), $R150,
    FALSE, N("Check if case is 'RIGHT' and x axis value greater than z score"),
    AND($D$68 = "RIGHT", $Q150 &gt; IF($H$68="", 0, $H$68)), $R150,
    FALSE, N("Default case: Return NA()"),
    TRUE, NA()
)</f>
        <v>#N/A</v>
      </c>
      <c r="U150" s="81" cm="1">
        <f t="array" ref="U150">_xlfn.IFS(
    FALSE, N("Check if X1 shading is ON"),
    $U$48&lt;&gt;"x", NA(),
    FALSE, N("Check if case is 'LEFT' and x axis value less than z score"),
    AND($D$71 = "LEFT", $Q150 &lt; IF($H$71="", 0, $H$71)), $R150,
    FALSE, N("Check if case is 'RIGHT' and x axis value greater than z score"),
    AND($D$71 = "RIGHT", $Q150 &gt; IF($H$71="", 0, $H$71)), $R150,
    FALSE, N("Check if case is 'TWO' and both directions"),
    AND(
        $D$71 = "TWO",
        OR($Q150 &lt; -ABS($H$71), $Q150 &gt; ABS($H$71))
    ), $R150,
    FALSE, N("Default case: Return NA()"),
    TRUE, NA()
)</f>
        <v>0.20199868555405945</v>
      </c>
      <c r="V150" s="38"/>
      <c r="W150" s="23">
        <v>-0.83333333333333526</v>
      </c>
      <c r="X150" s="23">
        <v>0.22999999999999998</v>
      </c>
      <c r="Y150" s="23">
        <f t="shared" si="28"/>
        <v>0.22999999999999998</v>
      </c>
      <c r="Z150" s="23" t="str">
        <f t="shared" si="29"/>
        <v>x</v>
      </c>
    </row>
    <row r="151" spans="1:26" ht="16" x14ac:dyDescent="0.2">
      <c r="A151" s="39"/>
      <c r="B151" s="23"/>
      <c r="C151" s="39">
        <f t="shared" si="32"/>
        <v>1</v>
      </c>
      <c r="D151" s="39">
        <f t="shared" si="33"/>
        <v>-0.12</v>
      </c>
      <c r="E151" s="84" t="str">
        <f t="shared" si="34"/>
        <v>10,700</v>
      </c>
      <c r="F151" s="39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46">
        <f t="shared" si="22"/>
        <v>1.208333333333331</v>
      </c>
      <c r="R151" s="81">
        <f t="shared" si="23"/>
        <v>0.19224719608678212</v>
      </c>
      <c r="S151" s="81" cm="1">
        <f t="array" ref="S151">_xlfn.IFS(
    FALSE, N("Check if X1 shading is ON"),
    $S$48&lt;&gt;"x", NA(),
    FALSE, N("Check if case is 'LEFT' and x axis value less than z score"),
    AND($D$67 = "LEFT", $Q151 &lt; IF($H$67="", 0, $H$67)), $R151,
    FALSE, N("Check if case is 'RIGHT' and x axis value greater than z score"),
    AND($D$67 = "RIGHT", $Q151 &gt; IF($H$67="", 0, $H$67)), $R151,
    FALSE, N("Check if case is 'TWO' and both directions"),
    AND(
        $D$67 = "TWO",
        OR($Q151 &lt; -ABS($H$67), $Q151 &gt; ABS($H$68))
    ), $R151,
    FALSE, N("Default case: Return NA()"),
    TRUE, NA()
)</f>
        <v>0.19224719608678212</v>
      </c>
      <c r="T151" s="81" t="e" cm="1">
        <f t="array" ref="T151">_xlfn.IFS(
    FALSE, N("Check if X1 shading is ON"),
    $S$48&lt;&gt;"x", NA(),
    FALSE, N("Check if case is 'LEFT' and x axis value less than z score"),
    AND($D$68 = "LEFT", $Q151 &lt; IF($H$68="", 0, $H$68)), $R151,
    FALSE, N("Check if case is 'RIGHT' and x axis value greater than z score"),
    AND($D$68 = "RIGHT", $Q151 &gt; IF($H$68="", 0, $H$68)), $R151,
    FALSE, N("Default case: Return NA()"),
    TRUE, NA()
)</f>
        <v>#N/A</v>
      </c>
      <c r="U151" s="81" cm="1">
        <f t="array" ref="U151">_xlfn.IFS(
    FALSE, N("Check if X1 shading is ON"),
    $U$48&lt;&gt;"x", NA(),
    FALSE, N("Check if case is 'LEFT' and x axis value less than z score"),
    AND($D$71 = "LEFT", $Q151 &lt; IF($H$71="", 0, $H$71)), $R151,
    FALSE, N("Check if case is 'RIGHT' and x axis value greater than z score"),
    AND($D$71 = "RIGHT", $Q151 &gt; IF($H$71="", 0, $H$71)), $R151,
    FALSE, N("Check if case is 'TWO' and both directions"),
    AND(
        $D$71 = "TWO",
        OR($Q151 &lt; -ABS($H$71), $Q151 &gt; ABS($H$71))
    ), $R151,
    FALSE, N("Default case: Return NA()"),
    TRUE, NA()
)</f>
        <v>0.19224719608678212</v>
      </c>
      <c r="V151" s="38"/>
      <c r="W151" s="23">
        <v>-0.66666666666666874</v>
      </c>
      <c r="X151" s="23">
        <v>0.22999999999999998</v>
      </c>
      <c r="Y151" s="23">
        <f t="shared" si="28"/>
        <v>0.22999999999999998</v>
      </c>
      <c r="Z151" s="23" t="str">
        <f t="shared" si="29"/>
        <v>x</v>
      </c>
    </row>
    <row r="152" spans="1:26" ht="16" x14ac:dyDescent="0.2">
      <c r="A152" s="39"/>
      <c r="B152" s="23"/>
      <c r="C152" s="39">
        <f t="shared" si="32"/>
        <v>2</v>
      </c>
      <c r="D152" s="39">
        <f t="shared" si="33"/>
        <v>-0.12</v>
      </c>
      <c r="E152" s="84" t="str">
        <f t="shared" si="34"/>
        <v>11,900</v>
      </c>
      <c r="F152" s="39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46">
        <f t="shared" si="22"/>
        <v>1.2499999999999978</v>
      </c>
      <c r="R152" s="81">
        <f t="shared" si="23"/>
        <v>0.18264908538902244</v>
      </c>
      <c r="S152" s="81" cm="1">
        <f t="array" ref="S152">_xlfn.IFS(
    FALSE, N("Check if X1 shading is ON"),
    $S$48&lt;&gt;"x", NA(),
    FALSE, N("Check if case is 'LEFT' and x axis value less than z score"),
    AND($D$67 = "LEFT", $Q152 &lt; IF($H$67="", 0, $H$67)), $R152,
    FALSE, N("Check if case is 'RIGHT' and x axis value greater than z score"),
    AND($D$67 = "RIGHT", $Q152 &gt; IF($H$67="", 0, $H$67)), $R152,
    FALSE, N("Check if case is 'TWO' and both directions"),
    AND(
        $D$67 = "TWO",
        OR($Q152 &lt; -ABS($H$67), $Q152 &gt; ABS($H$68))
    ), $R152,
    FALSE, N("Default case: Return NA()"),
    TRUE, NA()
)</f>
        <v>0.18264908538902244</v>
      </c>
      <c r="T152" s="81" t="e" cm="1">
        <f t="array" ref="T152">_xlfn.IFS(
    FALSE, N("Check if X1 shading is ON"),
    $S$48&lt;&gt;"x", NA(),
    FALSE, N("Check if case is 'LEFT' and x axis value less than z score"),
    AND($D$68 = "LEFT", $Q152 &lt; IF($H$68="", 0, $H$68)), $R152,
    FALSE, N("Check if case is 'RIGHT' and x axis value greater than z score"),
    AND($D$68 = "RIGHT", $Q152 &gt; IF($H$68="", 0, $H$68)), $R152,
    FALSE, N("Default case: Return NA()"),
    TRUE, NA()
)</f>
        <v>#N/A</v>
      </c>
      <c r="U152" s="81" cm="1">
        <f t="array" ref="U152">_xlfn.IFS(
    FALSE, N("Check if X1 shading is ON"),
    $U$48&lt;&gt;"x", NA(),
    FALSE, N("Check if case is 'LEFT' and x axis value less than z score"),
    AND($D$71 = "LEFT", $Q152 &lt; IF($H$71="", 0, $H$71)), $R152,
    FALSE, N("Check if case is 'RIGHT' and x axis value greater than z score"),
    AND($D$71 = "RIGHT", $Q152 &gt; IF($H$71="", 0, $H$71)), $R152,
    FALSE, N("Check if case is 'TWO' and both directions"),
    AND(
        $D$71 = "TWO",
        OR($Q152 &lt; -ABS($H$71), $Q152 &gt; ABS($H$71))
    ), $R152,
    FALSE, N("Default case: Return NA()"),
    TRUE, NA()
)</f>
        <v>0.18264908538902244</v>
      </c>
      <c r="V152" s="38"/>
      <c r="W152" s="23">
        <v>-0.50000000000000222</v>
      </c>
      <c r="X152" s="23">
        <v>0.22999999999999998</v>
      </c>
      <c r="Y152" s="23">
        <f t="shared" si="28"/>
        <v>0.22999999999999998</v>
      </c>
      <c r="Z152" s="23" t="str">
        <f t="shared" si="29"/>
        <v>x</v>
      </c>
    </row>
    <row r="153" spans="1:26" ht="16" x14ac:dyDescent="0.2">
      <c r="A153" s="39"/>
      <c r="B153" s="23"/>
      <c r="C153" s="39">
        <f t="shared" si="32"/>
        <v>3</v>
      </c>
      <c r="D153" s="39">
        <f t="shared" si="33"/>
        <v>-0.12</v>
      </c>
      <c r="E153" s="84" t="str">
        <f t="shared" si="34"/>
        <v>13,100</v>
      </c>
      <c r="F153" s="39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46">
        <f t="shared" si="22"/>
        <v>1.2916666666666645</v>
      </c>
      <c r="R153" s="81">
        <f t="shared" si="23"/>
        <v>0.17322916253851886</v>
      </c>
      <c r="S153" s="81" cm="1">
        <f t="array" ref="S153">_xlfn.IFS(
    FALSE, N("Check if X1 shading is ON"),
    $S$48&lt;&gt;"x", NA(),
    FALSE, N("Check if case is 'LEFT' and x axis value less than z score"),
    AND($D$67 = "LEFT", $Q153 &lt; IF($H$67="", 0, $H$67)), $R153,
    FALSE, N("Check if case is 'RIGHT' and x axis value greater than z score"),
    AND($D$67 = "RIGHT", $Q153 &gt; IF($H$67="", 0, $H$67)), $R153,
    FALSE, N("Check if case is 'TWO' and both directions"),
    AND(
        $D$67 = "TWO",
        OR($Q153 &lt; -ABS($H$67), $Q153 &gt; ABS($H$68))
    ), $R153,
    FALSE, N("Default case: Return NA()"),
    TRUE, NA()
)</f>
        <v>0.17322916253851886</v>
      </c>
      <c r="T153" s="81" t="e" cm="1">
        <f t="array" ref="T153">_xlfn.IFS(
    FALSE, N("Check if X1 shading is ON"),
    $S$48&lt;&gt;"x", NA(),
    FALSE, N("Check if case is 'LEFT' and x axis value less than z score"),
    AND($D$68 = "LEFT", $Q153 &lt; IF($H$68="", 0, $H$68)), $R153,
    FALSE, N("Check if case is 'RIGHT' and x axis value greater than z score"),
    AND($D$68 = "RIGHT", $Q153 &gt; IF($H$68="", 0, $H$68)), $R153,
    FALSE, N("Default case: Return NA()"),
    TRUE, NA()
)</f>
        <v>#N/A</v>
      </c>
      <c r="U153" s="81" cm="1">
        <f t="array" ref="U153">_xlfn.IFS(
    FALSE, N("Check if X1 shading is ON"),
    $U$48&lt;&gt;"x", NA(),
    FALSE, N("Check if case is 'LEFT' and x axis value less than z score"),
    AND($D$71 = "LEFT", $Q153 &lt; IF($H$71="", 0, $H$71)), $R153,
    FALSE, N("Check if case is 'RIGHT' and x axis value greater than z score"),
    AND($D$71 = "RIGHT", $Q153 &gt; IF($H$71="", 0, $H$71)), $R153,
    FALSE, N("Check if case is 'TWO' and both directions"),
    AND(
        $D$71 = "TWO",
        OR($Q153 &lt; -ABS($H$71), $Q153 &gt; ABS($H$71))
    ), $R153,
    FALSE, N("Default case: Return NA()"),
    TRUE, NA()
)</f>
        <v>0.17322916253851886</v>
      </c>
      <c r="V153" s="38"/>
      <c r="W153" s="23">
        <v>-0.33333333333333548</v>
      </c>
      <c r="X153" s="23">
        <v>0.22999999999999998</v>
      </c>
      <c r="Y153" s="23">
        <f t="shared" si="28"/>
        <v>0.22999999999999998</v>
      </c>
      <c r="Z153" s="23" t="str">
        <f t="shared" si="29"/>
        <v>x</v>
      </c>
    </row>
    <row r="154" spans="1:26" ht="16" x14ac:dyDescent="0.2">
      <c r="A154" s="39"/>
      <c r="B154" s="23"/>
      <c r="C154" s="23"/>
      <c r="D154" s="39"/>
      <c r="E154" s="39"/>
      <c r="F154" s="39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46">
        <f t="shared" si="22"/>
        <v>1.3333333333333313</v>
      </c>
      <c r="R154" s="81">
        <f t="shared" si="23"/>
        <v>0.16401007467599407</v>
      </c>
      <c r="S154" s="81" cm="1">
        <f t="array" ref="S154">_xlfn.IFS(
    FALSE, N("Check if X1 shading is ON"),
    $S$48&lt;&gt;"x", NA(),
    FALSE, N("Check if case is 'LEFT' and x axis value less than z score"),
    AND($D$67 = "LEFT", $Q154 &lt; IF($H$67="", 0, $H$67)), $R154,
    FALSE, N("Check if case is 'RIGHT' and x axis value greater than z score"),
    AND($D$67 = "RIGHT", $Q154 &gt; IF($H$67="", 0, $H$67)), $R154,
    FALSE, N("Check if case is 'TWO' and both directions"),
    AND(
        $D$67 = "TWO",
        OR($Q154 &lt; -ABS($H$67), $Q154 &gt; ABS($H$68))
    ), $R154,
    FALSE, N("Default case: Return NA()"),
    TRUE, NA()
)</f>
        <v>0.16401007467599407</v>
      </c>
      <c r="T154" s="81" t="e" cm="1">
        <f t="array" ref="T154">_xlfn.IFS(
    FALSE, N("Check if X1 shading is ON"),
    $S$48&lt;&gt;"x", NA(),
    FALSE, N("Check if case is 'LEFT' and x axis value less than z score"),
    AND($D$68 = "LEFT", $Q154 &lt; IF($H$68="", 0, $H$68)), $R154,
    FALSE, N("Check if case is 'RIGHT' and x axis value greater than z score"),
    AND($D$68 = "RIGHT", $Q154 &gt; IF($H$68="", 0, $H$68)), $R154,
    FALSE, N("Default case: Return NA()"),
    TRUE, NA()
)</f>
        <v>#N/A</v>
      </c>
      <c r="U154" s="81" cm="1">
        <f t="array" ref="U154">_xlfn.IFS(
    FALSE, N("Check if X1 shading is ON"),
    $U$48&lt;&gt;"x", NA(),
    FALSE, N("Check if case is 'LEFT' and x axis value less than z score"),
    AND($D$71 = "LEFT", $Q154 &lt; IF($H$71="", 0, $H$71)), $R154,
    FALSE, N("Check if case is 'RIGHT' and x axis value greater than z score"),
    AND($D$71 = "RIGHT", $Q154 &gt; IF($H$71="", 0, $H$71)), $R154,
    FALSE, N("Check if case is 'TWO' and both directions"),
    AND(
        $D$71 = "TWO",
        OR($Q154 &lt; -ABS($H$71), $Q154 &gt; ABS($H$71))
    ), $R154,
    FALSE, N("Default case: Return NA()"),
    TRUE, NA()
)</f>
        <v>0.16401007467599407</v>
      </c>
      <c r="V154" s="38"/>
      <c r="W154" s="23">
        <v>-0.16666666666666879</v>
      </c>
      <c r="X154" s="23">
        <v>0.22999999999999998</v>
      </c>
      <c r="Y154" s="23">
        <f t="shared" si="28"/>
        <v>0.22999999999999998</v>
      </c>
      <c r="Z154" s="23" t="str">
        <f t="shared" si="29"/>
        <v>x</v>
      </c>
    </row>
    <row r="155" spans="1:26" ht="19" x14ac:dyDescent="0.25">
      <c r="A155" s="78" t="s">
        <v>401</v>
      </c>
      <c r="B155" s="23"/>
      <c r="C155" s="5" t="str">
        <f>$F$66</f>
        <v>σ</v>
      </c>
      <c r="D155" s="46">
        <f>F67</f>
        <v>1200</v>
      </c>
      <c r="E155" s="39"/>
      <c r="F155" s="39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46">
        <f t="shared" si="22"/>
        <v>1.374999999999998</v>
      </c>
      <c r="R155" s="81">
        <f t="shared" si="23"/>
        <v>0.15501226545829364</v>
      </c>
      <c r="S155" s="81" cm="1">
        <f t="array" ref="S155">_xlfn.IFS(
    FALSE, N("Check if X1 shading is ON"),
    $S$48&lt;&gt;"x", NA(),
    FALSE, N("Check if case is 'LEFT' and x axis value less than z score"),
    AND($D$67 = "LEFT", $Q155 &lt; IF($H$67="", 0, $H$67)), $R155,
    FALSE, N("Check if case is 'RIGHT' and x axis value greater than z score"),
    AND($D$67 = "RIGHT", $Q155 &gt; IF($H$67="", 0, $H$67)), $R155,
    FALSE, N("Check if case is 'TWO' and both directions"),
    AND(
        $D$67 = "TWO",
        OR($Q155 &lt; -ABS($H$67), $Q155 &gt; ABS($H$68))
    ), $R155,
    FALSE, N("Default case: Return NA()"),
    TRUE, NA()
)</f>
        <v>0.15501226545829364</v>
      </c>
      <c r="T155" s="81" t="e" cm="1">
        <f t="array" ref="T155">_xlfn.IFS(
    FALSE, N("Check if X1 shading is ON"),
    $S$48&lt;&gt;"x", NA(),
    FALSE, N("Check if case is 'LEFT' and x axis value less than z score"),
    AND($D$68 = "LEFT", $Q155 &lt; IF($H$68="", 0, $H$68)), $R155,
    FALSE, N("Check if case is 'RIGHT' and x axis value greater than z score"),
    AND($D$68 = "RIGHT", $Q155 &gt; IF($H$68="", 0, $H$68)), $R155,
    FALSE, N("Default case: Return NA()"),
    TRUE, NA()
)</f>
        <v>#N/A</v>
      </c>
      <c r="U155" s="81" cm="1">
        <f t="array" ref="U155">_xlfn.IFS(
    FALSE, N("Check if X1 shading is ON"),
    $U$48&lt;&gt;"x", NA(),
    FALSE, N("Check if case is 'LEFT' and x axis value less than z score"),
    AND($D$71 = "LEFT", $Q155 &lt; IF($H$71="", 0, $H$71)), $R155,
    FALSE, N("Check if case is 'RIGHT' and x axis value greater than z score"),
    AND($D$71 = "RIGHT", $Q155 &gt; IF($H$71="", 0, $H$71)), $R155,
    FALSE, N("Check if case is 'TWO' and both directions"),
    AND(
        $D$71 = "TWO",
        OR($Q155 &lt; -ABS($H$71), $Q155 &gt; ABS($H$71))
    ), $R155,
    FALSE, N("Default case: Return NA()"),
    TRUE, NA()
)</f>
        <v>0.15501226545829364</v>
      </c>
      <c r="V155" s="38"/>
      <c r="W155" s="23">
        <v>0.16666666666666449</v>
      </c>
      <c r="X155" s="23">
        <v>0.22999999999999998</v>
      </c>
      <c r="Y155" s="23">
        <f t="shared" si="28"/>
        <v>0.22999999999999998</v>
      </c>
      <c r="Z155" s="23" t="str">
        <f t="shared" si="29"/>
        <v>x</v>
      </c>
    </row>
    <row r="156" spans="1:26" ht="34" x14ac:dyDescent="0.2">
      <c r="A156" s="44" t="s">
        <v>289</v>
      </c>
      <c r="B156" s="5" t="s">
        <v>290</v>
      </c>
      <c r="C156" s="45" t="str">
        <f>LEFT(A155,6)&amp;" "&amp;$B$67&amp;" axis"</f>
        <v>X1 std normal pop axis</v>
      </c>
      <c r="D156" s="45" t="str">
        <f>$B$67&amp;" stdev y"</f>
        <v>normal pop stdev y</v>
      </c>
      <c r="E156" s="23"/>
      <c r="F156" s="23"/>
      <c r="G156" s="45" t="str">
        <f>$B$67&amp;" stdev labels"</f>
        <v>normal pop stdev labels</v>
      </c>
      <c r="H156" s="16"/>
      <c r="I156" s="38"/>
      <c r="J156" s="38"/>
      <c r="K156" s="38"/>
      <c r="L156" s="38"/>
      <c r="M156" s="38"/>
      <c r="N156" s="38"/>
      <c r="O156" s="38"/>
      <c r="P156" s="38"/>
      <c r="Q156" s="46">
        <f t="shared" si="22"/>
        <v>1.4166666666666647</v>
      </c>
      <c r="R156" s="81">
        <f t="shared" si="23"/>
        <v>0.14625395427953614</v>
      </c>
      <c r="S156" s="81" cm="1">
        <f t="array" ref="S156">_xlfn.IFS(
    FALSE, N("Check if X1 shading is ON"),
    $S$48&lt;&gt;"x", NA(),
    FALSE, N("Check if case is 'LEFT' and x axis value less than z score"),
    AND($D$67 = "LEFT", $Q156 &lt; IF($H$67="", 0, $H$67)), $R156,
    FALSE, N("Check if case is 'RIGHT' and x axis value greater than z score"),
    AND($D$67 = "RIGHT", $Q156 &gt; IF($H$67="", 0, $H$67)), $R156,
    FALSE, N("Check if case is 'TWO' and both directions"),
    AND(
        $D$67 = "TWO",
        OR($Q156 &lt; -ABS($H$67), $Q156 &gt; ABS($H$68))
    ), $R156,
    FALSE, N("Default case: Return NA()"),
    TRUE, NA()
)</f>
        <v>0.14625395427953614</v>
      </c>
      <c r="T156" s="81" t="e" cm="1">
        <f t="array" ref="T156">_xlfn.IFS(
    FALSE, N("Check if X1 shading is ON"),
    $S$48&lt;&gt;"x", NA(),
    FALSE, N("Check if case is 'LEFT' and x axis value less than z score"),
    AND($D$68 = "LEFT", $Q156 &lt; IF($H$68="", 0, $H$68)), $R156,
    FALSE, N("Check if case is 'RIGHT' and x axis value greater than z score"),
    AND($D$68 = "RIGHT", $Q156 &gt; IF($H$68="", 0, $H$68)), $R156,
    FALSE, N("Default case: Return NA()"),
    TRUE, NA()
)</f>
        <v>#N/A</v>
      </c>
      <c r="U156" s="81" cm="1">
        <f t="array" ref="U156">_xlfn.IFS(
    FALSE, N("Check if X1 shading is ON"),
    $U$48&lt;&gt;"x", NA(),
    FALSE, N("Check if case is 'LEFT' and x axis value less than z score"),
    AND($D$71 = "LEFT", $Q156 &lt; IF($H$71="", 0, $H$71)), $R156,
    FALSE, N("Check if case is 'RIGHT' and x axis value greater than z score"),
    AND($D$71 = "RIGHT", $Q156 &gt; IF($H$71="", 0, $H$71)), $R156,
    FALSE, N("Check if case is 'TWO' and both directions"),
    AND(
        $D$71 = "TWO",
        OR($Q156 &lt; -ABS($H$71), $Q156 &gt; ABS($H$71))
    ), $R156,
    FALSE, N("Default case: Return NA()"),
    TRUE, NA()
)</f>
        <v>0.14625395427953614</v>
      </c>
      <c r="V156" s="38"/>
      <c r="W156" s="23">
        <v>0.33333333333333115</v>
      </c>
      <c r="X156" s="23">
        <v>0.22999999999999998</v>
      </c>
      <c r="Y156" s="23">
        <f t="shared" si="28"/>
        <v>0.22999999999999998</v>
      </c>
      <c r="Z156" s="23" t="str">
        <f t="shared" si="29"/>
        <v>x</v>
      </c>
    </row>
    <row r="157" spans="1:26" ht="16" x14ac:dyDescent="0.2">
      <c r="A157" s="39">
        <f>L52</f>
        <v>0</v>
      </c>
      <c r="B157" s="23">
        <v>-0.09</v>
      </c>
      <c r="C157" s="39">
        <f>C114</f>
        <v>-4</v>
      </c>
      <c r="D157" s="39" t="e">
        <f>IF(
    A157="x",
    B157,
    NA()
)</f>
        <v>#N/A</v>
      </c>
      <c r="E157" s="16"/>
      <c r="F157" s="108">
        <f>D155</f>
        <v>1200</v>
      </c>
      <c r="G157" s="84" t="str">
        <f>IF($F$67 = "", "",
    C155&amp;" = "&amp;TEXT(F157,
        IF($L$62 = 0,
            "#,##0;-#,##0;0",
            "#,##0." &amp; REPT("0", $L$62) &amp; ";-#,##0." &amp; REPT("0", $L$62) &amp; ";0"
        )
    )
)</f>
        <v>σ = 1,200</v>
      </c>
      <c r="H157" s="16"/>
      <c r="I157" s="38"/>
      <c r="J157" s="38"/>
      <c r="K157" s="38"/>
      <c r="L157" s="38"/>
      <c r="M157" s="38"/>
      <c r="N157" s="38"/>
      <c r="O157" s="38"/>
      <c r="P157" s="38"/>
      <c r="Q157" s="46">
        <f t="shared" si="22"/>
        <v>1.4583333333333315</v>
      </c>
      <c r="R157" s="81">
        <f t="shared" si="23"/>
        <v>0.13775113536619821</v>
      </c>
      <c r="S157" s="81" cm="1">
        <f t="array" ref="S157">_xlfn.IFS(
    FALSE, N("Check if X1 shading is ON"),
    $S$48&lt;&gt;"x", NA(),
    FALSE, N("Check if case is 'LEFT' and x axis value less than z score"),
    AND($D$67 = "LEFT", $Q157 &lt; IF($H$67="", 0, $H$67)), $R157,
    FALSE, N("Check if case is 'RIGHT' and x axis value greater than z score"),
    AND($D$67 = "RIGHT", $Q157 &gt; IF($H$67="", 0, $H$67)), $R157,
    FALSE, N("Check if case is 'TWO' and both directions"),
    AND(
        $D$67 = "TWO",
        OR($Q157 &lt; -ABS($H$67), $Q157 &gt; ABS($H$68))
    ), $R157,
    FALSE, N("Default case: Return NA()"),
    TRUE, NA()
)</f>
        <v>0.13775113536619821</v>
      </c>
      <c r="T157" s="81" t="e" cm="1">
        <f t="array" ref="T157">_xlfn.IFS(
    FALSE, N("Check if X1 shading is ON"),
    $S$48&lt;&gt;"x", NA(),
    FALSE, N("Check if case is 'LEFT' and x axis value less than z score"),
    AND($D$68 = "LEFT", $Q157 &lt; IF($H$68="", 0, $H$68)), $R157,
    FALSE, N("Check if case is 'RIGHT' and x axis value greater than z score"),
    AND($D$68 = "RIGHT", $Q157 &gt; IF($H$68="", 0, $H$68)), $R157,
    FALSE, N("Default case: Return NA()"),
    TRUE, NA()
)</f>
        <v>#N/A</v>
      </c>
      <c r="U157" s="81" cm="1">
        <f t="array" ref="U157">_xlfn.IFS(
    FALSE, N("Check if X1 shading is ON"),
    $U$48&lt;&gt;"x", NA(),
    FALSE, N("Check if case is 'LEFT' and x axis value less than z score"),
    AND($D$71 = "LEFT", $Q157 &lt; IF($H$71="", 0, $H$71)), $R157,
    FALSE, N("Check if case is 'RIGHT' and x axis value greater than z score"),
    AND($D$71 = "RIGHT", $Q157 &gt; IF($H$71="", 0, $H$71)), $R157,
    FALSE, N("Check if case is 'TWO' and both directions"),
    AND(
        $D$71 = "TWO",
        OR($Q157 &lt; -ABS($H$71), $Q157 &gt; ABS($H$71))
    ), $R157,
    FALSE, N("Default case: Return NA()"),
    TRUE, NA()
)</f>
        <v>0.13775113536619821</v>
      </c>
      <c r="V157" s="38"/>
      <c r="W157" s="23">
        <v>0.49999999999999789</v>
      </c>
      <c r="X157" s="23">
        <v>0.22999999999999998</v>
      </c>
      <c r="Y157" s="23">
        <f t="shared" si="28"/>
        <v>0.22999999999999998</v>
      </c>
      <c r="Z157" s="23" t="str">
        <f t="shared" si="29"/>
        <v>x</v>
      </c>
    </row>
    <row r="158" spans="1:26" ht="16" x14ac:dyDescent="0.2">
      <c r="A158" s="39"/>
      <c r="B158" s="23"/>
      <c r="C158" s="39">
        <f t="shared" ref="C158:C162" si="35">C115</f>
        <v>-3</v>
      </c>
      <c r="D158" s="39" t="e">
        <f>D157</f>
        <v>#N/A</v>
      </c>
      <c r="E158" s="23">
        <v>-3</v>
      </c>
      <c r="F158" s="109">
        <f>E158*$D$155</f>
        <v>-3600</v>
      </c>
      <c r="G158" s="84" t="str">
        <f t="shared" ref="G158:G164" si="36">IF($F$67 = "", "",
    TEXT(F158,
        IF($L$62 = 0,
            "+#,##0;-#,##0;0",
            "+#,##0." &amp; REPT("0", $L$62) &amp; ";-#,##0." &amp; REPT("0", $L$62) &amp; ";0"
        )
    )
)</f>
        <v>-3,600</v>
      </c>
      <c r="H158" s="16"/>
      <c r="I158" s="38"/>
      <c r="J158" s="38"/>
      <c r="K158" s="38"/>
      <c r="L158" s="38"/>
      <c r="M158" s="38"/>
      <c r="N158" s="38"/>
      <c r="O158" s="38"/>
      <c r="P158" s="38"/>
      <c r="Q158" s="46">
        <f t="shared" si="22"/>
        <v>1.4999999999999982</v>
      </c>
      <c r="R158" s="81">
        <f t="shared" si="23"/>
        <v>0.12951759566589208</v>
      </c>
      <c r="S158" s="81" cm="1">
        <f t="array" ref="S158">_xlfn.IFS(
    FALSE, N("Check if X1 shading is ON"),
    $S$48&lt;&gt;"x", NA(),
    FALSE, N("Check if case is 'LEFT' and x axis value less than z score"),
    AND($D$67 = "LEFT", $Q158 &lt; IF($H$67="", 0, $H$67)), $R158,
    FALSE, N("Check if case is 'RIGHT' and x axis value greater than z score"),
    AND($D$67 = "RIGHT", $Q158 &gt; IF($H$67="", 0, $H$67)), $R158,
    FALSE, N("Check if case is 'TWO' and both directions"),
    AND(
        $D$67 = "TWO",
        OR($Q158 &lt; -ABS($H$67), $Q158 &gt; ABS($H$68))
    ), $R158,
    FALSE, N("Default case: Return NA()"),
    TRUE, NA()
)</f>
        <v>0.12951759566589208</v>
      </c>
      <c r="T158" s="81" t="e" cm="1">
        <f t="array" ref="T158">_xlfn.IFS(
    FALSE, N("Check if X1 shading is ON"),
    $S$48&lt;&gt;"x", NA(),
    FALSE, N("Check if case is 'LEFT' and x axis value less than z score"),
    AND($D$68 = "LEFT", $Q158 &lt; IF($H$68="", 0, $H$68)), $R158,
    FALSE, N("Check if case is 'RIGHT' and x axis value greater than z score"),
    AND($D$68 = "RIGHT", $Q158 &gt; IF($H$68="", 0, $H$68)), $R158,
    FALSE, N("Default case: Return NA()"),
    TRUE, NA()
)</f>
        <v>#N/A</v>
      </c>
      <c r="U158" s="81" cm="1">
        <f t="array" ref="U158">_xlfn.IFS(
    FALSE, N("Check if X1 shading is ON"),
    $U$48&lt;&gt;"x", NA(),
    FALSE, N("Check if case is 'LEFT' and x axis value less than z score"),
    AND($D$71 = "LEFT", $Q158 &lt; IF($H$71="", 0, $H$71)), $R158,
    FALSE, N("Check if case is 'RIGHT' and x axis value greater than z score"),
    AND($D$71 = "RIGHT", $Q158 &gt; IF($H$71="", 0, $H$71)), $R158,
    FALSE, N("Check if case is 'TWO' and both directions"),
    AND(
        $D$71 = "TWO",
        OR($Q158 &lt; -ABS($H$71), $Q158 &gt; ABS($H$71))
    ), $R158,
    FALSE, N("Default case: Return NA()"),
    TRUE, NA()
)</f>
        <v>0.12951759566589208</v>
      </c>
      <c r="V158" s="38"/>
      <c r="W158" s="23">
        <v>0.66666666666666441</v>
      </c>
      <c r="X158" s="23">
        <v>0.22999999999999998</v>
      </c>
      <c r="Y158" s="23">
        <f t="shared" si="28"/>
        <v>0.22999999999999998</v>
      </c>
      <c r="Z158" s="23" t="str">
        <f t="shared" si="29"/>
        <v>x</v>
      </c>
    </row>
    <row r="159" spans="1:26" ht="16" x14ac:dyDescent="0.2">
      <c r="A159" s="39"/>
      <c r="B159" s="23"/>
      <c r="C159" s="39">
        <f t="shared" si="35"/>
        <v>-2</v>
      </c>
      <c r="D159" s="39" t="e">
        <f>D158</f>
        <v>#N/A</v>
      </c>
      <c r="E159" s="23">
        <v>-2</v>
      </c>
      <c r="F159" s="109">
        <f t="shared" ref="F159:F164" si="37">E159*$D$155</f>
        <v>-2400</v>
      </c>
      <c r="G159" s="84" t="str">
        <f t="shared" si="36"/>
        <v>-2,400</v>
      </c>
      <c r="H159" s="16"/>
      <c r="I159" s="38"/>
      <c r="J159" s="38"/>
      <c r="K159" s="38"/>
      <c r="L159" s="38"/>
      <c r="M159" s="38"/>
      <c r="N159" s="38"/>
      <c r="O159" s="38"/>
      <c r="P159" s="38"/>
      <c r="Q159" s="46">
        <f t="shared" si="22"/>
        <v>1.541666666666665</v>
      </c>
      <c r="R159" s="81">
        <f t="shared" si="23"/>
        <v>0.12156495028818123</v>
      </c>
      <c r="S159" s="81" cm="1">
        <f t="array" ref="S159">_xlfn.IFS(
    FALSE, N("Check if X1 shading is ON"),
    $S$48&lt;&gt;"x", NA(),
    FALSE, N("Check if case is 'LEFT' and x axis value less than z score"),
    AND($D$67 = "LEFT", $Q159 &lt; IF($H$67="", 0, $H$67)), $R159,
    FALSE, N("Check if case is 'RIGHT' and x axis value greater than z score"),
    AND($D$67 = "RIGHT", $Q159 &gt; IF($H$67="", 0, $H$67)), $R159,
    FALSE, N("Check if case is 'TWO' and both directions"),
    AND(
        $D$67 = "TWO",
        OR($Q159 &lt; -ABS($H$67), $Q159 &gt; ABS($H$68))
    ), $R159,
    FALSE, N("Default case: Return NA()"),
    TRUE, NA()
)</f>
        <v>0.12156495028818123</v>
      </c>
      <c r="T159" s="81" t="e" cm="1">
        <f t="array" ref="T159">_xlfn.IFS(
    FALSE, N("Check if X1 shading is ON"),
    $S$48&lt;&gt;"x", NA(),
    FALSE, N("Check if case is 'LEFT' and x axis value less than z score"),
    AND($D$68 = "LEFT", $Q159 &lt; IF($H$68="", 0, $H$68)), $R159,
    FALSE, N("Check if case is 'RIGHT' and x axis value greater than z score"),
    AND($D$68 = "RIGHT", $Q159 &gt; IF($H$68="", 0, $H$68)), $R159,
    FALSE, N("Default case: Return NA()"),
    TRUE, NA()
)</f>
        <v>#N/A</v>
      </c>
      <c r="U159" s="81" cm="1">
        <f t="array" ref="U159">_xlfn.IFS(
    FALSE, N("Check if X1 shading is ON"),
    $U$48&lt;&gt;"x", NA(),
    FALSE, N("Check if case is 'LEFT' and x axis value less than z score"),
    AND($D$71 = "LEFT", $Q159 &lt; IF($H$71="", 0, $H$71)), $R159,
    FALSE, N("Check if case is 'RIGHT' and x axis value greater than z score"),
    AND($D$71 = "RIGHT", $Q159 &gt; IF($H$71="", 0, $H$71)), $R159,
    FALSE, N("Check if case is 'TWO' and both directions"),
    AND(
        $D$71 = "TWO",
        OR($Q159 &lt; -ABS($H$71), $Q159 &gt; ABS($H$71))
    ), $R159,
    FALSE, N("Default case: Return NA()"),
    TRUE, NA()
)</f>
        <v>0.12156495028818123</v>
      </c>
      <c r="V159" s="38"/>
      <c r="W159" s="23">
        <v>0.83333333333333093</v>
      </c>
      <c r="X159" s="23">
        <v>0.22999999999999998</v>
      </c>
      <c r="Y159" s="23">
        <f t="shared" si="28"/>
        <v>0.22999999999999998</v>
      </c>
      <c r="Z159" s="23" t="str">
        <f t="shared" si="29"/>
        <v>x</v>
      </c>
    </row>
    <row r="160" spans="1:26" ht="16" x14ac:dyDescent="0.2">
      <c r="A160" s="39"/>
      <c r="B160" s="23"/>
      <c r="C160" s="39">
        <f t="shared" si="35"/>
        <v>-1</v>
      </c>
      <c r="D160" s="39" t="e">
        <f t="shared" ref="D160:D162" si="38">D159</f>
        <v>#N/A</v>
      </c>
      <c r="E160" s="23">
        <v>-1</v>
      </c>
      <c r="F160" s="109">
        <f t="shared" si="37"/>
        <v>-1200</v>
      </c>
      <c r="G160" s="84" t="str">
        <f t="shared" si="36"/>
        <v>-1,200</v>
      </c>
      <c r="H160" s="16"/>
      <c r="I160" s="38"/>
      <c r="J160" s="38"/>
      <c r="K160" s="38"/>
      <c r="L160" s="38"/>
      <c r="M160" s="38"/>
      <c r="N160" s="38"/>
      <c r="O160" s="38"/>
      <c r="P160" s="38"/>
      <c r="Q160" s="46">
        <f t="shared" si="22"/>
        <v>1.5833333333333317</v>
      </c>
      <c r="R160" s="81">
        <f t="shared" si="23"/>
        <v>0.11390269412019215</v>
      </c>
      <c r="S160" s="81" cm="1">
        <f t="array" ref="S160">_xlfn.IFS(
    FALSE, N("Check if X1 shading is ON"),
    $S$48&lt;&gt;"x", NA(),
    FALSE, N("Check if case is 'LEFT' and x axis value less than z score"),
    AND($D$67 = "LEFT", $Q160 &lt; IF($H$67="", 0, $H$67)), $R160,
    FALSE, N("Check if case is 'RIGHT' and x axis value greater than z score"),
    AND($D$67 = "RIGHT", $Q160 &gt; IF($H$67="", 0, $H$67)), $R160,
    FALSE, N("Check if case is 'TWO' and both directions"),
    AND(
        $D$67 = "TWO",
        OR($Q160 &lt; -ABS($H$67), $Q160 &gt; ABS($H$68))
    ), $R160,
    FALSE, N("Default case: Return NA()"),
    TRUE, NA()
)</f>
        <v>0.11390269412019215</v>
      </c>
      <c r="T160" s="81" t="e" cm="1">
        <f t="array" ref="T160">_xlfn.IFS(
    FALSE, N("Check if X1 shading is ON"),
    $S$48&lt;&gt;"x", NA(),
    FALSE, N("Check if case is 'LEFT' and x axis value less than z score"),
    AND($D$68 = "LEFT", $Q160 &lt; IF($H$68="", 0, $H$68)), $R160,
    FALSE, N("Check if case is 'RIGHT' and x axis value greater than z score"),
    AND($D$68 = "RIGHT", $Q160 &gt; IF($H$68="", 0, $H$68)), $R160,
    FALSE, N("Default case: Return NA()"),
    TRUE, NA()
)</f>
        <v>#N/A</v>
      </c>
      <c r="U160" s="81" cm="1">
        <f t="array" ref="U160">_xlfn.IFS(
    FALSE, N("Check if X1 shading is ON"),
    $U$48&lt;&gt;"x", NA(),
    FALSE, N("Check if case is 'LEFT' and x axis value less than z score"),
    AND($D$71 = "LEFT", $Q160 &lt; IF($H$71="", 0, $H$71)), $R160,
    FALSE, N("Check if case is 'RIGHT' and x axis value greater than z score"),
    AND($D$71 = "RIGHT", $Q160 &gt; IF($H$71="", 0, $H$71)), $R160,
    FALSE, N("Check if case is 'TWO' and both directions"),
    AND(
        $D$71 = "TWO",
        OR($Q160 &lt; -ABS($H$71), $Q160 &gt; ABS($H$71))
    ), $R160,
    FALSE, N("Default case: Return NA()"),
    TRUE, NA()
)</f>
        <v>0.11390269412019215</v>
      </c>
      <c r="V160" s="38"/>
      <c r="W160" s="23">
        <v>-0.83333333333333526</v>
      </c>
      <c r="X160" s="23">
        <v>0.254</v>
      </c>
      <c r="Y160" s="23">
        <f t="shared" si="28"/>
        <v>0.254</v>
      </c>
      <c r="Z160" s="23" t="str">
        <f t="shared" si="29"/>
        <v>x</v>
      </c>
    </row>
    <row r="161" spans="1:26" ht="16" x14ac:dyDescent="0.2">
      <c r="A161" s="39"/>
      <c r="B161" s="23"/>
      <c r="C161" s="39">
        <f t="shared" si="35"/>
        <v>0</v>
      </c>
      <c r="D161" s="39" t="e">
        <f t="shared" si="38"/>
        <v>#N/A</v>
      </c>
      <c r="E161" s="48">
        <v>0</v>
      </c>
      <c r="F161" s="109">
        <f t="shared" si="37"/>
        <v>0</v>
      </c>
      <c r="G161" s="84" t="str">
        <f t="shared" si="36"/>
        <v>0</v>
      </c>
      <c r="H161" s="16"/>
      <c r="I161" s="38"/>
      <c r="J161" s="38"/>
      <c r="K161" s="38"/>
      <c r="L161" s="38"/>
      <c r="M161" s="38"/>
      <c r="N161" s="38"/>
      <c r="O161" s="38"/>
      <c r="P161" s="38"/>
      <c r="Q161" s="46">
        <f t="shared" si="22"/>
        <v>1.6249999999999984</v>
      </c>
      <c r="R161" s="81">
        <f t="shared" si="23"/>
        <v>0.10653826813058534</v>
      </c>
      <c r="S161" s="81" cm="1">
        <f t="array" ref="S161">_xlfn.IFS(
    FALSE, N("Check if X1 shading is ON"),
    $S$48&lt;&gt;"x", NA(),
    FALSE, N("Check if case is 'LEFT' and x axis value less than z score"),
    AND($D$67 = "LEFT", $Q161 &lt; IF($H$67="", 0, $H$67)), $R161,
    FALSE, N("Check if case is 'RIGHT' and x axis value greater than z score"),
    AND($D$67 = "RIGHT", $Q161 &gt; IF($H$67="", 0, $H$67)), $R161,
    FALSE, N("Check if case is 'TWO' and both directions"),
    AND(
        $D$67 = "TWO",
        OR($Q161 &lt; -ABS($H$67), $Q161 &gt; ABS($H$68))
    ), $R161,
    FALSE, N("Default case: Return NA()"),
    TRUE, NA()
)</f>
        <v>0.10653826813058534</v>
      </c>
      <c r="T161" s="81" t="e" cm="1">
        <f t="array" ref="T161">_xlfn.IFS(
    FALSE, N("Check if X1 shading is ON"),
    $S$48&lt;&gt;"x", NA(),
    FALSE, N("Check if case is 'LEFT' and x axis value less than z score"),
    AND($D$68 = "LEFT", $Q161 &lt; IF($H$68="", 0, $H$68)), $R161,
    FALSE, N("Check if case is 'RIGHT' and x axis value greater than z score"),
    AND($D$68 = "RIGHT", $Q161 &gt; IF($H$68="", 0, $H$68)), $R161,
    FALSE, N("Default case: Return NA()"),
    TRUE, NA()
)</f>
        <v>#N/A</v>
      </c>
      <c r="U161" s="81" cm="1">
        <f t="array" ref="U161">_xlfn.IFS(
    FALSE, N("Check if X1 shading is ON"),
    $U$48&lt;&gt;"x", NA(),
    FALSE, N("Check if case is 'LEFT' and x axis value less than z score"),
    AND($D$71 = "LEFT", $Q161 &lt; IF($H$71="", 0, $H$71)), $R161,
    FALSE, N("Check if case is 'RIGHT' and x axis value greater than z score"),
    AND($D$71 = "RIGHT", $Q161 &gt; IF($H$71="", 0, $H$71)), $R161,
    FALSE, N("Check if case is 'TWO' and both directions"),
    AND(
        $D$71 = "TWO",
        OR($Q161 &lt; -ABS($H$71), $Q161 &gt; ABS($H$71))
    ), $R161,
    FALSE, N("Default case: Return NA()"),
    TRUE, NA()
)</f>
        <v>0.10653826813058534</v>
      </c>
      <c r="V161" s="38"/>
      <c r="W161" s="23">
        <v>-0.66666666666666874</v>
      </c>
      <c r="X161" s="23">
        <v>0.254</v>
      </c>
      <c r="Y161" s="23">
        <f t="shared" si="28"/>
        <v>0.254</v>
      </c>
      <c r="Z161" s="23" t="str">
        <f t="shared" si="29"/>
        <v>x</v>
      </c>
    </row>
    <row r="162" spans="1:26" ht="16" x14ac:dyDescent="0.2">
      <c r="A162" s="39"/>
      <c r="B162" s="23"/>
      <c r="C162" s="39">
        <f t="shared" si="35"/>
        <v>1</v>
      </c>
      <c r="D162" s="39" t="e">
        <f t="shared" si="38"/>
        <v>#N/A</v>
      </c>
      <c r="E162" s="48">
        <v>1</v>
      </c>
      <c r="F162" s="109">
        <f t="shared" si="37"/>
        <v>1200</v>
      </c>
      <c r="G162" s="84" t="str">
        <f t="shared" si="36"/>
        <v>+1,200</v>
      </c>
      <c r="H162" s="16"/>
      <c r="I162" s="38"/>
      <c r="J162" s="38"/>
      <c r="K162" s="38"/>
      <c r="L162" s="38"/>
      <c r="M162" s="38"/>
      <c r="N162" s="38"/>
      <c r="O162" s="38"/>
      <c r="P162" s="38"/>
      <c r="Q162" s="46">
        <f t="shared" si="22"/>
        <v>1.6666666666666652</v>
      </c>
      <c r="R162" s="81">
        <f t="shared" si="23"/>
        <v>9.9477138792748943E-2</v>
      </c>
      <c r="S162" s="81" cm="1">
        <f t="array" ref="S162">_xlfn.IFS(
    FALSE, N("Check if X1 shading is ON"),
    $S$48&lt;&gt;"x", NA(),
    FALSE, N("Check if case is 'LEFT' and x axis value less than z score"),
    AND($D$67 = "LEFT", $Q162 &lt; IF($H$67="", 0, $H$67)), $R162,
    FALSE, N("Check if case is 'RIGHT' and x axis value greater than z score"),
    AND($D$67 = "RIGHT", $Q162 &gt; IF($H$67="", 0, $H$67)), $R162,
    FALSE, N("Check if case is 'TWO' and both directions"),
    AND(
        $D$67 = "TWO",
        OR($Q162 &lt; -ABS($H$67), $Q162 &gt; ABS($H$68))
    ), $R162,
    FALSE, N("Default case: Return NA()"),
    TRUE, NA()
)</f>
        <v>9.9477138792748943E-2</v>
      </c>
      <c r="T162" s="81" t="e" cm="1">
        <f t="array" ref="T162">_xlfn.IFS(
    FALSE, N("Check if X1 shading is ON"),
    $S$48&lt;&gt;"x", NA(),
    FALSE, N("Check if case is 'LEFT' and x axis value less than z score"),
    AND($D$68 = "LEFT", $Q162 &lt; IF($H$68="", 0, $H$68)), $R162,
    FALSE, N("Check if case is 'RIGHT' and x axis value greater than z score"),
    AND($D$68 = "RIGHT", $Q162 &gt; IF($H$68="", 0, $H$68)), $R162,
    FALSE, N("Default case: Return NA()"),
    TRUE, NA()
)</f>
        <v>#N/A</v>
      </c>
      <c r="U162" s="81" cm="1">
        <f t="array" ref="U162">_xlfn.IFS(
    FALSE, N("Check if X1 shading is ON"),
    $U$48&lt;&gt;"x", NA(),
    FALSE, N("Check if case is 'LEFT' and x axis value less than z score"),
    AND($D$71 = "LEFT", $Q162 &lt; IF($H$71="", 0, $H$71)), $R162,
    FALSE, N("Check if case is 'RIGHT' and x axis value greater than z score"),
    AND($D$71 = "RIGHT", $Q162 &gt; IF($H$71="", 0, $H$71)), $R162,
    FALSE, N("Check if case is 'TWO' and both directions"),
    AND(
        $D$71 = "TWO",
        OR($Q162 &lt; -ABS($H$71), $Q162 &gt; ABS($H$71))
    ), $R162,
    FALSE, N("Default case: Return NA()"),
    TRUE, NA()
)</f>
        <v>9.9477138792748943E-2</v>
      </c>
      <c r="V162" s="38"/>
      <c r="W162" s="23">
        <v>-0.50000000000000222</v>
      </c>
      <c r="X162" s="23">
        <v>0.254</v>
      </c>
      <c r="Y162" s="23">
        <f t="shared" si="28"/>
        <v>0.254</v>
      </c>
      <c r="Z162" s="23" t="str">
        <f t="shared" si="29"/>
        <v>x</v>
      </c>
    </row>
    <row r="163" spans="1:26" ht="16" x14ac:dyDescent="0.2">
      <c r="A163" s="39"/>
      <c r="B163" s="23"/>
      <c r="C163" s="39">
        <f>C120</f>
        <v>2</v>
      </c>
      <c r="D163" s="39" t="e">
        <f>D162</f>
        <v>#N/A</v>
      </c>
      <c r="E163" s="48">
        <v>2</v>
      </c>
      <c r="F163" s="109">
        <f t="shared" si="37"/>
        <v>2400</v>
      </c>
      <c r="G163" s="84" t="str">
        <f t="shared" si="36"/>
        <v>+2,400</v>
      </c>
      <c r="H163" s="16"/>
      <c r="I163" s="38"/>
      <c r="J163" s="38"/>
      <c r="K163" s="38"/>
      <c r="L163" s="38"/>
      <c r="M163" s="38"/>
      <c r="N163" s="38"/>
      <c r="O163" s="38"/>
      <c r="P163" s="38"/>
      <c r="Q163" s="46">
        <f t="shared" si="22"/>
        <v>1.7083333333333319</v>
      </c>
      <c r="R163" s="81">
        <f t="shared" si="23"/>
        <v>9.2722889001515929E-2</v>
      </c>
      <c r="S163" s="81" cm="1">
        <f t="array" ref="S163">_xlfn.IFS(
    FALSE, N("Check if X1 shading is ON"),
    $S$48&lt;&gt;"x", NA(),
    FALSE, N("Check if case is 'LEFT' and x axis value less than z score"),
    AND($D$67 = "LEFT", $Q163 &lt; IF($H$67="", 0, $H$67)), $R163,
    FALSE, N("Check if case is 'RIGHT' and x axis value greater than z score"),
    AND($D$67 = "RIGHT", $Q163 &gt; IF($H$67="", 0, $H$67)), $R163,
    FALSE, N("Check if case is 'TWO' and both directions"),
    AND(
        $D$67 = "TWO",
        OR($Q163 &lt; -ABS($H$67), $Q163 &gt; ABS($H$68))
    ), $R163,
    FALSE, N("Default case: Return NA()"),
    TRUE, NA()
)</f>
        <v>9.2722889001515929E-2</v>
      </c>
      <c r="T163" s="81" t="e" cm="1">
        <f t="array" ref="T163">_xlfn.IFS(
    FALSE, N("Check if X1 shading is ON"),
    $S$48&lt;&gt;"x", NA(),
    FALSE, N("Check if case is 'LEFT' and x axis value less than z score"),
    AND($D$68 = "LEFT", $Q163 &lt; IF($H$68="", 0, $H$68)), $R163,
    FALSE, N("Check if case is 'RIGHT' and x axis value greater than z score"),
    AND($D$68 = "RIGHT", $Q163 &gt; IF($H$68="", 0, $H$68)), $R163,
    FALSE, N("Default case: Return NA()"),
    TRUE, NA()
)</f>
        <v>#N/A</v>
      </c>
      <c r="U163" s="81" cm="1">
        <f t="array" ref="U163">_xlfn.IFS(
    FALSE, N("Check if X1 shading is ON"),
    $U$48&lt;&gt;"x", NA(),
    FALSE, N("Check if case is 'LEFT' and x axis value less than z score"),
    AND($D$71 = "LEFT", $Q163 &lt; IF($H$71="", 0, $H$71)), $R163,
    FALSE, N("Check if case is 'RIGHT' and x axis value greater than z score"),
    AND($D$71 = "RIGHT", $Q163 &gt; IF($H$71="", 0, $H$71)), $R163,
    FALSE, N("Check if case is 'TWO' and both directions"),
    AND(
        $D$71 = "TWO",
        OR($Q163 &lt; -ABS($H$71), $Q163 &gt; ABS($H$71))
    ), $R163,
    FALSE, N("Default case: Return NA()"),
    TRUE, NA()
)</f>
        <v>9.2722889001515929E-2</v>
      </c>
      <c r="V163" s="38"/>
      <c r="W163" s="23">
        <v>-0.33333333333333548</v>
      </c>
      <c r="X163" s="23">
        <v>0.254</v>
      </c>
      <c r="Y163" s="23">
        <f t="shared" si="28"/>
        <v>0.254</v>
      </c>
      <c r="Z163" s="23" t="str">
        <f t="shared" si="29"/>
        <v>x</v>
      </c>
    </row>
    <row r="164" spans="1:26" ht="16" x14ac:dyDescent="0.2">
      <c r="A164" s="39"/>
      <c r="B164" s="23"/>
      <c r="C164" s="39">
        <f>C121</f>
        <v>3</v>
      </c>
      <c r="D164" s="39" t="e">
        <f>D163</f>
        <v>#N/A</v>
      </c>
      <c r="E164" s="48">
        <v>3</v>
      </c>
      <c r="F164" s="109">
        <f t="shared" si="37"/>
        <v>3600</v>
      </c>
      <c r="G164" s="84" t="str">
        <f t="shared" si="36"/>
        <v>+3,600</v>
      </c>
      <c r="H164" s="38"/>
      <c r="I164" s="38"/>
      <c r="J164" s="38"/>
      <c r="K164" s="38"/>
      <c r="L164" s="38"/>
      <c r="M164" s="38"/>
      <c r="N164" s="38"/>
      <c r="O164" s="38"/>
      <c r="P164" s="38"/>
      <c r="Q164" s="46">
        <f t="shared" si="22"/>
        <v>1.7499999999999987</v>
      </c>
      <c r="R164" s="81">
        <f t="shared" si="23"/>
        <v>8.6277318826511712E-2</v>
      </c>
      <c r="S164" s="81" cm="1">
        <f t="array" ref="S164">_xlfn.IFS(
    FALSE, N("Check if X1 shading is ON"),
    $S$48&lt;&gt;"x", NA(),
    FALSE, N("Check if case is 'LEFT' and x axis value less than z score"),
    AND($D$67 = "LEFT", $Q164 &lt; IF($H$67="", 0, $H$67)), $R164,
    FALSE, N("Check if case is 'RIGHT' and x axis value greater than z score"),
    AND($D$67 = "RIGHT", $Q164 &gt; IF($H$67="", 0, $H$67)), $R164,
    FALSE, N("Check if case is 'TWO' and both directions"),
    AND(
        $D$67 = "TWO",
        OR($Q164 &lt; -ABS($H$67), $Q164 &gt; ABS($H$68))
    ), $R164,
    FALSE, N("Default case: Return NA()"),
    TRUE, NA()
)</f>
        <v>8.6277318826511712E-2</v>
      </c>
      <c r="T164" s="81" t="e" cm="1">
        <f t="array" ref="T164">_xlfn.IFS(
    FALSE, N("Check if X1 shading is ON"),
    $S$48&lt;&gt;"x", NA(),
    FALSE, N("Check if case is 'LEFT' and x axis value less than z score"),
    AND($D$68 = "LEFT", $Q164 &lt; IF($H$68="", 0, $H$68)), $R164,
    FALSE, N("Check if case is 'RIGHT' and x axis value greater than z score"),
    AND($D$68 = "RIGHT", $Q164 &gt; IF($H$68="", 0, $H$68)), $R164,
    FALSE, N("Default case: Return NA()"),
    TRUE, NA()
)</f>
        <v>#N/A</v>
      </c>
      <c r="U164" s="81" cm="1">
        <f t="array" ref="U164">_xlfn.IFS(
    FALSE, N("Check if X1 shading is ON"),
    $U$48&lt;&gt;"x", NA(),
    FALSE, N("Check if case is 'LEFT' and x axis value less than z score"),
    AND($D$71 = "LEFT", $Q164 &lt; IF($H$71="", 0, $H$71)), $R164,
    FALSE, N("Check if case is 'RIGHT' and x axis value greater than z score"),
    AND($D$71 = "RIGHT", $Q164 &gt; IF($H$71="", 0, $H$71)), $R164,
    FALSE, N("Check if case is 'TWO' and both directions"),
    AND(
        $D$71 = "TWO",
        OR($Q164 &lt; -ABS($H$71), $Q164 &gt; ABS($H$71))
    ), $R164,
    FALSE, N("Default case: Return NA()"),
    TRUE, NA()
)</f>
        <v>8.6277318826511712E-2</v>
      </c>
      <c r="V164" s="38"/>
      <c r="W164" s="23">
        <v>-0.16666666666666879</v>
      </c>
      <c r="X164" s="23">
        <v>0.254</v>
      </c>
      <c r="Y164" s="23">
        <f t="shared" si="28"/>
        <v>0.254</v>
      </c>
      <c r="Z164" s="23" t="str">
        <f t="shared" si="29"/>
        <v>x</v>
      </c>
    </row>
    <row r="165" spans="1:26" ht="19" x14ac:dyDescent="0.25">
      <c r="A165" s="78" t="s">
        <v>413</v>
      </c>
      <c r="B165" s="23"/>
      <c r="C165" s="23"/>
      <c r="D165" s="39"/>
      <c r="E165" s="39"/>
      <c r="F165" s="39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46">
        <f t="shared" si="22"/>
        <v>1.7916666666666654</v>
      </c>
      <c r="R165" s="81">
        <f t="shared" si="23"/>
        <v>8.014055443826619E-2</v>
      </c>
      <c r="S165" s="81" cm="1">
        <f t="array" ref="S165">_xlfn.IFS(
    FALSE, N("Check if X1 shading is ON"),
    $S$48&lt;&gt;"x", NA(),
    FALSE, N("Check if case is 'LEFT' and x axis value less than z score"),
    AND($D$67 = "LEFT", $Q165 &lt; IF($H$67="", 0, $H$67)), $R165,
    FALSE, N("Check if case is 'RIGHT' and x axis value greater than z score"),
    AND($D$67 = "RIGHT", $Q165 &gt; IF($H$67="", 0, $H$67)), $R165,
    FALSE, N("Check if case is 'TWO' and both directions"),
    AND(
        $D$67 = "TWO",
        OR($Q165 &lt; -ABS($H$67), $Q165 &gt; ABS($H$68))
    ), $R165,
    FALSE, N("Default case: Return NA()"),
    TRUE, NA()
)</f>
        <v>8.014055443826619E-2</v>
      </c>
      <c r="T165" s="81" t="e" cm="1">
        <f t="array" ref="T165">_xlfn.IFS(
    FALSE, N("Check if X1 shading is ON"),
    $S$48&lt;&gt;"x", NA(),
    FALSE, N("Check if case is 'LEFT' and x axis value less than z score"),
    AND($D$68 = "LEFT", $Q165 &lt; IF($H$68="", 0, $H$68)), $R165,
    FALSE, N("Check if case is 'RIGHT' and x axis value greater than z score"),
    AND($D$68 = "RIGHT", $Q165 &gt; IF($H$68="", 0, $H$68)), $R165,
    FALSE, N("Default case: Return NA()"),
    TRUE, NA()
)</f>
        <v>#N/A</v>
      </c>
      <c r="U165" s="81" cm="1">
        <f t="array" ref="U165">_xlfn.IFS(
    FALSE, N("Check if X1 shading is ON"),
    $U$48&lt;&gt;"x", NA(),
    FALSE, N("Check if case is 'LEFT' and x axis value less than z score"),
    AND($D$71 = "LEFT", $Q165 &lt; IF($H$71="", 0, $H$71)), $R165,
    FALSE, N("Check if case is 'RIGHT' and x axis value greater than z score"),
    AND($D$71 = "RIGHT", $Q165 &gt; IF($H$71="", 0, $H$71)), $R165,
    FALSE, N("Check if case is 'TWO' and both directions"),
    AND(
        $D$71 = "TWO",
        OR($Q165 &lt; -ABS($H$71), $Q165 &gt; ABS($H$71))
    ), $R165,
    FALSE, N("Default case: Return NA()"),
    TRUE, NA()
)</f>
        <v>8.014055443826619E-2</v>
      </c>
      <c r="V165" s="38"/>
      <c r="W165" s="23">
        <v>0.16666666666666449</v>
      </c>
      <c r="X165" s="23">
        <v>0.254</v>
      </c>
      <c r="Y165" s="23">
        <f t="shared" si="28"/>
        <v>0.254</v>
      </c>
      <c r="Z165" s="23" t="str">
        <f t="shared" si="29"/>
        <v>x</v>
      </c>
    </row>
    <row r="166" spans="1:26" ht="17" x14ac:dyDescent="0.2">
      <c r="A166" s="44" t="s">
        <v>289</v>
      </c>
      <c r="B166" s="5" t="s">
        <v>290</v>
      </c>
      <c r="C166" s="45" t="str">
        <f>LEFT(A165,6)&amp;" "&amp;$B$67&amp;" axis"</f>
        <v>X3 raw normal pop axis</v>
      </c>
      <c r="D166" s="45" t="str">
        <f>$B$62&amp;" y"</f>
        <v>normal pop y</v>
      </c>
      <c r="E166" s="44" t="str">
        <f>$B$62&amp;" raw labels"</f>
        <v>normal pop raw labels</v>
      </c>
      <c r="F166" s="39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46">
        <f t="shared" si="22"/>
        <v>1.8333333333333321</v>
      </c>
      <c r="R166" s="81">
        <f t="shared" si="23"/>
        <v>7.4311163558993254E-2</v>
      </c>
      <c r="S166" s="81" cm="1">
        <f t="array" ref="S166">_xlfn.IFS(
    FALSE, N("Check if X1 shading is ON"),
    $S$48&lt;&gt;"x", NA(),
    FALSE, N("Check if case is 'LEFT' and x axis value less than z score"),
    AND($D$67 = "LEFT", $Q166 &lt; IF($H$67="", 0, $H$67)), $R166,
    FALSE, N("Check if case is 'RIGHT' and x axis value greater than z score"),
    AND($D$67 = "RIGHT", $Q166 &gt; IF($H$67="", 0, $H$67)), $R166,
    FALSE, N("Check if case is 'TWO' and both directions"),
    AND(
        $D$67 = "TWO",
        OR($Q166 &lt; -ABS($H$67), $Q166 &gt; ABS($H$68))
    ), $R166,
    FALSE, N("Default case: Return NA()"),
    TRUE, NA()
)</f>
        <v>7.4311163558993254E-2</v>
      </c>
      <c r="T166" s="81" t="e" cm="1">
        <f t="array" ref="T166">_xlfn.IFS(
    FALSE, N("Check if X1 shading is ON"),
    $S$48&lt;&gt;"x", NA(),
    FALSE, N("Check if case is 'LEFT' and x axis value less than z score"),
    AND($D$68 = "LEFT", $Q166 &lt; IF($H$68="", 0, $H$68)), $R166,
    FALSE, N("Check if case is 'RIGHT' and x axis value greater than z score"),
    AND($D$68 = "RIGHT", $Q166 &gt; IF($H$68="", 0, $H$68)), $R166,
    FALSE, N("Default case: Return NA()"),
    TRUE, NA()
)</f>
        <v>#N/A</v>
      </c>
      <c r="U166" s="81" cm="1">
        <f t="array" ref="U166">_xlfn.IFS(
    FALSE, N("Check if X1 shading is ON"),
    $U$48&lt;&gt;"x", NA(),
    FALSE, N("Check if case is 'LEFT' and x axis value less than z score"),
    AND($D$71 = "LEFT", $Q166 &lt; IF($H$71="", 0, $H$71)), $R166,
    FALSE, N("Check if case is 'RIGHT' and x axis value greater than z score"),
    AND($D$71 = "RIGHT", $Q166 &gt; IF($H$71="", 0, $H$71)), $R166,
    FALSE, N("Check if case is 'TWO' and both directions"),
    AND(
        $D$71 = "TWO",
        OR($Q166 &lt; -ABS($H$71), $Q166 &gt; ABS($H$71))
    ), $R166,
    FALSE, N("Default case: Return NA()"),
    TRUE, NA()
)</f>
        <v>7.4311163558993254E-2</v>
      </c>
      <c r="V166" s="38"/>
      <c r="W166" s="23">
        <v>0.33333333333333115</v>
      </c>
      <c r="X166" s="23">
        <v>0.254</v>
      </c>
      <c r="Y166" s="23">
        <f t="shared" si="28"/>
        <v>0.254</v>
      </c>
      <c r="Z166" s="23" t="str">
        <f t="shared" si="29"/>
        <v>x</v>
      </c>
    </row>
    <row r="167" spans="1:26" ht="17" x14ac:dyDescent="0.2">
      <c r="A167" s="39" t="str">
        <f>L59</f>
        <v>x</v>
      </c>
      <c r="B167" s="23">
        <v>-0.2</v>
      </c>
      <c r="C167" s="39">
        <f t="shared" ref="C167:C174" si="39">C114</f>
        <v>-4</v>
      </c>
      <c r="D167" s="39">
        <f>IF(
    $A$167="x",
    $B$167,
    NA()
)</f>
        <v>-0.2</v>
      </c>
      <c r="E167" s="83" t="str">
        <f>IF(E168="","","raw scale")</f>
        <v>raw scale</v>
      </c>
      <c r="F167" s="39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46">
        <f t="shared" si="22"/>
        <v>1.8749999999999989</v>
      </c>
      <c r="R167" s="81">
        <f t="shared" si="23"/>
        <v>6.8786275826692042E-2</v>
      </c>
      <c r="S167" s="81" cm="1">
        <f t="array" ref="S167">_xlfn.IFS(
    FALSE, N("Check if X1 shading is ON"),
    $S$48&lt;&gt;"x", NA(),
    FALSE, N("Check if case is 'LEFT' and x axis value less than z score"),
    AND($D$67 = "LEFT", $Q167 &lt; IF($H$67="", 0, $H$67)), $R167,
    FALSE, N("Check if case is 'RIGHT' and x axis value greater than z score"),
    AND($D$67 = "RIGHT", $Q167 &gt; IF($H$67="", 0, $H$67)), $R167,
    FALSE, N("Check if case is 'TWO' and both directions"),
    AND(
        $D$67 = "TWO",
        OR($Q167 &lt; -ABS($H$67), $Q167 &gt; ABS($H$68))
    ), $R167,
    FALSE, N("Default case: Return NA()"),
    TRUE, NA()
)</f>
        <v>6.8786275826692042E-2</v>
      </c>
      <c r="T167" s="81" t="e" cm="1">
        <f t="array" ref="T167">_xlfn.IFS(
    FALSE, N("Check if X1 shading is ON"),
    $S$48&lt;&gt;"x", NA(),
    FALSE, N("Check if case is 'LEFT' and x axis value less than z score"),
    AND($D$68 = "LEFT", $Q167 &lt; IF($H$68="", 0, $H$68)), $R167,
    FALSE, N("Check if case is 'RIGHT' and x axis value greater than z score"),
    AND($D$68 = "RIGHT", $Q167 &gt; IF($H$68="", 0, $H$68)), $R167,
    FALSE, N("Default case: Return NA()"),
    TRUE, NA()
)</f>
        <v>#N/A</v>
      </c>
      <c r="U167" s="81" cm="1">
        <f t="array" ref="U167">_xlfn.IFS(
    FALSE, N("Check if X1 shading is ON"),
    $U$48&lt;&gt;"x", NA(),
    FALSE, N("Check if case is 'LEFT' and x axis value less than z score"),
    AND($D$71 = "LEFT", $Q167 &lt; IF($H$71="", 0, $H$71)), $R167,
    FALSE, N("Check if case is 'RIGHT' and x axis value greater than z score"),
    AND($D$71 = "RIGHT", $Q167 &gt; IF($H$71="", 0, $H$71)), $R167,
    FALSE, N("Check if case is 'TWO' and both directions"),
    AND(
        $D$71 = "TWO",
        OR($Q167 &lt; -ABS($H$71), $Q167 &gt; ABS($H$71))
    ), $R167,
    FALSE, N("Default case: Return NA()"),
    TRUE, NA()
)</f>
        <v>6.8786275826692042E-2</v>
      </c>
      <c r="V167" s="38"/>
      <c r="W167" s="23">
        <v>0.49999999999999789</v>
      </c>
      <c r="X167" s="23">
        <v>0.254</v>
      </c>
      <c r="Y167" s="23">
        <f t="shared" si="28"/>
        <v>0.254</v>
      </c>
      <c r="Z167" s="23" t="str">
        <f t="shared" si="29"/>
        <v>x</v>
      </c>
    </row>
    <row r="168" spans="1:26" ht="16" x14ac:dyDescent="0.2">
      <c r="A168" s="39"/>
      <c r="B168" s="23"/>
      <c r="C168" s="39">
        <f t="shared" si="39"/>
        <v>-3</v>
      </c>
      <c r="D168" s="39">
        <f t="shared" ref="D168:D174" si="40">IF(
    $A$167="x",
    $B$167,
    NA()
)</f>
        <v>-0.2</v>
      </c>
      <c r="E168" s="84" t="str">
        <f t="shared" ref="E168:E174" si="41">IFERROR(
    TEXT(
        E$71 + $C168 * F$71,
        IF(
            $L$62 = 0,
            "#,##0",
            "#,##0." &amp; REPT("0", $L$62)
        )
    ),
    ""
)</f>
        <v>2,600</v>
      </c>
      <c r="F168" s="39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46">
        <f t="shared" si="22"/>
        <v>1.9166666666666656</v>
      </c>
      <c r="R168" s="81">
        <f t="shared" si="23"/>
        <v>6.3561706516962482E-2</v>
      </c>
      <c r="S168" s="81" cm="1">
        <f t="array" ref="S168">_xlfn.IFS(
    FALSE, N("Check if X1 shading is ON"),
    $S$48&lt;&gt;"x", NA(),
    FALSE, N("Check if case is 'LEFT' and x axis value less than z score"),
    AND($D$67 = "LEFT", $Q168 &lt; IF($H$67="", 0, $H$67)), $R168,
    FALSE, N("Check if case is 'RIGHT' and x axis value greater than z score"),
    AND($D$67 = "RIGHT", $Q168 &gt; IF($H$67="", 0, $H$67)), $R168,
    FALSE, N("Check if case is 'TWO' and both directions"),
    AND(
        $D$67 = "TWO",
        OR($Q168 &lt; -ABS($H$67), $Q168 &gt; ABS($H$68))
    ), $R168,
    FALSE, N("Default case: Return NA()"),
    TRUE, NA()
)</f>
        <v>6.3561706516962482E-2</v>
      </c>
      <c r="T168" s="81" t="e" cm="1">
        <f t="array" ref="T168">_xlfn.IFS(
    FALSE, N("Check if X1 shading is ON"),
    $S$48&lt;&gt;"x", NA(),
    FALSE, N("Check if case is 'LEFT' and x axis value less than z score"),
    AND($D$68 = "LEFT", $Q168 &lt; IF($H$68="", 0, $H$68)), $R168,
    FALSE, N("Check if case is 'RIGHT' and x axis value greater than z score"),
    AND($D$68 = "RIGHT", $Q168 &gt; IF($H$68="", 0, $H$68)), $R168,
    FALSE, N("Default case: Return NA()"),
    TRUE, NA()
)</f>
        <v>#N/A</v>
      </c>
      <c r="U168" s="81" cm="1">
        <f t="array" ref="U168">_xlfn.IFS(
    FALSE, N("Check if X1 shading is ON"),
    $U$48&lt;&gt;"x", NA(),
    FALSE, N("Check if case is 'LEFT' and x axis value less than z score"),
    AND($D$71 = "LEFT", $Q168 &lt; IF($H$71="", 0, $H$71)), $R168,
    FALSE, N("Check if case is 'RIGHT' and x axis value greater than z score"),
    AND($D$71 = "RIGHT", $Q168 &gt; IF($H$71="", 0, $H$71)), $R168,
    FALSE, N("Check if case is 'TWO' and both directions"),
    AND(
        $D$71 = "TWO",
        OR($Q168 &lt; -ABS($H$71), $Q168 &gt; ABS($H$71))
    ), $R168,
    FALSE, N("Default case: Return NA()"),
    TRUE, NA()
)</f>
        <v>6.3561706516962482E-2</v>
      </c>
      <c r="V168" s="38"/>
      <c r="W168" s="23">
        <v>0.66666666666666441</v>
      </c>
      <c r="X168" s="23">
        <v>0.254</v>
      </c>
      <c r="Y168" s="23">
        <f t="shared" si="28"/>
        <v>0.254</v>
      </c>
      <c r="Z168" s="23" t="str">
        <f t="shared" si="29"/>
        <v>x</v>
      </c>
    </row>
    <row r="169" spans="1:26" ht="16" x14ac:dyDescent="0.2">
      <c r="A169" s="39"/>
      <c r="B169" s="23"/>
      <c r="C169" s="39">
        <f t="shared" si="39"/>
        <v>-2</v>
      </c>
      <c r="D169" s="39">
        <f t="shared" si="40"/>
        <v>-0.2</v>
      </c>
      <c r="E169" s="84" t="str">
        <f t="shared" si="41"/>
        <v>4,400</v>
      </c>
      <c r="F169" s="39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46">
        <f t="shared" si="22"/>
        <v>1.9583333333333324</v>
      </c>
      <c r="R169" s="81">
        <f t="shared" si="23"/>
        <v>5.8632082139484676E-2</v>
      </c>
      <c r="S169" s="81" cm="1">
        <f t="array" ref="S169">_xlfn.IFS(
    FALSE, N("Check if X1 shading is ON"),
    $S$48&lt;&gt;"x", NA(),
    FALSE, N("Check if case is 'LEFT' and x axis value less than z score"),
    AND($D$67 = "LEFT", $Q169 &lt; IF($H$67="", 0, $H$67)), $R169,
    FALSE, N("Check if case is 'RIGHT' and x axis value greater than z score"),
    AND($D$67 = "RIGHT", $Q169 &gt; IF($H$67="", 0, $H$67)), $R169,
    FALSE, N("Check if case is 'TWO' and both directions"),
    AND(
        $D$67 = "TWO",
        OR($Q169 &lt; -ABS($H$67), $Q169 &gt; ABS($H$68))
    ), $R169,
    FALSE, N("Default case: Return NA()"),
    TRUE, NA()
)</f>
        <v>5.8632082139484676E-2</v>
      </c>
      <c r="T169" s="81" t="e" cm="1">
        <f t="array" ref="T169">_xlfn.IFS(
    FALSE, N("Check if X1 shading is ON"),
    $S$48&lt;&gt;"x", NA(),
    FALSE, N("Check if case is 'LEFT' and x axis value less than z score"),
    AND($D$68 = "LEFT", $Q169 &lt; IF($H$68="", 0, $H$68)), $R169,
    FALSE, N("Check if case is 'RIGHT' and x axis value greater than z score"),
    AND($D$68 = "RIGHT", $Q169 &gt; IF($H$68="", 0, $H$68)), $R169,
    FALSE, N("Default case: Return NA()"),
    TRUE, NA()
)</f>
        <v>#N/A</v>
      </c>
      <c r="U169" s="81" cm="1">
        <f t="array" ref="U169">_xlfn.IFS(
    FALSE, N("Check if X1 shading is ON"),
    $U$48&lt;&gt;"x", NA(),
    FALSE, N("Check if case is 'LEFT' and x axis value less than z score"),
    AND($D$71 = "LEFT", $Q169 &lt; IF($H$71="", 0, $H$71)), $R169,
    FALSE, N("Check if case is 'RIGHT' and x axis value greater than z score"),
    AND($D$71 = "RIGHT", $Q169 &gt; IF($H$71="", 0, $H$71)), $R169,
    FALSE, N("Check if case is 'TWO' and both directions"),
    AND(
        $D$71 = "TWO",
        OR($Q169 &lt; -ABS($H$71), $Q169 &gt; ABS($H$71))
    ), $R169,
    FALSE, N("Default case: Return NA()"),
    TRUE, NA()
)</f>
        <v>5.8632082139484676E-2</v>
      </c>
      <c r="V169" s="38"/>
      <c r="W169" s="23">
        <v>0.83333333333333093</v>
      </c>
      <c r="X169" s="23">
        <v>0.254</v>
      </c>
      <c r="Y169" s="23">
        <f t="shared" si="28"/>
        <v>0.254</v>
      </c>
      <c r="Z169" s="23" t="str">
        <f t="shared" si="29"/>
        <v>x</v>
      </c>
    </row>
    <row r="170" spans="1:26" ht="16" x14ac:dyDescent="0.2">
      <c r="A170" s="39"/>
      <c r="B170" s="23"/>
      <c r="C170" s="39">
        <f t="shared" si="39"/>
        <v>-1</v>
      </c>
      <c r="D170" s="39">
        <f t="shared" si="40"/>
        <v>-0.2</v>
      </c>
      <c r="E170" s="84" t="str">
        <f t="shared" si="41"/>
        <v>6,200</v>
      </c>
      <c r="F170" s="39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46">
        <f t="shared" si="22"/>
        <v>1.9999999999999991</v>
      </c>
      <c r="R170" s="81">
        <f t="shared" si="23"/>
        <v>5.3990966513188146E-2</v>
      </c>
      <c r="S170" s="81" cm="1">
        <f t="array" ref="S170">_xlfn.IFS(
    FALSE, N("Check if X1 shading is ON"),
    $S$48&lt;&gt;"x", NA(),
    FALSE, N("Check if case is 'LEFT' and x axis value less than z score"),
    AND($D$67 = "LEFT", $Q170 &lt; IF($H$67="", 0, $H$67)), $R170,
    FALSE, N("Check if case is 'RIGHT' and x axis value greater than z score"),
    AND($D$67 = "RIGHT", $Q170 &gt; IF($H$67="", 0, $H$67)), $R170,
    FALSE, N("Check if case is 'TWO' and both directions"),
    AND(
        $D$67 = "TWO",
        OR($Q170 &lt; -ABS($H$67), $Q170 &gt; ABS($H$68))
    ), $R170,
    FALSE, N("Default case: Return NA()"),
    TRUE, NA()
)</f>
        <v>5.3990966513188146E-2</v>
      </c>
      <c r="T170" s="81" t="e" cm="1">
        <f t="array" ref="T170">_xlfn.IFS(
    FALSE, N("Check if X1 shading is ON"),
    $S$48&lt;&gt;"x", NA(),
    FALSE, N("Check if case is 'LEFT' and x axis value less than z score"),
    AND($D$68 = "LEFT", $Q170 &lt; IF($H$68="", 0, $H$68)), $R170,
    FALSE, N("Check if case is 'RIGHT' and x axis value greater than z score"),
    AND($D$68 = "RIGHT", $Q170 &gt; IF($H$68="", 0, $H$68)), $R170,
    FALSE, N("Default case: Return NA()"),
    TRUE, NA()
)</f>
        <v>#N/A</v>
      </c>
      <c r="U170" s="81" cm="1">
        <f t="array" ref="U170">_xlfn.IFS(
    FALSE, N("Check if X1 shading is ON"),
    $U$48&lt;&gt;"x", NA(),
    FALSE, N("Check if case is 'LEFT' and x axis value less than z score"),
    AND($D$71 = "LEFT", $Q170 &lt; IF($H$71="", 0, $H$71)), $R170,
    FALSE, N("Check if case is 'RIGHT' and x axis value greater than z score"),
    AND($D$71 = "RIGHT", $Q170 &gt; IF($H$71="", 0, $H$71)), $R170,
    FALSE, N("Check if case is 'TWO' and both directions"),
    AND(
        $D$71 = "TWO",
        OR($Q170 &lt; -ABS($H$71), $Q170 &gt; ABS($H$71))
    ), $R170,
    FALSE, N("Default case: Return NA()"),
    TRUE, NA()
)</f>
        <v>5.3990966513188146E-2</v>
      </c>
      <c r="V170" s="38"/>
      <c r="W170" s="23">
        <v>-0.66666666666666874</v>
      </c>
      <c r="X170" s="23">
        <v>0.27800000000000002</v>
      </c>
      <c r="Y170" s="23">
        <f t="shared" si="28"/>
        <v>0.27800000000000002</v>
      </c>
      <c r="Z170" s="23" t="str">
        <f t="shared" si="29"/>
        <v>x</v>
      </c>
    </row>
    <row r="171" spans="1:26" ht="16" x14ac:dyDescent="0.2">
      <c r="A171" s="39"/>
      <c r="B171" s="23"/>
      <c r="C171" s="39">
        <f t="shared" si="39"/>
        <v>0</v>
      </c>
      <c r="D171" s="39">
        <f t="shared" si="40"/>
        <v>-0.2</v>
      </c>
      <c r="E171" s="84" t="str">
        <f t="shared" si="41"/>
        <v>8,000</v>
      </c>
      <c r="F171" s="39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46">
        <f t="shared" si="22"/>
        <v>2.0416666666666656</v>
      </c>
      <c r="R171" s="81">
        <f t="shared" si="23"/>
        <v>4.9630986023359178E-2</v>
      </c>
      <c r="S171" s="81" cm="1">
        <f t="array" ref="S171">_xlfn.IFS(
    FALSE, N("Check if X1 shading is ON"),
    $S$48&lt;&gt;"x", NA(),
    FALSE, N("Check if case is 'LEFT' and x axis value less than z score"),
    AND($D$67 = "LEFT", $Q171 &lt; IF($H$67="", 0, $H$67)), $R171,
    FALSE, N("Check if case is 'RIGHT' and x axis value greater than z score"),
    AND($D$67 = "RIGHT", $Q171 &gt; IF($H$67="", 0, $H$67)), $R171,
    FALSE, N("Check if case is 'TWO' and both directions"),
    AND(
        $D$67 = "TWO",
        OR($Q171 &lt; -ABS($H$67), $Q171 &gt; ABS($H$68))
    ), $R171,
    FALSE, N("Default case: Return NA()"),
    TRUE, NA()
)</f>
        <v>4.9630986023359178E-2</v>
      </c>
      <c r="T171" s="81" t="e" cm="1">
        <f t="array" ref="T171">_xlfn.IFS(
    FALSE, N("Check if X1 shading is ON"),
    $S$48&lt;&gt;"x", NA(),
    FALSE, N("Check if case is 'LEFT' and x axis value less than z score"),
    AND($D$68 = "LEFT", $Q171 &lt; IF($H$68="", 0, $H$68)), $R171,
    FALSE, N("Check if case is 'RIGHT' and x axis value greater than z score"),
    AND($D$68 = "RIGHT", $Q171 &gt; IF($H$68="", 0, $H$68)), $R171,
    FALSE, N("Default case: Return NA()"),
    TRUE, NA()
)</f>
        <v>#N/A</v>
      </c>
      <c r="U171" s="81" cm="1">
        <f t="array" ref="U171">_xlfn.IFS(
    FALSE, N("Check if X1 shading is ON"),
    $U$48&lt;&gt;"x", NA(),
    FALSE, N("Check if case is 'LEFT' and x axis value less than z score"),
    AND($D$71 = "LEFT", $Q171 &lt; IF($H$71="", 0, $H$71)), $R171,
    FALSE, N("Check if case is 'RIGHT' and x axis value greater than z score"),
    AND($D$71 = "RIGHT", $Q171 &gt; IF($H$71="", 0, $H$71)), $R171,
    FALSE, N("Check if case is 'TWO' and both directions"),
    AND(
        $D$71 = "TWO",
        OR($Q171 &lt; -ABS($H$71), $Q171 &gt; ABS($H$71))
    ), $R171,
    FALSE, N("Default case: Return NA()"),
    TRUE, NA()
)</f>
        <v>4.9630986023359178E-2</v>
      </c>
      <c r="V171" s="38"/>
      <c r="W171" s="23">
        <v>-0.50000000000000222</v>
      </c>
      <c r="X171" s="23">
        <v>0.27800000000000002</v>
      </c>
      <c r="Y171" s="23">
        <f t="shared" si="28"/>
        <v>0.27800000000000002</v>
      </c>
      <c r="Z171" s="23" t="str">
        <f t="shared" si="29"/>
        <v>x</v>
      </c>
    </row>
    <row r="172" spans="1:26" ht="16" x14ac:dyDescent="0.2">
      <c r="A172" s="39"/>
      <c r="B172" s="23"/>
      <c r="C172" s="39">
        <f t="shared" si="39"/>
        <v>1</v>
      </c>
      <c r="D172" s="39">
        <f t="shared" si="40"/>
        <v>-0.2</v>
      </c>
      <c r="E172" s="84" t="str">
        <f t="shared" si="41"/>
        <v>9,800</v>
      </c>
      <c r="F172" s="39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46">
        <f t="shared" si="22"/>
        <v>2.0833333333333321</v>
      </c>
      <c r="R172" s="81">
        <f t="shared" si="23"/>
        <v>4.5543952872905698E-2</v>
      </c>
      <c r="S172" s="81" cm="1">
        <f t="array" ref="S172">_xlfn.IFS(
    FALSE, N("Check if X1 shading is ON"),
    $S$48&lt;&gt;"x", NA(),
    FALSE, N("Check if case is 'LEFT' and x axis value less than z score"),
    AND($D$67 = "LEFT", $Q172 &lt; IF($H$67="", 0, $H$67)), $R172,
    FALSE, N("Check if case is 'RIGHT' and x axis value greater than z score"),
    AND($D$67 = "RIGHT", $Q172 &gt; IF($H$67="", 0, $H$67)), $R172,
    FALSE, N("Check if case is 'TWO' and both directions"),
    AND(
        $D$67 = "TWO",
        OR($Q172 &lt; -ABS($H$67), $Q172 &gt; ABS($H$68))
    ), $R172,
    FALSE, N("Default case: Return NA()"),
    TRUE, NA()
)</f>
        <v>4.5543952872905698E-2</v>
      </c>
      <c r="T172" s="81" t="e" cm="1">
        <f t="array" ref="T172">_xlfn.IFS(
    FALSE, N("Check if X1 shading is ON"),
    $S$48&lt;&gt;"x", NA(),
    FALSE, N("Check if case is 'LEFT' and x axis value less than z score"),
    AND($D$68 = "LEFT", $Q172 &lt; IF($H$68="", 0, $H$68)), $R172,
    FALSE, N("Check if case is 'RIGHT' and x axis value greater than z score"),
    AND($D$68 = "RIGHT", $Q172 &gt; IF($H$68="", 0, $H$68)), $R172,
    FALSE, N("Default case: Return NA()"),
    TRUE, NA()
)</f>
        <v>#N/A</v>
      </c>
      <c r="U172" s="81" cm="1">
        <f t="array" ref="U172">_xlfn.IFS(
    FALSE, N("Check if X1 shading is ON"),
    $U$48&lt;&gt;"x", NA(),
    FALSE, N("Check if case is 'LEFT' and x axis value less than z score"),
    AND($D$71 = "LEFT", $Q172 &lt; IF($H$71="", 0, $H$71)), $R172,
    FALSE, N("Check if case is 'RIGHT' and x axis value greater than z score"),
    AND($D$71 = "RIGHT", $Q172 &gt; IF($H$71="", 0, $H$71)), $R172,
    FALSE, N("Check if case is 'TWO' and both directions"),
    AND(
        $D$71 = "TWO",
        OR($Q172 &lt; -ABS($H$71), $Q172 &gt; ABS($H$71))
    ), $R172,
    FALSE, N("Default case: Return NA()"),
    TRUE, NA()
)</f>
        <v>4.5543952872905698E-2</v>
      </c>
      <c r="V172" s="38"/>
      <c r="W172" s="23">
        <v>-0.33333333333333548</v>
      </c>
      <c r="X172" s="23">
        <v>0.27800000000000002</v>
      </c>
      <c r="Y172" s="23">
        <f t="shared" si="28"/>
        <v>0.27800000000000002</v>
      </c>
      <c r="Z172" s="23" t="str">
        <f t="shared" si="29"/>
        <v>x</v>
      </c>
    </row>
    <row r="173" spans="1:26" ht="16" x14ac:dyDescent="0.2">
      <c r="A173" s="39"/>
      <c r="B173" s="23"/>
      <c r="C173" s="39">
        <f t="shared" si="39"/>
        <v>2</v>
      </c>
      <c r="D173" s="39">
        <f t="shared" si="40"/>
        <v>-0.2</v>
      </c>
      <c r="E173" s="84" t="str">
        <f t="shared" si="41"/>
        <v>11,600</v>
      </c>
      <c r="F173" s="39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46">
        <f t="shared" si="22"/>
        <v>2.1249999999999987</v>
      </c>
      <c r="R173" s="81">
        <f t="shared" si="23"/>
        <v>4.1720985256338723E-2</v>
      </c>
      <c r="S173" s="81" cm="1">
        <f t="array" ref="S173">_xlfn.IFS(
    FALSE, N("Check if X1 shading is ON"),
    $S$48&lt;&gt;"x", NA(),
    FALSE, N("Check if case is 'LEFT' and x axis value less than z score"),
    AND($D$67 = "LEFT", $Q173 &lt; IF($H$67="", 0, $H$67)), $R173,
    FALSE, N("Check if case is 'RIGHT' and x axis value greater than z score"),
    AND($D$67 = "RIGHT", $Q173 &gt; IF($H$67="", 0, $H$67)), $R173,
    FALSE, N("Check if case is 'TWO' and both directions"),
    AND(
        $D$67 = "TWO",
        OR($Q173 &lt; -ABS($H$67), $Q173 &gt; ABS($H$68))
    ), $R173,
    FALSE, N("Default case: Return NA()"),
    TRUE, NA()
)</f>
        <v>4.1720985256338723E-2</v>
      </c>
      <c r="T173" s="81" t="e" cm="1">
        <f t="array" ref="T173">_xlfn.IFS(
    FALSE, N("Check if X1 shading is ON"),
    $S$48&lt;&gt;"x", NA(),
    FALSE, N("Check if case is 'LEFT' and x axis value less than z score"),
    AND($D$68 = "LEFT", $Q173 &lt; IF($H$68="", 0, $H$68)), $R173,
    FALSE, N("Check if case is 'RIGHT' and x axis value greater than z score"),
    AND($D$68 = "RIGHT", $Q173 &gt; IF($H$68="", 0, $H$68)), $R173,
    FALSE, N("Default case: Return NA()"),
    TRUE, NA()
)</f>
        <v>#N/A</v>
      </c>
      <c r="U173" s="81" cm="1">
        <f t="array" ref="U173">_xlfn.IFS(
    FALSE, N("Check if X1 shading is ON"),
    $U$48&lt;&gt;"x", NA(),
    FALSE, N("Check if case is 'LEFT' and x axis value less than z score"),
    AND($D$71 = "LEFT", $Q173 &lt; IF($H$71="", 0, $H$71)), $R173,
    FALSE, N("Check if case is 'RIGHT' and x axis value greater than z score"),
    AND($D$71 = "RIGHT", $Q173 &gt; IF($H$71="", 0, $H$71)), $R173,
    FALSE, N("Check if case is 'TWO' and both directions"),
    AND(
        $D$71 = "TWO",
        OR($Q173 &lt; -ABS($H$71), $Q173 &gt; ABS($H$71))
    ), $R173,
    FALSE, N("Default case: Return NA()"),
    TRUE, NA()
)</f>
        <v>4.1720985256338723E-2</v>
      </c>
      <c r="V173" s="38"/>
      <c r="W173" s="23">
        <v>-0.16666666666666879</v>
      </c>
      <c r="X173" s="23">
        <v>0.27800000000000002</v>
      </c>
      <c r="Y173" s="23">
        <f t="shared" si="28"/>
        <v>0.27800000000000002</v>
      </c>
      <c r="Z173" s="23" t="str">
        <f t="shared" si="29"/>
        <v>x</v>
      </c>
    </row>
    <row r="174" spans="1:26" ht="16" x14ac:dyDescent="0.2">
      <c r="A174" s="39"/>
      <c r="B174" s="23"/>
      <c r="C174" s="39">
        <f t="shared" si="39"/>
        <v>3</v>
      </c>
      <c r="D174" s="39">
        <f t="shared" si="40"/>
        <v>-0.2</v>
      </c>
      <c r="E174" s="84" t="str">
        <f t="shared" si="41"/>
        <v>13,400</v>
      </c>
      <c r="F174" s="39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46">
        <f t="shared" si="22"/>
        <v>2.1666666666666652</v>
      </c>
      <c r="R174" s="81">
        <f t="shared" si="23"/>
        <v>3.8152623506418078E-2</v>
      </c>
      <c r="S174" s="81" cm="1">
        <f t="array" ref="S174">_xlfn.IFS(
    FALSE, N("Check if X1 shading is ON"),
    $S$48&lt;&gt;"x", NA(),
    FALSE, N("Check if case is 'LEFT' and x axis value less than z score"),
    AND($D$67 = "LEFT", $Q174 &lt; IF($H$67="", 0, $H$67)), $R174,
    FALSE, N("Check if case is 'RIGHT' and x axis value greater than z score"),
    AND($D$67 = "RIGHT", $Q174 &gt; IF($H$67="", 0, $H$67)), $R174,
    FALSE, N("Check if case is 'TWO' and both directions"),
    AND(
        $D$67 = "TWO",
        OR($Q174 &lt; -ABS($H$67), $Q174 &gt; ABS($H$68))
    ), $R174,
    FALSE, N("Default case: Return NA()"),
    TRUE, NA()
)</f>
        <v>3.8152623506418078E-2</v>
      </c>
      <c r="T174" s="81" t="e" cm="1">
        <f t="array" ref="T174">_xlfn.IFS(
    FALSE, N("Check if X1 shading is ON"),
    $S$48&lt;&gt;"x", NA(),
    FALSE, N("Check if case is 'LEFT' and x axis value less than z score"),
    AND($D$68 = "LEFT", $Q174 &lt; IF($H$68="", 0, $H$68)), $R174,
    FALSE, N("Check if case is 'RIGHT' and x axis value greater than z score"),
    AND($D$68 = "RIGHT", $Q174 &gt; IF($H$68="", 0, $H$68)), $R174,
    FALSE, N("Default case: Return NA()"),
    TRUE, NA()
)</f>
        <v>#N/A</v>
      </c>
      <c r="U174" s="81" cm="1">
        <f t="array" ref="U174">_xlfn.IFS(
    FALSE, N("Check if X1 shading is ON"),
    $U$48&lt;&gt;"x", NA(),
    FALSE, N("Check if case is 'LEFT' and x axis value less than z score"),
    AND($D$71 = "LEFT", $Q174 &lt; IF($H$71="", 0, $H$71)), $R174,
    FALSE, N("Check if case is 'RIGHT' and x axis value greater than z score"),
    AND($D$71 = "RIGHT", $Q174 &gt; IF($H$71="", 0, $H$71)), $R174,
    FALSE, N("Check if case is 'TWO' and both directions"),
    AND(
        $D$71 = "TWO",
        OR($Q174 &lt; -ABS($H$71), $Q174 &gt; ABS($H$71))
    ), $R174,
    FALSE, N("Default case: Return NA()"),
    TRUE, NA()
)</f>
        <v>3.8152623506418078E-2</v>
      </c>
      <c r="V174" s="38"/>
      <c r="W174" s="23">
        <v>0.16666666666666449</v>
      </c>
      <c r="X174" s="23">
        <v>0.27800000000000002</v>
      </c>
      <c r="Y174" s="23">
        <f t="shared" si="28"/>
        <v>0.27800000000000002</v>
      </c>
      <c r="Z174" s="23" t="str">
        <f t="shared" si="29"/>
        <v>x</v>
      </c>
    </row>
    <row r="175" spans="1:26" ht="16" x14ac:dyDescent="0.2">
      <c r="A175" s="39"/>
      <c r="B175" s="23"/>
      <c r="C175" s="23"/>
      <c r="D175" s="39"/>
      <c r="E175" s="39"/>
      <c r="F175" s="39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46">
        <f t="shared" si="22"/>
        <v>2.2083333333333317</v>
      </c>
      <c r="R175" s="81">
        <f t="shared" si="23"/>
        <v>3.4828941387634517E-2</v>
      </c>
      <c r="S175" s="81" cm="1">
        <f t="array" ref="S175">_xlfn.IFS(
    FALSE, N("Check if X1 shading is ON"),
    $S$48&lt;&gt;"x", NA(),
    FALSE, N("Check if case is 'LEFT' and x axis value less than z score"),
    AND($D$67 = "LEFT", $Q175 &lt; IF($H$67="", 0, $H$67)), $R175,
    FALSE, N("Check if case is 'RIGHT' and x axis value greater than z score"),
    AND($D$67 = "RIGHT", $Q175 &gt; IF($H$67="", 0, $H$67)), $R175,
    FALSE, N("Check if case is 'TWO' and both directions"),
    AND(
        $D$67 = "TWO",
        OR($Q175 &lt; -ABS($H$67), $Q175 &gt; ABS($H$68))
    ), $R175,
    FALSE, N("Default case: Return NA()"),
    TRUE, NA()
)</f>
        <v>3.4828941387634517E-2</v>
      </c>
      <c r="T175" s="81" t="e" cm="1">
        <f t="array" ref="T175">_xlfn.IFS(
    FALSE, N("Check if X1 shading is ON"),
    $S$48&lt;&gt;"x", NA(),
    FALSE, N("Check if case is 'LEFT' and x axis value less than z score"),
    AND($D$68 = "LEFT", $Q175 &lt; IF($H$68="", 0, $H$68)), $R175,
    FALSE, N("Check if case is 'RIGHT' and x axis value greater than z score"),
    AND($D$68 = "RIGHT", $Q175 &gt; IF($H$68="", 0, $H$68)), $R175,
    FALSE, N("Default case: Return NA()"),
    TRUE, NA()
)</f>
        <v>#N/A</v>
      </c>
      <c r="U175" s="81" cm="1">
        <f t="array" ref="U175">_xlfn.IFS(
    FALSE, N("Check if X1 shading is ON"),
    $U$48&lt;&gt;"x", NA(),
    FALSE, N("Check if case is 'LEFT' and x axis value less than z score"),
    AND($D$71 = "LEFT", $Q175 &lt; IF($H$71="", 0, $H$71)), $R175,
    FALSE, N("Check if case is 'RIGHT' and x axis value greater than z score"),
    AND($D$71 = "RIGHT", $Q175 &gt; IF($H$71="", 0, $H$71)), $R175,
    FALSE, N("Check if case is 'TWO' and both directions"),
    AND(
        $D$71 = "TWO",
        OR($Q175 &lt; -ABS($H$71), $Q175 &gt; ABS($H$71))
    ), $R175,
    FALSE, N("Default case: Return NA()"),
    TRUE, NA()
)</f>
        <v>3.4828941387634517E-2</v>
      </c>
      <c r="V175" s="38"/>
      <c r="W175" s="23">
        <v>0.33333333333333115</v>
      </c>
      <c r="X175" s="23">
        <v>0.27800000000000002</v>
      </c>
      <c r="Y175" s="23">
        <f t="shared" si="28"/>
        <v>0.27800000000000002</v>
      </c>
      <c r="Z175" s="23" t="str">
        <f t="shared" si="29"/>
        <v>x</v>
      </c>
    </row>
    <row r="176" spans="1:26" ht="19" x14ac:dyDescent="0.25">
      <c r="A176" s="78" t="s">
        <v>414</v>
      </c>
      <c r="B176" s="23"/>
      <c r="C176" s="5" t="str">
        <f>$F$66</f>
        <v>σ</v>
      </c>
      <c r="D176" s="110">
        <f>H31</f>
        <v>1800</v>
      </c>
      <c r="E176" s="39"/>
      <c r="F176" s="39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46">
        <f t="shared" si="22"/>
        <v>2.2499999999999982</v>
      </c>
      <c r="R176" s="81">
        <f t="shared" si="23"/>
        <v>3.173965183566755E-2</v>
      </c>
      <c r="S176" s="81" cm="1">
        <f t="array" ref="S176">_xlfn.IFS(
    FALSE, N("Check if X1 shading is ON"),
    $S$48&lt;&gt;"x", NA(),
    FALSE, N("Check if case is 'LEFT' and x axis value less than z score"),
    AND($D$67 = "LEFT", $Q176 &lt; IF($H$67="", 0, $H$67)), $R176,
    FALSE, N("Check if case is 'RIGHT' and x axis value greater than z score"),
    AND($D$67 = "RIGHT", $Q176 &gt; IF($H$67="", 0, $H$67)), $R176,
    FALSE, N("Check if case is 'TWO' and both directions"),
    AND(
        $D$67 = "TWO",
        OR($Q176 &lt; -ABS($H$67), $Q176 &gt; ABS($H$68))
    ), $R176,
    FALSE, N("Default case: Return NA()"),
    TRUE, NA()
)</f>
        <v>3.173965183566755E-2</v>
      </c>
      <c r="T176" s="81" t="e" cm="1">
        <f t="array" ref="T176">_xlfn.IFS(
    FALSE, N("Check if X1 shading is ON"),
    $S$48&lt;&gt;"x", NA(),
    FALSE, N("Check if case is 'LEFT' and x axis value less than z score"),
    AND($D$68 = "LEFT", $Q176 &lt; IF($H$68="", 0, $H$68)), $R176,
    FALSE, N("Check if case is 'RIGHT' and x axis value greater than z score"),
    AND($D$68 = "RIGHT", $Q176 &gt; IF($H$68="", 0, $H$68)), $R176,
    FALSE, N("Default case: Return NA()"),
    TRUE, NA()
)</f>
        <v>#N/A</v>
      </c>
      <c r="U176" s="81" cm="1">
        <f t="array" ref="U176">_xlfn.IFS(
    FALSE, N("Check if X1 shading is ON"),
    $U$48&lt;&gt;"x", NA(),
    FALSE, N("Check if case is 'LEFT' and x axis value less than z score"),
    AND($D$71 = "LEFT", $Q176 &lt; IF($H$71="", 0, $H$71)), $R176,
    FALSE, N("Check if case is 'RIGHT' and x axis value greater than z score"),
    AND($D$71 = "RIGHT", $Q176 &gt; IF($H$71="", 0, $H$71)), $R176,
    FALSE, N("Check if case is 'TWO' and both directions"),
    AND(
        $D$71 = "TWO",
        OR($Q176 &lt; -ABS($H$71), $Q176 &gt; ABS($H$71))
    ), $R176,
    FALSE, N("Default case: Return NA()"),
    TRUE, NA()
)</f>
        <v>3.173965183566755E-2</v>
      </c>
      <c r="V176" s="38"/>
      <c r="W176" s="23">
        <v>0.49999999999999789</v>
      </c>
      <c r="X176" s="23">
        <v>0.27800000000000002</v>
      </c>
      <c r="Y176" s="23">
        <f t="shared" si="28"/>
        <v>0.27800000000000002</v>
      </c>
      <c r="Z176" s="23" t="str">
        <f t="shared" si="29"/>
        <v>x</v>
      </c>
    </row>
    <row r="177" spans="1:26" ht="34" x14ac:dyDescent="0.2">
      <c r="A177" s="44" t="s">
        <v>289</v>
      </c>
      <c r="B177" s="5" t="s">
        <v>290</v>
      </c>
      <c r="C177" s="45" t="str">
        <f>LEFT(A176,6)&amp;" "&amp;$B$67&amp;" axis"</f>
        <v>X3 std normal pop axis</v>
      </c>
      <c r="D177" s="45" t="str">
        <f>$B$62&amp;" stdev y"</f>
        <v>normal pop stdev y</v>
      </c>
      <c r="E177" s="23"/>
      <c r="F177" s="23"/>
      <c r="G177" s="45" t="str">
        <f>$B$67&amp;" stdev labels"</f>
        <v>normal pop stdev labels</v>
      </c>
      <c r="H177" s="38"/>
      <c r="I177" s="38"/>
      <c r="J177" s="38"/>
      <c r="K177" s="38"/>
      <c r="L177" s="38"/>
      <c r="M177" s="38"/>
      <c r="N177" s="38"/>
      <c r="O177" s="38"/>
      <c r="P177" s="38"/>
      <c r="Q177" s="46">
        <f t="shared" si="22"/>
        <v>2.2916666666666647</v>
      </c>
      <c r="R177" s="81">
        <f t="shared" si="23"/>
        <v>2.8874206565747504E-2</v>
      </c>
      <c r="S177" s="81" cm="1">
        <f t="array" ref="S177">_xlfn.IFS(
    FALSE, N("Check if X1 shading is ON"),
    $S$48&lt;&gt;"x", NA(),
    FALSE, N("Check if case is 'LEFT' and x axis value less than z score"),
    AND($D$67 = "LEFT", $Q177 &lt; IF($H$67="", 0, $H$67)), $R177,
    FALSE, N("Check if case is 'RIGHT' and x axis value greater than z score"),
    AND($D$67 = "RIGHT", $Q177 &gt; IF($H$67="", 0, $H$67)), $R177,
    FALSE, N("Check if case is 'TWO' and both directions"),
    AND(
        $D$67 = "TWO",
        OR($Q177 &lt; -ABS($H$67), $Q177 &gt; ABS($H$68))
    ), $R177,
    FALSE, N("Default case: Return NA()"),
    TRUE, NA()
)</f>
        <v>2.8874206565747504E-2</v>
      </c>
      <c r="T177" s="81" t="e" cm="1">
        <f t="array" ref="T177">_xlfn.IFS(
    FALSE, N("Check if X1 shading is ON"),
    $S$48&lt;&gt;"x", NA(),
    FALSE, N("Check if case is 'LEFT' and x axis value less than z score"),
    AND($D$68 = "LEFT", $Q177 &lt; IF($H$68="", 0, $H$68)), $R177,
    FALSE, N("Check if case is 'RIGHT' and x axis value greater than z score"),
    AND($D$68 = "RIGHT", $Q177 &gt; IF($H$68="", 0, $H$68)), $R177,
    FALSE, N("Default case: Return NA()"),
    TRUE, NA()
)</f>
        <v>#N/A</v>
      </c>
      <c r="U177" s="81" cm="1">
        <f t="array" ref="U177">_xlfn.IFS(
    FALSE, N("Check if X1 shading is ON"),
    $U$48&lt;&gt;"x", NA(),
    FALSE, N("Check if case is 'LEFT' and x axis value less than z score"),
    AND($D$71 = "LEFT", $Q177 &lt; IF($H$71="", 0, $H$71)), $R177,
    FALSE, N("Check if case is 'RIGHT' and x axis value greater than z score"),
    AND($D$71 = "RIGHT", $Q177 &gt; IF($H$71="", 0, $H$71)), $R177,
    FALSE, N("Check if case is 'TWO' and both directions"),
    AND(
        $D$71 = "TWO",
        OR($Q177 &lt; -ABS($H$71), $Q177 &gt; ABS($H$71))
    ), $R177,
    FALSE, N("Default case: Return NA()"),
    TRUE, NA()
)</f>
        <v>2.8874206565747504E-2</v>
      </c>
      <c r="V177" s="38"/>
      <c r="W177" s="23">
        <v>0.66666666666666441</v>
      </c>
      <c r="X177" s="23">
        <v>0.27800000000000002</v>
      </c>
      <c r="Y177" s="23">
        <f t="shared" si="28"/>
        <v>0.27800000000000002</v>
      </c>
      <c r="Z177" s="23" t="str">
        <f t="shared" si="29"/>
        <v>x</v>
      </c>
    </row>
    <row r="178" spans="1:26" ht="16" x14ac:dyDescent="0.2">
      <c r="A178" s="39">
        <f>L60</f>
        <v>0</v>
      </c>
      <c r="B178" s="23">
        <f>B167+0.03</f>
        <v>-0.17</v>
      </c>
      <c r="C178" s="39">
        <f>C157</f>
        <v>-4</v>
      </c>
      <c r="D178" s="39" t="e">
        <f>IF(
    A178="x",
    B178,
    NA()
)</f>
        <v>#N/A</v>
      </c>
      <c r="E178" s="16"/>
      <c r="F178" s="108">
        <f>D176</f>
        <v>1800</v>
      </c>
      <c r="G178" s="84" t="str">
        <f>IF($F$67 = "", "",
    C176&amp;" = "&amp;TEXT(F178,
        IF($L$62 = 0,
            "#,##0;-#,##0;0",
            "#,##0." &amp; REPT("0", $L$62) &amp; ";-#,##0." &amp; REPT("0", $L$62) &amp; ";0"
        )
    )
)</f>
        <v>σ = 1,800</v>
      </c>
      <c r="H178" s="38"/>
      <c r="I178" s="38"/>
      <c r="J178" s="38"/>
      <c r="K178" s="38"/>
      <c r="L178" s="38"/>
      <c r="M178" s="38"/>
      <c r="N178" s="38"/>
      <c r="O178" s="38"/>
      <c r="P178" s="38"/>
      <c r="Q178" s="46">
        <f t="shared" si="22"/>
        <v>2.3333333333333313</v>
      </c>
      <c r="R178" s="81">
        <f t="shared" si="23"/>
        <v>2.6221889093709622E-2</v>
      </c>
      <c r="S178" s="81" cm="1">
        <f t="array" ref="S178">_xlfn.IFS(
    FALSE, N("Check if X1 shading is ON"),
    $S$48&lt;&gt;"x", NA(),
    FALSE, N("Check if case is 'LEFT' and x axis value less than z score"),
    AND($D$67 = "LEFT", $Q178 &lt; IF($H$67="", 0, $H$67)), $R178,
    FALSE, N("Check if case is 'RIGHT' and x axis value greater than z score"),
    AND($D$67 = "RIGHT", $Q178 &gt; IF($H$67="", 0, $H$67)), $R178,
    FALSE, N("Check if case is 'TWO' and both directions"),
    AND(
        $D$67 = "TWO",
        OR($Q178 &lt; -ABS($H$67), $Q178 &gt; ABS($H$68))
    ), $R178,
    FALSE, N("Default case: Return NA()"),
    TRUE, NA()
)</f>
        <v>2.6221889093709622E-2</v>
      </c>
      <c r="T178" s="81" t="e" cm="1">
        <f t="array" ref="T178">_xlfn.IFS(
    FALSE, N("Check if X1 shading is ON"),
    $S$48&lt;&gt;"x", NA(),
    FALSE, N("Check if case is 'LEFT' and x axis value less than z score"),
    AND($D$68 = "LEFT", $Q178 &lt; IF($H$68="", 0, $H$68)), $R178,
    FALSE, N("Check if case is 'RIGHT' and x axis value greater than z score"),
    AND($D$68 = "RIGHT", $Q178 &gt; IF($H$68="", 0, $H$68)), $R178,
    FALSE, N("Default case: Return NA()"),
    TRUE, NA()
)</f>
        <v>#N/A</v>
      </c>
      <c r="U178" s="81" cm="1">
        <f t="array" ref="U178">_xlfn.IFS(
    FALSE, N("Check if X1 shading is ON"),
    $U$48&lt;&gt;"x", NA(),
    FALSE, N("Check if case is 'LEFT' and x axis value less than z score"),
    AND($D$71 = "LEFT", $Q178 &lt; IF($H$71="", 0, $H$71)), $R178,
    FALSE, N("Check if case is 'RIGHT' and x axis value greater than z score"),
    AND($D$71 = "RIGHT", $Q178 &gt; IF($H$71="", 0, $H$71)), $R178,
    FALSE, N("Check if case is 'TWO' and both directions"),
    AND(
        $D$71 = "TWO",
        OR($Q178 &lt; -ABS($H$71), $Q178 &gt; ABS($H$71))
    ), $R178,
    FALSE, N("Default case: Return NA()"),
    TRUE, NA()
)</f>
        <v>2.6221889093709622E-2</v>
      </c>
      <c r="V178" s="38"/>
      <c r="W178" s="23">
        <v>-0.66666666666666874</v>
      </c>
      <c r="X178" s="23">
        <v>0.30199999999999999</v>
      </c>
      <c r="Y178" s="23">
        <f t="shared" si="28"/>
        <v>0.30199999999999999</v>
      </c>
      <c r="Z178" s="23" t="str">
        <f t="shared" si="29"/>
        <v>x</v>
      </c>
    </row>
    <row r="179" spans="1:26" ht="16" x14ac:dyDescent="0.2">
      <c r="A179" s="39"/>
      <c r="B179" s="23"/>
      <c r="C179" s="39">
        <f t="shared" ref="C179:C184" si="42">C158</f>
        <v>-3</v>
      </c>
      <c r="D179" s="39" t="e">
        <f>D178</f>
        <v>#N/A</v>
      </c>
      <c r="E179" s="23">
        <v>-3</v>
      </c>
      <c r="F179" s="109">
        <f>E179*$D$176</f>
        <v>-5400</v>
      </c>
      <c r="G179" s="84" t="str">
        <f t="shared" ref="G179:G185" si="43">IF($F$67 = "", "",
    TEXT(F179,
        IF($L$62 = 0,
            "+#,##0;-#,##0;0",
            "+#,##0." &amp; REPT("0", $L$62) &amp; ";-#,##0." &amp; REPT("0", $L$62) &amp; ";0"
        )
    )
)</f>
        <v>-5,400</v>
      </c>
      <c r="H179" s="38"/>
      <c r="I179" s="38"/>
      <c r="J179" s="38"/>
      <c r="K179" s="38"/>
      <c r="L179" s="38"/>
      <c r="M179" s="38"/>
      <c r="N179" s="38"/>
      <c r="O179" s="38"/>
      <c r="P179" s="38"/>
      <c r="Q179" s="46">
        <f t="shared" ref="Q179:Q194" si="44">Q178+$P$52</f>
        <v>2.3749999999999978</v>
      </c>
      <c r="R179" s="81">
        <f t="shared" ref="R179:R194" si="45">IF(
    LEFT($B$67,1) ="T",
    _xlfn.T.DIST(Q179, $A$67-1, FALSE),
    _xlfn.NORM.S.DIST(Q179, FALSE)
)</f>
        <v>2.3771900829913931E-2</v>
      </c>
      <c r="S179" s="81" cm="1">
        <f t="array" ref="S179">_xlfn.IFS(
    FALSE, N("Check if X1 shading is ON"),
    $S$48&lt;&gt;"x", NA(),
    FALSE, N("Check if case is 'LEFT' and x axis value less than z score"),
    AND($D$67 = "LEFT", $Q179 &lt; IF($H$67="", 0, $H$67)), $R179,
    FALSE, N("Check if case is 'RIGHT' and x axis value greater than z score"),
    AND($D$67 = "RIGHT", $Q179 &gt; IF($H$67="", 0, $H$67)), $R179,
    FALSE, N("Check if case is 'TWO' and both directions"),
    AND(
        $D$67 = "TWO",
        OR($Q179 &lt; -ABS($H$67), $Q179 &gt; ABS($H$68))
    ), $R179,
    FALSE, N("Default case: Return NA()"),
    TRUE, NA()
)</f>
        <v>2.3771900829913931E-2</v>
      </c>
      <c r="T179" s="81" t="e" cm="1">
        <f t="array" ref="T179">_xlfn.IFS(
    FALSE, N("Check if X1 shading is ON"),
    $S$48&lt;&gt;"x", NA(),
    FALSE, N("Check if case is 'LEFT' and x axis value less than z score"),
    AND($D$68 = "LEFT", $Q179 &lt; IF($H$68="", 0, $H$68)), $R179,
    FALSE, N("Check if case is 'RIGHT' and x axis value greater than z score"),
    AND($D$68 = "RIGHT", $Q179 &gt; IF($H$68="", 0, $H$68)), $R179,
    FALSE, N("Default case: Return NA()"),
    TRUE, NA()
)</f>
        <v>#N/A</v>
      </c>
      <c r="U179" s="81" cm="1">
        <f t="array" ref="U179">_xlfn.IFS(
    FALSE, N("Check if X1 shading is ON"),
    $U$48&lt;&gt;"x", NA(),
    FALSE, N("Check if case is 'LEFT' and x axis value less than z score"),
    AND($D$71 = "LEFT", $Q179 &lt; IF($H$71="", 0, $H$71)), $R179,
    FALSE, N("Check if case is 'RIGHT' and x axis value greater than z score"),
    AND($D$71 = "RIGHT", $Q179 &gt; IF($H$71="", 0, $H$71)), $R179,
    FALSE, N("Check if case is 'TWO' and both directions"),
    AND(
        $D$71 = "TWO",
        OR($Q179 &lt; -ABS($H$71), $Q179 &gt; ABS($H$71))
    ), $R179,
    FALSE, N("Default case: Return NA()"),
    TRUE, NA()
)</f>
        <v>2.3771900829913931E-2</v>
      </c>
      <c r="V179" s="38"/>
      <c r="W179" s="23">
        <v>-0.50000000000000222</v>
      </c>
      <c r="X179" s="23">
        <v>0.30199999999999999</v>
      </c>
      <c r="Y179" s="23">
        <f t="shared" si="28"/>
        <v>0.30199999999999999</v>
      </c>
      <c r="Z179" s="23" t="str">
        <f t="shared" si="29"/>
        <v>x</v>
      </c>
    </row>
    <row r="180" spans="1:26" ht="16" x14ac:dyDescent="0.2">
      <c r="A180" s="39"/>
      <c r="B180" s="23"/>
      <c r="C180" s="39">
        <f t="shared" si="42"/>
        <v>-2</v>
      </c>
      <c r="D180" s="39" t="e">
        <f t="shared" ref="D180:D185" si="46">D179</f>
        <v>#N/A</v>
      </c>
      <c r="E180" s="23">
        <v>-2</v>
      </c>
      <c r="F180" s="109">
        <f t="shared" ref="F180:F185" si="47">E180*$D$176</f>
        <v>-3600</v>
      </c>
      <c r="G180" s="84" t="str">
        <f t="shared" si="43"/>
        <v>-3,600</v>
      </c>
      <c r="H180" s="38"/>
      <c r="I180" s="38"/>
      <c r="J180" s="38"/>
      <c r="K180" s="38"/>
      <c r="L180" s="38"/>
      <c r="M180" s="38"/>
      <c r="N180" s="38"/>
      <c r="O180" s="38"/>
      <c r="P180" s="38"/>
      <c r="Q180" s="46">
        <f t="shared" si="44"/>
        <v>2.4166666666666643</v>
      </c>
      <c r="R180" s="81">
        <f t="shared" si="45"/>
        <v>2.1513440016773775E-2</v>
      </c>
      <c r="S180" s="81" cm="1">
        <f t="array" ref="S180">_xlfn.IFS(
    FALSE, N("Check if X1 shading is ON"),
    $S$48&lt;&gt;"x", NA(),
    FALSE, N("Check if case is 'LEFT' and x axis value less than z score"),
    AND($D$67 = "LEFT", $Q180 &lt; IF($H$67="", 0, $H$67)), $R180,
    FALSE, N("Check if case is 'RIGHT' and x axis value greater than z score"),
    AND($D$67 = "RIGHT", $Q180 &gt; IF($H$67="", 0, $H$67)), $R180,
    FALSE, N("Check if case is 'TWO' and both directions"),
    AND(
        $D$67 = "TWO",
        OR($Q180 &lt; -ABS($H$67), $Q180 &gt; ABS($H$68))
    ), $R180,
    FALSE, N("Default case: Return NA()"),
    TRUE, NA()
)</f>
        <v>2.1513440016773775E-2</v>
      </c>
      <c r="T180" s="81" t="e" cm="1">
        <f t="array" ref="T180">_xlfn.IFS(
    FALSE, N("Check if X1 shading is ON"),
    $S$48&lt;&gt;"x", NA(),
    FALSE, N("Check if case is 'LEFT' and x axis value less than z score"),
    AND($D$68 = "LEFT", $Q180 &lt; IF($H$68="", 0, $H$68)), $R180,
    FALSE, N("Check if case is 'RIGHT' and x axis value greater than z score"),
    AND($D$68 = "RIGHT", $Q180 &gt; IF($H$68="", 0, $H$68)), $R180,
    FALSE, N("Default case: Return NA()"),
    TRUE, NA()
)</f>
        <v>#N/A</v>
      </c>
      <c r="U180" s="81" cm="1">
        <f t="array" ref="U180">_xlfn.IFS(
    FALSE, N("Check if X1 shading is ON"),
    $U$48&lt;&gt;"x", NA(),
    FALSE, N("Check if case is 'LEFT' and x axis value less than z score"),
    AND($D$71 = "LEFT", $Q180 &lt; IF($H$71="", 0, $H$71)), $R180,
    FALSE, N("Check if case is 'RIGHT' and x axis value greater than z score"),
    AND($D$71 = "RIGHT", $Q180 &gt; IF($H$71="", 0, $H$71)), $R180,
    FALSE, N("Check if case is 'TWO' and both directions"),
    AND(
        $D$71 = "TWO",
        OR($Q180 &lt; -ABS($H$71), $Q180 &gt; ABS($H$71))
    ), $R180,
    FALSE, N("Default case: Return NA()"),
    TRUE, NA()
)</f>
        <v>2.1513440016773775E-2</v>
      </c>
      <c r="V180" s="38"/>
      <c r="W180" s="23">
        <v>-0.33333333333333548</v>
      </c>
      <c r="X180" s="23">
        <v>0.30199999999999999</v>
      </c>
      <c r="Y180" s="23">
        <f t="shared" si="28"/>
        <v>0.30199999999999999</v>
      </c>
      <c r="Z180" s="23" t="str">
        <f t="shared" si="29"/>
        <v>x</v>
      </c>
    </row>
    <row r="181" spans="1:26" ht="16" x14ac:dyDescent="0.2">
      <c r="A181" s="39"/>
      <c r="B181" s="23"/>
      <c r="C181" s="39">
        <f t="shared" si="42"/>
        <v>-1</v>
      </c>
      <c r="D181" s="39" t="e">
        <f t="shared" si="46"/>
        <v>#N/A</v>
      </c>
      <c r="E181" s="23">
        <v>-1</v>
      </c>
      <c r="F181" s="109">
        <f t="shared" si="47"/>
        <v>-1800</v>
      </c>
      <c r="G181" s="84" t="str">
        <f t="shared" si="43"/>
        <v>-1,800</v>
      </c>
      <c r="H181" s="38"/>
      <c r="I181" s="38"/>
      <c r="J181" s="38"/>
      <c r="K181" s="38"/>
      <c r="L181" s="38"/>
      <c r="M181" s="38"/>
      <c r="N181" s="38"/>
      <c r="O181" s="38"/>
      <c r="P181" s="38"/>
      <c r="Q181" s="46">
        <f t="shared" si="44"/>
        <v>2.4583333333333308</v>
      </c>
      <c r="R181" s="81">
        <f t="shared" si="45"/>
        <v>1.9435773384265099E-2</v>
      </c>
      <c r="S181" s="81" cm="1">
        <f t="array" ref="S181">_xlfn.IFS(
    FALSE, N("Check if X1 shading is ON"),
    $S$48&lt;&gt;"x", NA(),
    FALSE, N("Check if case is 'LEFT' and x axis value less than z score"),
    AND($D$67 = "LEFT", $Q181 &lt; IF($H$67="", 0, $H$67)), $R181,
    FALSE, N("Check if case is 'RIGHT' and x axis value greater than z score"),
    AND($D$67 = "RIGHT", $Q181 &gt; IF($H$67="", 0, $H$67)), $R181,
    FALSE, N("Check if case is 'TWO' and both directions"),
    AND(
        $D$67 = "TWO",
        OR($Q181 &lt; -ABS($H$67), $Q181 &gt; ABS($H$68))
    ), $R181,
    FALSE, N("Default case: Return NA()"),
    TRUE, NA()
)</f>
        <v>1.9435773384265099E-2</v>
      </c>
      <c r="T181" s="81" t="e" cm="1">
        <f t="array" ref="T181">_xlfn.IFS(
    FALSE, N("Check if X1 shading is ON"),
    $S$48&lt;&gt;"x", NA(),
    FALSE, N("Check if case is 'LEFT' and x axis value less than z score"),
    AND($D$68 = "LEFT", $Q181 &lt; IF($H$68="", 0, $H$68)), $R181,
    FALSE, N("Check if case is 'RIGHT' and x axis value greater than z score"),
    AND($D$68 = "RIGHT", $Q181 &gt; IF($H$68="", 0, $H$68)), $R181,
    FALSE, N("Default case: Return NA()"),
    TRUE, NA()
)</f>
        <v>#N/A</v>
      </c>
      <c r="U181" s="81" cm="1">
        <f t="array" ref="U181">_xlfn.IFS(
    FALSE, N("Check if X1 shading is ON"),
    $U$48&lt;&gt;"x", NA(),
    FALSE, N("Check if case is 'LEFT' and x axis value less than z score"),
    AND($D$71 = "LEFT", $Q181 &lt; IF($H$71="", 0, $H$71)), $R181,
    FALSE, N("Check if case is 'RIGHT' and x axis value greater than z score"),
    AND($D$71 = "RIGHT", $Q181 &gt; IF($H$71="", 0, $H$71)), $R181,
    FALSE, N("Check if case is 'TWO' and both directions"),
    AND(
        $D$71 = "TWO",
        OR($Q181 &lt; -ABS($H$71), $Q181 &gt; ABS($H$71))
    ), $R181,
    FALSE, N("Default case: Return NA()"),
    TRUE, NA()
)</f>
        <v>1.9435773384265099E-2</v>
      </c>
      <c r="V181" s="38"/>
      <c r="W181" s="23">
        <v>-0.16666666666666879</v>
      </c>
      <c r="X181" s="23">
        <v>0.30199999999999999</v>
      </c>
      <c r="Y181" s="23">
        <f t="shared" si="28"/>
        <v>0.30199999999999999</v>
      </c>
      <c r="Z181" s="23" t="str">
        <f t="shared" si="29"/>
        <v>x</v>
      </c>
    </row>
    <row r="182" spans="1:26" ht="16" x14ac:dyDescent="0.2">
      <c r="A182" s="39"/>
      <c r="B182" s="23"/>
      <c r="C182" s="39">
        <f t="shared" si="42"/>
        <v>0</v>
      </c>
      <c r="D182" s="39" t="e">
        <f t="shared" si="46"/>
        <v>#N/A</v>
      </c>
      <c r="E182" s="48">
        <v>0</v>
      </c>
      <c r="F182" s="109">
        <f t="shared" si="47"/>
        <v>0</v>
      </c>
      <c r="G182" s="84" t="str">
        <f t="shared" si="43"/>
        <v>0</v>
      </c>
      <c r="H182" s="38"/>
      <c r="I182" s="38"/>
      <c r="J182" s="38"/>
      <c r="K182" s="38"/>
      <c r="L182" s="38"/>
      <c r="M182" s="38"/>
      <c r="N182" s="38"/>
      <c r="O182" s="38"/>
      <c r="P182" s="38"/>
      <c r="Q182" s="46">
        <f t="shared" si="44"/>
        <v>2.4999999999999973</v>
      </c>
      <c r="R182" s="81">
        <f t="shared" si="45"/>
        <v>1.7528300493568655E-2</v>
      </c>
      <c r="S182" s="81" cm="1">
        <f t="array" ref="S182">_xlfn.IFS(
    FALSE, N("Check if X1 shading is ON"),
    $S$48&lt;&gt;"x", NA(),
    FALSE, N("Check if case is 'LEFT' and x axis value less than z score"),
    AND($D$67 = "LEFT", $Q182 &lt; IF($H$67="", 0, $H$67)), $R182,
    FALSE, N("Check if case is 'RIGHT' and x axis value greater than z score"),
    AND($D$67 = "RIGHT", $Q182 &gt; IF($H$67="", 0, $H$67)), $R182,
    FALSE, N("Check if case is 'TWO' and both directions"),
    AND(
        $D$67 = "TWO",
        OR($Q182 &lt; -ABS($H$67), $Q182 &gt; ABS($H$68))
    ), $R182,
    FALSE, N("Default case: Return NA()"),
    TRUE, NA()
)</f>
        <v>1.7528300493568655E-2</v>
      </c>
      <c r="T182" s="81" t="e" cm="1">
        <f t="array" ref="T182">_xlfn.IFS(
    FALSE, N("Check if X1 shading is ON"),
    $S$48&lt;&gt;"x", NA(),
    FALSE, N("Check if case is 'LEFT' and x axis value less than z score"),
    AND($D$68 = "LEFT", $Q182 &lt; IF($H$68="", 0, $H$68)), $R182,
    FALSE, N("Check if case is 'RIGHT' and x axis value greater than z score"),
    AND($D$68 = "RIGHT", $Q182 &gt; IF($H$68="", 0, $H$68)), $R182,
    FALSE, N("Default case: Return NA()"),
    TRUE, NA()
)</f>
        <v>#N/A</v>
      </c>
      <c r="U182" s="81" cm="1">
        <f t="array" ref="U182">_xlfn.IFS(
    FALSE, N("Check if X1 shading is ON"),
    $U$48&lt;&gt;"x", NA(),
    FALSE, N("Check if case is 'LEFT' and x axis value less than z score"),
    AND($D$71 = "LEFT", $Q182 &lt; IF($H$71="", 0, $H$71)), $R182,
    FALSE, N("Check if case is 'RIGHT' and x axis value greater than z score"),
    AND($D$71 = "RIGHT", $Q182 &gt; IF($H$71="", 0, $H$71)), $R182,
    FALSE, N("Check if case is 'TWO' and both directions"),
    AND(
        $D$71 = "TWO",
        OR($Q182 &lt; -ABS($H$71), $Q182 &gt; ABS($H$71))
    ), $R182,
    FALSE, N("Default case: Return NA()"),
    TRUE, NA()
)</f>
        <v>1.7528300493568655E-2</v>
      </c>
      <c r="V182" s="38"/>
      <c r="W182" s="23">
        <v>0.16666666666666449</v>
      </c>
      <c r="X182" s="23">
        <v>0.30199999999999999</v>
      </c>
      <c r="Y182" s="23">
        <f t="shared" si="28"/>
        <v>0.30199999999999999</v>
      </c>
      <c r="Z182" s="23" t="str">
        <f t="shared" si="29"/>
        <v>x</v>
      </c>
    </row>
    <row r="183" spans="1:26" ht="16" x14ac:dyDescent="0.2">
      <c r="A183" s="39"/>
      <c r="B183" s="23"/>
      <c r="C183" s="39">
        <f t="shared" si="42"/>
        <v>1</v>
      </c>
      <c r="D183" s="39" t="e">
        <f t="shared" si="46"/>
        <v>#N/A</v>
      </c>
      <c r="E183" s="48">
        <v>1</v>
      </c>
      <c r="F183" s="109">
        <f t="shared" si="47"/>
        <v>1800</v>
      </c>
      <c r="G183" s="84" t="str">
        <f t="shared" si="43"/>
        <v>+1,800</v>
      </c>
      <c r="H183" s="38"/>
      <c r="I183" s="38"/>
      <c r="J183" s="38"/>
      <c r="K183" s="38"/>
      <c r="L183" s="38"/>
      <c r="M183" s="38"/>
      <c r="N183" s="38"/>
      <c r="O183" s="38"/>
      <c r="P183" s="38"/>
      <c r="Q183" s="46">
        <f t="shared" si="44"/>
        <v>2.5416666666666639</v>
      </c>
      <c r="R183" s="81">
        <f t="shared" si="45"/>
        <v>1.5780610826231976E-2</v>
      </c>
      <c r="S183" s="81" cm="1">
        <f t="array" ref="S183">_xlfn.IFS(
    FALSE, N("Check if X1 shading is ON"),
    $S$48&lt;&gt;"x", NA(),
    FALSE, N("Check if case is 'LEFT' and x axis value less than z score"),
    AND($D$67 = "LEFT", $Q183 &lt; IF($H$67="", 0, $H$67)), $R183,
    FALSE, N("Check if case is 'RIGHT' and x axis value greater than z score"),
    AND($D$67 = "RIGHT", $Q183 &gt; IF($H$67="", 0, $H$67)), $R183,
    FALSE, N("Check if case is 'TWO' and both directions"),
    AND(
        $D$67 = "TWO",
        OR($Q183 &lt; -ABS($H$67), $Q183 &gt; ABS($H$68))
    ), $R183,
    FALSE, N("Default case: Return NA()"),
    TRUE, NA()
)</f>
        <v>1.5780610826231976E-2</v>
      </c>
      <c r="T183" s="81" t="e" cm="1">
        <f t="array" ref="T183">_xlfn.IFS(
    FALSE, N("Check if X1 shading is ON"),
    $S$48&lt;&gt;"x", NA(),
    FALSE, N("Check if case is 'LEFT' and x axis value less than z score"),
    AND($D$68 = "LEFT", $Q183 &lt; IF($H$68="", 0, $H$68)), $R183,
    FALSE, N("Check if case is 'RIGHT' and x axis value greater than z score"),
    AND($D$68 = "RIGHT", $Q183 &gt; IF($H$68="", 0, $H$68)), $R183,
    FALSE, N("Default case: Return NA()"),
    TRUE, NA()
)</f>
        <v>#N/A</v>
      </c>
      <c r="U183" s="81" cm="1">
        <f t="array" ref="U183">_xlfn.IFS(
    FALSE, N("Check if X1 shading is ON"),
    $U$48&lt;&gt;"x", NA(),
    FALSE, N("Check if case is 'LEFT' and x axis value less than z score"),
    AND($D$71 = "LEFT", $Q183 &lt; IF($H$71="", 0, $H$71)), $R183,
    FALSE, N("Check if case is 'RIGHT' and x axis value greater than z score"),
    AND($D$71 = "RIGHT", $Q183 &gt; IF($H$71="", 0, $H$71)), $R183,
    FALSE, N("Check if case is 'TWO' and both directions"),
    AND(
        $D$71 = "TWO",
        OR($Q183 &lt; -ABS($H$71), $Q183 &gt; ABS($H$71))
    ), $R183,
    FALSE, N("Default case: Return NA()"),
    TRUE, NA()
)</f>
        <v>1.5780610826231976E-2</v>
      </c>
      <c r="V183" s="38"/>
      <c r="W183" s="23">
        <v>0.33333333333333115</v>
      </c>
      <c r="X183" s="23">
        <v>0.30199999999999999</v>
      </c>
      <c r="Y183" s="23">
        <f t="shared" si="28"/>
        <v>0.30199999999999999</v>
      </c>
      <c r="Z183" s="23" t="str">
        <f t="shared" si="29"/>
        <v>x</v>
      </c>
    </row>
    <row r="184" spans="1:26" ht="16" x14ac:dyDescent="0.2">
      <c r="A184" s="39"/>
      <c r="B184" s="23"/>
      <c r="C184" s="39">
        <f t="shared" si="42"/>
        <v>2</v>
      </c>
      <c r="D184" s="39" t="e">
        <f t="shared" si="46"/>
        <v>#N/A</v>
      </c>
      <c r="E184" s="48">
        <v>2</v>
      </c>
      <c r="F184" s="109">
        <f t="shared" si="47"/>
        <v>3600</v>
      </c>
      <c r="G184" s="84" t="str">
        <f t="shared" si="43"/>
        <v>+3,600</v>
      </c>
      <c r="H184" s="38"/>
      <c r="I184" s="38"/>
      <c r="J184" s="38"/>
      <c r="K184" s="38"/>
      <c r="L184" s="38"/>
      <c r="M184" s="38"/>
      <c r="N184" s="38"/>
      <c r="O184" s="38"/>
      <c r="P184" s="38"/>
      <c r="Q184" s="46">
        <f t="shared" si="44"/>
        <v>2.5833333333333304</v>
      </c>
      <c r="R184" s="81">
        <f t="shared" si="45"/>
        <v>1.4182533754437414E-2</v>
      </c>
      <c r="S184" s="81" cm="1">
        <f t="array" ref="S184">_xlfn.IFS(
    FALSE, N("Check if X1 shading is ON"),
    $S$48&lt;&gt;"x", NA(),
    FALSE, N("Check if case is 'LEFT' and x axis value less than z score"),
    AND($D$67 = "LEFT", $Q184 &lt; IF($H$67="", 0, $H$67)), $R184,
    FALSE, N("Check if case is 'RIGHT' and x axis value greater than z score"),
    AND($D$67 = "RIGHT", $Q184 &gt; IF($H$67="", 0, $H$67)), $R184,
    FALSE, N("Check if case is 'TWO' and both directions"),
    AND(
        $D$67 = "TWO",
        OR($Q184 &lt; -ABS($H$67), $Q184 &gt; ABS($H$68))
    ), $R184,
    FALSE, N("Default case: Return NA()"),
    TRUE, NA()
)</f>
        <v>1.4182533754437414E-2</v>
      </c>
      <c r="T184" s="81" t="e" cm="1">
        <f t="array" ref="T184">_xlfn.IFS(
    FALSE, N("Check if X1 shading is ON"),
    $S$48&lt;&gt;"x", NA(),
    FALSE, N("Check if case is 'LEFT' and x axis value less than z score"),
    AND($D$68 = "LEFT", $Q184 &lt; IF($H$68="", 0, $H$68)), $R184,
    FALSE, N("Check if case is 'RIGHT' and x axis value greater than z score"),
    AND($D$68 = "RIGHT", $Q184 &gt; IF($H$68="", 0, $H$68)), $R184,
    FALSE, N("Default case: Return NA()"),
    TRUE, NA()
)</f>
        <v>#N/A</v>
      </c>
      <c r="U184" s="81" cm="1">
        <f t="array" ref="U184">_xlfn.IFS(
    FALSE, N("Check if X1 shading is ON"),
    $U$48&lt;&gt;"x", NA(),
    FALSE, N("Check if case is 'LEFT' and x axis value less than z score"),
    AND($D$71 = "LEFT", $Q184 &lt; IF($H$71="", 0, $H$71)), $R184,
    FALSE, N("Check if case is 'RIGHT' and x axis value greater than z score"),
    AND($D$71 = "RIGHT", $Q184 &gt; IF($H$71="", 0, $H$71)), $R184,
    FALSE, N("Check if case is 'TWO' and both directions"),
    AND(
        $D$71 = "TWO",
        OR($Q184 &lt; -ABS($H$71), $Q184 &gt; ABS($H$71))
    ), $R184,
    FALSE, N("Default case: Return NA()"),
    TRUE, NA()
)</f>
        <v>1.4182533754437414E-2</v>
      </c>
      <c r="V184" s="38"/>
      <c r="W184" s="23">
        <v>0.49999999999999789</v>
      </c>
      <c r="X184" s="23">
        <v>0.30199999999999999</v>
      </c>
      <c r="Y184" s="23">
        <f t="shared" si="28"/>
        <v>0.30199999999999999</v>
      </c>
      <c r="Z184" s="23" t="str">
        <f t="shared" si="29"/>
        <v>x</v>
      </c>
    </row>
    <row r="185" spans="1:26" ht="16" x14ac:dyDescent="0.2">
      <c r="A185" s="39"/>
      <c r="B185" s="23"/>
      <c r="C185" s="39">
        <f>C164</f>
        <v>3</v>
      </c>
      <c r="D185" s="39" t="e">
        <f t="shared" si="46"/>
        <v>#N/A</v>
      </c>
      <c r="E185" s="48">
        <v>3</v>
      </c>
      <c r="F185" s="109">
        <f t="shared" si="47"/>
        <v>5400</v>
      </c>
      <c r="G185" s="84" t="str">
        <f t="shared" si="43"/>
        <v>+5,400</v>
      </c>
      <c r="H185" s="38"/>
      <c r="I185" s="38"/>
      <c r="J185" s="38"/>
      <c r="K185" s="38"/>
      <c r="L185" s="38"/>
      <c r="M185" s="38"/>
      <c r="N185" s="38"/>
      <c r="O185" s="38"/>
      <c r="P185" s="38"/>
      <c r="Q185" s="46">
        <f t="shared" si="44"/>
        <v>2.6249999999999969</v>
      </c>
      <c r="R185" s="81">
        <f t="shared" si="45"/>
        <v>1.2724181596831535E-2</v>
      </c>
      <c r="S185" s="81" cm="1">
        <f t="array" ref="S185">_xlfn.IFS(
    FALSE, N("Check if X1 shading is ON"),
    $S$48&lt;&gt;"x", NA(),
    FALSE, N("Check if case is 'LEFT' and x axis value less than z score"),
    AND($D$67 = "LEFT", $Q185 &lt; IF($H$67="", 0, $H$67)), $R185,
    FALSE, N("Check if case is 'RIGHT' and x axis value greater than z score"),
    AND($D$67 = "RIGHT", $Q185 &gt; IF($H$67="", 0, $H$67)), $R185,
    FALSE, N("Check if case is 'TWO' and both directions"),
    AND(
        $D$67 = "TWO",
        OR($Q185 &lt; -ABS($H$67), $Q185 &gt; ABS($H$68))
    ), $R185,
    FALSE, N("Default case: Return NA()"),
    TRUE, NA()
)</f>
        <v>1.2724181596831535E-2</v>
      </c>
      <c r="T185" s="81" t="e" cm="1">
        <f t="array" ref="T185">_xlfn.IFS(
    FALSE, N("Check if X1 shading is ON"),
    $S$48&lt;&gt;"x", NA(),
    FALSE, N("Check if case is 'LEFT' and x axis value less than z score"),
    AND($D$68 = "LEFT", $Q185 &lt; IF($H$68="", 0, $H$68)), $R185,
    FALSE, N("Check if case is 'RIGHT' and x axis value greater than z score"),
    AND($D$68 = "RIGHT", $Q185 &gt; IF($H$68="", 0, $H$68)), $R185,
    FALSE, N("Default case: Return NA()"),
    TRUE, NA()
)</f>
        <v>#N/A</v>
      </c>
      <c r="U185" s="81" cm="1">
        <f t="array" ref="U185">_xlfn.IFS(
    FALSE, N("Check if X1 shading is ON"),
    $U$48&lt;&gt;"x", NA(),
    FALSE, N("Check if case is 'LEFT' and x axis value less than z score"),
    AND($D$71 = "LEFT", $Q185 &lt; IF($H$71="", 0, $H$71)), $R185,
    FALSE, N("Check if case is 'RIGHT' and x axis value greater than z score"),
    AND($D$71 = "RIGHT", $Q185 &gt; IF($H$71="", 0, $H$71)), $R185,
    FALSE, N("Check if case is 'TWO' and both directions"),
    AND(
        $D$71 = "TWO",
        OR($Q185 &lt; -ABS($H$71), $Q185 &gt; ABS($H$71))
    ), $R185,
    FALSE, N("Default case: Return NA()"),
    TRUE, NA()
)</f>
        <v>1.2724181596831535E-2</v>
      </c>
      <c r="V185" s="38"/>
      <c r="W185" s="23">
        <v>0.66666666666666441</v>
      </c>
      <c r="X185" s="23">
        <v>0.30199999999999999</v>
      </c>
      <c r="Y185" s="23">
        <f t="shared" si="28"/>
        <v>0.30199999999999999</v>
      </c>
      <c r="Z185" s="23" t="str">
        <f t="shared" si="29"/>
        <v>x</v>
      </c>
    </row>
    <row r="186" spans="1:26" ht="16" x14ac:dyDescent="0.2">
      <c r="A186" s="39"/>
      <c r="B186" s="23"/>
      <c r="C186" s="23"/>
      <c r="D186" s="39"/>
      <c r="E186" s="39"/>
      <c r="F186" s="39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46">
        <f t="shared" si="44"/>
        <v>2.6666666666666634</v>
      </c>
      <c r="R186" s="81">
        <f t="shared" si="45"/>
        <v>1.1395986023797539E-2</v>
      </c>
      <c r="S186" s="81" cm="1">
        <f t="array" ref="S186">_xlfn.IFS(
    FALSE, N("Check if X1 shading is ON"),
    $S$48&lt;&gt;"x", NA(),
    FALSE, N("Check if case is 'LEFT' and x axis value less than z score"),
    AND($D$67 = "LEFT", $Q186 &lt; IF($H$67="", 0, $H$67)), $R186,
    FALSE, N("Check if case is 'RIGHT' and x axis value greater than z score"),
    AND($D$67 = "RIGHT", $Q186 &gt; IF($H$67="", 0, $H$67)), $R186,
    FALSE, N("Check if case is 'TWO' and both directions"),
    AND(
        $D$67 = "TWO",
        OR($Q186 &lt; -ABS($H$67), $Q186 &gt; ABS($H$68))
    ), $R186,
    FALSE, N("Default case: Return NA()"),
    TRUE, NA()
)</f>
        <v>1.1395986023797539E-2</v>
      </c>
      <c r="T186" s="81" t="e" cm="1">
        <f t="array" ref="T186">_xlfn.IFS(
    FALSE, N("Check if X1 shading is ON"),
    $S$48&lt;&gt;"x", NA(),
    FALSE, N("Check if case is 'LEFT' and x axis value less than z score"),
    AND($D$68 = "LEFT", $Q186 &lt; IF($H$68="", 0, $H$68)), $R186,
    FALSE, N("Check if case is 'RIGHT' and x axis value greater than z score"),
    AND($D$68 = "RIGHT", $Q186 &gt; IF($H$68="", 0, $H$68)), $R186,
    FALSE, N("Default case: Return NA()"),
    TRUE, NA()
)</f>
        <v>#N/A</v>
      </c>
      <c r="U186" s="81" cm="1">
        <f t="array" ref="U186">_xlfn.IFS(
    FALSE, N("Check if X1 shading is ON"),
    $U$48&lt;&gt;"x", NA(),
    FALSE, N("Check if case is 'LEFT' and x axis value less than z score"),
    AND($D$71 = "LEFT", $Q186 &lt; IF($H$71="", 0, $H$71)), $R186,
    FALSE, N("Check if case is 'RIGHT' and x axis value greater than z score"),
    AND($D$71 = "RIGHT", $Q186 &gt; IF($H$71="", 0, $H$71)), $R186,
    FALSE, N("Check if case is 'TWO' and both directions"),
    AND(
        $D$71 = "TWO",
        OR($Q186 &lt; -ABS($H$71), $Q186 &gt; ABS($H$71))
    ), $R186,
    FALSE, N("Default case: Return NA()"),
    TRUE, NA()
)</f>
        <v>1.1395986023797539E-2</v>
      </c>
      <c r="V186" s="38"/>
      <c r="W186" s="23">
        <v>-0.50000000000000222</v>
      </c>
      <c r="X186" s="23">
        <v>0.32600000000000001</v>
      </c>
      <c r="Y186" s="23">
        <f t="shared" si="28"/>
        <v>0.32600000000000001</v>
      </c>
      <c r="Z186" s="23" t="str">
        <f t="shared" si="29"/>
        <v>x</v>
      </c>
    </row>
    <row r="187" spans="1:26" ht="16" x14ac:dyDescent="0.2">
      <c r="A187" s="39"/>
      <c r="B187" s="23"/>
      <c r="C187" s="23"/>
      <c r="D187" s="39"/>
      <c r="E187" s="39"/>
      <c r="F187" s="39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46">
        <f t="shared" si="44"/>
        <v>2.7083333333333299</v>
      </c>
      <c r="R187" s="81">
        <f t="shared" si="45"/>
        <v>1.0188728126088738E-2</v>
      </c>
      <c r="S187" s="81" cm="1">
        <f t="array" ref="S187">_xlfn.IFS(
    FALSE, N("Check if X1 shading is ON"),
    $S$48&lt;&gt;"x", NA(),
    FALSE, N("Check if case is 'LEFT' and x axis value less than z score"),
    AND($D$67 = "LEFT", $Q187 &lt; IF($H$67="", 0, $H$67)), $R187,
    FALSE, N("Check if case is 'RIGHT' and x axis value greater than z score"),
    AND($D$67 = "RIGHT", $Q187 &gt; IF($H$67="", 0, $H$67)), $R187,
    FALSE, N("Check if case is 'TWO' and both directions"),
    AND(
        $D$67 = "TWO",
        OR($Q187 &lt; -ABS($H$67), $Q187 &gt; ABS($H$68))
    ), $R187,
    FALSE, N("Default case: Return NA()"),
    TRUE, NA()
)</f>
        <v>1.0188728126088738E-2</v>
      </c>
      <c r="T187" s="81" t="e" cm="1">
        <f t="array" ref="T187">_xlfn.IFS(
    FALSE, N("Check if X1 shading is ON"),
    $S$48&lt;&gt;"x", NA(),
    FALSE, N("Check if case is 'LEFT' and x axis value less than z score"),
    AND($D$68 = "LEFT", $Q187 &lt; IF($H$68="", 0, $H$68)), $R187,
    FALSE, N("Check if case is 'RIGHT' and x axis value greater than z score"),
    AND($D$68 = "RIGHT", $Q187 &gt; IF($H$68="", 0, $H$68)), $R187,
    FALSE, N("Default case: Return NA()"),
    TRUE, NA()
)</f>
        <v>#N/A</v>
      </c>
      <c r="U187" s="81" cm="1">
        <f t="array" ref="U187">_xlfn.IFS(
    FALSE, N("Check if X1 shading is ON"),
    $U$48&lt;&gt;"x", NA(),
    FALSE, N("Check if case is 'LEFT' and x axis value less than z score"),
    AND($D$71 = "LEFT", $Q187 &lt; IF($H$71="", 0, $H$71)), $R187,
    FALSE, N("Check if case is 'RIGHT' and x axis value greater than z score"),
    AND($D$71 = "RIGHT", $Q187 &gt; IF($H$71="", 0, $H$71)), $R187,
    FALSE, N("Check if case is 'TWO' and both directions"),
    AND(
        $D$71 = "TWO",
        OR($Q187 &lt; -ABS($H$71), $Q187 &gt; ABS($H$71))
    ), $R187,
    FALSE, N("Default case: Return NA()"),
    TRUE, NA()
)</f>
        <v>1.0188728126088738E-2</v>
      </c>
      <c r="V187" s="38"/>
      <c r="W187" s="23">
        <v>-0.33333333333333548</v>
      </c>
      <c r="X187" s="23">
        <v>0.32600000000000001</v>
      </c>
      <c r="Y187" s="23">
        <f t="shared" si="28"/>
        <v>0.32600000000000001</v>
      </c>
      <c r="Z187" s="23" t="str">
        <f t="shared" si="29"/>
        <v>x</v>
      </c>
    </row>
    <row r="188" spans="1:26" ht="16" x14ac:dyDescent="0.2">
      <c r="A188" s="39"/>
      <c r="B188" s="23"/>
      <c r="C188" s="23"/>
      <c r="D188" s="39"/>
      <c r="E188" s="39"/>
      <c r="F188" s="39"/>
      <c r="G188" s="38"/>
      <c r="H188" s="38"/>
      <c r="I188" s="38"/>
      <c r="J188" s="38"/>
      <c r="K188" s="86"/>
      <c r="L188" s="86"/>
      <c r="M188" s="86"/>
      <c r="N188" s="38"/>
      <c r="O188" s="38"/>
      <c r="P188" s="38"/>
      <c r="Q188" s="46">
        <f t="shared" si="44"/>
        <v>2.7499999999999964</v>
      </c>
      <c r="R188" s="81">
        <f t="shared" si="45"/>
        <v>9.0935625015911431E-3</v>
      </c>
      <c r="S188" s="81" cm="1">
        <f t="array" ref="S188">_xlfn.IFS(
    FALSE, N("Check if X1 shading is ON"),
    $S$48&lt;&gt;"x", NA(),
    FALSE, N("Check if case is 'LEFT' and x axis value less than z score"),
    AND($D$67 = "LEFT", $Q188 &lt; IF($H$67="", 0, $H$67)), $R188,
    FALSE, N("Check if case is 'RIGHT' and x axis value greater than z score"),
    AND($D$67 = "RIGHT", $Q188 &gt; IF($H$67="", 0, $H$67)), $R188,
    FALSE, N("Check if case is 'TWO' and both directions"),
    AND(
        $D$67 = "TWO",
        OR($Q188 &lt; -ABS($H$67), $Q188 &gt; ABS($H$68))
    ), $R188,
    FALSE, N("Default case: Return NA()"),
    TRUE, NA()
)</f>
        <v>9.0935625015911431E-3</v>
      </c>
      <c r="T188" s="81" t="e" cm="1">
        <f t="array" ref="T188">_xlfn.IFS(
    FALSE, N("Check if X1 shading is ON"),
    $S$48&lt;&gt;"x", NA(),
    FALSE, N("Check if case is 'LEFT' and x axis value less than z score"),
    AND($D$68 = "LEFT", $Q188 &lt; IF($H$68="", 0, $H$68)), $R188,
    FALSE, N("Check if case is 'RIGHT' and x axis value greater than z score"),
    AND($D$68 = "RIGHT", $Q188 &gt; IF($H$68="", 0, $H$68)), $R188,
    FALSE, N("Default case: Return NA()"),
    TRUE, NA()
)</f>
        <v>#N/A</v>
      </c>
      <c r="U188" s="81" cm="1">
        <f t="array" ref="U188">_xlfn.IFS(
    FALSE, N("Check if X1 shading is ON"),
    $U$48&lt;&gt;"x", NA(),
    FALSE, N("Check if case is 'LEFT' and x axis value less than z score"),
    AND($D$71 = "LEFT", $Q188 &lt; IF($H$71="", 0, $H$71)), $R188,
    FALSE, N("Check if case is 'RIGHT' and x axis value greater than z score"),
    AND($D$71 = "RIGHT", $Q188 &gt; IF($H$71="", 0, $H$71)), $R188,
    FALSE, N("Check if case is 'TWO' and both directions"),
    AND(
        $D$71 = "TWO",
        OR($Q188 &lt; -ABS($H$71), $Q188 &gt; ABS($H$71))
    ), $R188,
    FALSE, N("Default case: Return NA()"),
    TRUE, NA()
)</f>
        <v>9.0935625015911431E-3</v>
      </c>
      <c r="V188" s="38"/>
      <c r="W188" s="23">
        <v>-0.16666666666666879</v>
      </c>
      <c r="X188" s="23">
        <v>0.32600000000000001</v>
      </c>
      <c r="Y188" s="23">
        <f t="shared" si="28"/>
        <v>0.32600000000000001</v>
      </c>
      <c r="Z188" s="23" t="str">
        <f t="shared" si="29"/>
        <v>x</v>
      </c>
    </row>
    <row r="189" spans="1:26" ht="16" x14ac:dyDescent="0.2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38"/>
      <c r="O189" s="38"/>
      <c r="P189" s="38"/>
      <c r="Q189" s="46">
        <f t="shared" si="44"/>
        <v>2.791666666666663</v>
      </c>
      <c r="R189" s="81">
        <f t="shared" si="45"/>
        <v>8.1020357469785802E-3</v>
      </c>
      <c r="S189" s="81" cm="1">
        <f t="array" ref="S189">_xlfn.IFS(
    FALSE, N("Check if X1 shading is ON"),
    $S$48&lt;&gt;"x", NA(),
    FALSE, N("Check if case is 'LEFT' and x axis value less than z score"),
    AND($D$67 = "LEFT", $Q189 &lt; IF($H$67="", 0, $H$67)), $R189,
    FALSE, N("Check if case is 'RIGHT' and x axis value greater than z score"),
    AND($D$67 = "RIGHT", $Q189 &gt; IF($H$67="", 0, $H$67)), $R189,
    FALSE, N("Check if case is 'TWO' and both directions"),
    AND(
        $D$67 = "TWO",
        OR($Q189 &lt; -ABS($H$67), $Q189 &gt; ABS($H$68))
    ), $R189,
    FALSE, N("Default case: Return NA()"),
    TRUE, NA()
)</f>
        <v>8.1020357469785802E-3</v>
      </c>
      <c r="T189" s="81" t="e" cm="1">
        <f t="array" ref="T189">_xlfn.IFS(
    FALSE, N("Check if X1 shading is ON"),
    $S$48&lt;&gt;"x", NA(),
    FALSE, N("Check if case is 'LEFT' and x axis value less than z score"),
    AND($D$68 = "LEFT", $Q189 &lt; IF($H$68="", 0, $H$68)), $R189,
    FALSE, N("Check if case is 'RIGHT' and x axis value greater than z score"),
    AND($D$68 = "RIGHT", $Q189 &gt; IF($H$68="", 0, $H$68)), $R189,
    FALSE, N("Default case: Return NA()"),
    TRUE, NA()
)</f>
        <v>#N/A</v>
      </c>
      <c r="U189" s="81" cm="1">
        <f t="array" ref="U189">_xlfn.IFS(
    FALSE, N("Check if X1 shading is ON"),
    $U$48&lt;&gt;"x", NA(),
    FALSE, N("Check if case is 'LEFT' and x axis value less than z score"),
    AND($D$71 = "LEFT", $Q189 &lt; IF($H$71="", 0, $H$71)), $R189,
    FALSE, N("Check if case is 'RIGHT' and x axis value greater than z score"),
    AND($D$71 = "RIGHT", $Q189 &gt; IF($H$71="", 0, $H$71)), $R189,
    FALSE, N("Check if case is 'TWO' and both directions"),
    AND(
        $D$71 = "TWO",
        OR($Q189 &lt; -ABS($H$71), $Q189 &gt; ABS($H$71))
    ), $R189,
    FALSE, N("Default case: Return NA()"),
    TRUE, NA()
)</f>
        <v>8.1020357469785802E-3</v>
      </c>
      <c r="V189" s="38"/>
      <c r="W189" s="23">
        <v>0.16666666666666449</v>
      </c>
      <c r="X189" s="23">
        <v>0.32600000000000001</v>
      </c>
      <c r="Y189" s="23">
        <f t="shared" si="28"/>
        <v>0.32600000000000001</v>
      </c>
      <c r="Z189" s="23" t="str">
        <f t="shared" si="29"/>
        <v>x</v>
      </c>
    </row>
    <row r="190" spans="1:26" ht="16" x14ac:dyDescent="0.2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38"/>
      <c r="O190" s="38"/>
      <c r="P190" s="38"/>
      <c r="Q190" s="46">
        <f t="shared" si="44"/>
        <v>2.8333333333333295</v>
      </c>
      <c r="R190" s="81">
        <f t="shared" si="45"/>
        <v>7.2060997646093061E-3</v>
      </c>
      <c r="S190" s="81" cm="1">
        <f t="array" ref="S190">_xlfn.IFS(
    FALSE, N("Check if X1 shading is ON"),
    $S$48&lt;&gt;"x", NA(),
    FALSE, N("Check if case is 'LEFT' and x axis value less than z score"),
    AND($D$67 = "LEFT", $Q190 &lt; IF($H$67="", 0, $H$67)), $R190,
    FALSE, N("Check if case is 'RIGHT' and x axis value greater than z score"),
    AND($D$67 = "RIGHT", $Q190 &gt; IF($H$67="", 0, $H$67)), $R190,
    FALSE, N("Check if case is 'TWO' and both directions"),
    AND(
        $D$67 = "TWO",
        OR($Q190 &lt; -ABS($H$67), $Q190 &gt; ABS($H$68))
    ), $R190,
    FALSE, N("Default case: Return NA()"),
    TRUE, NA()
)</f>
        <v>7.2060997646093061E-3</v>
      </c>
      <c r="T190" s="81" t="e" cm="1">
        <f t="array" ref="T190">_xlfn.IFS(
    FALSE, N("Check if X1 shading is ON"),
    $S$48&lt;&gt;"x", NA(),
    FALSE, N("Check if case is 'LEFT' and x axis value less than z score"),
    AND($D$68 = "LEFT", $Q190 &lt; IF($H$68="", 0, $H$68)), $R190,
    FALSE, N("Check if case is 'RIGHT' and x axis value greater than z score"),
    AND($D$68 = "RIGHT", $Q190 &gt; IF($H$68="", 0, $H$68)), $R190,
    FALSE, N("Default case: Return NA()"),
    TRUE, NA()
)</f>
        <v>#N/A</v>
      </c>
      <c r="U190" s="81" cm="1">
        <f t="array" ref="U190">_xlfn.IFS(
    FALSE, N("Check if X1 shading is ON"),
    $U$48&lt;&gt;"x", NA(),
    FALSE, N("Check if case is 'LEFT' and x axis value less than z score"),
    AND($D$71 = "LEFT", $Q190 &lt; IF($H$71="", 0, $H$71)), $R190,
    FALSE, N("Check if case is 'RIGHT' and x axis value greater than z score"),
    AND($D$71 = "RIGHT", $Q190 &gt; IF($H$71="", 0, $H$71)), $R190,
    FALSE, N("Check if case is 'TWO' and both directions"),
    AND(
        $D$71 = "TWO",
        OR($Q190 &lt; -ABS($H$71), $Q190 &gt; ABS($H$71))
    ), $R190,
    FALSE, N("Default case: Return NA()"),
    TRUE, NA()
)</f>
        <v>7.2060997646093061E-3</v>
      </c>
      <c r="V190" s="38"/>
      <c r="W190" s="23">
        <v>0.33333333333333115</v>
      </c>
      <c r="X190" s="23">
        <v>0.32600000000000001</v>
      </c>
      <c r="Y190" s="23">
        <f t="shared" si="28"/>
        <v>0.32600000000000001</v>
      </c>
      <c r="Z190" s="23" t="str">
        <f t="shared" si="29"/>
        <v>x</v>
      </c>
    </row>
    <row r="191" spans="1:26" ht="16" x14ac:dyDescent="0.2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38"/>
      <c r="O191" s="38"/>
      <c r="P191" s="38"/>
      <c r="Q191" s="46">
        <f t="shared" si="44"/>
        <v>2.874999999999996</v>
      </c>
      <c r="R191" s="81">
        <f t="shared" si="45"/>
        <v>6.3981203107236302E-3</v>
      </c>
      <c r="S191" s="81" cm="1">
        <f t="array" ref="S191">_xlfn.IFS(
    FALSE, N("Check if X1 shading is ON"),
    $S$48&lt;&gt;"x", NA(),
    FALSE, N("Check if case is 'LEFT' and x axis value less than z score"),
    AND($D$67 = "LEFT", $Q191 &lt; IF($H$67="", 0, $H$67)), $R191,
    FALSE, N("Check if case is 'RIGHT' and x axis value greater than z score"),
    AND($D$67 = "RIGHT", $Q191 &gt; IF($H$67="", 0, $H$67)), $R191,
    FALSE, N("Check if case is 'TWO' and both directions"),
    AND(
        $D$67 = "TWO",
        OR($Q191 &lt; -ABS($H$67), $Q191 &gt; ABS($H$68))
    ), $R191,
    FALSE, N("Default case: Return NA()"),
    TRUE, NA()
)</f>
        <v>6.3981203107236302E-3</v>
      </c>
      <c r="T191" s="81" t="e" cm="1">
        <f t="array" ref="T191">_xlfn.IFS(
    FALSE, N("Check if X1 shading is ON"),
    $S$48&lt;&gt;"x", NA(),
    FALSE, N("Check if case is 'LEFT' and x axis value less than z score"),
    AND($D$68 = "LEFT", $Q191 &lt; IF($H$68="", 0, $H$68)), $R191,
    FALSE, N("Check if case is 'RIGHT' and x axis value greater than z score"),
    AND($D$68 = "RIGHT", $Q191 &gt; IF($H$68="", 0, $H$68)), $R191,
    FALSE, N("Default case: Return NA()"),
    TRUE, NA()
)</f>
        <v>#N/A</v>
      </c>
      <c r="U191" s="81" cm="1">
        <f t="array" ref="U191">_xlfn.IFS(
    FALSE, N("Check if X1 shading is ON"),
    $U$48&lt;&gt;"x", NA(),
    FALSE, N("Check if case is 'LEFT' and x axis value less than z score"),
    AND($D$71 = "LEFT", $Q191 &lt; IF($H$71="", 0, $H$71)), $R191,
    FALSE, N("Check if case is 'RIGHT' and x axis value greater than z score"),
    AND($D$71 = "RIGHT", $Q191 &gt; IF($H$71="", 0, $H$71)), $R191,
    FALSE, N("Check if case is 'TWO' and both directions"),
    AND(
        $D$71 = "TWO",
        OR($Q191 &lt; -ABS($H$71), $Q191 &gt; ABS($H$71))
    ), $R191,
    FALSE, N("Default case: Return NA()"),
    TRUE, NA()
)</f>
        <v>6.3981203107236302E-3</v>
      </c>
      <c r="V191" s="38"/>
      <c r="W191" s="23">
        <v>0.49999999999999789</v>
      </c>
      <c r="X191" s="23">
        <v>0.32600000000000001</v>
      </c>
      <c r="Y191" s="23">
        <f t="shared" si="28"/>
        <v>0.32600000000000001</v>
      </c>
      <c r="Z191" s="23" t="str">
        <f t="shared" si="29"/>
        <v>x</v>
      </c>
    </row>
    <row r="192" spans="1:26" ht="16" x14ac:dyDescent="0.2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38"/>
      <c r="O192" s="38"/>
      <c r="P192" s="38"/>
      <c r="Q192" s="46">
        <f t="shared" si="44"/>
        <v>2.9166666666666625</v>
      </c>
      <c r="R192" s="81">
        <f t="shared" si="45"/>
        <v>5.6708812194459562E-3</v>
      </c>
      <c r="S192" s="81" cm="1">
        <f t="array" ref="S192">_xlfn.IFS(
    FALSE, N("Check if X1 shading is ON"),
    $S$48&lt;&gt;"x", NA(),
    FALSE, N("Check if case is 'LEFT' and x axis value less than z score"),
    AND($D$67 = "LEFT", $Q192 &lt; IF($H$67="", 0, $H$67)), $R192,
    FALSE, N("Check if case is 'RIGHT' and x axis value greater than z score"),
    AND($D$67 = "RIGHT", $Q192 &gt; IF($H$67="", 0, $H$67)), $R192,
    FALSE, N("Check if case is 'TWO' and both directions"),
    AND(
        $D$67 = "TWO",
        OR($Q192 &lt; -ABS($H$67), $Q192 &gt; ABS($H$68))
    ), $R192,
    FALSE, N("Default case: Return NA()"),
    TRUE, NA()
)</f>
        <v>5.6708812194459562E-3</v>
      </c>
      <c r="T192" s="81" t="e" cm="1">
        <f t="array" ref="T192">_xlfn.IFS(
    FALSE, N("Check if X1 shading is ON"),
    $S$48&lt;&gt;"x", NA(),
    FALSE, N("Check if case is 'LEFT' and x axis value less than z score"),
    AND($D$68 = "LEFT", $Q192 &lt; IF($H$68="", 0, $H$68)), $R192,
    FALSE, N("Check if case is 'RIGHT' and x axis value greater than z score"),
    AND($D$68 = "RIGHT", $Q192 &gt; IF($H$68="", 0, $H$68)), $R192,
    FALSE, N("Default case: Return NA()"),
    TRUE, NA()
)</f>
        <v>#N/A</v>
      </c>
      <c r="U192" s="81" cm="1">
        <f t="array" ref="U192">_xlfn.IFS(
    FALSE, N("Check if X1 shading is ON"),
    $U$48&lt;&gt;"x", NA(),
    FALSE, N("Check if case is 'LEFT' and x axis value less than z score"),
    AND($D$71 = "LEFT", $Q192 &lt; IF($H$71="", 0, $H$71)), $R192,
    FALSE, N("Check if case is 'RIGHT' and x axis value greater than z score"),
    AND($D$71 = "RIGHT", $Q192 &gt; IF($H$71="", 0, $H$71)), $R192,
    FALSE, N("Check if case is 'TWO' and both directions"),
    AND(
        $D$71 = "TWO",
        OR($Q192 &lt; -ABS($H$71), $Q192 &gt; ABS($H$71))
    ), $R192,
    FALSE, N("Default case: Return NA()"),
    TRUE, NA()
)</f>
        <v>5.6708812194459562E-3</v>
      </c>
      <c r="V192" s="38"/>
      <c r="W192" s="23">
        <v>-0.33333333333333548</v>
      </c>
      <c r="X192" s="23">
        <v>0.35</v>
      </c>
      <c r="Y192" s="23">
        <f t="shared" si="28"/>
        <v>0.35</v>
      </c>
      <c r="Z192" s="23" t="str">
        <f t="shared" si="29"/>
        <v>x</v>
      </c>
    </row>
    <row r="193" spans="15:26" ht="16" x14ac:dyDescent="0.2">
      <c r="O193" s="38"/>
      <c r="P193" s="38"/>
      <c r="Q193" s="46">
        <f t="shared" si="44"/>
        <v>2.958333333333329</v>
      </c>
      <c r="R193" s="81">
        <f t="shared" si="45"/>
        <v>5.01758473893272E-3</v>
      </c>
      <c r="S193" s="81" cm="1">
        <f t="array" ref="S193">_xlfn.IFS(
    FALSE, N("Check if X1 shading is ON"),
    $S$48&lt;&gt;"x", NA(),
    FALSE, N("Check if case is 'LEFT' and x axis value less than z score"),
    AND($D$67 = "LEFT", $Q193 &lt; IF($H$67="", 0, $H$67)), $R193,
    FALSE, N("Check if case is 'RIGHT' and x axis value greater than z score"),
    AND($D$67 = "RIGHT", $Q193 &gt; IF($H$67="", 0, $H$67)), $R193,
    FALSE, N("Check if case is 'TWO' and both directions"),
    AND(
        $D$67 = "TWO",
        OR($Q193 &lt; -ABS($H$67), $Q193 &gt; ABS($H$68))
    ), $R193,
    FALSE, N("Default case: Return NA()"),
    TRUE, NA()
)</f>
        <v>5.01758473893272E-3</v>
      </c>
      <c r="T193" s="81" t="e" cm="1">
        <f t="array" ref="T193">_xlfn.IFS(
    FALSE, N("Check if X1 shading is ON"),
    $S$48&lt;&gt;"x", NA(),
    FALSE, N("Check if case is 'LEFT' and x axis value less than z score"),
    AND($D$68 = "LEFT", $Q193 &lt; IF($H$68="", 0, $H$68)), $R193,
    FALSE, N("Check if case is 'RIGHT' and x axis value greater than z score"),
    AND($D$68 = "RIGHT", $Q193 &gt; IF($H$68="", 0, $H$68)), $R193,
    FALSE, N("Default case: Return NA()"),
    TRUE, NA()
)</f>
        <v>#N/A</v>
      </c>
      <c r="U193" s="81" cm="1">
        <f t="array" ref="U193">_xlfn.IFS(
    FALSE, N("Check if X1 shading is ON"),
    $U$48&lt;&gt;"x", NA(),
    FALSE, N("Check if case is 'LEFT' and x axis value less than z score"),
    AND($D$71 = "LEFT", $Q193 &lt; IF($H$71="", 0, $H$71)), $R193,
    FALSE, N("Check if case is 'RIGHT' and x axis value greater than z score"),
    AND($D$71 = "RIGHT", $Q193 &gt; IF($H$71="", 0, $H$71)), $R193,
    FALSE, N("Check if case is 'TWO' and both directions"),
    AND(
        $D$71 = "TWO",
        OR($Q193 &lt; -ABS($H$71), $Q193 &gt; ABS($H$71))
    ), $R193,
    FALSE, N("Default case: Return NA()"),
    TRUE, NA()
)</f>
        <v>5.01758473893272E-3</v>
      </c>
      <c r="V193" s="38"/>
      <c r="W193" s="23">
        <v>-0.16666666666666879</v>
      </c>
      <c r="X193" s="23">
        <v>0.35</v>
      </c>
      <c r="Y193" s="23">
        <f t="shared" si="28"/>
        <v>0.35</v>
      </c>
      <c r="Z193" s="23" t="str">
        <f t="shared" si="29"/>
        <v>x</v>
      </c>
    </row>
    <row r="194" spans="15:26" ht="16" x14ac:dyDescent="0.2">
      <c r="O194" s="38"/>
      <c r="P194" s="38"/>
      <c r="Q194" s="46">
        <f t="shared" si="44"/>
        <v>2.9999999999999956</v>
      </c>
      <c r="R194" s="81">
        <f t="shared" si="45"/>
        <v>4.4318484119380665E-3</v>
      </c>
      <c r="S194" s="81" cm="1">
        <f t="array" ref="S194">_xlfn.IFS(
    FALSE, N("Check if X1 shading is ON"),
    $S$48&lt;&gt;"x", NA(),
    FALSE, N("Check if case is 'LEFT' and x axis value less than z score"),
    AND($D$67 = "LEFT", $Q194 &lt; IF($H$67="", 0, $H$67)), $R194,
    FALSE, N("Check if case is 'RIGHT' and x axis value greater than z score"),
    AND($D$67 = "RIGHT", $Q194 &gt; IF($H$67="", 0, $H$67)), $R194,
    FALSE, N("Check if case is 'TWO' and both directions"),
    AND(
        $D$67 = "TWO",
        OR($Q194 &lt; -ABS($H$67), $Q194 &gt; ABS($H$68))
    ), $R194,
    FALSE, N("Default case: Return NA()"),
    TRUE, NA()
)</f>
        <v>4.4318484119380665E-3</v>
      </c>
      <c r="T194" s="81" t="e" cm="1">
        <f t="array" ref="T194">_xlfn.IFS(
    FALSE, N("Check if X1 shading is ON"),
    $S$48&lt;&gt;"x", NA(),
    FALSE, N("Check if case is 'LEFT' and x axis value less than z score"),
    AND($D$68 = "LEFT", $Q194 &lt; IF($H$68="", 0, $H$68)), $R194,
    FALSE, N("Check if case is 'RIGHT' and x axis value greater than z score"),
    AND($D$68 = "RIGHT", $Q194 &gt; IF($H$68="", 0, $H$68)), $R194,
    FALSE, N("Default case: Return NA()"),
    TRUE, NA()
)</f>
        <v>#N/A</v>
      </c>
      <c r="U194" s="81" cm="1">
        <f t="array" ref="U194">_xlfn.IFS(
    FALSE, N("Check if X1 shading is ON"),
    $U$48&lt;&gt;"x", NA(),
    FALSE, N("Check if case is 'LEFT' and x axis value less than z score"),
    AND($D$71 = "LEFT", $Q194 &lt; IF($H$71="", 0, $H$71)), $R194,
    FALSE, N("Check if case is 'RIGHT' and x axis value greater than z score"),
    AND($D$71 = "RIGHT", $Q194 &gt; IF($H$71="", 0, $H$71)), $R194,
    FALSE, N("Check if case is 'TWO' and both directions"),
    AND(
        $D$71 = "TWO",
        OR($Q194 &lt; -ABS($H$71), $Q194 &gt; ABS($H$71))
    ), $R194,
    FALSE, N("Default case: Return NA()"),
    TRUE, NA()
)</f>
        <v>4.4318484119380665E-3</v>
      </c>
      <c r="V194" s="38"/>
      <c r="W194" s="23">
        <v>0.16666666666666449</v>
      </c>
      <c r="X194" s="23">
        <v>0.35</v>
      </c>
      <c r="Y194" s="23">
        <f t="shared" si="28"/>
        <v>0.35</v>
      </c>
      <c r="Z194" s="23" t="str">
        <f t="shared" si="29"/>
        <v>x</v>
      </c>
    </row>
    <row r="195" spans="15:26" ht="16" x14ac:dyDescent="0.2">
      <c r="O195" s="38"/>
      <c r="P195" s="38"/>
      <c r="Q195" s="38"/>
      <c r="R195" s="38"/>
      <c r="S195" s="39"/>
      <c r="T195" s="39"/>
      <c r="U195" s="39"/>
      <c r="V195" s="38"/>
      <c r="W195" s="23">
        <v>0.33333333333333115</v>
      </c>
      <c r="X195" s="23">
        <v>0.35</v>
      </c>
      <c r="Y195" s="23">
        <f t="shared" si="28"/>
        <v>0.35</v>
      </c>
      <c r="Z195" s="23" t="str">
        <f t="shared" si="29"/>
        <v>x</v>
      </c>
    </row>
    <row r="196" spans="15:26" ht="16" x14ac:dyDescent="0.2">
      <c r="O196" s="38"/>
      <c r="P196" s="38"/>
      <c r="Q196" s="38"/>
      <c r="R196" s="38"/>
      <c r="S196" s="39"/>
      <c r="T196" s="39"/>
      <c r="U196" s="39"/>
      <c r="V196" s="38"/>
      <c r="W196" s="23">
        <v>-0.16666666666666879</v>
      </c>
      <c r="X196" s="23">
        <v>0.374</v>
      </c>
      <c r="Y196" s="23">
        <f t="shared" si="28"/>
        <v>0.374</v>
      </c>
      <c r="Z196" s="23" t="str">
        <f t="shared" si="29"/>
        <v>x</v>
      </c>
    </row>
    <row r="197" spans="15:26" x14ac:dyDescent="0.2">
      <c r="O197" s="86"/>
      <c r="P197" s="86"/>
      <c r="Q197" s="86"/>
      <c r="R197" s="86"/>
      <c r="S197" s="48"/>
      <c r="T197" s="48"/>
      <c r="U197" s="48"/>
      <c r="V197" s="86"/>
      <c r="W197" s="23">
        <v>0.16666666666666449</v>
      </c>
      <c r="X197" s="23">
        <v>0.374</v>
      </c>
      <c r="Y197" s="23">
        <f t="shared" ref="Y197" si="48">IF($Y$2="x",X197,NA())</f>
        <v>0.374</v>
      </c>
      <c r="Z197" s="23" t="str">
        <f t="shared" ref="Z197" si="49">IF($G$66="","",$G$66)</f>
        <v>x</v>
      </c>
    </row>
  </sheetData>
  <mergeCells count="1">
    <mergeCell ref="G35:J35"/>
  </mergeCells>
  <dataValidations count="11">
    <dataValidation type="list" allowBlank="1" showInputMessage="1" showErrorMessage="1" sqref="F31" xr:uid="{E22CDB46-7348-154D-9F7A-BE864B864623}">
      <formula1>"left, right"</formula1>
    </dataValidation>
    <dataValidation type="list" allowBlank="1" showInputMessage="1" showErrorMessage="1" sqref="F27:F28" xr:uid="{4236DE2A-7CA9-654A-9DB4-7EA4A628D6B8}">
      <formula1>"left, right, two left, two right"</formula1>
    </dataValidation>
    <dataValidation type="list" allowBlank="1" showInputMessage="1" showErrorMessage="1" sqref="D28" xr:uid="{1A379370-9A3F-F14E-BF93-F62CF7DEEAC2}">
      <formula1>"normal pop, normal x̅,  T x̅"</formula1>
    </dataValidation>
    <dataValidation type="list" allowBlank="1" showInputMessage="1" showErrorMessage="1" sqref="J25" xr:uid="{A76E596F-EFF2-2C48-92D3-DA7E173F5886}">
      <formula1>"z score, t score"</formula1>
    </dataValidation>
    <dataValidation type="list" allowBlank="1" showInputMessage="1" showErrorMessage="1" sqref="H25" xr:uid="{EBBF5E75-B06C-0D43-AAD4-C7E8588DBBC4}">
      <formula1>"σ, σ(x̅) = σ/√n, σ̂(x̅) = s/√n"</formula1>
    </dataValidation>
    <dataValidation type="list" allowBlank="1" showInputMessage="1" showErrorMessage="1" sqref="G48 I25" xr:uid="{52F922CC-2E0A-0E41-8D2F-CD560B12A90D}">
      <formula1>"x, x̅, r"</formula1>
    </dataValidation>
    <dataValidation type="list" allowBlank="1" showInputMessage="1" showErrorMessage="1" sqref="K25" xr:uid="{9DEC7316-D9F1-B943-9734-6C8C6EBF671C}">
      <formula1>"P(x), P(x̅)"</formula1>
    </dataValidation>
    <dataValidation type="whole" allowBlank="1" showInputMessage="1" showErrorMessage="1" sqref="J52 M21" xr:uid="{B51725A1-F585-4E41-8575-B34C940261C4}">
      <formula1>0</formula1>
      <formula2>3</formula2>
    </dataValidation>
    <dataValidation type="list" allowBlank="1" showInputMessage="1" showErrorMessage="1" sqref="G25" xr:uid="{BAB9625B-F0E6-FD4E-B882-299651FE1720}">
      <formula1>"x̅, μ"</formula1>
    </dataValidation>
    <dataValidation type="list" allowBlank="1" showInputMessage="1" showErrorMessage="1" sqref="D27 D31" xr:uid="{D3F4E05C-9F9D-CB4D-B522-C73DB0E45AD2}">
      <formula1>"normal pop, normal μ0,  T μ0"</formula1>
    </dataValidation>
    <dataValidation type="list" allowBlank="1" showInputMessage="1" showErrorMessage="1" sqref="K35" xr:uid="{93B69E30-657F-304D-8E73-8FD53A46089D}">
      <formula1>"BrightBloom, CloudForge"</formula1>
    </dataValidation>
  </dataValidations>
  <pageMargins left="0.7" right="0.7" top="0.75" bottom="0.75" header="0.3" footer="0.3"/>
  <pageSetup orientation="portrait" horizontalDpi="0" verticalDpi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A14F5-9971-C842-A219-C8AF0A985596}">
  <dimension ref="A2:Z197"/>
  <sheetViews>
    <sheetView showGridLines="0" topLeftCell="A5" zoomScale="120" zoomScaleNormal="120" workbookViewId="0">
      <selection activeCell="D37" sqref="D37"/>
    </sheetView>
  </sheetViews>
  <sheetFormatPr baseColWidth="10" defaultColWidth="10.83203125" defaultRowHeight="15" x14ac:dyDescent="0.2"/>
  <cols>
    <col min="1" max="1" width="5" style="10" customWidth="1"/>
    <col min="2" max="2" width="31" style="10" customWidth="1"/>
    <col min="3" max="3" width="18.6640625" style="10" customWidth="1"/>
    <col min="4" max="4" width="23.83203125" style="10" customWidth="1"/>
    <col min="5" max="11" width="15" style="10" customWidth="1"/>
    <col min="12" max="12" width="12.6640625" style="10" customWidth="1"/>
    <col min="13" max="13" width="4.6640625" style="10" customWidth="1"/>
    <col min="14" max="14" width="15" style="10" customWidth="1"/>
    <col min="15" max="16" width="14.5" style="10" customWidth="1"/>
    <col min="17" max="18" width="10.83203125" style="10"/>
    <col min="19" max="21" width="10.83203125" style="15"/>
    <col min="22" max="26" width="10.83203125" style="10"/>
  </cols>
  <sheetData>
    <row r="2" spans="13:26" s="27" customFormat="1" ht="16" x14ac:dyDescent="0.2">
      <c r="S2" s="26"/>
      <c r="T2" s="26"/>
      <c r="U2" s="26"/>
      <c r="W2" s="16"/>
      <c r="X2" s="16"/>
      <c r="Y2" s="25" t="str">
        <f>L48</f>
        <v>x</v>
      </c>
      <c r="Z2" s="16"/>
    </row>
    <row r="3" spans="13:26" s="27" customFormat="1" ht="16" x14ac:dyDescent="0.2">
      <c r="Q3" s="2"/>
      <c r="S3" s="26"/>
      <c r="T3" s="26"/>
      <c r="U3" s="26"/>
      <c r="W3" s="23" t="s">
        <v>5</v>
      </c>
      <c r="X3" s="23" t="s">
        <v>6</v>
      </c>
      <c r="Y3" s="23" t="s">
        <v>7</v>
      </c>
      <c r="Z3" s="23" t="s">
        <v>8</v>
      </c>
    </row>
    <row r="4" spans="13:26" s="27" customFormat="1" ht="16" x14ac:dyDescent="0.2">
      <c r="Q4" s="2"/>
      <c r="S4" s="26"/>
      <c r="T4" s="26"/>
      <c r="U4" s="26"/>
      <c r="W4" s="23">
        <v>-2.3333333333333357</v>
      </c>
      <c r="X4" s="23">
        <v>1.4E-2</v>
      </c>
      <c r="Y4" s="23">
        <f>IF($Y$2="x",X4,NA())</f>
        <v>1.4E-2</v>
      </c>
      <c r="Z4" s="23" t="str">
        <f>IF($G$66="","",$G$66)</f>
        <v>x</v>
      </c>
    </row>
    <row r="5" spans="13:26" s="27" customFormat="1" ht="16" x14ac:dyDescent="0.2">
      <c r="S5" s="26"/>
      <c r="T5" s="26"/>
      <c r="U5" s="26"/>
      <c r="W5" s="23">
        <v>-2.1666666666666696</v>
      </c>
      <c r="X5" s="23">
        <v>1.4E-2</v>
      </c>
      <c r="Y5" s="23">
        <f t="shared" ref="Y5:Y68" si="0">IF($Y$2="x",X5,NA())</f>
        <v>1.4E-2</v>
      </c>
      <c r="Z5" s="23" t="str">
        <f t="shared" ref="Z5:Z68" si="1">IF($G$66="","",$G$66)</f>
        <v>x</v>
      </c>
    </row>
    <row r="6" spans="13:26" s="27" customFormat="1" ht="16" x14ac:dyDescent="0.2">
      <c r="M6" s="89" t="s">
        <v>44</v>
      </c>
      <c r="N6" s="88" t="s">
        <v>99</v>
      </c>
      <c r="S6" s="26"/>
      <c r="T6" s="26"/>
      <c r="U6" s="26"/>
      <c r="W6" s="23">
        <v>-1.8333333333333366</v>
      </c>
      <c r="X6" s="23">
        <v>1.4E-2</v>
      </c>
      <c r="Y6" s="23">
        <f t="shared" si="0"/>
        <v>1.4E-2</v>
      </c>
      <c r="Z6" s="23" t="str">
        <f t="shared" si="1"/>
        <v>x</v>
      </c>
    </row>
    <row r="7" spans="13:26" s="27" customFormat="1" ht="16" x14ac:dyDescent="0.2">
      <c r="M7" s="89" t="s">
        <v>44</v>
      </c>
      <c r="N7" s="88" t="s">
        <v>103</v>
      </c>
      <c r="Q7" s="2"/>
      <c r="S7" s="26"/>
      <c r="T7" s="26"/>
      <c r="U7" s="26"/>
      <c r="W7" s="23">
        <v>-1.6666666666666696</v>
      </c>
      <c r="X7" s="23">
        <v>1.4E-2</v>
      </c>
      <c r="Y7" s="23">
        <f t="shared" si="0"/>
        <v>1.4E-2</v>
      </c>
      <c r="Z7" s="23" t="str">
        <f t="shared" si="1"/>
        <v>x</v>
      </c>
    </row>
    <row r="8" spans="13:26" s="27" customFormat="1" ht="16" x14ac:dyDescent="0.2">
      <c r="M8" s="89" t="s">
        <v>44</v>
      </c>
      <c r="N8" s="88" t="s">
        <v>107</v>
      </c>
      <c r="Q8" s="2"/>
      <c r="S8" s="26"/>
      <c r="T8" s="26"/>
      <c r="U8" s="26"/>
      <c r="W8" s="23">
        <v>-1.5000000000000027</v>
      </c>
      <c r="X8" s="23">
        <v>1.4E-2</v>
      </c>
      <c r="Y8" s="23">
        <f t="shared" si="0"/>
        <v>1.4E-2</v>
      </c>
      <c r="Z8" s="23" t="str">
        <f t="shared" si="1"/>
        <v>x</v>
      </c>
    </row>
    <row r="9" spans="13:26" s="27" customFormat="1" ht="16" x14ac:dyDescent="0.2">
      <c r="M9" s="89" t="s">
        <v>44</v>
      </c>
      <c r="N9" s="88" t="s">
        <v>111</v>
      </c>
      <c r="Q9" s="2"/>
      <c r="S9" s="26"/>
      <c r="T9" s="26"/>
      <c r="U9" s="26"/>
      <c r="W9" s="23">
        <v>-1.3333333333333357</v>
      </c>
      <c r="X9" s="23">
        <v>1.4E-2</v>
      </c>
      <c r="Y9" s="23">
        <f t="shared" si="0"/>
        <v>1.4E-2</v>
      </c>
      <c r="Z9" s="23" t="str">
        <f t="shared" si="1"/>
        <v>x</v>
      </c>
    </row>
    <row r="10" spans="13:26" s="27" customFormat="1" ht="17" customHeight="1" x14ac:dyDescent="0.25">
      <c r="M10" s="89" t="s">
        <v>44</v>
      </c>
      <c r="N10" s="88" t="s">
        <v>115</v>
      </c>
      <c r="S10" s="26"/>
      <c r="T10" s="26"/>
      <c r="U10" s="26"/>
      <c r="W10" s="23">
        <v>-1.1666666666666687</v>
      </c>
      <c r="X10" s="23">
        <v>1.4E-2</v>
      </c>
      <c r="Y10" s="23">
        <f t="shared" si="0"/>
        <v>1.4E-2</v>
      </c>
      <c r="Z10" s="23" t="str">
        <f t="shared" si="1"/>
        <v>x</v>
      </c>
    </row>
    <row r="11" spans="13:26" s="27" customFormat="1" ht="17" customHeight="1" x14ac:dyDescent="0.25">
      <c r="M11" s="89" t="s">
        <v>44</v>
      </c>
      <c r="N11" s="88" t="s">
        <v>119</v>
      </c>
      <c r="S11" s="26"/>
      <c r="T11" s="26"/>
      <c r="U11" s="26"/>
      <c r="W11" s="23">
        <v>-0.83333333333333526</v>
      </c>
      <c r="X11" s="23">
        <v>1.4E-2</v>
      </c>
      <c r="Y11" s="23">
        <f t="shared" si="0"/>
        <v>1.4E-2</v>
      </c>
      <c r="Z11" s="23" t="str">
        <f t="shared" si="1"/>
        <v>x</v>
      </c>
    </row>
    <row r="12" spans="13:26" s="27" customFormat="1" ht="16" x14ac:dyDescent="0.2">
      <c r="M12" s="89" t="s">
        <v>44</v>
      </c>
      <c r="N12" s="88" t="s">
        <v>123</v>
      </c>
      <c r="S12" s="26"/>
      <c r="T12" s="26"/>
      <c r="U12" s="26"/>
      <c r="W12" s="23">
        <v>-0.66666666666666874</v>
      </c>
      <c r="X12" s="23">
        <v>1.4E-2</v>
      </c>
      <c r="Y12" s="23">
        <f t="shared" si="0"/>
        <v>1.4E-2</v>
      </c>
      <c r="Z12" s="23" t="str">
        <f t="shared" si="1"/>
        <v>x</v>
      </c>
    </row>
    <row r="13" spans="13:26" s="27" customFormat="1" ht="16" x14ac:dyDescent="0.2">
      <c r="M13" s="89" t="s">
        <v>44</v>
      </c>
      <c r="N13" s="88" t="s">
        <v>127</v>
      </c>
      <c r="S13" s="26"/>
      <c r="T13" s="26"/>
      <c r="U13" s="26"/>
      <c r="W13" s="23">
        <v>-0.50000000000000222</v>
      </c>
      <c r="X13" s="23">
        <v>1.4E-2</v>
      </c>
      <c r="Y13" s="23">
        <f t="shared" si="0"/>
        <v>1.4E-2</v>
      </c>
      <c r="Z13" s="23" t="str">
        <f t="shared" si="1"/>
        <v>x</v>
      </c>
    </row>
    <row r="14" spans="13:26" s="27" customFormat="1" ht="16" x14ac:dyDescent="0.2">
      <c r="M14" s="89" t="s">
        <v>44</v>
      </c>
      <c r="N14" s="90" t="s">
        <v>131</v>
      </c>
      <c r="S14" s="26"/>
      <c r="T14" s="26"/>
      <c r="U14" s="26"/>
      <c r="W14" s="23">
        <v>-0.33333333333333548</v>
      </c>
      <c r="X14" s="23">
        <v>1.4E-2</v>
      </c>
      <c r="Y14" s="23">
        <f t="shared" si="0"/>
        <v>1.4E-2</v>
      </c>
      <c r="Z14" s="23" t="str">
        <f t="shared" si="1"/>
        <v>x</v>
      </c>
    </row>
    <row r="15" spans="13:26" s="27" customFormat="1" ht="16" x14ac:dyDescent="0.2">
      <c r="M15" s="89" t="s">
        <v>44</v>
      </c>
      <c r="N15" s="90" t="s">
        <v>134</v>
      </c>
      <c r="S15" s="26"/>
      <c r="T15" s="26"/>
      <c r="U15" s="26"/>
      <c r="W15" s="23">
        <v>-0.16666666666666879</v>
      </c>
      <c r="X15" s="23">
        <v>1.4E-2</v>
      </c>
      <c r="Y15" s="23">
        <f t="shared" si="0"/>
        <v>1.4E-2</v>
      </c>
      <c r="Z15" s="23" t="str">
        <f t="shared" si="1"/>
        <v>x</v>
      </c>
    </row>
    <row r="16" spans="13:26" s="27" customFormat="1" ht="16" x14ac:dyDescent="0.2">
      <c r="M16" s="89" t="s">
        <v>44</v>
      </c>
      <c r="N16" s="90" t="s">
        <v>138</v>
      </c>
      <c r="S16" s="26"/>
      <c r="T16" s="26"/>
      <c r="U16" s="26"/>
      <c r="W16" s="23">
        <v>0.16666666666666449</v>
      </c>
      <c r="X16" s="23">
        <v>1.4E-2</v>
      </c>
      <c r="Y16" s="23">
        <f t="shared" si="0"/>
        <v>1.4E-2</v>
      </c>
      <c r="Z16" s="23" t="str">
        <f t="shared" si="1"/>
        <v>x</v>
      </c>
    </row>
    <row r="17" spans="2:26" s="27" customFormat="1" ht="16" x14ac:dyDescent="0.2">
      <c r="B17" s="15"/>
      <c r="C17" s="26"/>
      <c r="D17" s="26"/>
      <c r="E17" s="26"/>
      <c r="H17" s="10"/>
      <c r="I17" s="10"/>
      <c r="J17" s="10"/>
      <c r="M17" s="89" t="s">
        <v>44</v>
      </c>
      <c r="N17" s="88" t="s">
        <v>142</v>
      </c>
      <c r="Q17" s="2"/>
      <c r="S17" s="26"/>
      <c r="T17" s="26"/>
      <c r="U17" s="26"/>
      <c r="W17" s="23">
        <v>0.33333333333333115</v>
      </c>
      <c r="X17" s="23">
        <v>1.4E-2</v>
      </c>
      <c r="Y17" s="23">
        <f t="shared" si="0"/>
        <v>1.4E-2</v>
      </c>
      <c r="Z17" s="23" t="str">
        <f t="shared" si="1"/>
        <v>x</v>
      </c>
    </row>
    <row r="18" spans="2:26" s="27" customFormat="1" ht="17" x14ac:dyDescent="0.25">
      <c r="B18" s="15"/>
      <c r="C18" s="26"/>
      <c r="D18" s="26"/>
      <c r="E18" s="26"/>
      <c r="H18" s="10"/>
      <c r="I18" s="10"/>
      <c r="J18" s="10"/>
      <c r="M18" s="89">
        <v>0</v>
      </c>
      <c r="N18" s="88" t="s">
        <v>145</v>
      </c>
      <c r="Q18" s="2"/>
      <c r="S18" s="26"/>
      <c r="T18" s="26"/>
      <c r="U18" s="26"/>
      <c r="W18" s="23">
        <v>0.49999999999999789</v>
      </c>
      <c r="X18" s="23">
        <v>1.4E-2</v>
      </c>
      <c r="Y18" s="23">
        <f t="shared" si="0"/>
        <v>1.4E-2</v>
      </c>
      <c r="Z18" s="23" t="str">
        <f t="shared" si="1"/>
        <v>x</v>
      </c>
    </row>
    <row r="19" spans="2:26" s="27" customFormat="1" ht="17" x14ac:dyDescent="0.25">
      <c r="B19" s="15"/>
      <c r="C19" s="26"/>
      <c r="D19" s="26"/>
      <c r="E19" s="26"/>
      <c r="H19" s="10"/>
      <c r="I19" s="10"/>
      <c r="J19" s="10"/>
      <c r="M19" s="89">
        <v>0</v>
      </c>
      <c r="N19" s="88" t="s">
        <v>149</v>
      </c>
      <c r="Q19" s="2"/>
      <c r="S19" s="26"/>
      <c r="T19" s="26"/>
      <c r="U19" s="26"/>
      <c r="W19" s="23">
        <v>0.66666666666666441</v>
      </c>
      <c r="X19" s="23">
        <v>1.4E-2</v>
      </c>
      <c r="Y19" s="23">
        <f t="shared" si="0"/>
        <v>1.4E-2</v>
      </c>
      <c r="Z19" s="23" t="str">
        <f t="shared" si="1"/>
        <v>x</v>
      </c>
    </row>
    <row r="20" spans="2:26" s="27" customFormat="1" ht="16" x14ac:dyDescent="0.2">
      <c r="B20" s="15"/>
      <c r="C20" s="26"/>
      <c r="D20" s="26"/>
      <c r="E20" s="26"/>
      <c r="H20" s="10"/>
      <c r="I20" s="10"/>
      <c r="J20" s="10"/>
      <c r="M20" s="89" t="s">
        <v>44</v>
      </c>
      <c r="N20" s="88" t="s">
        <v>152</v>
      </c>
      <c r="Q20" s="2"/>
      <c r="S20" s="26"/>
      <c r="T20" s="26"/>
      <c r="U20" s="26"/>
      <c r="W20" s="23">
        <v>0.83333333333333093</v>
      </c>
      <c r="X20" s="23">
        <v>1.4E-2</v>
      </c>
      <c r="Y20" s="23">
        <f t="shared" si="0"/>
        <v>1.4E-2</v>
      </c>
      <c r="Z20" s="23" t="str">
        <f t="shared" si="1"/>
        <v>x</v>
      </c>
    </row>
    <row r="21" spans="2:26" s="27" customFormat="1" ht="16" x14ac:dyDescent="0.2">
      <c r="B21" s="15"/>
      <c r="D21" s="26"/>
      <c r="E21" s="26"/>
      <c r="H21" s="10"/>
      <c r="I21" s="10"/>
      <c r="J21" s="10"/>
      <c r="M21" s="89">
        <v>0</v>
      </c>
      <c r="N21" s="88" t="s">
        <v>156</v>
      </c>
      <c r="Q21" s="2"/>
      <c r="S21" s="26"/>
      <c r="T21" s="26"/>
      <c r="U21" s="26"/>
      <c r="W21" s="23">
        <v>1.1666666666666643</v>
      </c>
      <c r="X21" s="23">
        <v>1.4E-2</v>
      </c>
      <c r="Y21" s="23">
        <f t="shared" si="0"/>
        <v>1.4E-2</v>
      </c>
      <c r="Z21" s="23" t="str">
        <f t="shared" si="1"/>
        <v>x</v>
      </c>
    </row>
    <row r="22" spans="2:26" s="27" customFormat="1" ht="16" x14ac:dyDescent="0.2">
      <c r="B22" s="15"/>
      <c r="C22" s="26"/>
      <c r="D22" s="26"/>
      <c r="E22" s="26"/>
      <c r="H22" s="10"/>
      <c r="I22" s="10"/>
      <c r="J22" s="10"/>
      <c r="Q22" s="2"/>
      <c r="S22" s="26"/>
      <c r="T22" s="26"/>
      <c r="U22" s="26"/>
      <c r="W22" s="23">
        <v>1.3333333333333313</v>
      </c>
      <c r="X22" s="23">
        <v>1.4E-2</v>
      </c>
      <c r="Y22" s="23">
        <f t="shared" si="0"/>
        <v>1.4E-2</v>
      </c>
      <c r="Z22" s="23" t="str">
        <f t="shared" si="1"/>
        <v>x</v>
      </c>
    </row>
    <row r="23" spans="2:26" s="27" customFormat="1" ht="16" x14ac:dyDescent="0.2">
      <c r="B23" s="15"/>
      <c r="C23" s="26"/>
      <c r="D23" s="26"/>
      <c r="E23" s="26"/>
      <c r="H23" s="10"/>
      <c r="I23" s="10"/>
      <c r="J23" s="10"/>
      <c r="Q23" s="2"/>
      <c r="S23" s="26"/>
      <c r="T23" s="26"/>
      <c r="U23" s="26"/>
      <c r="W23" s="23">
        <v>1.4999999999999982</v>
      </c>
      <c r="X23" s="23">
        <v>1.4E-2</v>
      </c>
      <c r="Y23" s="23">
        <f t="shared" si="0"/>
        <v>1.4E-2</v>
      </c>
      <c r="Z23" s="23" t="str">
        <f t="shared" si="1"/>
        <v>x</v>
      </c>
    </row>
    <row r="24" spans="2:26" s="27" customFormat="1" ht="16" x14ac:dyDescent="0.2">
      <c r="J24" s="10"/>
      <c r="Q24" s="2"/>
      <c r="S24" s="26"/>
      <c r="T24" s="26"/>
      <c r="U24" s="26"/>
      <c r="W24" s="23">
        <v>1.6666666666666652</v>
      </c>
      <c r="X24" s="23">
        <v>1.4E-2</v>
      </c>
      <c r="Y24" s="23">
        <f t="shared" si="0"/>
        <v>1.4E-2</v>
      </c>
      <c r="Z24" s="23" t="str">
        <f t="shared" si="1"/>
        <v>x</v>
      </c>
    </row>
    <row r="25" spans="2:26" s="27" customFormat="1" ht="16" x14ac:dyDescent="0.2">
      <c r="F25" s="14" t="s">
        <v>169</v>
      </c>
      <c r="G25" s="14" t="s">
        <v>3</v>
      </c>
      <c r="H25" s="30" t="s">
        <v>13</v>
      </c>
      <c r="I25" s="30" t="s">
        <v>44</v>
      </c>
      <c r="J25" s="14" t="s">
        <v>402</v>
      </c>
      <c r="K25" s="14" t="s">
        <v>403</v>
      </c>
      <c r="Q25" s="2"/>
      <c r="S25" s="26"/>
      <c r="T25" s="26"/>
      <c r="U25" s="26"/>
      <c r="W25" s="23">
        <v>1.8333333333333321</v>
      </c>
      <c r="X25" s="23">
        <v>1.4E-2</v>
      </c>
      <c r="Y25" s="23">
        <f t="shared" si="0"/>
        <v>1.4E-2</v>
      </c>
      <c r="Z25" s="23" t="str">
        <f t="shared" si="1"/>
        <v>x</v>
      </c>
    </row>
    <row r="26" spans="2:26" s="27" customFormat="1" ht="16" x14ac:dyDescent="0.2">
      <c r="C26" s="30" t="s">
        <v>166</v>
      </c>
      <c r="D26" s="14" t="s">
        <v>404</v>
      </c>
      <c r="E26" s="8" t="s">
        <v>405</v>
      </c>
      <c r="F26" s="29" t="s">
        <v>127</v>
      </c>
      <c r="G26" s="29" t="s">
        <v>406</v>
      </c>
      <c r="H26" s="29" t="s">
        <v>407</v>
      </c>
      <c r="I26" s="29" t="str">
        <f>IF(ISNUMBER(SEARCH("pop",$D$27)),"raw value","raw CV &lt;&lt;")</f>
        <v>raw value</v>
      </c>
      <c r="J26" s="29" t="str">
        <f>IF(ISNUMBER(SEARCH("pop",$D$27)),"z score","&lt;&lt; standardized CV")</f>
        <v>z score</v>
      </c>
      <c r="K26" s="29" t="str">
        <f>IF(ISNUMBER(SEARCH("pop",$D$27)),"probability of x","&lt;&lt; probability")</f>
        <v>probability of x</v>
      </c>
      <c r="Q26"/>
      <c r="S26" s="26"/>
      <c r="T26" s="26"/>
      <c r="U26" s="26"/>
      <c r="W26" s="23">
        <v>2.1666666666666652</v>
      </c>
      <c r="X26" s="23">
        <v>1.4E-2</v>
      </c>
      <c r="Y26" s="23">
        <f t="shared" si="0"/>
        <v>1.4E-2</v>
      </c>
      <c r="Z26" s="23" t="str">
        <f t="shared" si="1"/>
        <v>x</v>
      </c>
    </row>
    <row r="27" spans="2:26" s="35" customFormat="1" ht="16" x14ac:dyDescent="0.2">
      <c r="B27" s="97" t="s">
        <v>408</v>
      </c>
      <c r="C27" s="85">
        <v>1</v>
      </c>
      <c r="D27" s="11" t="s">
        <v>409</v>
      </c>
      <c r="E27" s="9" t="s">
        <v>469</v>
      </c>
      <c r="F27" s="34" t="s">
        <v>470</v>
      </c>
      <c r="G27" s="87">
        <v>65</v>
      </c>
      <c r="H27" s="87">
        <v>6</v>
      </c>
      <c r="I27" s="87">
        <v>52</v>
      </c>
      <c r="J27" s="17">
        <f>(I27-G27)/H27</f>
        <v>-2.1666666666666665</v>
      </c>
      <c r="K27" s="18">
        <f>_xlfn.NORM.S.DIST(J27,TRUE)</f>
        <v>1.5130140010235814E-2</v>
      </c>
      <c r="Q27"/>
      <c r="S27" s="36"/>
      <c r="T27" s="36"/>
      <c r="U27" s="36"/>
      <c r="W27" s="23">
        <v>2.3333333333333313</v>
      </c>
      <c r="X27" s="23">
        <v>1.4E-2</v>
      </c>
      <c r="Y27" s="23">
        <f t="shared" si="0"/>
        <v>1.4E-2</v>
      </c>
      <c r="Z27" s="23" t="str">
        <f t="shared" si="1"/>
        <v>x</v>
      </c>
    </row>
    <row r="28" spans="2:26" s="10" customFormat="1" ht="16" x14ac:dyDescent="0.2">
      <c r="B28" s="97" t="s">
        <v>411</v>
      </c>
      <c r="C28" s="85">
        <v>1</v>
      </c>
      <c r="D28" s="11" t="s">
        <v>409</v>
      </c>
      <c r="E28" s="9" t="s">
        <v>471</v>
      </c>
      <c r="F28" s="34" t="s">
        <v>472</v>
      </c>
      <c r="G28" s="87">
        <v>65</v>
      </c>
      <c r="H28" s="87">
        <f>H27</f>
        <v>6</v>
      </c>
      <c r="I28" s="87">
        <v>78</v>
      </c>
      <c r="J28" s="17">
        <f>(I28-G28)/H28</f>
        <v>2.1666666666666665</v>
      </c>
      <c r="K28" s="18">
        <f>1-_xlfn.NORM.S.DIST(J28,TRUE)</f>
        <v>1.5130140010235826E-2</v>
      </c>
      <c r="N28"/>
      <c r="Q28"/>
      <c r="S28" s="15"/>
      <c r="T28" s="15"/>
      <c r="U28" s="15"/>
      <c r="W28" s="23">
        <v>-1.8333333333333366</v>
      </c>
      <c r="X28" s="23">
        <v>3.7999999999999999E-2</v>
      </c>
      <c r="Y28" s="23">
        <f t="shared" si="0"/>
        <v>3.7999999999999999E-2</v>
      </c>
      <c r="Z28" s="23" t="str">
        <f t="shared" si="1"/>
        <v>x</v>
      </c>
    </row>
    <row r="29" spans="2:26" s="10" customFormat="1" x14ac:dyDescent="0.2">
      <c r="B29" s="98"/>
      <c r="S29" s="15"/>
      <c r="T29" s="15"/>
      <c r="U29" s="15"/>
      <c r="W29" s="23">
        <v>-1.6666666666666696</v>
      </c>
      <c r="X29" s="23">
        <v>3.7999999999999999E-2</v>
      </c>
      <c r="Y29" s="23">
        <f t="shared" si="0"/>
        <v>3.7999999999999999E-2</v>
      </c>
      <c r="Z29" s="23" t="str">
        <f t="shared" si="1"/>
        <v>x</v>
      </c>
    </row>
    <row r="30" spans="2:26" s="27" customFormat="1" ht="16" x14ac:dyDescent="0.2">
      <c r="B30" s="28"/>
      <c r="C30"/>
      <c r="D30" s="10"/>
      <c r="E30" s="10"/>
      <c r="F30" s="29" t="s">
        <v>127</v>
      </c>
      <c r="G30" s="29" t="s">
        <v>406</v>
      </c>
      <c r="H30" s="29" t="s">
        <v>407</v>
      </c>
      <c r="I30" s="29" t="str">
        <f>IF(ISNUMBER(SEARCH("pop",$D$27)),"value","raw sample mean &gt;&gt;")</f>
        <v>value</v>
      </c>
      <c r="J30" s="29" t="str">
        <f>IF(ISNUMBER(SEARCH("pop",$D$27)),"z score","standardized test stat &gt;&gt;")</f>
        <v>z score</v>
      </c>
      <c r="K30" s="29" t="str">
        <f>IF(ISNUMBER(SEARCH("pop",$D$27)),"probability of x","&gt;&gt; probability")</f>
        <v>probability of x</v>
      </c>
      <c r="Q30" s="2"/>
      <c r="S30" s="26"/>
      <c r="T30" s="26"/>
      <c r="U30" s="26"/>
      <c r="W30" s="23">
        <v>-1.5000000000000027</v>
      </c>
      <c r="X30" s="23">
        <v>3.7999999999999999E-2</v>
      </c>
      <c r="Y30" s="23">
        <f t="shared" si="0"/>
        <v>3.7999999999999999E-2</v>
      </c>
      <c r="Z30" s="23" t="str">
        <f t="shared" si="1"/>
        <v>x</v>
      </c>
    </row>
    <row r="31" spans="2:26" s="35" customFormat="1" ht="16" x14ac:dyDescent="0.2">
      <c r="B31" s="28" t="s">
        <v>412</v>
      </c>
      <c r="C31" s="85"/>
      <c r="D31" s="11"/>
      <c r="E31" s="9"/>
      <c r="F31" s="11"/>
      <c r="G31" s="95"/>
      <c r="H31" s="95"/>
      <c r="I31" s="95"/>
      <c r="J31" s="93"/>
      <c r="K31" s="96"/>
      <c r="Q31" s="7"/>
      <c r="S31" s="36"/>
      <c r="T31" s="36"/>
      <c r="U31" s="36"/>
      <c r="W31" s="23">
        <v>-1.3333333333333357</v>
      </c>
      <c r="X31" s="23">
        <v>3.7999999999999999E-2</v>
      </c>
      <c r="Y31" s="23">
        <f t="shared" si="0"/>
        <v>3.7999999999999999E-2</v>
      </c>
      <c r="Z31" s="23" t="str">
        <f t="shared" si="1"/>
        <v>x</v>
      </c>
    </row>
    <row r="32" spans="2:26" s="27" customFormat="1" ht="16" x14ac:dyDescent="0.2">
      <c r="B32" s="37"/>
      <c r="C32" s="35"/>
      <c r="D32" s="35"/>
      <c r="E32" s="35"/>
      <c r="F32" s="35"/>
      <c r="G32" s="35"/>
      <c r="H32" s="35"/>
      <c r="I32" s="35"/>
      <c r="J32"/>
      <c r="K32" s="35"/>
      <c r="L32" s="35"/>
      <c r="Q32" s="2"/>
      <c r="S32" s="26"/>
      <c r="T32" s="26"/>
      <c r="U32" s="26"/>
      <c r="W32" s="23">
        <v>-1.1666666666666687</v>
      </c>
      <c r="X32" s="23">
        <v>3.7999999999999999E-2</v>
      </c>
      <c r="Y32" s="23">
        <f t="shared" si="0"/>
        <v>3.7999999999999999E-2</v>
      </c>
      <c r="Z32" s="23" t="str">
        <f t="shared" si="1"/>
        <v>x</v>
      </c>
    </row>
    <row r="33" spans="1:26" s="27" customFormat="1" ht="25" customHeight="1" x14ac:dyDescent="0.2">
      <c r="Q33" s="2"/>
      <c r="S33" s="26"/>
      <c r="T33" s="26"/>
      <c r="U33" s="26"/>
      <c r="W33" s="23">
        <v>-0.83333333333333526</v>
      </c>
      <c r="X33" s="23">
        <v>3.7999999999999999E-2</v>
      </c>
      <c r="Y33" s="23">
        <f t="shared" si="0"/>
        <v>3.7999999999999999E-2</v>
      </c>
      <c r="Z33" s="23" t="str">
        <f t="shared" si="1"/>
        <v>x</v>
      </c>
    </row>
    <row r="34" spans="1:26" s="27" customFormat="1" ht="32" customHeight="1" x14ac:dyDescent="0.2">
      <c r="B34" s="327" t="s">
        <v>473</v>
      </c>
      <c r="C34" s="327"/>
      <c r="D34" s="130"/>
      <c r="E34" s="130"/>
      <c r="F34" s="328" t="s">
        <v>474</v>
      </c>
      <c r="G34" s="328"/>
      <c r="H34" s="328"/>
      <c r="I34" s="131"/>
      <c r="J34" s="130"/>
      <c r="K34" s="328" t="s">
        <v>475</v>
      </c>
      <c r="L34" s="328"/>
      <c r="M34" s="328"/>
      <c r="N34" s="131"/>
      <c r="O34"/>
      <c r="Q34" s="2"/>
      <c r="S34" s="26"/>
      <c r="T34" s="26"/>
      <c r="U34" s="26"/>
      <c r="W34" s="23">
        <v>-0.66666666666666874</v>
      </c>
      <c r="X34" s="23">
        <v>3.7999999999999999E-2</v>
      </c>
      <c r="Y34" s="23">
        <f t="shared" si="0"/>
        <v>3.7999999999999999E-2</v>
      </c>
      <c r="Z34" s="23" t="str">
        <f t="shared" si="1"/>
        <v>x</v>
      </c>
    </row>
    <row r="35" spans="1:26" s="27" customFormat="1" ht="39" customHeight="1" x14ac:dyDescent="0.2">
      <c r="B35" s="329" t="s">
        <v>476</v>
      </c>
      <c r="C35" s="329"/>
      <c r="D35" s="132">
        <f>H27</f>
        <v>6</v>
      </c>
      <c r="E35" s="130"/>
      <c r="F35" s="329" t="s">
        <v>477</v>
      </c>
      <c r="G35" s="329"/>
      <c r="H35" s="329"/>
      <c r="I35" s="133">
        <v>0.34</v>
      </c>
      <c r="J35" s="130"/>
      <c r="K35" s="330" t="s">
        <v>478</v>
      </c>
      <c r="L35" s="331"/>
      <c r="M35" s="332"/>
      <c r="N35" s="134">
        <f>K27</f>
        <v>1.5130140010235814E-2</v>
      </c>
      <c r="O35"/>
      <c r="Q35" s="2"/>
      <c r="S35" s="26"/>
      <c r="T35" s="26"/>
      <c r="U35" s="26"/>
      <c r="W35" s="23">
        <v>-0.50000000000000222</v>
      </c>
      <c r="X35" s="23">
        <v>3.7999999999999999E-2</v>
      </c>
      <c r="Y35" s="23">
        <f t="shared" si="0"/>
        <v>3.7999999999999999E-2</v>
      </c>
      <c r="Z35" s="23" t="str">
        <f t="shared" si="1"/>
        <v>x</v>
      </c>
    </row>
    <row r="36" spans="1:26" s="27" customFormat="1" ht="39" customHeight="1" x14ac:dyDescent="0.2">
      <c r="B36" s="329" t="s">
        <v>479</v>
      </c>
      <c r="C36" s="329"/>
      <c r="D36" s="132">
        <f>G27</f>
        <v>65</v>
      </c>
      <c r="E36" s="130"/>
      <c r="F36" s="329" t="s">
        <v>480</v>
      </c>
      <c r="G36" s="329"/>
      <c r="H36" s="329"/>
      <c r="I36" s="135">
        <v>0.16</v>
      </c>
      <c r="J36" s="130"/>
      <c r="K36" s="330" t="s">
        <v>481</v>
      </c>
      <c r="L36" s="331"/>
      <c r="M36" s="332"/>
      <c r="N36" s="134">
        <f>K28</f>
        <v>1.5130140010235826E-2</v>
      </c>
      <c r="O36"/>
      <c r="Q36" s="2"/>
      <c r="S36" s="26"/>
      <c r="T36" s="26"/>
      <c r="U36" s="26"/>
      <c r="W36" s="23">
        <v>-0.33333333333333548</v>
      </c>
      <c r="X36" s="23">
        <v>3.7999999999999999E-2</v>
      </c>
      <c r="Y36" s="23">
        <f t="shared" si="0"/>
        <v>3.7999999999999999E-2</v>
      </c>
      <c r="Z36" s="23" t="str">
        <f t="shared" si="1"/>
        <v>x</v>
      </c>
    </row>
    <row r="37" spans="1:26" s="27" customFormat="1" ht="65.25" customHeight="1" x14ac:dyDescent="0.2">
      <c r="B37" s="329" t="s">
        <v>482</v>
      </c>
      <c r="C37" s="329"/>
      <c r="D37" s="136">
        <v>3</v>
      </c>
      <c r="E37" s="130"/>
      <c r="F37" s="130"/>
      <c r="G37" s="130"/>
      <c r="H37" s="130"/>
      <c r="I37" s="130"/>
      <c r="J37" s="130"/>
      <c r="K37" s="329" t="s">
        <v>483</v>
      </c>
      <c r="L37" s="329"/>
      <c r="M37" s="329"/>
      <c r="N37" s="134">
        <f>N35+N36</f>
        <v>3.0260280020471639E-2</v>
      </c>
      <c r="O37"/>
      <c r="Q37" s="2"/>
      <c r="S37" s="26"/>
      <c r="T37" s="26"/>
      <c r="U37" s="26"/>
      <c r="W37" s="23">
        <v>-0.16666666666666879</v>
      </c>
      <c r="X37" s="23">
        <v>3.7999999999999999E-2</v>
      </c>
      <c r="Y37" s="23">
        <f t="shared" si="0"/>
        <v>3.7999999999999999E-2</v>
      </c>
      <c r="Z37" s="23" t="str">
        <f t="shared" si="1"/>
        <v>x</v>
      </c>
    </row>
    <row r="38" spans="1:26" s="27" customFormat="1" ht="39" customHeight="1" x14ac:dyDescent="0.2">
      <c r="B38" s="130"/>
      <c r="C38" s="130"/>
      <c r="D38" s="136" t="str">
        <f>_xlfn.CONCAT(D35:D37)</f>
        <v>6653</v>
      </c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/>
      <c r="Q38" s="2"/>
      <c r="S38" s="26"/>
      <c r="T38" s="26"/>
      <c r="U38" s="26"/>
      <c r="W38" s="23">
        <v>0.16666666666666449</v>
      </c>
      <c r="X38" s="23">
        <v>3.7999999999999999E-2</v>
      </c>
      <c r="Y38" s="23">
        <f t="shared" si="0"/>
        <v>3.7999999999999999E-2</v>
      </c>
      <c r="Z38" s="23" t="str">
        <f t="shared" si="1"/>
        <v>x</v>
      </c>
    </row>
    <row r="39" spans="1:26" s="27" customFormat="1" ht="51" customHeight="1" x14ac:dyDescent="0.2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Q39" s="2"/>
      <c r="S39" s="26"/>
      <c r="T39" s="26"/>
      <c r="U39" s="26"/>
      <c r="W39" s="23">
        <v>0.33333333333333115</v>
      </c>
      <c r="X39" s="23">
        <v>3.7999999999999999E-2</v>
      </c>
      <c r="Y39" s="23">
        <f t="shared" si="0"/>
        <v>3.7999999999999999E-2</v>
      </c>
      <c r="Z39" s="23" t="str">
        <f t="shared" si="1"/>
        <v>x</v>
      </c>
    </row>
    <row r="40" spans="1:26" s="27" customFormat="1" ht="16" x14ac:dyDescent="0.2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Q40" s="2"/>
      <c r="S40" s="26"/>
      <c r="T40" s="26"/>
      <c r="U40" s="26"/>
      <c r="W40" s="23">
        <v>0.49999999999999789</v>
      </c>
      <c r="X40" s="23">
        <v>3.7999999999999999E-2</v>
      </c>
      <c r="Y40" s="23">
        <f t="shared" si="0"/>
        <v>3.7999999999999999E-2</v>
      </c>
      <c r="Z40" s="23" t="str">
        <f t="shared" si="1"/>
        <v>x</v>
      </c>
    </row>
    <row r="41" spans="1:26" s="27" customFormat="1" ht="16" x14ac:dyDescent="0.2">
      <c r="Q41" s="2"/>
      <c r="S41" s="26"/>
      <c r="T41" s="26"/>
      <c r="U41" s="26"/>
      <c r="W41" s="23">
        <v>0.66666666666666441</v>
      </c>
      <c r="X41" s="23">
        <v>3.7999999999999999E-2</v>
      </c>
      <c r="Y41" s="23">
        <f t="shared" si="0"/>
        <v>3.7999999999999999E-2</v>
      </c>
      <c r="Z41" s="23" t="str">
        <f t="shared" si="1"/>
        <v>x</v>
      </c>
    </row>
    <row r="42" spans="1:26" s="27" customFormat="1" ht="16" x14ac:dyDescent="0.2">
      <c r="Q42" s="2"/>
      <c r="S42" s="26"/>
      <c r="T42" s="26"/>
      <c r="U42" s="26"/>
      <c r="W42" s="23">
        <v>0.83333333333333093</v>
      </c>
      <c r="X42" s="23">
        <v>3.7999999999999999E-2</v>
      </c>
      <c r="Y42" s="23">
        <f t="shared" si="0"/>
        <v>3.7999999999999999E-2</v>
      </c>
      <c r="Z42" s="23" t="str">
        <f t="shared" si="1"/>
        <v>x</v>
      </c>
    </row>
    <row r="43" spans="1:26" s="27" customFormat="1" ht="16" x14ac:dyDescent="0.2">
      <c r="D43" s="26"/>
      <c r="Q43" s="2"/>
      <c r="S43" s="26"/>
      <c r="T43" s="26"/>
      <c r="U43" s="26"/>
      <c r="W43" s="23">
        <v>1.1666666666666643</v>
      </c>
      <c r="X43" s="23">
        <v>3.7999999999999999E-2</v>
      </c>
      <c r="Y43" s="23">
        <f t="shared" si="0"/>
        <v>3.7999999999999999E-2</v>
      </c>
      <c r="Z43" s="23" t="str">
        <f t="shared" si="1"/>
        <v>x</v>
      </c>
    </row>
    <row r="44" spans="1:26" s="27" customFormat="1" ht="16" x14ac:dyDescent="0.2">
      <c r="Q44" s="2"/>
      <c r="S44" s="26"/>
      <c r="T44" s="26"/>
      <c r="U44" s="26"/>
      <c r="W44" s="23">
        <v>1.3333333333333313</v>
      </c>
      <c r="X44" s="23">
        <v>3.7999999999999999E-2</v>
      </c>
      <c r="Y44" s="23">
        <f t="shared" si="0"/>
        <v>3.7999999999999999E-2</v>
      </c>
      <c r="Z44" s="23" t="str">
        <f t="shared" si="1"/>
        <v>x</v>
      </c>
    </row>
    <row r="45" spans="1:26" s="27" customFormat="1" ht="17" thickBot="1" x14ac:dyDescent="0.25">
      <c r="Q45" s="2"/>
      <c r="S45" s="26"/>
      <c r="T45" s="26"/>
      <c r="U45" s="26"/>
      <c r="W45" s="23">
        <v>1.4999999999999982</v>
      </c>
      <c r="X45" s="23">
        <v>3.7999999999999999E-2</v>
      </c>
      <c r="Y45" s="23">
        <f t="shared" si="0"/>
        <v>3.7999999999999999E-2</v>
      </c>
      <c r="Z45" s="23" t="str">
        <f t="shared" si="1"/>
        <v>x</v>
      </c>
    </row>
    <row r="46" spans="1:26" s="27" customFormat="1" ht="16" x14ac:dyDescent="0.2">
      <c r="A46" s="99"/>
      <c r="B46" s="100"/>
      <c r="C46" s="100"/>
      <c r="D46" s="100"/>
      <c r="E46" s="100"/>
      <c r="F46" s="100"/>
      <c r="G46" s="100"/>
      <c r="H46" s="100"/>
      <c r="I46" s="100"/>
      <c r="J46" s="101"/>
      <c r="K46" s="38"/>
      <c r="L46" s="38"/>
      <c r="M46" s="38"/>
      <c r="N46" s="38"/>
      <c r="O46" s="38"/>
      <c r="P46" s="38"/>
      <c r="Q46" s="38"/>
      <c r="R46" s="3"/>
      <c r="S46" s="39"/>
      <c r="T46" s="39"/>
      <c r="U46" s="39"/>
      <c r="V46" s="38"/>
      <c r="W46" s="23">
        <v>1.6666666666666652</v>
      </c>
      <c r="X46" s="23">
        <v>3.7999999999999999E-2</v>
      </c>
      <c r="Y46" s="23">
        <f t="shared" si="0"/>
        <v>3.7999999999999999E-2</v>
      </c>
      <c r="Z46" s="23" t="str">
        <f t="shared" si="1"/>
        <v>x</v>
      </c>
    </row>
    <row r="47" spans="1:26" ht="16" x14ac:dyDescent="0.2">
      <c r="A47" s="4" t="s">
        <v>160</v>
      </c>
      <c r="B47" s="16"/>
      <c r="C47" s="23"/>
      <c r="D47" s="41" t="str">
        <f t="shared" ref="D47:I47" si="2">F26</f>
        <v>shading</v>
      </c>
      <c r="E47" s="41" t="str">
        <f t="shared" si="2"/>
        <v>pop mean</v>
      </c>
      <c r="F47" s="41" t="str">
        <f t="shared" si="2"/>
        <v>expected variability</v>
      </c>
      <c r="G47" s="41" t="str">
        <f t="shared" si="2"/>
        <v>raw value</v>
      </c>
      <c r="H47" s="41" t="str">
        <f t="shared" si="2"/>
        <v>z score</v>
      </c>
      <c r="I47" s="41" t="str">
        <f t="shared" si="2"/>
        <v>probability of x</v>
      </c>
      <c r="J47" s="102"/>
      <c r="K47" s="16"/>
      <c r="L47" s="25" t="str">
        <f t="shared" ref="L47:M62" si="3">M6</f>
        <v>x</v>
      </c>
      <c r="M47" s="25" t="str">
        <f t="shared" si="3"/>
        <v>standard axis</v>
      </c>
      <c r="N47" s="16"/>
      <c r="O47" s="38"/>
      <c r="P47" s="38"/>
      <c r="Q47" s="3"/>
      <c r="R47" s="38"/>
      <c r="S47" s="39" t="s">
        <v>161</v>
      </c>
      <c r="T47" s="23" t="s">
        <v>162</v>
      </c>
      <c r="U47" s="39" t="s">
        <v>163</v>
      </c>
      <c r="V47" s="38"/>
      <c r="W47" s="23">
        <v>1.8333333333333321</v>
      </c>
      <c r="X47" s="23">
        <v>3.7999999999999999E-2</v>
      </c>
      <c r="Y47" s="23">
        <f t="shared" si="0"/>
        <v>3.7999999999999999E-2</v>
      </c>
      <c r="Z47" s="23" t="str">
        <f t="shared" si="1"/>
        <v>x</v>
      </c>
    </row>
    <row r="48" spans="1:26" ht="16" x14ac:dyDescent="0.2">
      <c r="A48" s="20" t="s">
        <v>166</v>
      </c>
      <c r="B48" s="19" t="s">
        <v>167</v>
      </c>
      <c r="C48" s="19" t="s">
        <v>168</v>
      </c>
      <c r="D48" s="19" t="s">
        <v>169</v>
      </c>
      <c r="E48" s="20" t="s">
        <v>3</v>
      </c>
      <c r="F48" s="40" t="str">
        <f>H25</f>
        <v>σ</v>
      </c>
      <c r="G48" s="40" t="str">
        <f>I25</f>
        <v>x</v>
      </c>
      <c r="H48" s="20" t="str">
        <f>J25</f>
        <v>z score</v>
      </c>
      <c r="I48" s="20" t="str">
        <f>K25</f>
        <v>P(x)</v>
      </c>
      <c r="J48" s="103"/>
      <c r="K48" s="16"/>
      <c r="L48" s="25" t="str">
        <f t="shared" si="3"/>
        <v>x</v>
      </c>
      <c r="M48" s="25" t="str">
        <f t="shared" si="3"/>
        <v>x, x̅</v>
      </c>
      <c r="N48" s="16"/>
      <c r="O48" s="38" t="s">
        <v>170</v>
      </c>
      <c r="P48" s="38"/>
      <c r="Q48" s="38"/>
      <c r="R48" s="38"/>
      <c r="S48" s="40" t="str">
        <f>L54</f>
        <v>x</v>
      </c>
      <c r="T48" s="91" t="s">
        <v>44</v>
      </c>
      <c r="U48" s="40" t="str">
        <f>L54</f>
        <v>x</v>
      </c>
      <c r="V48" s="38"/>
      <c r="W48" s="23">
        <v>-1.8333333333333366</v>
      </c>
      <c r="X48" s="23">
        <v>6.2000000000000006E-2</v>
      </c>
      <c r="Y48" s="23">
        <f t="shared" si="0"/>
        <v>6.2000000000000006E-2</v>
      </c>
      <c r="Z48" s="23" t="str">
        <f t="shared" si="1"/>
        <v>x</v>
      </c>
    </row>
    <row r="49" spans="1:26" ht="34" x14ac:dyDescent="0.2">
      <c r="A49" s="41">
        <f t="shared" ref="A49:I50" si="4">C27</f>
        <v>1</v>
      </c>
      <c r="B49" s="41" t="str">
        <f t="shared" si="4"/>
        <v>normal pop</v>
      </c>
      <c r="C49" s="41" t="str">
        <f t="shared" si="4"/>
        <v>Extreme low</v>
      </c>
      <c r="D49" s="41" t="str">
        <f t="shared" si="4"/>
        <v>two left</v>
      </c>
      <c r="E49" s="118">
        <f t="shared" si="4"/>
        <v>65</v>
      </c>
      <c r="F49" s="119">
        <f t="shared" si="4"/>
        <v>6</v>
      </c>
      <c r="G49" s="118">
        <f t="shared" si="4"/>
        <v>52</v>
      </c>
      <c r="H49" s="42">
        <f t="shared" si="4"/>
        <v>-2.1666666666666665</v>
      </c>
      <c r="I49" s="43">
        <f t="shared" si="4"/>
        <v>1.5130140010235814E-2</v>
      </c>
      <c r="J49" s="103"/>
      <c r="K49" s="16"/>
      <c r="L49" s="25" t="str">
        <f t="shared" si="3"/>
        <v>x</v>
      </c>
      <c r="M49" s="25" t="str">
        <f t="shared" si="3"/>
        <v>Empirical Rule</v>
      </c>
      <c r="N49" s="16"/>
      <c r="O49" s="38"/>
      <c r="P49" s="38"/>
      <c r="Q49" s="44" t="s">
        <v>174</v>
      </c>
      <c r="R49" s="45" t="s">
        <v>175</v>
      </c>
      <c r="S49" s="45" t="str">
        <f>B67&amp;" "&amp;S47</f>
        <v>normal pop X1</v>
      </c>
      <c r="T49" s="45" t="str">
        <f>B68&amp;" "&amp;T47</f>
        <v>normal pop X2</v>
      </c>
      <c r="U49" s="45" t="str">
        <f>B71&amp;" "&amp;U47</f>
        <v xml:space="preserve"> X3</v>
      </c>
      <c r="V49" s="38"/>
      <c r="W49" s="23">
        <v>-1.6666666666666696</v>
      </c>
      <c r="X49" s="23">
        <v>6.2000000000000006E-2</v>
      </c>
      <c r="Y49" s="23">
        <f t="shared" si="0"/>
        <v>6.2000000000000006E-2</v>
      </c>
      <c r="Z49" s="23" t="str">
        <f t="shared" si="1"/>
        <v>x</v>
      </c>
    </row>
    <row r="50" spans="1:26" ht="16" x14ac:dyDescent="0.2">
      <c r="A50" s="41">
        <f t="shared" si="4"/>
        <v>1</v>
      </c>
      <c r="B50" s="41" t="str">
        <f t="shared" si="4"/>
        <v>normal pop</v>
      </c>
      <c r="C50" s="41" t="str">
        <f t="shared" si="4"/>
        <v>Extreme high</v>
      </c>
      <c r="D50" s="41" t="str">
        <f t="shared" si="4"/>
        <v>two right</v>
      </c>
      <c r="E50" s="118">
        <f t="shared" si="4"/>
        <v>65</v>
      </c>
      <c r="F50" s="119">
        <f t="shared" si="4"/>
        <v>6</v>
      </c>
      <c r="G50" s="120">
        <f t="shared" si="4"/>
        <v>78</v>
      </c>
      <c r="H50" s="42">
        <f t="shared" si="4"/>
        <v>2.1666666666666665</v>
      </c>
      <c r="I50" s="43">
        <f t="shared" si="4"/>
        <v>1.5130140010235826E-2</v>
      </c>
      <c r="J50" s="102"/>
      <c r="K50" s="16"/>
      <c r="L50" s="25" t="str">
        <f t="shared" si="3"/>
        <v>x</v>
      </c>
      <c r="M50" s="25" t="str">
        <f t="shared" si="3"/>
        <v>Cumulative %</v>
      </c>
      <c r="N50" s="16"/>
      <c r="O50" s="58" t="s">
        <v>179</v>
      </c>
      <c r="P50" s="58">
        <f>C121-C115</f>
        <v>6</v>
      </c>
      <c r="Q50" s="46">
        <f>C115</f>
        <v>-3</v>
      </c>
      <c r="R50" s="81">
        <f>IF(
    LEFT($B$67,1) ="T",
    _xlfn.T.DIST(Q50, $A$67-1, FALSE),
    _xlfn.NORM.S.DIST(Q50, FALSE)
)</f>
        <v>4.4318484119380075E-3</v>
      </c>
      <c r="S50" s="81" cm="1">
        <f t="array" ref="S50">_xlfn.IFS(
    FALSE, N("Check if X1 shading is ON"),
    $S$48&lt;&gt;"x", NA(),
    FALSE, N("Check if case is 'LEFT' and x axis value less than z score"),
    AND($D$67 = "LEFT", $Q50 &lt; IF($H$67="", 0, $H$67)), $R50,
    FALSE, N("Check if case is 'RIGHT' and x axis value greater than z score"),
    AND($D$67 = "RIGHT", $Q50 &gt; IF($H$67="", 0, $H$67)), $R50,
    FALSE, N("Default case: Return NA()"),
    TRUE, NA()
)</f>
        <v>4.4318484119380075E-3</v>
      </c>
      <c r="T50" s="81" t="e" cm="1">
        <f t="array" ref="T50">_xlfn.IFS(
    FALSE, N("Check if X1 shading is ON"),
    $S$48&lt;&gt;"x", NA(),
    FALSE, N("Check if case is 'LEFT' and x axis value less than z score"),
    AND($D$68 = "LEFT", $Q50 &lt; IF($H$68="", 0, $H$68)), $R50,
    FALSE, N("Check if case is 'RIGHT' and x axis value greater than z score"),
    AND($D$68 = "RIGHT", $Q50 &gt; IF($H$68="", 0, $H$68)), $R50,
    FALSE, N("Default case: Return NA()"),
    TRUE, NA()
)</f>
        <v>#N/A</v>
      </c>
      <c r="U50" s="81" t="e" cm="1">
        <f t="array" ref="U50">_xlfn.IFS(
    FALSE, N("Check if X1 shading is ON"),
    $U$48&lt;&gt;"x", NA(),
    FALSE, N("Check if case is 'LEFT' and x axis value less than z score"),
    AND($D$71 = "LEFT", $Q50 &lt; IF($H$71="", 0, $H$71)), $R50,
    FALSE, N("Check if case is 'RIGHT' and x axis value greater than z score"),
    AND($D$71 = "RIGHT", $Q50 &gt; IF($H$71="", 0, $H$71)), $R50,
    FALSE, N("Check if case is 'TWO' and both directions"),
    AND(
        $D$71 = "TWO",
        OR($Q50 &lt; -ABS($H$71), $Q50 &gt; ABS($H$71))
    ), $R50,
    FALSE, N("Default case: Return NA()"),
    TRUE, NA()
)</f>
        <v>#VALUE!</v>
      </c>
      <c r="V50" s="38"/>
      <c r="W50" s="23">
        <v>-1.5000000000000027</v>
      </c>
      <c r="X50" s="23">
        <v>6.2000000000000006E-2</v>
      </c>
      <c r="Y50" s="23">
        <f t="shared" si="0"/>
        <v>6.2000000000000006E-2</v>
      </c>
      <c r="Z50" s="23" t="str">
        <f t="shared" si="1"/>
        <v>x</v>
      </c>
    </row>
    <row r="51" spans="1:26" ht="18" customHeight="1" x14ac:dyDescent="0.2">
      <c r="A51" s="39"/>
      <c r="B51" s="39"/>
      <c r="C51" s="39"/>
      <c r="D51" s="39"/>
      <c r="E51" s="121"/>
      <c r="F51" s="16"/>
      <c r="G51" s="16"/>
      <c r="H51" s="16"/>
      <c r="I51" s="16"/>
      <c r="J51" s="102"/>
      <c r="K51" s="16"/>
      <c r="L51" s="25" t="str">
        <f t="shared" si="3"/>
        <v>x</v>
      </c>
      <c r="M51" s="25" t="str">
        <f t="shared" si="3"/>
        <v>series1&amp;2 raw scale</v>
      </c>
      <c r="N51" s="16"/>
      <c r="O51" s="58" t="s">
        <v>183</v>
      </c>
      <c r="P51" s="58">
        <v>144</v>
      </c>
      <c r="Q51" s="46">
        <f t="shared" ref="Q51:Q114" si="5">Q50+$P$52</f>
        <v>-2.9583333333333335</v>
      </c>
      <c r="R51" s="81">
        <f t="shared" ref="R51:R114" si="6">IF(
    LEFT($B$67,1) ="T",
    _xlfn.T.DIST(Q51, $A$67-1, FALSE),
    _xlfn.NORM.S.DIST(Q51, FALSE)
)</f>
        <v>5.0175847389326532E-3</v>
      </c>
      <c r="S51" s="81" cm="1">
        <f t="array" ref="S51">_xlfn.IFS(
    FALSE, N("Check if X1 shading is ON"),
    $S$48&lt;&gt;"x", NA(),
    FALSE, N("Check if case is 'LEFT' and x axis value less than z score"),
    AND($D$67 = "LEFT", $Q51 &lt; IF($H$67="", 0, $H$67)), $R51,
    FALSE, N("Check if case is 'RIGHT' and x axis value greater than z score"),
    AND($D$67 = "RIGHT", $Q51 &gt; IF($H$67="", 0, $H$67)), $R51,
    FALSE, N("Check if case is 'TWO' and both directions"),
    AND(
        $D$67 = "TWO",
        OR($Q51 &lt; -ABS($H$67), $Q51 &gt; ABS($H$68))
    ), $R51,
    FALSE, N("Default case: Return NA()"),
    TRUE, NA()
)</f>
        <v>5.0175847389326532E-3</v>
      </c>
      <c r="T51" s="81" t="e" cm="1">
        <f t="array" ref="T51">_xlfn.IFS(
    FALSE, N("Check if X1 shading is ON"),
    $S$48&lt;&gt;"x", NA(),
    FALSE, N("Check if case is 'LEFT' and x axis value less than z score"),
    AND($D$68 = "LEFT", $Q51 &lt; IF($H$68="", 0, $H$68)), $R51,
    FALSE, N("Check if case is 'RIGHT' and x axis value greater than z score"),
    AND($D$68 = "RIGHT", $Q51 &gt; IF($H$68="", 0, $H$68)), $R51,
    FALSE, N("Default case: Return NA()"),
    TRUE, NA()
)</f>
        <v>#N/A</v>
      </c>
      <c r="U51" s="81" t="e" cm="1">
        <f t="array" ref="U51">_xlfn.IFS(
    FALSE, N("Check if X1 shading is ON"),
    $U$48&lt;&gt;"x", NA(),
    FALSE, N("Check if case is 'LEFT' and x axis value less than z score"),
    AND($D$71 = "LEFT", $Q51 &lt; IF($H$71="", 0, $H$71)), $R51,
    FALSE, N("Check if case is 'RIGHT' and x axis value greater than z score"),
    AND($D$71 = "RIGHT", $Q51 &gt; IF($H$71="", 0, $H$71)), $R51,
    FALSE, N("Check if case is 'TWO' and both directions"),
    AND(
        $D$71 = "TWO",
        OR($Q51 &lt; -ABS($H$71), $Q51 &gt; ABS($H$71))
    ), $R51,
    FALSE, N("Default case: Return NA()"),
    TRUE, NA()
)</f>
        <v>#VALUE!</v>
      </c>
      <c r="V51" s="38"/>
      <c r="W51" s="23">
        <v>-1.3333333333333357</v>
      </c>
      <c r="X51" s="23">
        <v>6.2000000000000006E-2</v>
      </c>
      <c r="Y51" s="23">
        <f t="shared" si="0"/>
        <v>6.2000000000000006E-2</v>
      </c>
      <c r="Z51" s="23" t="str">
        <f t="shared" si="1"/>
        <v>x</v>
      </c>
    </row>
    <row r="52" spans="1:26" ht="16" x14ac:dyDescent="0.2">
      <c r="A52" s="39"/>
      <c r="B52" s="16"/>
      <c r="C52" s="16"/>
      <c r="D52" s="41" t="str">
        <f t="shared" ref="D52:I53" si="7">F30</f>
        <v>shading</v>
      </c>
      <c r="E52" s="41" t="str">
        <f t="shared" si="7"/>
        <v>pop mean</v>
      </c>
      <c r="F52" s="41" t="str">
        <f t="shared" si="7"/>
        <v>expected variability</v>
      </c>
      <c r="G52" s="41" t="str">
        <f t="shared" si="7"/>
        <v>value</v>
      </c>
      <c r="H52" s="41" t="str">
        <f t="shared" si="7"/>
        <v>z score</v>
      </c>
      <c r="I52" s="41" t="str">
        <f t="shared" si="7"/>
        <v>probability of x</v>
      </c>
      <c r="J52" s="104"/>
      <c r="K52" s="16"/>
      <c r="L52" s="25" t="str">
        <f t="shared" si="3"/>
        <v>x</v>
      </c>
      <c r="M52" s="25" t="str">
        <f t="shared" si="3"/>
        <v>series1&amp;2 stdev</v>
      </c>
      <c r="N52" s="16"/>
      <c r="O52" s="58" t="s">
        <v>187</v>
      </c>
      <c r="P52" s="58">
        <f>P50/P51</f>
        <v>4.1666666666666664E-2</v>
      </c>
      <c r="Q52" s="46">
        <f t="shared" si="5"/>
        <v>-2.916666666666667</v>
      </c>
      <c r="R52" s="81">
        <f t="shared" si="6"/>
        <v>5.6708812194458807E-3</v>
      </c>
      <c r="S52" s="81" cm="1">
        <f t="array" ref="S52">_xlfn.IFS(
    FALSE, N("Check if X1 shading is ON"),
    $S$48&lt;&gt;"x", NA(),
    FALSE, N("Check if case is 'LEFT' and x axis value less than z score"),
    AND($D$67 = "LEFT", $Q52 &lt; IF($H$67="", 0, $H$67)), $R52,
    FALSE, N("Check if case is 'RIGHT' and x axis value greater than z score"),
    AND($D$67 = "RIGHT", $Q52 &gt; IF($H$67="", 0, $H$67)), $R52,
    FALSE, N("Check if case is 'TWO' and both directions"),
    AND(
        $D$67 = "TWO",
        OR($Q52 &lt; -ABS($H$67), $Q52 &gt; ABS($H$68))
    ), $R52,
    FALSE, N("Default case: Return NA()"),
    TRUE, NA()
)</f>
        <v>5.6708812194458807E-3</v>
      </c>
      <c r="T52" s="81" t="e" cm="1">
        <f t="array" ref="T52">_xlfn.IFS(
    FALSE, N("Check if X1 shading is ON"),
    $S$48&lt;&gt;"x", NA(),
    FALSE, N("Check if case is 'LEFT' and x axis value less than z score"),
    AND($D$68 = "LEFT", $Q52 &lt; IF($H$68="", 0, $H$68)), $R52,
    FALSE, N("Check if case is 'RIGHT' and x axis value greater than z score"),
    AND($D$68 = "RIGHT", $Q52 &gt; IF($H$68="", 0, $H$68)), $R52,
    FALSE, N("Default case: Return NA()"),
    TRUE, NA()
)</f>
        <v>#N/A</v>
      </c>
      <c r="U52" s="81" t="e" cm="1">
        <f t="array" ref="U52">_xlfn.IFS(
    FALSE, N("Check if X1 shading is ON"),
    $U$48&lt;&gt;"x", NA(),
    FALSE, N("Check if case is 'LEFT' and x axis value less than z score"),
    AND($D$71 = "LEFT", $Q52 &lt; IF($H$71="", 0, $H$71)), $R52,
    FALSE, N("Check if case is 'RIGHT' and x axis value greater than z score"),
    AND($D$71 = "RIGHT", $Q52 &gt; IF($H$71="", 0, $H$71)), $R52,
    FALSE, N("Check if case is 'TWO' and both directions"),
    AND(
        $D$71 = "TWO",
        OR($Q52 &lt; -ABS($H$71), $Q52 &gt; ABS($H$71))
    ), $R52,
    FALSE, N("Default case: Return NA()"),
    TRUE, NA()
)</f>
        <v>#VALUE!</v>
      </c>
      <c r="V52" s="38"/>
      <c r="W52" s="23">
        <v>-1.1666666666666687</v>
      </c>
      <c r="X52" s="23">
        <v>6.2000000000000006E-2</v>
      </c>
      <c r="Y52" s="23">
        <f t="shared" si="0"/>
        <v>6.2000000000000006E-2</v>
      </c>
      <c r="Z52" s="23" t="str">
        <f t="shared" si="1"/>
        <v>x</v>
      </c>
    </row>
    <row r="53" spans="1:26" ht="16" x14ac:dyDescent="0.2">
      <c r="A53" s="41">
        <f>A49</f>
        <v>1</v>
      </c>
      <c r="B53" s="41">
        <f>D31</f>
        <v>0</v>
      </c>
      <c r="C53" s="41">
        <f>E31</f>
        <v>0</v>
      </c>
      <c r="D53" s="41">
        <f t="shared" si="7"/>
        <v>0</v>
      </c>
      <c r="E53" s="120">
        <f t="shared" si="7"/>
        <v>0</v>
      </c>
      <c r="F53" s="122">
        <f t="shared" si="7"/>
        <v>0</v>
      </c>
      <c r="G53" s="120">
        <f t="shared" si="7"/>
        <v>0</v>
      </c>
      <c r="H53" s="42">
        <f t="shared" si="7"/>
        <v>0</v>
      </c>
      <c r="I53" s="43">
        <f t="shared" si="7"/>
        <v>0</v>
      </c>
      <c r="J53" s="102"/>
      <c r="K53" s="16"/>
      <c r="L53" s="25" t="str">
        <f t="shared" si="3"/>
        <v>x</v>
      </c>
      <c r="M53" s="25" t="str">
        <f t="shared" si="3"/>
        <v>Labels</v>
      </c>
      <c r="N53" s="16"/>
      <c r="O53" s="38"/>
      <c r="P53" s="38"/>
      <c r="Q53" s="46">
        <f t="shared" si="5"/>
        <v>-2.8750000000000004</v>
      </c>
      <c r="R53" s="81">
        <f t="shared" si="6"/>
        <v>6.3981203107235513E-3</v>
      </c>
      <c r="S53" s="81" cm="1">
        <f t="array" ref="S53">_xlfn.IFS(
    FALSE, N("Check if X1 shading is ON"),
    $S$48&lt;&gt;"x", NA(),
    FALSE, N("Check if case is 'LEFT' and x axis value less than z score"),
    AND($D$67 = "LEFT", $Q53 &lt; IF($H$67="", 0, $H$67)), $R53,
    FALSE, N("Check if case is 'RIGHT' and x axis value greater than z score"),
    AND($D$67 = "RIGHT", $Q53 &gt; IF($H$67="", 0, $H$67)), $R53,
    FALSE, N("Check if case is 'TWO' and both directions"),
    AND(
        $D$67 = "TWO",
        OR($Q53 &lt; -ABS($H$67), $Q53 &gt; ABS($H$68))
    ), $R53,
    FALSE, N("Default case: Return NA()"),
    TRUE, NA()
)</f>
        <v>6.3981203107235513E-3</v>
      </c>
      <c r="T53" s="81" t="e" cm="1">
        <f t="array" ref="T53">_xlfn.IFS(
    FALSE, N("Check if X1 shading is ON"),
    $S$48&lt;&gt;"x", NA(),
    FALSE, N("Check if case is 'LEFT' and x axis value less than z score"),
    AND($D$68 = "LEFT", $Q53 &lt; IF($H$68="", 0, $H$68)), $R53,
    FALSE, N("Check if case is 'RIGHT' and x axis value greater than z score"),
    AND($D$68 = "RIGHT", $Q53 &gt; IF($H$68="", 0, $H$68)), $R53,
    FALSE, N("Default case: Return NA()"),
    TRUE, NA()
)</f>
        <v>#N/A</v>
      </c>
      <c r="U53" s="81" t="e" cm="1">
        <f t="array" ref="U53">_xlfn.IFS(
    FALSE, N("Check if X1 shading is ON"),
    $U$48&lt;&gt;"x", NA(),
    FALSE, N("Check if case is 'LEFT' and x axis value less than z score"),
    AND($D$71 = "LEFT", $Q53 &lt; IF($H$71="", 0, $H$71)), $R53,
    FALSE, N("Check if case is 'RIGHT' and x axis value greater than z score"),
    AND($D$71 = "RIGHT", $Q53 &gt; IF($H$71="", 0, $H$71)), $R53,
    FALSE, N("Check if case is 'TWO' and both directions"),
    AND(
        $D$71 = "TWO",
        OR($Q53 &lt; -ABS($H$71), $Q53 &gt; ABS($H$71))
    ), $R53,
    FALSE, N("Default case: Return NA()"),
    TRUE, NA()
)</f>
        <v>#VALUE!</v>
      </c>
      <c r="V53" s="38"/>
      <c r="W53" s="23">
        <v>-0.83333333333333526</v>
      </c>
      <c r="X53" s="23">
        <v>6.2000000000000006E-2</v>
      </c>
      <c r="Y53" s="23">
        <f t="shared" si="0"/>
        <v>6.2000000000000006E-2</v>
      </c>
      <c r="Z53" s="23" t="str">
        <f t="shared" si="1"/>
        <v>x</v>
      </c>
    </row>
    <row r="54" spans="1:26" ht="15" customHeight="1" thickBot="1" x14ac:dyDescent="0.25">
      <c r="A54" s="105"/>
      <c r="B54" s="105"/>
      <c r="C54" s="105"/>
      <c r="D54" s="106"/>
      <c r="E54" s="106"/>
      <c r="F54" s="106"/>
      <c r="G54" s="106"/>
      <c r="H54" s="106"/>
      <c r="I54" s="106"/>
      <c r="J54" s="107"/>
      <c r="K54" s="16"/>
      <c r="L54" s="25" t="str">
        <f t="shared" si="3"/>
        <v>x</v>
      </c>
      <c r="M54" s="25" t="str">
        <f t="shared" si="3"/>
        <v>shading</v>
      </c>
      <c r="N54" s="16"/>
      <c r="O54" s="38"/>
      <c r="P54" s="38"/>
      <c r="Q54" s="46">
        <f t="shared" si="5"/>
        <v>-2.8333333333333339</v>
      </c>
      <c r="R54" s="81">
        <f t="shared" si="6"/>
        <v>7.2060997646092168E-3</v>
      </c>
      <c r="S54" s="81" cm="1">
        <f t="array" ref="S54">_xlfn.IFS(
    FALSE, N("Check if X1 shading is ON"),
    $S$48&lt;&gt;"x", NA(),
    FALSE, N("Check if case is 'LEFT' and x axis value less than z score"),
    AND($D$67 = "LEFT", $Q54 &lt; IF($H$67="", 0, $H$67)), $R54,
    FALSE, N("Check if case is 'RIGHT' and x axis value greater than z score"),
    AND($D$67 = "RIGHT", $Q54 &gt; IF($H$67="", 0, $H$67)), $R54,
    FALSE, N("Check if case is 'TWO' and both directions"),
    AND(
        $D$67 = "TWO",
        OR($Q54 &lt; -ABS($H$67), $Q54 &gt; ABS($H$68))
    ), $R54,
    FALSE, N("Default case: Return NA()"),
    TRUE, NA()
)</f>
        <v>7.2060997646092168E-3</v>
      </c>
      <c r="T54" s="81" t="e" cm="1">
        <f t="array" ref="T54">_xlfn.IFS(
    FALSE, N("Check if X1 shading is ON"),
    $S$48&lt;&gt;"x", NA(),
    FALSE, N("Check if case is 'LEFT' and x axis value less than z score"),
    AND($D$68 = "LEFT", $Q54 &lt; IF($H$68="", 0, $H$68)), $R54,
    FALSE, N("Check if case is 'RIGHT' and x axis value greater than z score"),
    AND($D$68 = "RIGHT", $Q54 &gt; IF($H$68="", 0, $H$68)), $R54,
    FALSE, N("Default case: Return NA()"),
    TRUE, NA()
)</f>
        <v>#N/A</v>
      </c>
      <c r="U54" s="81" t="e" cm="1">
        <f t="array" ref="U54">_xlfn.IFS(
    FALSE, N("Check if X1 shading is ON"),
    $U$48&lt;&gt;"x", NA(),
    FALSE, N("Check if case is 'LEFT' and x axis value less than z score"),
    AND($D$71 = "LEFT", $Q54 &lt; IF($H$71="", 0, $H$71)), $R54,
    FALSE, N("Check if case is 'RIGHT' and x axis value greater than z score"),
    AND($D$71 = "RIGHT", $Q54 &gt; IF($H$71="", 0, $H$71)), $R54,
    FALSE, N("Check if case is 'TWO' and both directions"),
    AND(
        $D$71 = "TWO",
        OR($Q54 &lt; -ABS($H$71), $Q54 &gt; ABS($H$71))
    ), $R54,
    FALSE, N("Default case: Return NA()"),
    TRUE, NA()
)</f>
        <v>#VALUE!</v>
      </c>
      <c r="V54" s="38"/>
      <c r="W54" s="23">
        <v>-0.66666666666666874</v>
      </c>
      <c r="X54" s="23">
        <v>6.2000000000000006E-2</v>
      </c>
      <c r="Y54" s="23">
        <f t="shared" si="0"/>
        <v>6.2000000000000006E-2</v>
      </c>
      <c r="Z54" s="23" t="str">
        <f t="shared" si="1"/>
        <v>x</v>
      </c>
    </row>
    <row r="55" spans="1:26" ht="16" x14ac:dyDescent="0.2">
      <c r="A55" s="39"/>
      <c r="B55" s="39"/>
      <c r="C55" s="39"/>
      <c r="D55" s="39"/>
      <c r="E55" s="121"/>
      <c r="F55" s="121"/>
      <c r="G55" s="121"/>
      <c r="H55" s="46"/>
      <c r="I55" s="47"/>
      <c r="J55" s="38"/>
      <c r="K55" s="16"/>
      <c r="L55" s="25" t="str">
        <f t="shared" si="3"/>
        <v>x</v>
      </c>
      <c r="M55" s="25" t="str">
        <f t="shared" si="3"/>
        <v>-label raw</v>
      </c>
      <c r="N55" s="16"/>
      <c r="O55" s="38"/>
      <c r="P55" s="38"/>
      <c r="Q55" s="46">
        <f t="shared" si="5"/>
        <v>-2.7916666666666674</v>
      </c>
      <c r="R55" s="81">
        <f t="shared" si="6"/>
        <v>8.1020357469784796E-3</v>
      </c>
      <c r="S55" s="81" cm="1">
        <f t="array" ref="S55">_xlfn.IFS(
    FALSE, N("Check if X1 shading is ON"),
    $S$48&lt;&gt;"x", NA(),
    FALSE, N("Check if case is 'LEFT' and x axis value less than z score"),
    AND($D$67 = "LEFT", $Q55 &lt; IF($H$67="", 0, $H$67)), $R55,
    FALSE, N("Check if case is 'RIGHT' and x axis value greater than z score"),
    AND($D$67 = "RIGHT", $Q55 &gt; IF($H$67="", 0, $H$67)), $R55,
    FALSE, N("Check if case is 'TWO' and both directions"),
    AND(
        $D$67 = "TWO",
        OR($Q55 &lt; -ABS($H$67), $Q55 &gt; ABS($H$68))
    ), $R55,
    FALSE, N("Default case: Return NA()"),
    TRUE, NA()
)</f>
        <v>8.1020357469784796E-3</v>
      </c>
      <c r="T55" s="81" t="e" cm="1">
        <f t="array" ref="T55">_xlfn.IFS(
    FALSE, N("Check if X1 shading is ON"),
    $S$48&lt;&gt;"x", NA(),
    FALSE, N("Check if case is 'LEFT' and x axis value less than z score"),
    AND($D$68 = "LEFT", $Q55 &lt; IF($H$68="", 0, $H$68)), $R55,
    FALSE, N("Check if case is 'RIGHT' and x axis value greater than z score"),
    AND($D$68 = "RIGHT", $Q55 &gt; IF($H$68="", 0, $H$68)), $R55,
    FALSE, N("Default case: Return NA()"),
    TRUE, NA()
)</f>
        <v>#N/A</v>
      </c>
      <c r="U55" s="81" t="e" cm="1">
        <f t="array" ref="U55">_xlfn.IFS(
    FALSE, N("Check if X1 shading is ON"),
    $U$48&lt;&gt;"x", NA(),
    FALSE, N("Check if case is 'LEFT' and x axis value less than z score"),
    AND($D$71 = "LEFT", $Q55 &lt; IF($H$71="", 0, $H$71)), $R55,
    FALSE, N("Check if case is 'RIGHT' and x axis value greater than z score"),
    AND($D$71 = "RIGHT", $Q55 &gt; IF($H$71="", 0, $H$71)), $R55,
    FALSE, N("Check if case is 'TWO' and both directions"),
    AND(
        $D$71 = "TWO",
        OR($Q55 &lt; -ABS($H$71), $Q55 &gt; ABS($H$71))
    ), $R55,
    FALSE, N("Default case: Return NA()"),
    TRUE, NA()
)</f>
        <v>#VALUE!</v>
      </c>
      <c r="V55" s="38"/>
      <c r="W55" s="23">
        <v>-0.50000000000000222</v>
      </c>
      <c r="X55" s="23">
        <v>6.2000000000000006E-2</v>
      </c>
      <c r="Y55" s="23">
        <f t="shared" si="0"/>
        <v>6.2000000000000006E-2</v>
      </c>
      <c r="Z55" s="23" t="str">
        <f t="shared" si="1"/>
        <v>x</v>
      </c>
    </row>
    <row r="56" spans="1:26" ht="16" x14ac:dyDescent="0.2">
      <c r="A56" s="4" t="s">
        <v>201</v>
      </c>
      <c r="B56" s="16"/>
      <c r="C56" s="39"/>
      <c r="D56" s="49" t="str">
        <f t="shared" ref="D56:I56" si="8">D47</f>
        <v>shading</v>
      </c>
      <c r="E56" s="49" t="str">
        <f t="shared" si="8"/>
        <v>pop mean</v>
      </c>
      <c r="F56" s="49" t="str">
        <f t="shared" si="8"/>
        <v>expected variability</v>
      </c>
      <c r="G56" s="49" t="str">
        <f t="shared" si="8"/>
        <v>raw value</v>
      </c>
      <c r="H56" s="49" t="str">
        <f t="shared" si="8"/>
        <v>z score</v>
      </c>
      <c r="I56" s="49" t="str">
        <f t="shared" si="8"/>
        <v>probability of x</v>
      </c>
      <c r="J56" s="38"/>
      <c r="K56" s="16"/>
      <c r="L56" s="25" t="str">
        <f t="shared" si="3"/>
        <v>x</v>
      </c>
      <c r="M56" s="25" t="str">
        <f t="shared" si="3"/>
        <v>-label standard</v>
      </c>
      <c r="N56" s="16"/>
      <c r="O56" s="38"/>
      <c r="P56" s="38"/>
      <c r="Q56" s="46">
        <f t="shared" si="5"/>
        <v>-2.7500000000000009</v>
      </c>
      <c r="R56" s="81">
        <f t="shared" si="6"/>
        <v>9.0935625015910286E-3</v>
      </c>
      <c r="S56" s="81" cm="1">
        <f t="array" ref="S56">_xlfn.IFS(
    FALSE, N("Check if X1 shading is ON"),
    $S$48&lt;&gt;"x", NA(),
    FALSE, N("Check if case is 'LEFT' and x axis value less than z score"),
    AND($D$67 = "LEFT", $Q56 &lt; IF($H$67="", 0, $H$67)), $R56,
    FALSE, N("Check if case is 'RIGHT' and x axis value greater than z score"),
    AND($D$67 = "RIGHT", $Q56 &gt; IF($H$67="", 0, $H$67)), $R56,
    FALSE, N("Check if case is 'TWO' and both directions"),
    AND(
        $D$67 = "TWO",
        OR($Q56 &lt; -ABS($H$67), $Q56 &gt; ABS($H$68))
    ), $R56,
    FALSE, N("Default case: Return NA()"),
    TRUE, NA()
)</f>
        <v>9.0935625015910286E-3</v>
      </c>
      <c r="T56" s="81" t="e" cm="1">
        <f t="array" ref="T56">_xlfn.IFS(
    FALSE, N("Check if X1 shading is ON"),
    $S$48&lt;&gt;"x", NA(),
    FALSE, N("Check if case is 'LEFT' and x axis value less than z score"),
    AND($D$68 = "LEFT", $Q56 &lt; IF($H$68="", 0, $H$68)), $R56,
    FALSE, N("Check if case is 'RIGHT' and x axis value greater than z score"),
    AND($D$68 = "RIGHT", $Q56 &gt; IF($H$68="", 0, $H$68)), $R56,
    FALSE, N("Default case: Return NA()"),
    TRUE, NA()
)</f>
        <v>#N/A</v>
      </c>
      <c r="U56" s="81" t="e" cm="1">
        <f t="array" ref="U56">_xlfn.IFS(
    FALSE, N("Check if X1 shading is ON"),
    $U$48&lt;&gt;"x", NA(),
    FALSE, N("Check if case is 'LEFT' and x axis value less than z score"),
    AND($D$71 = "LEFT", $Q56 &lt; IF($H$71="", 0, $H$71)), $R56,
    FALSE, N("Check if case is 'RIGHT' and x axis value greater than z score"),
    AND($D$71 = "RIGHT", $Q56 &gt; IF($H$71="", 0, $H$71)), $R56,
    FALSE, N("Check if case is 'TWO' and both directions"),
    AND(
        $D$71 = "TWO",
        OR($Q56 &lt; -ABS($H$71), $Q56 &gt; ABS($H$71))
    ), $R56,
    FALSE, N("Default case: Return NA()"),
    TRUE, NA()
)</f>
        <v>#VALUE!</v>
      </c>
      <c r="V56" s="38"/>
      <c r="W56" s="23">
        <v>-0.33333333333333548</v>
      </c>
      <c r="X56" s="23">
        <v>6.2000000000000006E-2</v>
      </c>
      <c r="Y56" s="23">
        <f t="shared" si="0"/>
        <v>6.2000000000000006E-2</v>
      </c>
      <c r="Z56" s="23" t="str">
        <f t="shared" si="1"/>
        <v>x</v>
      </c>
    </row>
    <row r="57" spans="1:26" ht="16" x14ac:dyDescent="0.2">
      <c r="A57" s="40" t="s">
        <v>166</v>
      </c>
      <c r="B57" s="19" t="s">
        <v>167</v>
      </c>
      <c r="C57" s="19" t="s">
        <v>168</v>
      </c>
      <c r="D57" s="19" t="s">
        <v>169</v>
      </c>
      <c r="E57" s="20" t="s">
        <v>3</v>
      </c>
      <c r="F57" s="40" t="str">
        <f>IFERROR(LEFT(F48, FIND(")", F48)),F48)</f>
        <v>σ</v>
      </c>
      <c r="G57" s="20" t="str">
        <f>G48</f>
        <v>x</v>
      </c>
      <c r="H57" s="20" t="str">
        <f>H48</f>
        <v>z score</v>
      </c>
      <c r="I57" s="20" t="str">
        <f>I48</f>
        <v>P(x)</v>
      </c>
      <c r="J57" s="16"/>
      <c r="K57" s="16"/>
      <c r="L57" s="25" t="str">
        <f t="shared" si="3"/>
        <v>x</v>
      </c>
      <c r="M57" s="25" t="str">
        <f t="shared" si="3"/>
        <v>-label probability</v>
      </c>
      <c r="N57" s="16"/>
      <c r="O57" s="38"/>
      <c r="P57" s="38"/>
      <c r="Q57" s="46">
        <f t="shared" si="5"/>
        <v>-2.7083333333333344</v>
      </c>
      <c r="R57" s="81">
        <f t="shared" si="6"/>
        <v>1.0188728126088616E-2</v>
      </c>
      <c r="S57" s="81" cm="1">
        <f t="array" ref="S57">_xlfn.IFS(
    FALSE, N("Check if X1 shading is ON"),
    $S$48&lt;&gt;"x", NA(),
    FALSE, N("Check if case is 'LEFT' and x axis value less than z score"),
    AND($D$67 = "LEFT", $Q57 &lt; IF($H$67="", 0, $H$67)), $R57,
    FALSE, N("Check if case is 'RIGHT' and x axis value greater than z score"),
    AND($D$67 = "RIGHT", $Q57 &gt; IF($H$67="", 0, $H$67)), $R57,
    FALSE, N("Check if case is 'TWO' and both directions"),
    AND(
        $D$67 = "TWO",
        OR($Q57 &lt; -ABS($H$67), $Q57 &gt; ABS($H$68))
    ), $R57,
    FALSE, N("Default case: Return NA()"),
    TRUE, NA()
)</f>
        <v>1.0188728126088616E-2</v>
      </c>
      <c r="T57" s="81" t="e" cm="1">
        <f t="array" ref="T57">_xlfn.IFS(
    FALSE, N("Check if X1 shading is ON"),
    $S$48&lt;&gt;"x", NA(),
    FALSE, N("Check if case is 'LEFT' and x axis value less than z score"),
    AND($D$68 = "LEFT", $Q57 &lt; IF($H$68="", 0, $H$68)), $R57,
    FALSE, N("Check if case is 'RIGHT' and x axis value greater than z score"),
    AND($D$68 = "RIGHT", $Q57 &gt; IF($H$68="", 0, $H$68)), $R57,
    FALSE, N("Default case: Return NA()"),
    TRUE, NA()
)</f>
        <v>#N/A</v>
      </c>
      <c r="U57" s="81" t="e" cm="1">
        <f t="array" ref="U57">_xlfn.IFS(
    FALSE, N("Check if X1 shading is ON"),
    $U$48&lt;&gt;"x", NA(),
    FALSE, N("Check if case is 'LEFT' and x axis value less than z score"),
    AND($D$71 = "LEFT", $Q57 &lt; IF($H$71="", 0, $H$71)), $R57,
    FALSE, N("Check if case is 'RIGHT' and x axis value greater than z score"),
    AND($D$71 = "RIGHT", $Q57 &gt; IF($H$71="", 0, $H$71)), $R57,
    FALSE, N("Check if case is 'TWO' and both directions"),
    AND(
        $D$71 = "TWO",
        OR($Q57 &lt; -ABS($H$71), $Q57 &gt; ABS($H$71))
    ), $R57,
    FALSE, N("Default case: Return NA()"),
    TRUE, NA()
)</f>
        <v>#VALUE!</v>
      </c>
      <c r="V57" s="38"/>
      <c r="W57" s="23">
        <v>-0.16666666666666879</v>
      </c>
      <c r="X57" s="23">
        <v>6.2000000000000006E-2</v>
      </c>
      <c r="Y57" s="23">
        <f t="shared" si="0"/>
        <v>6.2000000000000006E-2</v>
      </c>
      <c r="Z57" s="23" t="str">
        <f t="shared" si="1"/>
        <v>x</v>
      </c>
    </row>
    <row r="58" spans="1:26" ht="16" x14ac:dyDescent="0.2">
      <c r="A58" s="41">
        <f>A49</f>
        <v>1</v>
      </c>
      <c r="B58" s="49" t="str">
        <f t="shared" ref="B58:I59" si="9">IF(B49="","",B49)</f>
        <v>normal pop</v>
      </c>
      <c r="C58" s="49" t="str">
        <f t="shared" si="9"/>
        <v>Extreme low</v>
      </c>
      <c r="D58" s="49" t="str">
        <f t="shared" si="9"/>
        <v>two left</v>
      </c>
      <c r="E58" s="50">
        <f t="shared" si="9"/>
        <v>65</v>
      </c>
      <c r="F58" s="51">
        <f t="shared" si="9"/>
        <v>6</v>
      </c>
      <c r="G58" s="50">
        <f t="shared" si="9"/>
        <v>52</v>
      </c>
      <c r="H58" s="52">
        <f t="shared" si="9"/>
        <v>-2.1666666666666665</v>
      </c>
      <c r="I58" s="1">
        <f t="shared" si="9"/>
        <v>1.5130140010235814E-2</v>
      </c>
      <c r="J58" s="16"/>
      <c r="K58" s="16"/>
      <c r="L58" s="25" t="str">
        <f t="shared" si="3"/>
        <v>x</v>
      </c>
      <c r="M58" s="25" t="str">
        <f t="shared" si="3"/>
        <v>Equations</v>
      </c>
      <c r="N58" s="16"/>
      <c r="O58" s="38"/>
      <c r="P58" s="38"/>
      <c r="Q58" s="46">
        <f t="shared" si="5"/>
        <v>-2.6666666666666679</v>
      </c>
      <c r="R58" s="81">
        <f t="shared" si="6"/>
        <v>1.1395986023797402E-2</v>
      </c>
      <c r="S58" s="81" cm="1">
        <f t="array" ref="S58">_xlfn.IFS(
    FALSE, N("Check if X1 shading is ON"),
    $S$48&lt;&gt;"x", NA(),
    FALSE, N("Check if case is 'LEFT' and x axis value less than z score"),
    AND($D$67 = "LEFT", $Q58 &lt; IF($H$67="", 0, $H$67)), $R58,
    FALSE, N("Check if case is 'RIGHT' and x axis value greater than z score"),
    AND($D$67 = "RIGHT", $Q58 &gt; IF($H$67="", 0, $H$67)), $R58,
    FALSE, N("Check if case is 'TWO' and both directions"),
    AND(
        $D$67 = "TWO",
        OR($Q58 &lt; -ABS($H$67), $Q58 &gt; ABS($H$68))
    ), $R58,
    FALSE, N("Default case: Return NA()"),
    TRUE, NA()
)</f>
        <v>1.1395986023797402E-2</v>
      </c>
      <c r="T58" s="81" t="e" cm="1">
        <f t="array" ref="T58">_xlfn.IFS(
    FALSE, N("Check if X1 shading is ON"),
    $S$48&lt;&gt;"x", NA(),
    FALSE, N("Check if case is 'LEFT' and x axis value less than z score"),
    AND($D$68 = "LEFT", $Q58 &lt; IF($H$68="", 0, $H$68)), $R58,
    FALSE, N("Check if case is 'RIGHT' and x axis value greater than z score"),
    AND($D$68 = "RIGHT", $Q58 &gt; IF($H$68="", 0, $H$68)), $R58,
    FALSE, N("Default case: Return NA()"),
    TRUE, NA()
)</f>
        <v>#N/A</v>
      </c>
      <c r="U58" s="81" t="e" cm="1">
        <f t="array" ref="U58">_xlfn.IFS(
    FALSE, N("Check if X1 shading is ON"),
    $U$48&lt;&gt;"x", NA(),
    FALSE, N("Check if case is 'LEFT' and x axis value less than z score"),
    AND($D$71 = "LEFT", $Q58 &lt; IF($H$71="", 0, $H$71)), $R58,
    FALSE, N("Check if case is 'RIGHT' and x axis value greater than z score"),
    AND($D$71 = "RIGHT", $Q58 &gt; IF($H$71="", 0, $H$71)), $R58,
    FALSE, N("Check if case is 'TWO' and both directions"),
    AND(
        $D$71 = "TWO",
        OR($Q58 &lt; -ABS($H$71), $Q58 &gt; ABS($H$71))
    ), $R58,
    FALSE, N("Default case: Return NA()"),
    TRUE, NA()
)</f>
        <v>#VALUE!</v>
      </c>
      <c r="V58" s="38"/>
      <c r="W58" s="23">
        <v>0.16666666666666449</v>
      </c>
      <c r="X58" s="23">
        <v>6.2000000000000006E-2</v>
      </c>
      <c r="Y58" s="23">
        <f t="shared" si="0"/>
        <v>6.2000000000000006E-2</v>
      </c>
      <c r="Z58" s="23" t="str">
        <f t="shared" si="1"/>
        <v>x</v>
      </c>
    </row>
    <row r="59" spans="1:26" ht="55" customHeight="1" x14ac:dyDescent="0.2">
      <c r="A59" s="41">
        <f>A50</f>
        <v>1</v>
      </c>
      <c r="B59" s="49" t="str">
        <f t="shared" si="9"/>
        <v>normal pop</v>
      </c>
      <c r="C59" s="49" t="str">
        <f t="shared" si="9"/>
        <v>Extreme high</v>
      </c>
      <c r="D59" s="49" t="str">
        <f t="shared" si="9"/>
        <v>two right</v>
      </c>
      <c r="E59" s="50">
        <f t="shared" si="9"/>
        <v>65</v>
      </c>
      <c r="F59" s="51">
        <f t="shared" si="9"/>
        <v>6</v>
      </c>
      <c r="G59" s="54">
        <f t="shared" si="9"/>
        <v>78</v>
      </c>
      <c r="H59" s="55">
        <f t="shared" si="9"/>
        <v>2.1666666666666665</v>
      </c>
      <c r="I59" s="56">
        <f t="shared" si="9"/>
        <v>1.5130140010235826E-2</v>
      </c>
      <c r="J59" s="38"/>
      <c r="K59" s="16"/>
      <c r="L59" s="25">
        <f t="shared" si="3"/>
        <v>0</v>
      </c>
      <c r="M59" s="25" t="str">
        <f t="shared" si="3"/>
        <v>series3 raw scale</v>
      </c>
      <c r="N59" s="16"/>
      <c r="O59" s="38"/>
      <c r="P59" s="38"/>
      <c r="Q59" s="46">
        <f t="shared" si="5"/>
        <v>-2.6250000000000013</v>
      </c>
      <c r="R59" s="81">
        <f t="shared" si="6"/>
        <v>1.2724181596831387E-2</v>
      </c>
      <c r="S59" s="81" cm="1">
        <f t="array" ref="S59">_xlfn.IFS(
    FALSE, N("Check if X1 shading is ON"),
    $S$48&lt;&gt;"x", NA(),
    FALSE, N("Check if case is 'LEFT' and x axis value less than z score"),
    AND($D$67 = "LEFT", $Q59 &lt; IF($H$67="", 0, $H$67)), $R59,
    FALSE, N("Check if case is 'RIGHT' and x axis value greater than z score"),
    AND($D$67 = "RIGHT", $Q59 &gt; IF($H$67="", 0, $H$67)), $R59,
    FALSE, N("Check if case is 'TWO' and both directions"),
    AND(
        $D$67 = "TWO",
        OR($Q59 &lt; -ABS($H$67), $Q59 &gt; ABS($H$68))
    ), $R59,
    FALSE, N("Default case: Return NA()"),
    TRUE, NA()
)</f>
        <v>1.2724181596831387E-2</v>
      </c>
      <c r="T59" s="81" t="e" cm="1">
        <f t="array" ref="T59">_xlfn.IFS(
    FALSE, N("Check if X1 shading is ON"),
    $S$48&lt;&gt;"x", NA(),
    FALSE, N("Check if case is 'LEFT' and x axis value less than z score"),
    AND($D$68 = "LEFT", $Q59 &lt; IF($H$68="", 0, $H$68)), $R59,
    FALSE, N("Check if case is 'RIGHT' and x axis value greater than z score"),
    AND($D$68 = "RIGHT", $Q59 &gt; IF($H$68="", 0, $H$68)), $R59,
    FALSE, N("Default case: Return NA()"),
    TRUE, NA()
)</f>
        <v>#N/A</v>
      </c>
      <c r="U59" s="81" t="e" cm="1">
        <f t="array" ref="U59">_xlfn.IFS(
    FALSE, N("Check if X1 shading is ON"),
    $U$48&lt;&gt;"x", NA(),
    FALSE, N("Check if case is 'LEFT' and x axis value less than z score"),
    AND($D$71 = "LEFT", $Q59 &lt; IF($H$71="", 0, $H$71)), $R59,
    FALSE, N("Check if case is 'RIGHT' and x axis value greater than z score"),
    AND($D$71 = "RIGHT", $Q59 &gt; IF($H$71="", 0, $H$71)), $R59,
    FALSE, N("Check if case is 'TWO' and both directions"),
    AND(
        $D$71 = "TWO",
        OR($Q59 &lt; -ABS($H$71), $Q59 &gt; ABS($H$71))
    ), $R59,
    FALSE, N("Default case: Return NA()"),
    TRUE, NA()
)</f>
        <v>#VALUE!</v>
      </c>
      <c r="V59" s="38"/>
      <c r="W59" s="23">
        <v>0.33333333333333115</v>
      </c>
      <c r="X59" s="23">
        <v>6.2000000000000006E-2</v>
      </c>
      <c r="Y59" s="23">
        <f t="shared" si="0"/>
        <v>6.2000000000000006E-2</v>
      </c>
      <c r="Z59" s="23" t="str">
        <f t="shared" si="1"/>
        <v>x</v>
      </c>
    </row>
    <row r="60" spans="1:26" ht="16" x14ac:dyDescent="0.2">
      <c r="A60" s="39"/>
      <c r="B60" s="16"/>
      <c r="C60" s="16"/>
      <c r="D60" s="16"/>
      <c r="E60" s="16"/>
      <c r="F60" s="16"/>
      <c r="G60" s="16"/>
      <c r="H60" s="16"/>
      <c r="I60" s="16"/>
      <c r="J60" s="38"/>
      <c r="K60" s="16"/>
      <c r="L60" s="25">
        <f t="shared" si="3"/>
        <v>0</v>
      </c>
      <c r="M60" s="25" t="str">
        <f t="shared" si="3"/>
        <v>series3 stdev</v>
      </c>
      <c r="N60" s="16"/>
      <c r="O60" s="38"/>
      <c r="P60" s="38"/>
      <c r="Q60" s="46">
        <f t="shared" si="5"/>
        <v>-2.5833333333333348</v>
      </c>
      <c r="R60" s="81">
        <f t="shared" si="6"/>
        <v>1.4182533754437251E-2</v>
      </c>
      <c r="S60" s="81" cm="1">
        <f t="array" ref="S60">_xlfn.IFS(
    FALSE, N("Check if X1 shading is ON"),
    $S$48&lt;&gt;"x", NA(),
    FALSE, N("Check if case is 'LEFT' and x axis value less than z score"),
    AND($D$67 = "LEFT", $Q60 &lt; IF($H$67="", 0, $H$67)), $R60,
    FALSE, N("Check if case is 'RIGHT' and x axis value greater than z score"),
    AND($D$67 = "RIGHT", $Q60 &gt; IF($H$67="", 0, $H$67)), $R60,
    FALSE, N("Check if case is 'TWO' and both directions"),
    AND(
        $D$67 = "TWO",
        OR($Q60 &lt; -ABS($H$67), $Q60 &gt; ABS($H$68))
    ), $R60,
    FALSE, N("Default case: Return NA()"),
    TRUE, NA()
)</f>
        <v>1.4182533754437251E-2</v>
      </c>
      <c r="T60" s="81" t="e" cm="1">
        <f t="array" ref="T60">_xlfn.IFS(
    FALSE, N("Check if X1 shading is ON"),
    $S$48&lt;&gt;"x", NA(),
    FALSE, N("Check if case is 'LEFT' and x axis value less than z score"),
    AND($D$68 = "LEFT", $Q60 &lt; IF($H$68="", 0, $H$68)), $R60,
    FALSE, N("Check if case is 'RIGHT' and x axis value greater than z score"),
    AND($D$68 = "RIGHT", $Q60 &gt; IF($H$68="", 0, $H$68)), $R60,
    FALSE, N("Default case: Return NA()"),
    TRUE, NA()
)</f>
        <v>#N/A</v>
      </c>
      <c r="U60" s="81" t="e" cm="1">
        <f t="array" ref="U60">_xlfn.IFS(
    FALSE, N("Check if X1 shading is ON"),
    $U$48&lt;&gt;"x", NA(),
    FALSE, N("Check if case is 'LEFT' and x axis value less than z score"),
    AND($D$71 = "LEFT", $Q60 &lt; IF($H$71="", 0, $H$71)), $R60,
    FALSE, N("Check if case is 'RIGHT' and x axis value greater than z score"),
    AND($D$71 = "RIGHT", $Q60 &gt; IF($H$71="", 0, $H$71)), $R60,
    FALSE, N("Check if case is 'TWO' and both directions"),
    AND(
        $D$71 = "TWO",
        OR($Q60 &lt; -ABS($H$71), $Q60 &gt; ABS($H$71))
    ), $R60,
    FALSE, N("Default case: Return NA()"),
    TRUE, NA()
)</f>
        <v>#VALUE!</v>
      </c>
      <c r="V60" s="38"/>
      <c r="W60" s="23">
        <v>0.49999999999999789</v>
      </c>
      <c r="X60" s="23">
        <v>6.2000000000000006E-2</v>
      </c>
      <c r="Y60" s="23">
        <f t="shared" si="0"/>
        <v>6.2000000000000006E-2</v>
      </c>
      <c r="Z60" s="23" t="str">
        <f t="shared" si="1"/>
        <v>x</v>
      </c>
    </row>
    <row r="61" spans="1:26" ht="16" x14ac:dyDescent="0.2">
      <c r="A61" s="39"/>
      <c r="B61" s="16"/>
      <c r="C61" s="16"/>
      <c r="D61" s="49" t="str">
        <f t="shared" ref="D61:I61" si="10">D52</f>
        <v>shading</v>
      </c>
      <c r="E61" s="49" t="str">
        <f t="shared" si="10"/>
        <v>pop mean</v>
      </c>
      <c r="F61" s="49" t="str">
        <f t="shared" si="10"/>
        <v>expected variability</v>
      </c>
      <c r="G61" s="49" t="str">
        <f t="shared" si="10"/>
        <v>value</v>
      </c>
      <c r="H61" s="49" t="str">
        <f t="shared" si="10"/>
        <v>z score</v>
      </c>
      <c r="I61" s="49" t="str">
        <f t="shared" si="10"/>
        <v>probability of x</v>
      </c>
      <c r="J61" s="38"/>
      <c r="K61" s="16"/>
      <c r="L61" s="25" t="str">
        <f t="shared" si="3"/>
        <v>x</v>
      </c>
      <c r="M61" s="25" t="str">
        <f t="shared" si="3"/>
        <v>Kudos!</v>
      </c>
      <c r="N61" s="16"/>
      <c r="O61" s="38"/>
      <c r="P61" s="38"/>
      <c r="Q61" s="46">
        <f t="shared" si="5"/>
        <v>-2.5416666666666683</v>
      </c>
      <c r="R61" s="81">
        <f t="shared" si="6"/>
        <v>1.5780610826231802E-2</v>
      </c>
      <c r="S61" s="81" cm="1">
        <f t="array" ref="S61">_xlfn.IFS(
    FALSE, N("Check if X1 shading is ON"),
    $S$48&lt;&gt;"x", NA(),
    FALSE, N("Check if case is 'LEFT' and x axis value less than z score"),
    AND($D$67 = "LEFT", $Q61 &lt; IF($H$67="", 0, $H$67)), $R61,
    FALSE, N("Check if case is 'RIGHT' and x axis value greater than z score"),
    AND($D$67 = "RIGHT", $Q61 &gt; IF($H$67="", 0, $H$67)), $R61,
    FALSE, N("Check if case is 'TWO' and both directions"),
    AND(
        $D$67 = "TWO",
        OR($Q61 &lt; -ABS($H$67), $Q61 &gt; ABS($H$68))
    ), $R61,
    FALSE, N("Default case: Return NA()"),
    TRUE, NA()
)</f>
        <v>1.5780610826231802E-2</v>
      </c>
      <c r="T61" s="81" t="e" cm="1">
        <f t="array" ref="T61">_xlfn.IFS(
    FALSE, N("Check if X1 shading is ON"),
    $S$48&lt;&gt;"x", NA(),
    FALSE, N("Check if case is 'LEFT' and x axis value less than z score"),
    AND($D$68 = "LEFT", $Q61 &lt; IF($H$68="", 0, $H$68)), $R61,
    FALSE, N("Check if case is 'RIGHT' and x axis value greater than z score"),
    AND($D$68 = "RIGHT", $Q61 &gt; IF($H$68="", 0, $H$68)), $R61,
    FALSE, N("Default case: Return NA()"),
    TRUE, NA()
)</f>
        <v>#N/A</v>
      </c>
      <c r="U61" s="81" t="e" cm="1">
        <f t="array" ref="U61">_xlfn.IFS(
    FALSE, N("Check if X1 shading is ON"),
    $U$48&lt;&gt;"x", NA(),
    FALSE, N("Check if case is 'LEFT' and x axis value less than z score"),
    AND($D$71 = "LEFT", $Q61 &lt; IF($H$71="", 0, $H$71)), $R61,
    FALSE, N("Check if case is 'RIGHT' and x axis value greater than z score"),
    AND($D$71 = "RIGHT", $Q61 &gt; IF($H$71="", 0, $H$71)), $R61,
    FALSE, N("Check if case is 'TWO' and both directions"),
    AND(
        $D$71 = "TWO",
        OR($Q61 &lt; -ABS($H$71), $Q61 &gt; ABS($H$71))
    ), $R61,
    FALSE, N("Default case: Return NA()"),
    TRUE, NA()
)</f>
        <v>#VALUE!</v>
      </c>
      <c r="V61" s="38"/>
      <c r="W61" s="23">
        <v>0.66666666666666441</v>
      </c>
      <c r="X61" s="23">
        <v>6.2000000000000006E-2</v>
      </c>
      <c r="Y61" s="23">
        <f t="shared" si="0"/>
        <v>6.2000000000000006E-2</v>
      </c>
      <c r="Z61" s="23" t="str">
        <f t="shared" si="1"/>
        <v>x</v>
      </c>
    </row>
    <row r="62" spans="1:26" ht="16" x14ac:dyDescent="0.2">
      <c r="A62" s="41">
        <f>A53</f>
        <v>1</v>
      </c>
      <c r="B62" s="49">
        <f t="shared" ref="B62:I62" si="11">IF(B53="","",B53)</f>
        <v>0</v>
      </c>
      <c r="C62" s="49">
        <f t="shared" si="11"/>
        <v>0</v>
      </c>
      <c r="D62" s="49">
        <f t="shared" si="11"/>
        <v>0</v>
      </c>
      <c r="E62" s="50">
        <f t="shared" si="11"/>
        <v>0</v>
      </c>
      <c r="F62" s="57">
        <f t="shared" si="11"/>
        <v>0</v>
      </c>
      <c r="G62" s="54">
        <f t="shared" si="11"/>
        <v>0</v>
      </c>
      <c r="H62" s="55">
        <f t="shared" si="11"/>
        <v>0</v>
      </c>
      <c r="I62" s="56">
        <f t="shared" si="11"/>
        <v>0</v>
      </c>
      <c r="J62" s="38"/>
      <c r="K62" s="16"/>
      <c r="L62" s="25">
        <f t="shared" si="3"/>
        <v>0</v>
      </c>
      <c r="M62" s="25" t="str">
        <f t="shared" si="3"/>
        <v># decimals raw</v>
      </c>
      <c r="N62" s="16"/>
      <c r="O62" s="38"/>
      <c r="P62" s="38"/>
      <c r="Q62" s="46">
        <f t="shared" si="5"/>
        <v>-2.5000000000000018</v>
      </c>
      <c r="R62" s="81">
        <f t="shared" si="6"/>
        <v>1.7528300493568461E-2</v>
      </c>
      <c r="S62" s="81" cm="1">
        <f t="array" ref="S62">_xlfn.IFS(
    FALSE, N("Check if X1 shading is ON"),
    $S$48&lt;&gt;"x", NA(),
    FALSE, N("Check if case is 'LEFT' and x axis value less than z score"),
    AND($D$67 = "LEFT", $Q62 &lt; IF($H$67="", 0, $H$67)), $R62,
    FALSE, N("Check if case is 'RIGHT' and x axis value greater than z score"),
    AND($D$67 = "RIGHT", $Q62 &gt; IF($H$67="", 0, $H$67)), $R62,
    FALSE, N("Check if case is 'TWO' and both directions"),
    AND(
        $D$67 = "TWO",
        OR($Q62 &lt; -ABS($H$67), $Q62 &gt; ABS($H$68))
    ), $R62,
    FALSE, N("Default case: Return NA()"),
    TRUE, NA()
)</f>
        <v>1.7528300493568461E-2</v>
      </c>
      <c r="T62" s="81" t="e" cm="1">
        <f t="array" ref="T62">_xlfn.IFS(
    FALSE, N("Check if X1 shading is ON"),
    $S$48&lt;&gt;"x", NA(),
    FALSE, N("Check if case is 'LEFT' and x axis value less than z score"),
    AND($D$68 = "LEFT", $Q62 &lt; IF($H$68="", 0, $H$68)), $R62,
    FALSE, N("Check if case is 'RIGHT' and x axis value greater than z score"),
    AND($D$68 = "RIGHT", $Q62 &gt; IF($H$68="", 0, $H$68)), $R62,
    FALSE, N("Default case: Return NA()"),
    TRUE, NA()
)</f>
        <v>#N/A</v>
      </c>
      <c r="U62" s="81" t="e" cm="1">
        <f t="array" ref="U62">_xlfn.IFS(
    FALSE, N("Check if X1 shading is ON"),
    $U$48&lt;&gt;"x", NA(),
    FALSE, N("Check if case is 'LEFT' and x axis value less than z score"),
    AND($D$71 = "LEFT", $Q62 &lt; IF($H$71="", 0, $H$71)), $R62,
    FALSE, N("Check if case is 'RIGHT' and x axis value greater than z score"),
    AND($D$71 = "RIGHT", $Q62 &gt; IF($H$71="", 0, $H$71)), $R62,
    FALSE, N("Check if case is 'TWO' and both directions"),
    AND(
        $D$71 = "TWO",
        OR($Q62 &lt; -ABS($H$71), $Q62 &gt; ABS($H$71))
    ), $R62,
    FALSE, N("Default case: Return NA()"),
    TRUE, NA()
)</f>
        <v>#VALUE!</v>
      </c>
      <c r="V62" s="38"/>
      <c r="W62" s="23">
        <v>0.83333333333333093</v>
      </c>
      <c r="X62" s="23">
        <v>6.2000000000000006E-2</v>
      </c>
      <c r="Y62" s="23">
        <f t="shared" si="0"/>
        <v>6.2000000000000006E-2</v>
      </c>
      <c r="Z62" s="23" t="str">
        <f t="shared" si="1"/>
        <v>x</v>
      </c>
    </row>
    <row r="63" spans="1:26" ht="16" x14ac:dyDescent="0.2">
      <c r="A63" s="39"/>
      <c r="B63" s="53"/>
      <c r="C63" s="53"/>
      <c r="D63" s="16"/>
      <c r="E63" s="16"/>
      <c r="F63" s="16"/>
      <c r="G63" s="16"/>
      <c r="H63" s="16"/>
      <c r="I63" s="16"/>
      <c r="J63" s="38"/>
      <c r="K63" s="16"/>
      <c r="L63" s="16"/>
      <c r="M63" s="16"/>
      <c r="N63" s="16"/>
      <c r="O63" s="38"/>
      <c r="P63" s="38"/>
      <c r="Q63" s="46">
        <f t="shared" si="5"/>
        <v>-2.4583333333333353</v>
      </c>
      <c r="R63" s="81">
        <f t="shared" si="6"/>
        <v>1.9435773384264884E-2</v>
      </c>
      <c r="S63" s="81" cm="1">
        <f t="array" ref="S63">_xlfn.IFS(
    FALSE, N("Check if X1 shading is ON"),
    $S$48&lt;&gt;"x", NA(),
    FALSE, N("Check if case is 'LEFT' and x axis value less than z score"),
    AND($D$67 = "LEFT", $Q63 &lt; IF($H$67="", 0, $H$67)), $R63,
    FALSE, N("Check if case is 'RIGHT' and x axis value greater than z score"),
    AND($D$67 = "RIGHT", $Q63 &gt; IF($H$67="", 0, $H$67)), $R63,
    FALSE, N("Check if case is 'TWO' and both directions"),
    AND(
        $D$67 = "TWO",
        OR($Q63 &lt; -ABS($H$67), $Q63 &gt; ABS($H$68))
    ), $R63,
    FALSE, N("Default case: Return NA()"),
    TRUE, NA()
)</f>
        <v>1.9435773384264884E-2</v>
      </c>
      <c r="T63" s="81" t="e" cm="1">
        <f t="array" ref="T63">_xlfn.IFS(
    FALSE, N("Check if X1 shading is ON"),
    $S$48&lt;&gt;"x", NA(),
    FALSE, N("Check if case is 'LEFT' and x axis value less than z score"),
    AND($D$68 = "LEFT", $Q63 &lt; IF($H$68="", 0, $H$68)), $R63,
    FALSE, N("Check if case is 'RIGHT' and x axis value greater than z score"),
    AND($D$68 = "RIGHT", $Q63 &gt; IF($H$68="", 0, $H$68)), $R63,
    FALSE, N("Default case: Return NA()"),
    TRUE, NA()
)</f>
        <v>#N/A</v>
      </c>
      <c r="U63" s="81" t="e" cm="1">
        <f t="array" ref="U63">_xlfn.IFS(
    FALSE, N("Check if X1 shading is ON"),
    $U$48&lt;&gt;"x", NA(),
    FALSE, N("Check if case is 'LEFT' and x axis value less than z score"),
    AND($D$71 = "LEFT", $Q63 &lt; IF($H$71="", 0, $H$71)), $R63,
    FALSE, N("Check if case is 'RIGHT' and x axis value greater than z score"),
    AND($D$71 = "RIGHT", $Q63 &gt; IF($H$71="", 0, $H$71)), $R63,
    FALSE, N("Check if case is 'TWO' and both directions"),
    AND(
        $D$71 = "TWO",
        OR($Q63 &lt; -ABS($H$71), $Q63 &gt; ABS($H$71))
    ), $R63,
    FALSE, N("Default case: Return NA()"),
    TRUE, NA()
)</f>
        <v>#VALUE!</v>
      </c>
      <c r="V63" s="38"/>
      <c r="W63" s="23">
        <v>1.1666666666666643</v>
      </c>
      <c r="X63" s="23">
        <v>6.2000000000000006E-2</v>
      </c>
      <c r="Y63" s="23">
        <f t="shared" si="0"/>
        <v>6.2000000000000006E-2</v>
      </c>
      <c r="Z63" s="23" t="str">
        <f t="shared" si="1"/>
        <v>x</v>
      </c>
    </row>
    <row r="64" spans="1:26" ht="16" x14ac:dyDescent="0.2">
      <c r="A64" s="39"/>
      <c r="B64" s="39"/>
      <c r="C64" s="39"/>
      <c r="D64" s="39"/>
      <c r="E64" s="121"/>
      <c r="F64" s="121"/>
      <c r="G64" s="121"/>
      <c r="H64" s="46"/>
      <c r="I64" s="47"/>
      <c r="J64" s="38"/>
      <c r="K64" s="16"/>
      <c r="L64" s="16"/>
      <c r="M64" s="16"/>
      <c r="N64" s="16"/>
      <c r="O64" s="38"/>
      <c r="P64" s="38"/>
      <c r="Q64" s="46">
        <f t="shared" si="5"/>
        <v>-2.4166666666666687</v>
      </c>
      <c r="R64" s="81">
        <f t="shared" si="6"/>
        <v>2.1513440016773546E-2</v>
      </c>
      <c r="S64" s="81" cm="1">
        <f t="array" ref="S64">_xlfn.IFS(
    FALSE, N("Check if X1 shading is ON"),
    $S$48&lt;&gt;"x", NA(),
    FALSE, N("Check if case is 'LEFT' and x axis value less than z score"),
    AND($D$67 = "LEFT", $Q64 &lt; IF($H$67="", 0, $H$67)), $R64,
    FALSE, N("Check if case is 'RIGHT' and x axis value greater than z score"),
    AND($D$67 = "RIGHT", $Q64 &gt; IF($H$67="", 0, $H$67)), $R64,
    FALSE, N("Check if case is 'TWO' and both directions"),
    AND(
        $D$67 = "TWO",
        OR($Q64 &lt; -ABS($H$67), $Q64 &gt; ABS($H$68))
    ), $R64,
    FALSE, N("Default case: Return NA()"),
    TRUE, NA()
)</f>
        <v>2.1513440016773546E-2</v>
      </c>
      <c r="T64" s="81" t="e" cm="1">
        <f t="array" ref="T64">_xlfn.IFS(
    FALSE, N("Check if X1 shading is ON"),
    $S$48&lt;&gt;"x", NA(),
    FALSE, N("Check if case is 'LEFT' and x axis value less than z score"),
    AND($D$68 = "LEFT", $Q64 &lt; IF($H$68="", 0, $H$68)), $R64,
    FALSE, N("Check if case is 'RIGHT' and x axis value greater than z score"),
    AND($D$68 = "RIGHT", $Q64 &gt; IF($H$68="", 0, $H$68)), $R64,
    FALSE, N("Default case: Return NA()"),
    TRUE, NA()
)</f>
        <v>#N/A</v>
      </c>
      <c r="U64" s="81" t="e" cm="1">
        <f t="array" ref="U64">_xlfn.IFS(
    FALSE, N("Check if X1 shading is ON"),
    $U$48&lt;&gt;"x", NA(),
    FALSE, N("Check if case is 'LEFT' and x axis value less than z score"),
    AND($D$71 = "LEFT", $Q64 &lt; IF($H$71="", 0, $H$71)), $R64,
    FALSE, N("Check if case is 'RIGHT' and x axis value greater than z score"),
    AND($D$71 = "RIGHT", $Q64 &gt; IF($H$71="", 0, $H$71)), $R64,
    FALSE, N("Check if case is 'TWO' and both directions"),
    AND(
        $D$71 = "TWO",
        OR($Q64 &lt; -ABS($H$71), $Q64 &gt; ABS($H$71))
    ), $R64,
    FALSE, N("Default case: Return NA()"),
    TRUE, NA()
)</f>
        <v>#VALUE!</v>
      </c>
      <c r="V64" s="38"/>
      <c r="W64" s="23">
        <v>1.3333333333333313</v>
      </c>
      <c r="X64" s="23">
        <v>6.2000000000000006E-2</v>
      </c>
      <c r="Y64" s="23">
        <f t="shared" si="0"/>
        <v>6.2000000000000006E-2</v>
      </c>
      <c r="Z64" s="23" t="str">
        <f t="shared" si="1"/>
        <v>x</v>
      </c>
    </row>
    <row r="65" spans="1:26" ht="16" x14ac:dyDescent="0.2">
      <c r="A65" s="4" t="s">
        <v>232</v>
      </c>
      <c r="B65" s="16"/>
      <c r="C65" s="39"/>
      <c r="D65" s="86"/>
      <c r="E65" s="86"/>
      <c r="F65" s="86"/>
      <c r="G65" s="49" t="str" cm="1">
        <f t="array" ref="G65">_xlfn.IFS(
    ISNUMBER(SEARCH("0", G56)), 0,
    G56="", 0,
    ISNUMBER(SEARCH("x", G56)), "x",
    TRUE, "x"
)</f>
        <v>x</v>
      </c>
      <c r="H65" s="49" t="str" cm="1">
        <f t="array" ref="H65">_xlfn.IFS(
    ISNUMBER(SEARCH("0", H56)), 0,
    H56="", 0,
    ISNUMBER(SEARCH("x", H56)), "x",
    TRUE, "x"
)</f>
        <v>x</v>
      </c>
      <c r="I65" s="49" t="str" cm="1">
        <f t="array" ref="I65">_xlfn.IFS(
    ISNUMBER(SEARCH("0", I56)), 0,
    I56="", 0,
    ISNUMBER(SEARCH("x", I56)), "x",
    TRUE, "x"
)</f>
        <v>x</v>
      </c>
      <c r="J65" s="38"/>
      <c r="K65" s="16"/>
      <c r="L65" s="16"/>
      <c r="M65" s="16"/>
      <c r="N65" s="16"/>
      <c r="O65" s="38"/>
      <c r="P65" s="38"/>
      <c r="Q65" s="46">
        <f t="shared" si="5"/>
        <v>-2.3750000000000022</v>
      </c>
      <c r="R65" s="81">
        <f t="shared" si="6"/>
        <v>2.3771900829913678E-2</v>
      </c>
      <c r="S65" s="81" cm="1">
        <f t="array" ref="S65">_xlfn.IFS(
    FALSE, N("Check if X1 shading is ON"),
    $S$48&lt;&gt;"x", NA(),
    FALSE, N("Check if case is 'LEFT' and x axis value less than z score"),
    AND($D$67 = "LEFT", $Q65 &lt; IF($H$67="", 0, $H$67)), $R65,
    FALSE, N("Check if case is 'RIGHT' and x axis value greater than z score"),
    AND($D$67 = "RIGHT", $Q65 &gt; IF($H$67="", 0, $H$67)), $R65,
    FALSE, N("Check if case is 'TWO' and both directions"),
    AND(
        $D$67 = "TWO",
        OR($Q65 &lt; -ABS($H$67), $Q65 &gt; ABS($H$68))
    ), $R65,
    FALSE, N("Default case: Return NA()"),
    TRUE, NA()
)</f>
        <v>2.3771900829913678E-2</v>
      </c>
      <c r="T65" s="81" t="e" cm="1">
        <f t="array" ref="T65">_xlfn.IFS(
    FALSE, N("Check if X1 shading is ON"),
    $S$48&lt;&gt;"x", NA(),
    FALSE, N("Check if case is 'LEFT' and x axis value less than z score"),
    AND($D$68 = "LEFT", $Q65 &lt; IF($H$68="", 0, $H$68)), $R65,
    FALSE, N("Check if case is 'RIGHT' and x axis value greater than z score"),
    AND($D$68 = "RIGHT", $Q65 &gt; IF($H$68="", 0, $H$68)), $R65,
    FALSE, N("Default case: Return NA()"),
    TRUE, NA()
)</f>
        <v>#N/A</v>
      </c>
      <c r="U65" s="81" t="e" cm="1">
        <f t="array" ref="U65">_xlfn.IFS(
    FALSE, N("Check if X1 shading is ON"),
    $U$48&lt;&gt;"x", NA(),
    FALSE, N("Check if case is 'LEFT' and x axis value less than z score"),
    AND($D$71 = "LEFT", $Q65 &lt; IF($H$71="", 0, $H$71)), $R65,
    FALSE, N("Check if case is 'RIGHT' and x axis value greater than z score"),
    AND($D$71 = "RIGHT", $Q65 &gt; IF($H$71="", 0, $H$71)), $R65,
    FALSE, N("Check if case is 'TWO' and both directions"),
    AND(
        $D$71 = "TWO",
        OR($Q65 &lt; -ABS($H$71), $Q65 &gt; ABS($H$71))
    ), $R65,
    FALSE, N("Default case: Return NA()"),
    TRUE, NA()
)</f>
        <v>#VALUE!</v>
      </c>
      <c r="V65" s="38"/>
      <c r="W65" s="23">
        <v>1.4999999999999982</v>
      </c>
      <c r="X65" s="23">
        <v>6.2000000000000006E-2</v>
      </c>
      <c r="Y65" s="23">
        <f t="shared" si="0"/>
        <v>6.2000000000000006E-2</v>
      </c>
      <c r="Z65" s="23" t="str">
        <f t="shared" si="1"/>
        <v>x</v>
      </c>
    </row>
    <row r="66" spans="1:26" ht="16" x14ac:dyDescent="0.2">
      <c r="A66" s="40" t="s">
        <v>166</v>
      </c>
      <c r="B66" s="19" t="s">
        <v>167</v>
      </c>
      <c r="C66" s="19" t="s">
        <v>168</v>
      </c>
      <c r="D66" s="19" t="s">
        <v>169</v>
      </c>
      <c r="E66" s="20" t="s">
        <v>3</v>
      </c>
      <c r="F66" s="40" t="str">
        <f>IF(F57=0,"",F57)</f>
        <v>σ</v>
      </c>
      <c r="G66" s="40" t="str">
        <f t="shared" ref="G66:I66" si="12">IF(G57=0,"",G57)</f>
        <v>x</v>
      </c>
      <c r="H66" s="40" t="str">
        <f>IF(H57=0,"",LEFT(H57,1))</f>
        <v>z</v>
      </c>
      <c r="I66" s="40" t="str">
        <f t="shared" si="12"/>
        <v>P(x)</v>
      </c>
      <c r="J66" s="16"/>
      <c r="K66" s="16"/>
      <c r="L66" s="16"/>
      <c r="M66" s="38"/>
      <c r="N66" s="38"/>
      <c r="O66" s="38"/>
      <c r="P66" s="38"/>
      <c r="Q66" s="46">
        <f t="shared" si="5"/>
        <v>-2.3333333333333357</v>
      </c>
      <c r="R66" s="81">
        <f t="shared" si="6"/>
        <v>2.6221889093709354E-2</v>
      </c>
      <c r="S66" s="81" cm="1">
        <f t="array" ref="S66">_xlfn.IFS(
    FALSE, N("Check if X1 shading is ON"),
    $S$48&lt;&gt;"x", NA(),
    FALSE, N("Check if case is 'LEFT' and x axis value less than z score"),
    AND($D$67 = "LEFT", $Q66 &lt; IF($H$67="", 0, $H$67)), $R66,
    FALSE, N("Check if case is 'RIGHT' and x axis value greater than z score"),
    AND($D$67 = "RIGHT", $Q66 &gt; IF($H$67="", 0, $H$67)), $R66,
    FALSE, N("Check if case is 'TWO' and both directions"),
    AND(
        $D$67 = "TWO",
        OR($Q66 &lt; -ABS($H$67), $Q66 &gt; ABS($H$68))
    ), $R66,
    FALSE, N("Default case: Return NA()"),
    TRUE, NA()
)</f>
        <v>2.6221889093709354E-2</v>
      </c>
      <c r="T66" s="81" t="e" cm="1">
        <f t="array" ref="T66">_xlfn.IFS(
    FALSE, N("Check if X1 shading is ON"),
    $S$48&lt;&gt;"x", NA(),
    FALSE, N("Check if case is 'LEFT' and x axis value less than z score"),
    AND($D$68 = "LEFT", $Q66 &lt; IF($H$68="", 0, $H$68)), $R66,
    FALSE, N("Check if case is 'RIGHT' and x axis value greater than z score"),
    AND($D$68 = "RIGHT", $Q66 &gt; IF($H$68="", 0, $H$68)), $R66,
    FALSE, N("Default case: Return NA()"),
    TRUE, NA()
)</f>
        <v>#N/A</v>
      </c>
      <c r="U66" s="81" t="e" cm="1">
        <f t="array" ref="U66">_xlfn.IFS(
    FALSE, N("Check if X1 shading is ON"),
    $U$48&lt;&gt;"x", NA(),
    FALSE, N("Check if case is 'LEFT' and x axis value less than z score"),
    AND($D$71 = "LEFT", $Q66 &lt; IF($H$71="", 0, $H$71)), $R66,
    FALSE, N("Check if case is 'RIGHT' and x axis value greater than z score"),
    AND($D$71 = "RIGHT", $Q66 &gt; IF($H$71="", 0, $H$71)), $R66,
    FALSE, N("Check if case is 'TWO' and both directions"),
    AND(
        $D$71 = "TWO",
        OR($Q66 &lt; -ABS($H$71), $Q66 &gt; ABS($H$71))
    ), $R66,
    FALSE, N("Default case: Return NA()"),
    TRUE, NA()
)</f>
        <v>#VALUE!</v>
      </c>
      <c r="V66" s="38"/>
      <c r="W66" s="23">
        <v>1.6666666666666652</v>
      </c>
      <c r="X66" s="23">
        <v>6.2000000000000006E-2</v>
      </c>
      <c r="Y66" s="23">
        <f t="shared" si="0"/>
        <v>6.2000000000000006E-2</v>
      </c>
      <c r="Z66" s="23" t="str">
        <f t="shared" si="1"/>
        <v>x</v>
      </c>
    </row>
    <row r="67" spans="1:26" ht="16" x14ac:dyDescent="0.2">
      <c r="A67" s="41">
        <f>A58</f>
        <v>1</v>
      </c>
      <c r="B67" s="49" t="str">
        <f t="shared" ref="B67:C68" si="13">IF(B58=0,"",B58)</f>
        <v>normal pop</v>
      </c>
      <c r="C67" s="49" t="str">
        <f t="shared" si="13"/>
        <v>Extreme low</v>
      </c>
      <c r="D67" s="49" t="str" cm="1">
        <f t="array" ref="D67">_xlfn.IFS(
    D58=0, "",
    ISNUMBER(SEARCH("LEFT", D58)), "LEFT",
    ISNUMBER(SEARCH("RIGHT", D58)), "RIGHT",
    TRUE, D58
)</f>
        <v>LEFT</v>
      </c>
      <c r="E67" s="59">
        <f t="shared" ref="E67:I68" si="14">IF(E58=0,"",E58)</f>
        <v>65</v>
      </c>
      <c r="F67" s="60">
        <f t="shared" si="14"/>
        <v>6</v>
      </c>
      <c r="G67" s="59">
        <f t="shared" si="14"/>
        <v>52</v>
      </c>
      <c r="H67" s="61">
        <f t="shared" si="14"/>
        <v>-2.1666666666666665</v>
      </c>
      <c r="I67" s="6">
        <f t="shared" si="14"/>
        <v>1.5130140010235814E-2</v>
      </c>
      <c r="J67" s="16"/>
      <c r="K67" s="16"/>
      <c r="L67" s="16"/>
      <c r="M67" s="38"/>
      <c r="N67" s="38"/>
      <c r="O67" s="38"/>
      <c r="P67" s="38"/>
      <c r="Q67" s="46">
        <f t="shared" si="5"/>
        <v>-2.2916666666666692</v>
      </c>
      <c r="R67" s="81">
        <f t="shared" si="6"/>
        <v>2.8874206565747223E-2</v>
      </c>
      <c r="S67" s="81" cm="1">
        <f t="array" ref="S67">_xlfn.IFS(
    FALSE, N("Check if X1 shading is ON"),
    $S$48&lt;&gt;"x", NA(),
    FALSE, N("Check if case is 'LEFT' and x axis value less than z score"),
    AND($D$67 = "LEFT", $Q67 &lt; IF($H$67="", 0, $H$67)), $R67,
    FALSE, N("Check if case is 'RIGHT' and x axis value greater than z score"),
    AND($D$67 = "RIGHT", $Q67 &gt; IF($H$67="", 0, $H$67)), $R67,
    FALSE, N("Check if case is 'TWO' and both directions"),
    AND(
        $D$67 = "TWO",
        OR($Q67 &lt; -ABS($H$67), $Q67 &gt; ABS($H$68))
    ), $R67,
    FALSE, N("Default case: Return NA()"),
    TRUE, NA()
)</f>
        <v>2.8874206565747223E-2</v>
      </c>
      <c r="T67" s="81" t="e" cm="1">
        <f t="array" ref="T67">_xlfn.IFS(
    FALSE, N("Check if X1 shading is ON"),
    $S$48&lt;&gt;"x", NA(),
    FALSE, N("Check if case is 'LEFT' and x axis value less than z score"),
    AND($D$68 = "LEFT", $Q67 &lt; IF($H$68="", 0, $H$68)), $R67,
    FALSE, N("Check if case is 'RIGHT' and x axis value greater than z score"),
    AND($D$68 = "RIGHT", $Q67 &gt; IF($H$68="", 0, $H$68)), $R67,
    FALSE, N("Default case: Return NA()"),
    TRUE, NA()
)</f>
        <v>#N/A</v>
      </c>
      <c r="U67" s="81" t="e" cm="1">
        <f t="array" ref="U67">_xlfn.IFS(
    FALSE, N("Check if X1 shading is ON"),
    $U$48&lt;&gt;"x", NA(),
    FALSE, N("Check if case is 'LEFT' and x axis value less than z score"),
    AND($D$71 = "LEFT", $Q67 &lt; IF($H$71="", 0, $H$71)), $R67,
    FALSE, N("Check if case is 'RIGHT' and x axis value greater than z score"),
    AND($D$71 = "RIGHT", $Q67 &gt; IF($H$71="", 0, $H$71)), $R67,
    FALSE, N("Check if case is 'TWO' and both directions"),
    AND(
        $D$71 = "TWO",
        OR($Q67 &lt; -ABS($H$71), $Q67 &gt; ABS($H$71))
    ), $R67,
    FALSE, N("Default case: Return NA()"),
    TRUE, NA()
)</f>
        <v>#VALUE!</v>
      </c>
      <c r="V67" s="38"/>
      <c r="W67" s="23">
        <v>1.8333333333333321</v>
      </c>
      <c r="X67" s="23">
        <v>6.2000000000000006E-2</v>
      </c>
      <c r="Y67" s="23">
        <f t="shared" si="0"/>
        <v>6.2000000000000006E-2</v>
      </c>
      <c r="Z67" s="23" t="str">
        <f t="shared" si="1"/>
        <v>x</v>
      </c>
    </row>
    <row r="68" spans="1:26" ht="16" x14ac:dyDescent="0.2">
      <c r="A68" s="41">
        <f>A59</f>
        <v>1</v>
      </c>
      <c r="B68" s="49" t="str">
        <f t="shared" si="13"/>
        <v>normal pop</v>
      </c>
      <c r="C68" s="49" t="str">
        <f t="shared" si="13"/>
        <v>Extreme high</v>
      </c>
      <c r="D68" s="49" t="str" cm="1">
        <f t="array" ref="D68">_xlfn.IFS(
    D59=0, "",
    ISNUMBER(SEARCH("LEFT", D59)), "LEFT",
    ISNUMBER(SEARCH("RIGHT", D59)), "RIGHT",
    TRUE, D59
)</f>
        <v>RIGHT</v>
      </c>
      <c r="E68" s="59">
        <f t="shared" si="14"/>
        <v>65</v>
      </c>
      <c r="F68" s="60">
        <f t="shared" si="14"/>
        <v>6</v>
      </c>
      <c r="G68" s="59">
        <f>IF(G59=0,"",G59)</f>
        <v>78</v>
      </c>
      <c r="H68" s="61">
        <f>IF(H59=0,"",H59)</f>
        <v>2.1666666666666665</v>
      </c>
      <c r="I68" s="6">
        <f>IF(I59=0,"",I59)</f>
        <v>1.5130140010235826E-2</v>
      </c>
      <c r="J68" s="38"/>
      <c r="K68" s="16"/>
      <c r="L68" s="16"/>
      <c r="M68" s="38"/>
      <c r="N68" s="38"/>
      <c r="O68" s="38"/>
      <c r="P68" s="38"/>
      <c r="Q68" s="46">
        <f t="shared" si="5"/>
        <v>-2.2500000000000027</v>
      </c>
      <c r="R68" s="81">
        <f t="shared" si="6"/>
        <v>3.1739651835667224E-2</v>
      </c>
      <c r="S68" s="81" cm="1">
        <f t="array" ref="S68">_xlfn.IFS(
    FALSE, N("Check if X1 shading is ON"),
    $S$48&lt;&gt;"x", NA(),
    FALSE, N("Check if case is 'LEFT' and x axis value less than z score"),
    AND($D$67 = "LEFT", $Q68 &lt; IF($H$67="", 0, $H$67)), $R68,
    FALSE, N("Check if case is 'RIGHT' and x axis value greater than z score"),
    AND($D$67 = "RIGHT", $Q68 &gt; IF($H$67="", 0, $H$67)), $R68,
    FALSE, N("Check if case is 'TWO' and both directions"),
    AND(
        $D$67 = "TWO",
        OR($Q68 &lt; -ABS($H$67), $Q68 &gt; ABS($H$68))
    ), $R68,
    FALSE, N("Default case: Return NA()"),
    TRUE, NA()
)</f>
        <v>3.1739651835667224E-2</v>
      </c>
      <c r="T68" s="81" t="e" cm="1">
        <f t="array" ref="T68">_xlfn.IFS(
    FALSE, N("Check if X1 shading is ON"),
    $S$48&lt;&gt;"x", NA(),
    FALSE, N("Check if case is 'LEFT' and x axis value less than z score"),
    AND($D$68 = "LEFT", $Q68 &lt; IF($H$68="", 0, $H$68)), $R68,
    FALSE, N("Check if case is 'RIGHT' and x axis value greater than z score"),
    AND($D$68 = "RIGHT", $Q68 &gt; IF($H$68="", 0, $H$68)), $R68,
    FALSE, N("Default case: Return NA()"),
    TRUE, NA()
)</f>
        <v>#N/A</v>
      </c>
      <c r="U68" s="81" t="e" cm="1">
        <f t="array" ref="U68">_xlfn.IFS(
    FALSE, N("Check if X1 shading is ON"),
    $U$48&lt;&gt;"x", NA(),
    FALSE, N("Check if case is 'LEFT' and x axis value less than z score"),
    AND($D$71 = "LEFT", $Q68 &lt; IF($H$71="", 0, $H$71)), $R68,
    FALSE, N("Check if case is 'RIGHT' and x axis value greater than z score"),
    AND($D$71 = "RIGHT", $Q68 &gt; IF($H$71="", 0, $H$71)), $R68,
    FALSE, N("Check if case is 'TWO' and both directions"),
    AND(
        $D$71 = "TWO",
        OR($Q68 &lt; -ABS($H$71), $Q68 &gt; ABS($H$71))
    ), $R68,
    FALSE, N("Default case: Return NA()"),
    TRUE, NA()
)</f>
        <v>#VALUE!</v>
      </c>
      <c r="V68" s="38"/>
      <c r="W68" s="23">
        <v>-1.6666666666666696</v>
      </c>
      <c r="X68" s="23">
        <v>8.6000000000000007E-2</v>
      </c>
      <c r="Y68" s="23">
        <f t="shared" si="0"/>
        <v>8.6000000000000007E-2</v>
      </c>
      <c r="Z68" s="23" t="str">
        <f t="shared" si="1"/>
        <v>x</v>
      </c>
    </row>
    <row r="69" spans="1:26" ht="16" x14ac:dyDescent="0.2">
      <c r="A69" s="39"/>
      <c r="B69" s="16"/>
      <c r="C69" s="16"/>
      <c r="D69" s="25" t="str">
        <f>IF(AND(D67="left",D68="right"),"TWO","")</f>
        <v>TWO</v>
      </c>
      <c r="E69" s="16"/>
      <c r="F69" s="16"/>
      <c r="G69" s="16"/>
      <c r="H69" s="16"/>
      <c r="I69" s="16"/>
      <c r="J69" s="38"/>
      <c r="K69" s="16" t="s">
        <v>246</v>
      </c>
      <c r="L69" s="16"/>
      <c r="M69" s="38"/>
      <c r="N69" s="38"/>
      <c r="O69" s="38"/>
      <c r="P69" s="38"/>
      <c r="Q69" s="46">
        <f t="shared" si="5"/>
        <v>-2.2083333333333361</v>
      </c>
      <c r="R69" s="81">
        <f t="shared" si="6"/>
        <v>3.482894138763417E-2</v>
      </c>
      <c r="S69" s="81" cm="1">
        <f t="array" ref="S69">_xlfn.IFS(
    FALSE, N("Check if X1 shading is ON"),
    $S$48&lt;&gt;"x", NA(),
    FALSE, N("Check if case is 'LEFT' and x axis value less than z score"),
    AND($D$67 = "LEFT", $Q69 &lt; IF($H$67="", 0, $H$67)), $R69,
    FALSE, N("Check if case is 'RIGHT' and x axis value greater than z score"),
    AND($D$67 = "RIGHT", $Q69 &gt; IF($H$67="", 0, $H$67)), $R69,
    FALSE, N("Check if case is 'TWO' and both directions"),
    AND(
        $D$67 = "TWO",
        OR($Q69 &lt; -ABS($H$67), $Q69 &gt; ABS($H$68))
    ), $R69,
    FALSE, N("Default case: Return NA()"),
    TRUE, NA()
)</f>
        <v>3.482894138763417E-2</v>
      </c>
      <c r="T69" s="81" t="e" cm="1">
        <f t="array" ref="T69">_xlfn.IFS(
    FALSE, N("Check if X1 shading is ON"),
    $S$48&lt;&gt;"x", NA(),
    FALSE, N("Check if case is 'LEFT' and x axis value less than z score"),
    AND($D$68 = "LEFT", $Q69 &lt; IF($H$68="", 0, $H$68)), $R69,
    FALSE, N("Check if case is 'RIGHT' and x axis value greater than z score"),
    AND($D$68 = "RIGHT", $Q69 &gt; IF($H$68="", 0, $H$68)), $R69,
    FALSE, N("Default case: Return NA()"),
    TRUE, NA()
)</f>
        <v>#N/A</v>
      </c>
      <c r="U69" s="81" t="e" cm="1">
        <f t="array" ref="U69">_xlfn.IFS(
    FALSE, N("Check if X1 shading is ON"),
    $U$48&lt;&gt;"x", NA(),
    FALSE, N("Check if case is 'LEFT' and x axis value less than z score"),
    AND($D$71 = "LEFT", $Q69 &lt; IF($H$71="", 0, $H$71)), $R69,
    FALSE, N("Check if case is 'RIGHT' and x axis value greater than z score"),
    AND($D$71 = "RIGHT", $Q69 &gt; IF($H$71="", 0, $H$71)), $R69,
    FALSE, N("Check if case is 'TWO' and both directions"),
    AND(
        $D$71 = "TWO",
        OR($Q69 &lt; -ABS($H$71), $Q69 &gt; ABS($H$71))
    ), $R69,
    FALSE, N("Default case: Return NA()"),
    TRUE, NA()
)</f>
        <v>#VALUE!</v>
      </c>
      <c r="V69" s="38"/>
      <c r="W69" s="23">
        <v>-1.5000000000000027</v>
      </c>
      <c r="X69" s="23">
        <v>8.6000000000000007E-2</v>
      </c>
      <c r="Y69" s="23">
        <f t="shared" ref="Y69:Y132" si="15">IF($Y$2="x",X69,NA())</f>
        <v>8.6000000000000007E-2</v>
      </c>
      <c r="Z69" s="23" t="str">
        <f t="shared" ref="Z69:Z132" si="16">IF($G$66="","",$G$66)</f>
        <v>x</v>
      </c>
    </row>
    <row r="70" spans="1:26" ht="16" x14ac:dyDescent="0.2">
      <c r="A70" s="39"/>
      <c r="B70" s="16"/>
      <c r="C70" s="16"/>
      <c r="D70" s="49" t="str" cm="1">
        <f t="array" ref="D70">_xlfn.IFS(
    ISNUMBER(SEARCH("0", D61)), 0,
    D61="", 0,
    ISNUMBER(SEARCH("x", D61)), "x",
    TRUE, "x"
)</f>
        <v>x</v>
      </c>
      <c r="E70" s="49" t="str" cm="1">
        <f t="array" ref="E70">_xlfn.IFS(
    ISNUMBER(SEARCH("0", E61)), 0,
    E61="", 0,
    ISNUMBER(SEARCH("x", E61)), "x",
    TRUE, "x"
)</f>
        <v>x</v>
      </c>
      <c r="F70" s="49" t="str" cm="1">
        <f t="array" ref="F70">_xlfn.IFS(
    ISNUMBER(SEARCH("0", F61)), 0,
    F61="", 0,
    ISNUMBER(SEARCH("x", F61)), "x",
    TRUE, "x"
)</f>
        <v>x</v>
      </c>
      <c r="G70" s="49" t="str" cm="1">
        <f t="array" ref="G70">_xlfn.IFS(
    ISNUMBER(SEARCH("0", G61)), 0,
    G61="", 0,
    ISNUMBER(SEARCH("x", G61)), "x",
    TRUE, "x"
)</f>
        <v>x</v>
      </c>
      <c r="H70" s="49" t="str" cm="1">
        <f t="array" ref="H70">_xlfn.IFS(
    ISNUMBER(SEARCH("0", H61)), 0,
    H61="", 0,
    ISNUMBER(SEARCH("x", H61)), "x",
    TRUE, "x"
)</f>
        <v>x</v>
      </c>
      <c r="I70" s="49" t="str" cm="1">
        <f t="array" ref="I70">_xlfn.IFS(
    ISNUMBER(SEARCH("0", I61)), 0,
    I61="", 0,
    ISNUMBER(SEARCH("x", I61)), "x",
    TRUE, "x"
)</f>
        <v>x</v>
      </c>
      <c r="J70" s="38"/>
      <c r="K70" s="41" t="s">
        <v>44</v>
      </c>
      <c r="L70" s="92" t="s">
        <v>250</v>
      </c>
      <c r="M70" s="38"/>
      <c r="N70" s="38"/>
      <c r="O70" s="38"/>
      <c r="P70" s="38"/>
      <c r="Q70" s="46">
        <f t="shared" si="5"/>
        <v>-2.1666666666666696</v>
      </c>
      <c r="R70" s="81">
        <f t="shared" si="6"/>
        <v>3.8152623506417724E-2</v>
      </c>
      <c r="S70" s="81" t="e" cm="1">
        <f t="array" ref="S70">_xlfn.IFS(
    FALSE, N("Check if X1 shading is ON"),
    $S$48&lt;&gt;"x", NA(),
    FALSE, N("Check if case is 'LEFT' and x axis value less than z score"),
    AND($D$67 = "LEFT", $Q70 &lt; IF($H$67="", 0, $H$67)), $R70,
    FALSE, N("Check if case is 'RIGHT' and x axis value greater than z score"),
    AND($D$67 = "RIGHT", $Q70 &gt; IF($H$67="", 0, $H$67)), $R70,
    FALSE, N("Check if case is 'TWO' and both directions"),
    AND(
        $D$67 = "TWO",
        OR($Q70 &lt; -ABS($H$67), $Q70 &gt; ABS($H$68))
    ), $R70,
    FALSE, N("Default case: Return NA()"),
    TRUE, NA()
)</f>
        <v>#N/A</v>
      </c>
      <c r="T70" s="81" t="e" cm="1">
        <f t="array" ref="T70">_xlfn.IFS(
    FALSE, N("Check if X1 shading is ON"),
    $S$48&lt;&gt;"x", NA(),
    FALSE, N("Check if case is 'LEFT' and x axis value less than z score"),
    AND($D$68 = "LEFT", $Q70 &lt; IF($H$68="", 0, $H$68)), $R70,
    FALSE, N("Check if case is 'RIGHT' and x axis value greater than z score"),
    AND($D$68 = "RIGHT", $Q70 &gt; IF($H$68="", 0, $H$68)), $R70,
    FALSE, N("Default case: Return NA()"),
    TRUE, NA()
)</f>
        <v>#N/A</v>
      </c>
      <c r="U70" s="81" t="e" cm="1">
        <f t="array" ref="U70">_xlfn.IFS(
    FALSE, N("Check if X1 shading is ON"),
    $U$48&lt;&gt;"x", NA(),
    FALSE, N("Check if case is 'LEFT' and x axis value less than z score"),
    AND($D$71 = "LEFT", $Q70 &lt; IF($H$71="", 0, $H$71)), $R70,
    FALSE, N("Check if case is 'RIGHT' and x axis value greater than z score"),
    AND($D$71 = "RIGHT", $Q70 &gt; IF($H$71="", 0, $H$71)), $R70,
    FALSE, N("Check if case is 'TWO' and both directions"),
    AND(
        $D$71 = "TWO",
        OR($Q70 &lt; -ABS($H$71), $Q70 &gt; ABS($H$71))
    ), $R70,
    FALSE, N("Default case: Return NA()"),
    TRUE, NA()
)</f>
        <v>#VALUE!</v>
      </c>
      <c r="V70" s="38"/>
      <c r="W70" s="23">
        <v>-1.3333333333333357</v>
      </c>
      <c r="X70" s="23">
        <v>8.6000000000000007E-2</v>
      </c>
      <c r="Y70" s="23">
        <f t="shared" si="15"/>
        <v>8.6000000000000007E-2</v>
      </c>
      <c r="Z70" s="23" t="str">
        <f t="shared" si="16"/>
        <v>x</v>
      </c>
    </row>
    <row r="71" spans="1:26" ht="16" x14ac:dyDescent="0.2">
      <c r="A71" s="41">
        <f>A62</f>
        <v>1</v>
      </c>
      <c r="B71" s="49" t="str">
        <f t="shared" ref="B71:C71" si="17">IF(B62=0,"",B62)</f>
        <v/>
      </c>
      <c r="C71" s="49" t="str">
        <f t="shared" si="17"/>
        <v/>
      </c>
      <c r="D71" s="49" t="str" cm="1">
        <f t="array" ref="D71">_xlfn.IFS(
    D62=0, "",
    ISNUMBER(SEARCH("LEFT", D62)), "LEFT",
    ISNUMBER(SEARCH("RIGHT", D62)), "RIGHT",
    TRUE, D62
)</f>
        <v/>
      </c>
      <c r="E71" s="59" t="str">
        <f t="shared" ref="E71:I71" si="18">IF(E62=0,"",E62)</f>
        <v/>
      </c>
      <c r="F71" s="60" t="str">
        <f t="shared" si="18"/>
        <v/>
      </c>
      <c r="G71" s="59" t="str">
        <f t="shared" si="18"/>
        <v/>
      </c>
      <c r="H71" s="61" t="str">
        <f t="shared" si="18"/>
        <v/>
      </c>
      <c r="I71" s="6" t="str">
        <f t="shared" si="18"/>
        <v/>
      </c>
      <c r="J71" s="38"/>
      <c r="K71" s="41" t="s">
        <v>252</v>
      </c>
      <c r="L71" s="92" t="s">
        <v>253</v>
      </c>
      <c r="M71" s="38"/>
      <c r="N71" s="38"/>
      <c r="O71" s="38"/>
      <c r="P71" s="38"/>
      <c r="Q71" s="46">
        <f t="shared" si="5"/>
        <v>-2.1250000000000031</v>
      </c>
      <c r="R71" s="81">
        <f t="shared" si="6"/>
        <v>4.1720985256338335E-2</v>
      </c>
      <c r="S71" s="81" t="e" cm="1">
        <f t="array" ref="S71">_xlfn.IFS(
    FALSE, N("Check if X1 shading is ON"),
    $S$48&lt;&gt;"x", NA(),
    FALSE, N("Check if case is 'LEFT' and x axis value less than z score"),
    AND($D$67 = "LEFT", $Q71 &lt; IF($H$67="", 0, $H$67)), $R71,
    FALSE, N("Check if case is 'RIGHT' and x axis value greater than z score"),
    AND($D$67 = "RIGHT", $Q71 &gt; IF($H$67="", 0, $H$67)), $R71,
    FALSE, N("Check if case is 'TWO' and both directions"),
    AND(
        $D$67 = "TWO",
        OR($Q71 &lt; -ABS($H$67), $Q71 &gt; ABS($H$68))
    ), $R71,
    FALSE, N("Default case: Return NA()"),
    TRUE, NA()
)</f>
        <v>#N/A</v>
      </c>
      <c r="T71" s="81" t="e" cm="1">
        <f t="array" ref="T71">_xlfn.IFS(
    FALSE, N("Check if X1 shading is ON"),
    $S$48&lt;&gt;"x", NA(),
    FALSE, N("Check if case is 'LEFT' and x axis value less than z score"),
    AND($D$68 = "LEFT", $Q71 &lt; IF($H$68="", 0, $H$68)), $R71,
    FALSE, N("Check if case is 'RIGHT' and x axis value greater than z score"),
    AND($D$68 = "RIGHT", $Q71 &gt; IF($H$68="", 0, $H$68)), $R71,
    FALSE, N("Default case: Return NA()"),
    TRUE, NA()
)</f>
        <v>#N/A</v>
      </c>
      <c r="U71" s="81" t="e" cm="1">
        <f t="array" ref="U71">_xlfn.IFS(
    FALSE, N("Check if X1 shading is ON"),
    $U$48&lt;&gt;"x", NA(),
    FALSE, N("Check if case is 'LEFT' and x axis value less than z score"),
    AND($D$71 = "LEFT", $Q71 &lt; IF($H$71="", 0, $H$71)), $R71,
    FALSE, N("Check if case is 'RIGHT' and x axis value greater than z score"),
    AND($D$71 = "RIGHT", $Q71 &gt; IF($H$71="", 0, $H$71)), $R71,
    FALSE, N("Check if case is 'TWO' and both directions"),
    AND(
        $D$71 = "TWO",
        OR($Q71 &lt; -ABS($H$71), $Q71 &gt; ABS($H$71))
    ), $R71,
    FALSE, N("Default case: Return NA()"),
    TRUE, NA()
)</f>
        <v>#VALUE!</v>
      </c>
      <c r="V71" s="38"/>
      <c r="W71" s="23">
        <v>-1.1666666666666687</v>
      </c>
      <c r="X71" s="23">
        <v>8.6000000000000007E-2</v>
      </c>
      <c r="Y71" s="23">
        <f t="shared" si="15"/>
        <v>8.6000000000000007E-2</v>
      </c>
      <c r="Z71" s="23" t="str">
        <f t="shared" si="16"/>
        <v>x</v>
      </c>
    </row>
    <row r="72" spans="1:26" ht="16" x14ac:dyDescent="0.2">
      <c r="A72" s="39"/>
      <c r="B72" s="53"/>
      <c r="C72" s="53"/>
      <c r="D72" s="16"/>
      <c r="E72" s="16"/>
      <c r="F72" s="16"/>
      <c r="G72" s="16"/>
      <c r="H72" s="16"/>
      <c r="I72" s="16"/>
      <c r="J72" s="38"/>
      <c r="K72" s="41" t="s">
        <v>256</v>
      </c>
      <c r="L72" s="92" t="s">
        <v>257</v>
      </c>
      <c r="M72" s="38"/>
      <c r="N72" s="38"/>
      <c r="O72" s="38"/>
      <c r="P72" s="38"/>
      <c r="Q72" s="46">
        <f t="shared" si="5"/>
        <v>-2.0833333333333366</v>
      </c>
      <c r="R72" s="81">
        <f t="shared" si="6"/>
        <v>4.5543952872905295E-2</v>
      </c>
      <c r="S72" s="81" t="e" cm="1">
        <f t="array" ref="S72">_xlfn.IFS(
    FALSE, N("Check if X1 shading is ON"),
    $S$48&lt;&gt;"x", NA(),
    FALSE, N("Check if case is 'LEFT' and x axis value less than z score"),
    AND($D$67 = "LEFT", $Q72 &lt; IF($H$67="", 0, $H$67)), $R72,
    FALSE, N("Check if case is 'RIGHT' and x axis value greater than z score"),
    AND($D$67 = "RIGHT", $Q72 &gt; IF($H$67="", 0, $H$67)), $R72,
    FALSE, N("Check if case is 'TWO' and both directions"),
    AND(
        $D$67 = "TWO",
        OR($Q72 &lt; -ABS($H$67), $Q72 &gt; ABS($H$68))
    ), $R72,
    FALSE, N("Default case: Return NA()"),
    TRUE, NA()
)</f>
        <v>#N/A</v>
      </c>
      <c r="T72" s="81" t="e" cm="1">
        <f t="array" ref="T72">_xlfn.IFS(
    FALSE, N("Check if X1 shading is ON"),
    $S$48&lt;&gt;"x", NA(),
    FALSE, N("Check if case is 'LEFT' and x axis value less than z score"),
    AND($D$68 = "LEFT", $Q72 &lt; IF($H$68="", 0, $H$68)), $R72,
    FALSE, N("Check if case is 'RIGHT' and x axis value greater than z score"),
    AND($D$68 = "RIGHT", $Q72 &gt; IF($H$68="", 0, $H$68)), $R72,
    FALSE, N("Default case: Return NA()"),
    TRUE, NA()
)</f>
        <v>#N/A</v>
      </c>
      <c r="U72" s="81" t="e" cm="1">
        <f t="array" ref="U72">_xlfn.IFS(
    FALSE, N("Check if X1 shading is ON"),
    $U$48&lt;&gt;"x", NA(),
    FALSE, N("Check if case is 'LEFT' and x axis value less than z score"),
    AND($D$71 = "LEFT", $Q72 &lt; IF($H$71="", 0, $H$71)), $R72,
    FALSE, N("Check if case is 'RIGHT' and x axis value greater than z score"),
    AND($D$71 = "RIGHT", $Q72 &gt; IF($H$71="", 0, $H$71)), $R72,
    FALSE, N("Check if case is 'TWO' and both directions"),
    AND(
        $D$71 = "TWO",
        OR($Q72 &lt; -ABS($H$71), $Q72 &gt; ABS($H$71))
    ), $R72,
    FALSE, N("Default case: Return NA()"),
    TRUE, NA()
)</f>
        <v>#VALUE!</v>
      </c>
      <c r="V72" s="38"/>
      <c r="W72" s="23">
        <v>-0.83333333333333526</v>
      </c>
      <c r="X72" s="23">
        <v>8.6000000000000007E-2</v>
      </c>
      <c r="Y72" s="23">
        <f t="shared" si="15"/>
        <v>8.6000000000000007E-2</v>
      </c>
      <c r="Z72" s="23" t="str">
        <f t="shared" si="16"/>
        <v>x</v>
      </c>
    </row>
    <row r="73" spans="1:26" ht="16" x14ac:dyDescent="0.2">
      <c r="A73" s="39"/>
      <c r="B73" s="39"/>
      <c r="C73" s="39"/>
      <c r="D73" s="39"/>
      <c r="E73" s="121"/>
      <c r="F73" s="121"/>
      <c r="G73" s="121"/>
      <c r="H73" s="46"/>
      <c r="I73" s="47"/>
      <c r="J73" s="38"/>
      <c r="K73" s="41" t="s">
        <v>13</v>
      </c>
      <c r="L73" s="16"/>
      <c r="M73" s="38"/>
      <c r="N73" s="38"/>
      <c r="O73" s="38"/>
      <c r="P73" s="38"/>
      <c r="Q73" s="46">
        <f t="shared" si="5"/>
        <v>-2.0416666666666701</v>
      </c>
      <c r="R73" s="81">
        <f t="shared" si="6"/>
        <v>4.9630986023358713E-2</v>
      </c>
      <c r="S73" s="81" t="e" cm="1">
        <f t="array" ref="S73">_xlfn.IFS(
    FALSE, N("Check if X1 shading is ON"),
    $S$48&lt;&gt;"x", NA(),
    FALSE, N("Check if case is 'LEFT' and x axis value less than z score"),
    AND($D$67 = "LEFT", $Q73 &lt; IF($H$67="", 0, $H$67)), $R73,
    FALSE, N("Check if case is 'RIGHT' and x axis value greater than z score"),
    AND($D$67 = "RIGHT", $Q73 &gt; IF($H$67="", 0, $H$67)), $R73,
    FALSE, N("Check if case is 'TWO' and both directions"),
    AND(
        $D$67 = "TWO",
        OR($Q73 &lt; -ABS($H$67), $Q73 &gt; ABS($H$68))
    ), $R73,
    FALSE, N("Default case: Return NA()"),
    TRUE, NA()
)</f>
        <v>#N/A</v>
      </c>
      <c r="T73" s="81" t="e" cm="1">
        <f t="array" ref="T73">_xlfn.IFS(
    FALSE, N("Check if X1 shading is ON"),
    $S$48&lt;&gt;"x", NA(),
    FALSE, N("Check if case is 'LEFT' and x axis value less than z score"),
    AND($D$68 = "LEFT", $Q73 &lt; IF($H$68="", 0, $H$68)), $R73,
    FALSE, N("Check if case is 'RIGHT' and x axis value greater than z score"),
    AND($D$68 = "RIGHT", $Q73 &gt; IF($H$68="", 0, $H$68)), $R73,
    FALSE, N("Default case: Return NA()"),
    TRUE, NA()
)</f>
        <v>#N/A</v>
      </c>
      <c r="U73" s="81" t="e" cm="1">
        <f t="array" ref="U73">_xlfn.IFS(
    FALSE, N("Check if X1 shading is ON"),
    $U$48&lt;&gt;"x", NA(),
    FALSE, N("Check if case is 'LEFT' and x axis value less than z score"),
    AND($D$71 = "LEFT", $Q73 &lt; IF($H$71="", 0, $H$71)), $R73,
    FALSE, N("Check if case is 'RIGHT' and x axis value greater than z score"),
    AND($D$71 = "RIGHT", $Q73 &gt; IF($H$71="", 0, $H$71)), $R73,
    FALSE, N("Check if case is 'TWO' and both directions"),
    AND(
        $D$71 = "TWO",
        OR($Q73 &lt; -ABS($H$71), $Q73 &gt; ABS($H$71))
    ), $R73,
    FALSE, N("Default case: Return NA()"),
    TRUE, NA()
)</f>
        <v>#VALUE!</v>
      </c>
      <c r="V73" s="38"/>
      <c r="W73" s="23">
        <v>-0.66666666666666874</v>
      </c>
      <c r="X73" s="23">
        <v>8.6000000000000007E-2</v>
      </c>
      <c r="Y73" s="23">
        <f t="shared" si="15"/>
        <v>8.6000000000000007E-2</v>
      </c>
      <c r="Z73" s="23" t="str">
        <f t="shared" si="16"/>
        <v>x</v>
      </c>
    </row>
    <row r="74" spans="1:26" ht="51" x14ac:dyDescent="0.2">
      <c r="A74" s="45" t="s">
        <v>264</v>
      </c>
      <c r="B74" s="39" t="str">
        <f>I66</f>
        <v>P(x)</v>
      </c>
      <c r="C74" s="38"/>
      <c r="D74" s="38"/>
      <c r="E74" s="38" t="str">
        <f>IF(I66="","",B74 &amp; D75 &amp;  D76)</f>
        <v>P(x)</v>
      </c>
      <c r="F74" s="111" t="s">
        <v>266</v>
      </c>
      <c r="G74" s="39" t="s">
        <v>44</v>
      </c>
      <c r="H74" s="39" t="s">
        <v>267</v>
      </c>
      <c r="I74" s="47" t="s">
        <v>268</v>
      </c>
      <c r="J74" s="38"/>
      <c r="K74" s="41" t="s">
        <v>3</v>
      </c>
      <c r="L74" s="16"/>
      <c r="M74" s="38"/>
      <c r="N74" s="38"/>
      <c r="O74" s="38"/>
      <c r="P74" s="38"/>
      <c r="Q74" s="46">
        <f t="shared" si="5"/>
        <v>-2.0000000000000036</v>
      </c>
      <c r="R74" s="81">
        <f t="shared" si="6"/>
        <v>5.3990966513187674E-2</v>
      </c>
      <c r="S74" s="81" t="e" cm="1">
        <f t="array" ref="S74">_xlfn.IFS(
    FALSE, N("Check if X1 shading is ON"),
    $S$48&lt;&gt;"x", NA(),
    FALSE, N("Check if case is 'LEFT' and x axis value less than z score"),
    AND($D$67 = "LEFT", $Q74 &lt; IF($H$67="", 0, $H$67)), $R74,
    FALSE, N("Check if case is 'RIGHT' and x axis value greater than z score"),
    AND($D$67 = "RIGHT", $Q74 &gt; IF($H$67="", 0, $H$67)), $R74,
    FALSE, N("Check if case is 'TWO' and both directions"),
    AND(
        $D$67 = "TWO",
        OR($Q74 &lt; -ABS($H$67), $Q74 &gt; ABS($H$68))
    ), $R74,
    FALSE, N("Default case: Return NA()"),
    TRUE, NA()
)</f>
        <v>#N/A</v>
      </c>
      <c r="T74" s="81" t="e" cm="1">
        <f t="array" ref="T74">_xlfn.IFS(
    FALSE, N("Check if X1 shading is ON"),
    $S$48&lt;&gt;"x", NA(),
    FALSE, N("Check if case is 'LEFT' and x axis value less than z score"),
    AND($D$68 = "LEFT", $Q74 &lt; IF($H$68="", 0, $H$68)), $R74,
    FALSE, N("Check if case is 'RIGHT' and x axis value greater than z score"),
    AND($D$68 = "RIGHT", $Q74 &gt; IF($H$68="", 0, $H$68)), $R74,
    FALSE, N("Default case: Return NA()"),
    TRUE, NA()
)</f>
        <v>#N/A</v>
      </c>
      <c r="U74" s="81" t="e" cm="1">
        <f t="array" ref="U74">_xlfn.IFS(
    FALSE, N("Check if X1 shading is ON"),
    $U$48&lt;&gt;"x", NA(),
    FALSE, N("Check if case is 'LEFT' and x axis value less than z score"),
    AND($D$71 = "LEFT", $Q74 &lt; IF($H$71="", 0, $H$71)), $R74,
    FALSE, N("Check if case is 'RIGHT' and x axis value greater than z score"),
    AND($D$71 = "RIGHT", $Q74 &gt; IF($H$71="", 0, $H$71)), $R74,
    FALSE, N("Check if case is 'TWO' and both directions"),
    AND(
        $D$71 = "TWO",
        OR($Q74 &lt; -ABS($H$71), $Q74 &gt; ABS($H$71))
    ), $R74,
    FALSE, N("Default case: Return NA()"),
    TRUE, NA()
)</f>
        <v>#VALUE!</v>
      </c>
      <c r="V74" s="38"/>
      <c r="W74" s="23">
        <v>-0.50000000000000222</v>
      </c>
      <c r="X74" s="23">
        <v>8.6000000000000007E-2</v>
      </c>
      <c r="Y74" s="23">
        <f t="shared" si="15"/>
        <v>8.6000000000000007E-2</v>
      </c>
      <c r="Z74" s="23" t="str">
        <f t="shared" si="16"/>
        <v>x</v>
      </c>
    </row>
    <row r="75" spans="1:26" ht="16" x14ac:dyDescent="0.2">
      <c r="A75" s="39"/>
      <c r="B75" s="39" t="str">
        <f>A66</f>
        <v>n</v>
      </c>
      <c r="C75" s="39">
        <f>A67</f>
        <v>1</v>
      </c>
      <c r="D75" s="38" t="str">
        <f>IF(B74&lt;&gt;"P(x)"," "&amp;B75&amp;"="&amp;C75,"")</f>
        <v/>
      </c>
      <c r="E75" s="38"/>
      <c r="F75" s="23"/>
      <c r="G75" s="23">
        <v>0</v>
      </c>
      <c r="H75" s="23">
        <v>0.04</v>
      </c>
      <c r="I75" s="23" t="s">
        <v>3</v>
      </c>
      <c r="J75" s="16"/>
      <c r="K75" s="41" t="s">
        <v>272</v>
      </c>
      <c r="L75" s="16"/>
      <c r="M75" s="38"/>
      <c r="N75" s="38"/>
      <c r="O75" s="38"/>
      <c r="P75" s="38"/>
      <c r="Q75" s="46">
        <f t="shared" si="5"/>
        <v>-1.9583333333333368</v>
      </c>
      <c r="R75" s="81">
        <f t="shared" si="6"/>
        <v>5.8632082139484169E-2</v>
      </c>
      <c r="S75" s="81" t="e" cm="1">
        <f t="array" ref="S75">_xlfn.IFS(
    FALSE, N("Check if X1 shading is ON"),
    $S$48&lt;&gt;"x", NA(),
    FALSE, N("Check if case is 'LEFT' and x axis value less than z score"),
    AND($D$67 = "LEFT", $Q75 &lt; IF($H$67="", 0, $H$67)), $R75,
    FALSE, N("Check if case is 'RIGHT' and x axis value greater than z score"),
    AND($D$67 = "RIGHT", $Q75 &gt; IF($H$67="", 0, $H$67)), $R75,
    FALSE, N("Check if case is 'TWO' and both directions"),
    AND(
        $D$67 = "TWO",
        OR($Q75 &lt; -ABS($H$67), $Q75 &gt; ABS($H$68))
    ), $R75,
    FALSE, N("Default case: Return NA()"),
    TRUE, NA()
)</f>
        <v>#N/A</v>
      </c>
      <c r="T75" s="81" t="e" cm="1">
        <f t="array" ref="T75">_xlfn.IFS(
    FALSE, N("Check if X1 shading is ON"),
    $S$48&lt;&gt;"x", NA(),
    FALSE, N("Check if case is 'LEFT' and x axis value less than z score"),
    AND($D$68 = "LEFT", $Q75 &lt; IF($H$68="", 0, $H$68)), $R75,
    FALSE, N("Check if case is 'RIGHT' and x axis value greater than z score"),
    AND($D$68 = "RIGHT", $Q75 &gt; IF($H$68="", 0, $H$68)), $R75,
    FALSE, N("Default case: Return NA()"),
    TRUE, NA()
)</f>
        <v>#N/A</v>
      </c>
      <c r="U75" s="81" t="e" cm="1">
        <f t="array" ref="U75">_xlfn.IFS(
    FALSE, N("Check if X1 shading is ON"),
    $U$48&lt;&gt;"x", NA(),
    FALSE, N("Check if case is 'LEFT' and x axis value less than z score"),
    AND($D$71 = "LEFT", $Q75 &lt; IF($H$71="", 0, $H$71)), $R75,
    FALSE, N("Check if case is 'RIGHT' and x axis value greater than z score"),
    AND($D$71 = "RIGHT", $Q75 &gt; IF($H$71="", 0, $H$71)), $R75,
    FALSE, N("Check if case is 'TWO' and both directions"),
    AND(
        $D$71 = "TWO",
        OR($Q75 &lt; -ABS($H$71), $Q75 &gt; ABS($H$71))
    ), $R75,
    FALSE, N("Default case: Return NA()"),
    TRUE, NA()
)</f>
        <v>#VALUE!</v>
      </c>
      <c r="V75" s="38"/>
      <c r="W75" s="23">
        <v>-0.33333333333333548</v>
      </c>
      <c r="X75" s="23">
        <v>8.6000000000000007E-2</v>
      </c>
      <c r="Y75" s="23">
        <f t="shared" si="15"/>
        <v>8.6000000000000007E-2</v>
      </c>
      <c r="Z75" s="23" t="str">
        <f t="shared" si="16"/>
        <v>x</v>
      </c>
    </row>
    <row r="76" spans="1:26" ht="16" x14ac:dyDescent="0.2">
      <c r="A76" s="38"/>
      <c r="B76" s="39" t="s">
        <v>272</v>
      </c>
      <c r="C76" s="74">
        <f>K27+K28</f>
        <v>3.0260280020471639E-2</v>
      </c>
      <c r="D76" s="38" t="str">
        <f>IF(B74&lt;&gt;"P(x)"," "&amp;B76&amp;"="&amp;TEXT(C76,"#,##0.0%"),"")</f>
        <v/>
      </c>
      <c r="E76" s="38"/>
      <c r="F76" s="16"/>
      <c r="G76" s="16"/>
      <c r="H76" s="16"/>
      <c r="I76" s="23"/>
      <c r="J76" s="16"/>
      <c r="K76" s="41" t="s">
        <v>275</v>
      </c>
      <c r="L76" s="16"/>
      <c r="M76" s="16"/>
      <c r="N76" s="38"/>
      <c r="O76" s="38"/>
      <c r="P76" s="38"/>
      <c r="Q76" s="46">
        <f t="shared" si="5"/>
        <v>-1.9166666666666701</v>
      </c>
      <c r="R76" s="81">
        <f t="shared" si="6"/>
        <v>6.3561706516961941E-2</v>
      </c>
      <c r="S76" s="81" t="e" cm="1">
        <f t="array" ref="S76">_xlfn.IFS(
    FALSE, N("Check if X1 shading is ON"),
    $S$48&lt;&gt;"x", NA(),
    FALSE, N("Check if case is 'LEFT' and x axis value less than z score"),
    AND($D$67 = "LEFT", $Q76 &lt; IF($H$67="", 0, $H$67)), $R76,
    FALSE, N("Check if case is 'RIGHT' and x axis value greater than z score"),
    AND($D$67 = "RIGHT", $Q76 &gt; IF($H$67="", 0, $H$67)), $R76,
    FALSE, N("Check if case is 'TWO' and both directions"),
    AND(
        $D$67 = "TWO",
        OR($Q76 &lt; -ABS($H$67), $Q76 &gt; ABS($H$68))
    ), $R76,
    FALSE, N("Default case: Return NA()"),
    TRUE, NA()
)</f>
        <v>#N/A</v>
      </c>
      <c r="T76" s="81" t="e" cm="1">
        <f t="array" ref="T76">_xlfn.IFS(
    FALSE, N("Check if X1 shading is ON"),
    $S$48&lt;&gt;"x", NA(),
    FALSE, N("Check if case is 'LEFT' and x axis value less than z score"),
    AND($D$68 = "LEFT", $Q76 &lt; IF($H$68="", 0, $H$68)), $R76,
    FALSE, N("Check if case is 'RIGHT' and x axis value greater than z score"),
    AND($D$68 = "RIGHT", $Q76 &gt; IF($H$68="", 0, $H$68)), $R76,
    FALSE, N("Default case: Return NA()"),
    TRUE, NA()
)</f>
        <v>#N/A</v>
      </c>
      <c r="U76" s="81" t="e" cm="1">
        <f t="array" ref="U76">_xlfn.IFS(
    FALSE, N("Check if X1 shading is ON"),
    $U$48&lt;&gt;"x", NA(),
    FALSE, N("Check if case is 'LEFT' and x axis value less than z score"),
    AND($D$71 = "LEFT", $Q76 &lt; IF($H$71="", 0, $H$71)), $R76,
    FALSE, N("Check if case is 'RIGHT' and x axis value greater than z score"),
    AND($D$71 = "RIGHT", $Q76 &gt; IF($H$71="", 0, $H$71)), $R76,
    FALSE, N("Check if case is 'TWO' and both directions"),
    AND(
        $D$71 = "TWO",
        OR($Q76 &lt; -ABS($H$71), $Q76 &gt; ABS($H$71))
    ), $R76,
    FALSE, N("Default case: Return NA()"),
    TRUE, NA()
)</f>
        <v>#VALUE!</v>
      </c>
      <c r="V76" s="38"/>
      <c r="W76" s="23">
        <v>-0.16666666666666879</v>
      </c>
      <c r="X76" s="23">
        <v>8.6000000000000007E-2</v>
      </c>
      <c r="Y76" s="23">
        <f t="shared" si="15"/>
        <v>8.6000000000000007E-2</v>
      </c>
      <c r="Z76" s="23" t="str">
        <f t="shared" si="16"/>
        <v>x</v>
      </c>
    </row>
    <row r="77" spans="1:26" ht="16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41" t="s">
        <v>279</v>
      </c>
      <c r="L77" s="16"/>
      <c r="M77" s="16"/>
      <c r="N77" s="38"/>
      <c r="O77" s="38"/>
      <c r="P77" s="38"/>
      <c r="Q77" s="46">
        <f t="shared" si="5"/>
        <v>-1.8750000000000033</v>
      </c>
      <c r="R77" s="81">
        <f t="shared" si="6"/>
        <v>6.8786275826691473E-2</v>
      </c>
      <c r="S77" s="81" t="e" cm="1">
        <f t="array" ref="S77">_xlfn.IFS(
    FALSE, N("Check if X1 shading is ON"),
    $S$48&lt;&gt;"x", NA(),
    FALSE, N("Check if case is 'LEFT' and x axis value less than z score"),
    AND($D$67 = "LEFT", $Q77 &lt; IF($H$67="", 0, $H$67)), $R77,
    FALSE, N("Check if case is 'RIGHT' and x axis value greater than z score"),
    AND($D$67 = "RIGHT", $Q77 &gt; IF($H$67="", 0, $H$67)), $R77,
    FALSE, N("Check if case is 'TWO' and both directions"),
    AND(
        $D$67 = "TWO",
        OR($Q77 &lt; -ABS($H$67), $Q77 &gt; ABS($H$68))
    ), $R77,
    FALSE, N("Default case: Return NA()"),
    TRUE, NA()
)</f>
        <v>#N/A</v>
      </c>
      <c r="T77" s="81" t="e" cm="1">
        <f t="array" ref="T77">_xlfn.IFS(
    FALSE, N("Check if X1 shading is ON"),
    $S$48&lt;&gt;"x", NA(),
    FALSE, N("Check if case is 'LEFT' and x axis value less than z score"),
    AND($D$68 = "LEFT", $Q77 &lt; IF($H$68="", 0, $H$68)), $R77,
    FALSE, N("Check if case is 'RIGHT' and x axis value greater than z score"),
    AND($D$68 = "RIGHT", $Q77 &gt; IF($H$68="", 0, $H$68)), $R77,
    FALSE, N("Default case: Return NA()"),
    TRUE, NA()
)</f>
        <v>#N/A</v>
      </c>
      <c r="U77" s="81" t="e" cm="1">
        <f t="array" ref="U77">_xlfn.IFS(
    FALSE, N("Check if X1 shading is ON"),
    $U$48&lt;&gt;"x", NA(),
    FALSE, N("Check if case is 'LEFT' and x axis value less than z score"),
    AND($D$71 = "LEFT", $Q77 &lt; IF($H$71="", 0, $H$71)), $R77,
    FALSE, N("Check if case is 'RIGHT' and x axis value greater than z score"),
    AND($D$71 = "RIGHT", $Q77 &gt; IF($H$71="", 0, $H$71)), $R77,
    FALSE, N("Check if case is 'TWO' and both directions"),
    AND(
        $D$71 = "TWO",
        OR($Q77 &lt; -ABS($H$71), $Q77 &gt; ABS($H$71))
    ), $R77,
    FALSE, N("Default case: Return NA()"),
    TRUE, NA()
)</f>
        <v>#VALUE!</v>
      </c>
      <c r="V77" s="38"/>
      <c r="W77" s="23">
        <v>0.16666666666666449</v>
      </c>
      <c r="X77" s="23">
        <v>8.6000000000000007E-2</v>
      </c>
      <c r="Y77" s="23">
        <f t="shared" si="15"/>
        <v>8.6000000000000007E-2</v>
      </c>
      <c r="Z77" s="23" t="str">
        <f t="shared" si="16"/>
        <v>x</v>
      </c>
    </row>
    <row r="78" spans="1:26" ht="16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92" t="s">
        <v>282</v>
      </c>
      <c r="L78" s="16"/>
      <c r="M78" s="16"/>
      <c r="N78" s="38"/>
      <c r="O78" s="38"/>
      <c r="P78" s="38"/>
      <c r="Q78" s="46">
        <f t="shared" si="5"/>
        <v>-1.8333333333333366</v>
      </c>
      <c r="R78" s="81">
        <f t="shared" si="6"/>
        <v>7.4311163558992643E-2</v>
      </c>
      <c r="S78" s="81" t="e" cm="1">
        <f t="array" ref="S78">_xlfn.IFS(
    FALSE, N("Check if X1 shading is ON"),
    $S$48&lt;&gt;"x", NA(),
    FALSE, N("Check if case is 'LEFT' and x axis value less than z score"),
    AND($D$67 = "LEFT", $Q78 &lt; IF($H$67="", 0, $H$67)), $R78,
    FALSE, N("Check if case is 'RIGHT' and x axis value greater than z score"),
    AND($D$67 = "RIGHT", $Q78 &gt; IF($H$67="", 0, $H$67)), $R78,
    FALSE, N("Check if case is 'TWO' and both directions"),
    AND(
        $D$67 = "TWO",
        OR($Q78 &lt; -ABS($H$67), $Q78 &gt; ABS($H$68))
    ), $R78,
    FALSE, N("Default case: Return NA()"),
    TRUE, NA()
)</f>
        <v>#N/A</v>
      </c>
      <c r="T78" s="81" t="e" cm="1">
        <f t="array" ref="T78">_xlfn.IFS(
    FALSE, N("Check if X1 shading is ON"),
    $S$48&lt;&gt;"x", NA(),
    FALSE, N("Check if case is 'LEFT' and x axis value less than z score"),
    AND($D$68 = "LEFT", $Q78 &lt; IF($H$68="", 0, $H$68)), $R78,
    FALSE, N("Check if case is 'RIGHT' and x axis value greater than z score"),
    AND($D$68 = "RIGHT", $Q78 &gt; IF($H$68="", 0, $H$68)), $R78,
    FALSE, N("Default case: Return NA()"),
    TRUE, NA()
)</f>
        <v>#N/A</v>
      </c>
      <c r="U78" s="81" t="e" cm="1">
        <f t="array" ref="U78">_xlfn.IFS(
    FALSE, N("Check if X1 shading is ON"),
    $U$48&lt;&gt;"x", NA(),
    FALSE, N("Check if case is 'LEFT' and x axis value less than z score"),
    AND($D$71 = "LEFT", $Q78 &lt; IF($H$71="", 0, $H$71)), $R78,
    FALSE, N("Check if case is 'RIGHT' and x axis value greater than z score"),
    AND($D$71 = "RIGHT", $Q78 &gt; IF($H$71="", 0, $H$71)), $R78,
    FALSE, N("Check if case is 'TWO' and both directions"),
    AND(
        $D$71 = "TWO",
        OR($Q78 &lt; -ABS($H$71), $Q78 &gt; ABS($H$71))
    ), $R78,
    FALSE, N("Default case: Return NA()"),
    TRUE, NA()
)</f>
        <v>#VALUE!</v>
      </c>
      <c r="V78" s="38"/>
      <c r="W78" s="23">
        <v>0.33333333333333115</v>
      </c>
      <c r="X78" s="23">
        <v>8.6000000000000007E-2</v>
      </c>
      <c r="Y78" s="23">
        <f t="shared" si="15"/>
        <v>8.6000000000000007E-2</v>
      </c>
      <c r="Z78" s="23" t="str">
        <f t="shared" si="16"/>
        <v>x</v>
      </c>
    </row>
    <row r="79" spans="1:26" ht="16" x14ac:dyDescent="0.2">
      <c r="A79" s="72" t="s">
        <v>142</v>
      </c>
      <c r="B79" s="23"/>
      <c r="C79" s="16"/>
      <c r="D79" s="16"/>
      <c r="E79" s="16"/>
      <c r="F79" s="39"/>
      <c r="G79" s="38"/>
      <c r="H79" s="38"/>
      <c r="I79" s="75"/>
      <c r="J79" s="16"/>
      <c r="K79" s="92" t="s">
        <v>286</v>
      </c>
      <c r="L79" s="16"/>
      <c r="M79" s="16"/>
      <c r="N79" s="38"/>
      <c r="O79" s="38"/>
      <c r="P79" s="38"/>
      <c r="Q79" s="46">
        <f t="shared" si="5"/>
        <v>-1.7916666666666698</v>
      </c>
      <c r="R79" s="81">
        <f t="shared" si="6"/>
        <v>8.0140554438265552E-2</v>
      </c>
      <c r="S79" s="81" t="e" cm="1">
        <f t="array" ref="S79">_xlfn.IFS(
    FALSE, N("Check if X1 shading is ON"),
    $S$48&lt;&gt;"x", NA(),
    FALSE, N("Check if case is 'LEFT' and x axis value less than z score"),
    AND($D$67 = "LEFT", $Q79 &lt; IF($H$67="", 0, $H$67)), $R79,
    FALSE, N("Check if case is 'RIGHT' and x axis value greater than z score"),
    AND($D$67 = "RIGHT", $Q79 &gt; IF($H$67="", 0, $H$67)), $R79,
    FALSE, N("Check if case is 'TWO' and both directions"),
    AND(
        $D$67 = "TWO",
        OR($Q79 &lt; -ABS($H$67), $Q79 &gt; ABS($H$68))
    ), $R79,
    FALSE, N("Default case: Return NA()"),
    TRUE, NA()
)</f>
        <v>#N/A</v>
      </c>
      <c r="T79" s="81" t="e" cm="1">
        <f t="array" ref="T79">_xlfn.IFS(
    FALSE, N("Check if X1 shading is ON"),
    $S$48&lt;&gt;"x", NA(),
    FALSE, N("Check if case is 'LEFT' and x axis value less than z score"),
    AND($D$68 = "LEFT", $Q79 &lt; IF($H$68="", 0, $H$68)), $R79,
    FALSE, N("Check if case is 'RIGHT' and x axis value greater than z score"),
    AND($D$68 = "RIGHT", $Q79 &gt; IF($H$68="", 0, $H$68)), $R79,
    FALSE, N("Default case: Return NA()"),
    TRUE, NA()
)</f>
        <v>#N/A</v>
      </c>
      <c r="U79" s="81" t="e" cm="1">
        <f t="array" ref="U79">_xlfn.IFS(
    FALSE, N("Check if X1 shading is ON"),
    $U$48&lt;&gt;"x", NA(),
    FALSE, N("Check if case is 'LEFT' and x axis value less than z score"),
    AND($D$71 = "LEFT", $Q79 &lt; IF($H$71="", 0, $H$71)), $R79,
    FALSE, N("Check if case is 'RIGHT' and x axis value greater than z score"),
    AND($D$71 = "RIGHT", $Q79 &gt; IF($H$71="", 0, $H$71)), $R79,
    FALSE, N("Check if case is 'TWO' and both directions"),
    AND(
        $D$71 = "TWO",
        OR($Q79 &lt; -ABS($H$71), $Q79 &gt; ABS($H$71))
    ), $R79,
    FALSE, N("Default case: Return NA()"),
    TRUE, NA()
)</f>
        <v>#VALUE!</v>
      </c>
      <c r="V79" s="38"/>
      <c r="W79" s="23">
        <v>0.49999999999999789</v>
      </c>
      <c r="X79" s="23">
        <v>8.6000000000000007E-2</v>
      </c>
      <c r="Y79" s="23">
        <f t="shared" si="15"/>
        <v>8.6000000000000007E-2</v>
      </c>
      <c r="Z79" s="23" t="str">
        <f t="shared" si="16"/>
        <v>x</v>
      </c>
    </row>
    <row r="80" spans="1:26" ht="16" x14ac:dyDescent="0.2">
      <c r="A80" s="44" t="s">
        <v>289</v>
      </c>
      <c r="B80" s="5" t="s">
        <v>290</v>
      </c>
      <c r="C80" s="5" t="s">
        <v>44</v>
      </c>
      <c r="D80" s="44" t="s">
        <v>267</v>
      </c>
      <c r="E80" s="44" t="s">
        <v>291</v>
      </c>
      <c r="F80" s="66" t="s">
        <v>290</v>
      </c>
      <c r="G80" s="66" t="s">
        <v>44</v>
      </c>
      <c r="H80" s="66" t="s">
        <v>267</v>
      </c>
      <c r="I80" s="66" t="s">
        <v>292</v>
      </c>
      <c r="J80" s="16"/>
      <c r="K80" s="92" t="s">
        <v>293</v>
      </c>
      <c r="L80" s="16"/>
      <c r="M80" s="16"/>
      <c r="N80" s="38"/>
      <c r="O80" s="38"/>
      <c r="P80" s="38"/>
      <c r="Q80" s="46">
        <f t="shared" si="5"/>
        <v>-1.7500000000000031</v>
      </c>
      <c r="R80" s="81">
        <f t="shared" si="6"/>
        <v>8.6277318826511032E-2</v>
      </c>
      <c r="S80" s="81" t="e" cm="1">
        <f t="array" ref="S80">_xlfn.IFS(
    FALSE, N("Check if X1 shading is ON"),
    $S$48&lt;&gt;"x", NA(),
    FALSE, N("Check if case is 'LEFT' and x axis value less than z score"),
    AND($D$67 = "LEFT", $Q80 &lt; IF($H$67="", 0, $H$67)), $R80,
    FALSE, N("Check if case is 'RIGHT' and x axis value greater than z score"),
    AND($D$67 = "RIGHT", $Q80 &gt; IF($H$67="", 0, $H$67)), $R80,
    FALSE, N("Check if case is 'TWO' and both directions"),
    AND(
        $D$67 = "TWO",
        OR($Q80 &lt; -ABS($H$67), $Q80 &gt; ABS($H$68))
    ), $R80,
    FALSE, N("Default case: Return NA()"),
    TRUE, NA()
)</f>
        <v>#N/A</v>
      </c>
      <c r="T80" s="81" t="e" cm="1">
        <f t="array" ref="T80">_xlfn.IFS(
    FALSE, N("Check if X1 shading is ON"),
    $S$48&lt;&gt;"x", NA(),
    FALSE, N("Check if case is 'LEFT' and x axis value less than z score"),
    AND($D$68 = "LEFT", $Q80 &lt; IF($H$68="", 0, $H$68)), $R80,
    FALSE, N("Check if case is 'RIGHT' and x axis value greater than z score"),
    AND($D$68 = "RIGHT", $Q80 &gt; IF($H$68="", 0, $H$68)), $R80,
    FALSE, N("Default case: Return NA()"),
    TRUE, NA()
)</f>
        <v>#N/A</v>
      </c>
      <c r="U80" s="81" t="e" cm="1">
        <f t="array" ref="U80">_xlfn.IFS(
    FALSE, N("Check if X1 shading is ON"),
    $U$48&lt;&gt;"x", NA(),
    FALSE, N("Check if case is 'LEFT' and x axis value less than z score"),
    AND($D$71 = "LEFT", $Q80 &lt; IF($H$71="", 0, $H$71)), $R80,
    FALSE, N("Check if case is 'RIGHT' and x axis value greater than z score"),
    AND($D$71 = "RIGHT", $Q80 &gt; IF($H$71="", 0, $H$71)), $R80,
    FALSE, N("Check if case is 'TWO' and both directions"),
    AND(
        $D$71 = "TWO",
        OR($Q80 &lt; -ABS($H$71), $Q80 &gt; ABS($H$71))
    ), $R80,
    FALSE, N("Default case: Return NA()"),
    TRUE, NA()
)</f>
        <v>#VALUE!</v>
      </c>
      <c r="V80" s="38"/>
      <c r="W80" s="23">
        <v>0.66666666666666441</v>
      </c>
      <c r="X80" s="23">
        <v>8.6000000000000007E-2</v>
      </c>
      <c r="Y80" s="23">
        <f t="shared" si="15"/>
        <v>8.6000000000000007E-2</v>
      </c>
      <c r="Z80" s="23" t="str">
        <f t="shared" si="16"/>
        <v>x</v>
      </c>
    </row>
    <row r="81" spans="1:26" ht="153" x14ac:dyDescent="0.2">
      <c r="A81" s="76" t="str">
        <f>L58</f>
        <v>x</v>
      </c>
      <c r="B81" s="24">
        <v>0.49</v>
      </c>
      <c r="C81" s="64">
        <v>-3.5</v>
      </c>
      <c r="D81" s="69">
        <f>IF(
    $A$81="x",
    B81,
    NA()
)</f>
        <v>0.49</v>
      </c>
      <c r="E81" s="77" t="str" cm="1">
        <f t="array" ref="E81">_xlfn.IFS($B$67="normal pop",E83,$B$67="normal x̅",E84,$B$67="T x̅",E85,TRUE,"")</f>
        <v>x to P(x)
z = (x -μ) / σ
⟵ P(x) = P(z) = norm.s.dist(z, true)
⟶ P(x) = P(z) = 1-norm.s.dist(z, true)</v>
      </c>
      <c r="F81" s="24">
        <v>0.49</v>
      </c>
      <c r="G81" s="64">
        <v>3.5</v>
      </c>
      <c r="H81" s="64">
        <f>IF(
    $A$81="x",
    F81,
    NA()
)</f>
        <v>0.49</v>
      </c>
      <c r="I81" s="77" t="str" cm="1">
        <f t="array" ref="I81">_xlfn.IFS($B$67="normal pop",I83,$B$67="normal x̅",I84,$B$67="T x̅",I85,TRUE,"")</f>
        <v>P(x) to x
⟵ z = norm.s.inv(P(x))
⟶ z = norm.s.inv(1-P(x))
x = zσ + μ</v>
      </c>
      <c r="J81" s="16"/>
      <c r="K81" s="38"/>
      <c r="L81" s="16"/>
      <c r="M81" s="16"/>
      <c r="N81" s="38"/>
      <c r="O81" s="38"/>
      <c r="P81" s="38"/>
      <c r="Q81" s="46">
        <f t="shared" si="5"/>
        <v>-1.7083333333333364</v>
      </c>
      <c r="R81" s="81">
        <f t="shared" si="6"/>
        <v>9.2722889001515207E-2</v>
      </c>
      <c r="S81" s="81" t="e" cm="1">
        <f t="array" ref="S81">_xlfn.IFS(
    FALSE, N("Check if X1 shading is ON"),
    $S$48&lt;&gt;"x", NA(),
    FALSE, N("Check if case is 'LEFT' and x axis value less than z score"),
    AND($D$67 = "LEFT", $Q81 &lt; IF($H$67="", 0, $H$67)), $R81,
    FALSE, N("Check if case is 'RIGHT' and x axis value greater than z score"),
    AND($D$67 = "RIGHT", $Q81 &gt; IF($H$67="", 0, $H$67)), $R81,
    FALSE, N("Check if case is 'TWO' and both directions"),
    AND(
        $D$67 = "TWO",
        OR($Q81 &lt; -ABS($H$67), $Q81 &gt; ABS($H$68))
    ), $R81,
    FALSE, N("Default case: Return NA()"),
    TRUE, NA()
)</f>
        <v>#N/A</v>
      </c>
      <c r="T81" s="81" t="e" cm="1">
        <f t="array" ref="T81">_xlfn.IFS(
    FALSE, N("Check if X1 shading is ON"),
    $S$48&lt;&gt;"x", NA(),
    FALSE, N("Check if case is 'LEFT' and x axis value less than z score"),
    AND($D$68 = "LEFT", $Q81 &lt; IF($H$68="", 0, $H$68)), $R81,
    FALSE, N("Check if case is 'RIGHT' and x axis value greater than z score"),
    AND($D$68 = "RIGHT", $Q81 &gt; IF($H$68="", 0, $H$68)), $R81,
    FALSE, N("Default case: Return NA()"),
    TRUE, NA()
)</f>
        <v>#N/A</v>
      </c>
      <c r="U81" s="81" t="e" cm="1">
        <f t="array" ref="U81">_xlfn.IFS(
    FALSE, N("Check if X1 shading is ON"),
    $U$48&lt;&gt;"x", NA(),
    FALSE, N("Check if case is 'LEFT' and x axis value less than z score"),
    AND($D$71 = "LEFT", $Q81 &lt; IF($H$71="", 0, $H$71)), $R81,
    FALSE, N("Check if case is 'RIGHT' and x axis value greater than z score"),
    AND($D$71 = "RIGHT", $Q81 &gt; IF($H$71="", 0, $H$71)), $R81,
    FALSE, N("Check if case is 'TWO' and both directions"),
    AND(
        $D$71 = "TWO",
        OR($Q81 &lt; -ABS($H$71), $Q81 &gt; ABS($H$71))
    ), $R81,
    FALSE, N("Default case: Return NA()"),
    TRUE, NA()
)</f>
        <v>#VALUE!</v>
      </c>
      <c r="V81" s="38"/>
      <c r="W81" s="23">
        <v>0.83333333333333093</v>
      </c>
      <c r="X81" s="23">
        <v>8.6000000000000007E-2</v>
      </c>
      <c r="Y81" s="23">
        <f t="shared" si="15"/>
        <v>8.6000000000000007E-2</v>
      </c>
      <c r="Z81" s="23" t="str">
        <f t="shared" si="16"/>
        <v>x</v>
      </c>
    </row>
    <row r="82" spans="1:26" ht="16" x14ac:dyDescent="0.2">
      <c r="A82" s="63"/>
      <c r="B82" s="38"/>
      <c r="C82" s="38"/>
      <c r="D82" s="38"/>
      <c r="E82" s="38"/>
      <c r="F82" s="39"/>
      <c r="G82" s="38"/>
      <c r="H82" s="38"/>
      <c r="I82" s="38"/>
      <c r="J82" s="16"/>
      <c r="K82" s="38"/>
      <c r="L82" s="38"/>
      <c r="M82" s="38"/>
      <c r="N82" s="38"/>
      <c r="O82" s="38"/>
      <c r="P82" s="38"/>
      <c r="Q82" s="46">
        <f t="shared" si="5"/>
        <v>-1.6666666666666696</v>
      </c>
      <c r="R82" s="81">
        <f t="shared" si="6"/>
        <v>9.9477138792748207E-2</v>
      </c>
      <c r="S82" s="81" t="e" cm="1">
        <f t="array" ref="S82">_xlfn.IFS(
    FALSE, N("Check if X1 shading is ON"),
    $S$48&lt;&gt;"x", NA(),
    FALSE, N("Check if case is 'LEFT' and x axis value less than z score"),
    AND($D$67 = "LEFT", $Q82 &lt; IF($H$67="", 0, $H$67)), $R82,
    FALSE, N("Check if case is 'RIGHT' and x axis value greater than z score"),
    AND($D$67 = "RIGHT", $Q82 &gt; IF($H$67="", 0, $H$67)), $R82,
    FALSE, N("Check if case is 'TWO' and both directions"),
    AND(
        $D$67 = "TWO",
        OR($Q82 &lt; -ABS($H$67), $Q82 &gt; ABS($H$68))
    ), $R82,
    FALSE, N("Default case: Return NA()"),
    TRUE, NA()
)</f>
        <v>#N/A</v>
      </c>
      <c r="T82" s="81" t="e" cm="1">
        <f t="array" ref="T82">_xlfn.IFS(
    FALSE, N("Check if X1 shading is ON"),
    $S$48&lt;&gt;"x", NA(),
    FALSE, N("Check if case is 'LEFT' and x axis value less than z score"),
    AND($D$68 = "LEFT", $Q82 &lt; IF($H$68="", 0, $H$68)), $R82,
    FALSE, N("Check if case is 'RIGHT' and x axis value greater than z score"),
    AND($D$68 = "RIGHT", $Q82 &gt; IF($H$68="", 0, $H$68)), $R82,
    FALSE, N("Default case: Return NA()"),
    TRUE, NA()
)</f>
        <v>#N/A</v>
      </c>
      <c r="U82" s="81" t="e" cm="1">
        <f t="array" ref="U82">_xlfn.IFS(
    FALSE, N("Check if X1 shading is ON"),
    $U$48&lt;&gt;"x", NA(),
    FALSE, N("Check if case is 'LEFT' and x axis value less than z score"),
    AND($D$71 = "LEFT", $Q82 &lt; IF($H$71="", 0, $H$71)), $R82,
    FALSE, N("Check if case is 'RIGHT' and x axis value greater than z score"),
    AND($D$71 = "RIGHT", $Q82 &gt; IF($H$71="", 0, $H$71)), $R82,
    FALSE, N("Check if case is 'TWO' and both directions"),
    AND(
        $D$71 = "TWO",
        OR($Q82 &lt; -ABS($H$71), $Q82 &gt; ABS($H$71))
    ), $R82,
    FALSE, N("Default case: Return NA()"),
    TRUE, NA()
)</f>
        <v>#VALUE!</v>
      </c>
      <c r="V82" s="38"/>
      <c r="W82" s="23">
        <v>1.1666666666666643</v>
      </c>
      <c r="X82" s="23">
        <v>8.6000000000000007E-2</v>
      </c>
      <c r="Y82" s="23">
        <f t="shared" si="15"/>
        <v>8.6000000000000007E-2</v>
      </c>
      <c r="Z82" s="23" t="str">
        <f t="shared" si="16"/>
        <v>x</v>
      </c>
    </row>
    <row r="83" spans="1:26" ht="153" x14ac:dyDescent="0.2">
      <c r="A83" s="39"/>
      <c r="B83" s="23"/>
      <c r="C83" s="23"/>
      <c r="D83" s="63" t="s">
        <v>5</v>
      </c>
      <c r="E83" s="77" t="s">
        <v>300</v>
      </c>
      <c r="F83" s="39"/>
      <c r="G83" s="38"/>
      <c r="H83" s="39"/>
      <c r="I83" s="77" t="s">
        <v>301</v>
      </c>
      <c r="J83" s="16"/>
      <c r="K83" s="38"/>
      <c r="L83" s="38"/>
      <c r="M83" s="38"/>
      <c r="N83" s="38"/>
      <c r="O83" s="38"/>
      <c r="P83" s="38"/>
      <c r="Q83" s="46">
        <f t="shared" si="5"/>
        <v>-1.6250000000000029</v>
      </c>
      <c r="R83" s="81">
        <f t="shared" si="6"/>
        <v>0.10653826813058456</v>
      </c>
      <c r="S83" s="81" t="e" cm="1">
        <f t="array" ref="S83">_xlfn.IFS(
    FALSE, N("Check if X1 shading is ON"),
    $S$48&lt;&gt;"x", NA(),
    FALSE, N("Check if case is 'LEFT' and x axis value less than z score"),
    AND($D$67 = "LEFT", $Q83 &lt; IF($H$67="", 0, $H$67)), $R83,
    FALSE, N("Check if case is 'RIGHT' and x axis value greater than z score"),
    AND($D$67 = "RIGHT", $Q83 &gt; IF($H$67="", 0, $H$67)), $R83,
    FALSE, N("Check if case is 'TWO' and both directions"),
    AND(
        $D$67 = "TWO",
        OR($Q83 &lt; -ABS($H$67), $Q83 &gt; ABS($H$68))
    ), $R83,
    FALSE, N("Default case: Return NA()"),
    TRUE, NA()
)</f>
        <v>#N/A</v>
      </c>
      <c r="T83" s="81" t="e" cm="1">
        <f t="array" ref="T83">_xlfn.IFS(
    FALSE, N("Check if X1 shading is ON"),
    $S$48&lt;&gt;"x", NA(),
    FALSE, N("Check if case is 'LEFT' and x axis value less than z score"),
    AND($D$68 = "LEFT", $Q83 &lt; IF($H$68="", 0, $H$68)), $R83,
    FALSE, N("Check if case is 'RIGHT' and x axis value greater than z score"),
    AND($D$68 = "RIGHT", $Q83 &gt; IF($H$68="", 0, $H$68)), $R83,
    FALSE, N("Default case: Return NA()"),
    TRUE, NA()
)</f>
        <v>#N/A</v>
      </c>
      <c r="U83" s="81" t="e" cm="1">
        <f t="array" ref="U83">_xlfn.IFS(
    FALSE, N("Check if X1 shading is ON"),
    $U$48&lt;&gt;"x", NA(),
    FALSE, N("Check if case is 'LEFT' and x axis value less than z score"),
    AND($D$71 = "LEFT", $Q83 &lt; IF($H$71="", 0, $H$71)), $R83,
    FALSE, N("Check if case is 'RIGHT' and x axis value greater than z score"),
    AND($D$71 = "RIGHT", $Q83 &gt; IF($H$71="", 0, $H$71)), $R83,
    FALSE, N("Check if case is 'TWO' and both directions"),
    AND(
        $D$71 = "TWO",
        OR($Q83 &lt; -ABS($H$71), $Q83 &gt; ABS($H$71))
    ), $R83,
    FALSE, N("Default case: Return NA()"),
    TRUE, NA()
)</f>
        <v>#VALUE!</v>
      </c>
      <c r="V83" s="38"/>
      <c r="W83" s="23">
        <v>1.3333333333333313</v>
      </c>
      <c r="X83" s="23">
        <v>8.6000000000000007E-2</v>
      </c>
      <c r="Y83" s="23">
        <f t="shared" si="15"/>
        <v>8.6000000000000007E-2</v>
      </c>
      <c r="Z83" s="23" t="str">
        <f t="shared" si="16"/>
        <v>x</v>
      </c>
    </row>
    <row r="84" spans="1:26" ht="153" x14ac:dyDescent="0.2">
      <c r="A84" s="39"/>
      <c r="B84" s="23"/>
      <c r="C84" s="23"/>
      <c r="D84" s="63" t="s">
        <v>304</v>
      </c>
      <c r="E84" s="77" t="s">
        <v>305</v>
      </c>
      <c r="F84" s="39"/>
      <c r="G84" s="38"/>
      <c r="H84" s="39"/>
      <c r="I84" s="77" t="s">
        <v>306</v>
      </c>
      <c r="J84" s="16"/>
      <c r="K84" s="38"/>
      <c r="L84" s="38"/>
      <c r="M84" s="38"/>
      <c r="N84" s="38"/>
      <c r="O84" s="38"/>
      <c r="P84" s="38"/>
      <c r="Q84" s="46">
        <f t="shared" si="5"/>
        <v>-1.5833333333333361</v>
      </c>
      <c r="R84" s="81">
        <f t="shared" si="6"/>
        <v>0.11390269412019136</v>
      </c>
      <c r="S84" s="81" t="e" cm="1">
        <f t="array" ref="S84">_xlfn.IFS(
    FALSE, N("Check if X1 shading is ON"),
    $S$48&lt;&gt;"x", NA(),
    FALSE, N("Check if case is 'LEFT' and x axis value less than z score"),
    AND($D$67 = "LEFT", $Q84 &lt; IF($H$67="", 0, $H$67)), $R84,
    FALSE, N("Check if case is 'RIGHT' and x axis value greater than z score"),
    AND($D$67 = "RIGHT", $Q84 &gt; IF($H$67="", 0, $H$67)), $R84,
    FALSE, N("Check if case is 'TWO' and both directions"),
    AND(
        $D$67 = "TWO",
        OR($Q84 &lt; -ABS($H$67), $Q84 &gt; ABS($H$68))
    ), $R84,
    FALSE, N("Default case: Return NA()"),
    TRUE, NA()
)</f>
        <v>#N/A</v>
      </c>
      <c r="T84" s="81" t="e" cm="1">
        <f t="array" ref="T84">_xlfn.IFS(
    FALSE, N("Check if X1 shading is ON"),
    $S$48&lt;&gt;"x", NA(),
    FALSE, N("Check if case is 'LEFT' and x axis value less than z score"),
    AND($D$68 = "LEFT", $Q84 &lt; IF($H$68="", 0, $H$68)), $R84,
    FALSE, N("Check if case is 'RIGHT' and x axis value greater than z score"),
    AND($D$68 = "RIGHT", $Q84 &gt; IF($H$68="", 0, $H$68)), $R84,
    FALSE, N("Default case: Return NA()"),
    TRUE, NA()
)</f>
        <v>#N/A</v>
      </c>
      <c r="U84" s="81" t="e" cm="1">
        <f t="array" ref="U84">_xlfn.IFS(
    FALSE, N("Check if X1 shading is ON"),
    $U$48&lt;&gt;"x", NA(),
    FALSE, N("Check if case is 'LEFT' and x axis value less than z score"),
    AND($D$71 = "LEFT", $Q84 &lt; IF($H$71="", 0, $H$71)), $R84,
    FALSE, N("Check if case is 'RIGHT' and x axis value greater than z score"),
    AND($D$71 = "RIGHT", $Q84 &gt; IF($H$71="", 0, $H$71)), $R84,
    FALSE, N("Check if case is 'TWO' and both directions"),
    AND(
        $D$71 = "TWO",
        OR($Q84 &lt; -ABS($H$71), $Q84 &gt; ABS($H$71))
    ), $R84,
    FALSE, N("Default case: Return NA()"),
    TRUE, NA()
)</f>
        <v>#VALUE!</v>
      </c>
      <c r="V84" s="38"/>
      <c r="W84" s="23">
        <v>1.4999999999999982</v>
      </c>
      <c r="X84" s="23">
        <v>8.6000000000000007E-2</v>
      </c>
      <c r="Y84" s="23">
        <f t="shared" si="15"/>
        <v>8.6000000000000007E-2</v>
      </c>
      <c r="Z84" s="23" t="str">
        <f t="shared" si="16"/>
        <v>x</v>
      </c>
    </row>
    <row r="85" spans="1:26" ht="136" x14ac:dyDescent="0.2">
      <c r="A85" s="38"/>
      <c r="B85" s="38"/>
      <c r="C85" s="38"/>
      <c r="D85" s="63" t="s">
        <v>310</v>
      </c>
      <c r="E85" s="77" t="s">
        <v>311</v>
      </c>
      <c r="F85" s="38"/>
      <c r="G85" s="38"/>
      <c r="H85" s="38"/>
      <c r="I85" s="77" t="s">
        <v>312</v>
      </c>
      <c r="J85" s="16"/>
      <c r="K85" s="38"/>
      <c r="L85" s="38"/>
      <c r="M85" s="38"/>
      <c r="N85" s="38"/>
      <c r="O85" s="38"/>
      <c r="P85" s="38"/>
      <c r="Q85" s="46">
        <f t="shared" si="5"/>
        <v>-1.5416666666666694</v>
      </c>
      <c r="R85" s="81">
        <f t="shared" si="6"/>
        <v>0.12156495028818042</v>
      </c>
      <c r="S85" s="81" t="e" cm="1">
        <f t="array" ref="S85">_xlfn.IFS(
    FALSE, N("Check if X1 shading is ON"),
    $S$48&lt;&gt;"x", NA(),
    FALSE, N("Check if case is 'LEFT' and x axis value less than z score"),
    AND($D$67 = "LEFT", $Q85 &lt; IF($H$67="", 0, $H$67)), $R85,
    FALSE, N("Check if case is 'RIGHT' and x axis value greater than z score"),
    AND($D$67 = "RIGHT", $Q85 &gt; IF($H$67="", 0, $H$67)), $R85,
    FALSE, N("Check if case is 'TWO' and both directions"),
    AND(
        $D$67 = "TWO",
        OR($Q85 &lt; -ABS($H$67), $Q85 &gt; ABS($H$68))
    ), $R85,
    FALSE, N("Default case: Return NA()"),
    TRUE, NA()
)</f>
        <v>#N/A</v>
      </c>
      <c r="T85" s="81" t="e" cm="1">
        <f t="array" ref="T85">_xlfn.IFS(
    FALSE, N("Check if X1 shading is ON"),
    $S$48&lt;&gt;"x", NA(),
    FALSE, N("Check if case is 'LEFT' and x axis value less than z score"),
    AND($D$68 = "LEFT", $Q85 &lt; IF($H$68="", 0, $H$68)), $R85,
    FALSE, N("Check if case is 'RIGHT' and x axis value greater than z score"),
    AND($D$68 = "RIGHT", $Q85 &gt; IF($H$68="", 0, $H$68)), $R85,
    FALSE, N("Default case: Return NA()"),
    TRUE, NA()
)</f>
        <v>#N/A</v>
      </c>
      <c r="U85" s="81" t="e" cm="1">
        <f t="array" ref="U85">_xlfn.IFS(
    FALSE, N("Check if X1 shading is ON"),
    $U$48&lt;&gt;"x", NA(),
    FALSE, N("Check if case is 'LEFT' and x axis value less than z score"),
    AND($D$71 = "LEFT", $Q85 &lt; IF($H$71="", 0, $H$71)), $R85,
    FALSE, N("Check if case is 'RIGHT' and x axis value greater than z score"),
    AND($D$71 = "RIGHT", $Q85 &gt; IF($H$71="", 0, $H$71)), $R85,
    FALSE, N("Check if case is 'TWO' and both directions"),
    AND(
        $D$71 = "TWO",
        OR($Q85 &lt; -ABS($H$71), $Q85 &gt; ABS($H$71))
    ), $R85,
    FALSE, N("Default case: Return NA()"),
    TRUE, NA()
)</f>
        <v>#VALUE!</v>
      </c>
      <c r="V85" s="38"/>
      <c r="W85" s="23">
        <v>1.6666666666666652</v>
      </c>
      <c r="X85" s="23">
        <v>8.6000000000000007E-2</v>
      </c>
      <c r="Y85" s="23">
        <f t="shared" si="15"/>
        <v>8.6000000000000007E-2</v>
      </c>
      <c r="Z85" s="23" t="str">
        <f t="shared" si="16"/>
        <v>x</v>
      </c>
    </row>
    <row r="86" spans="1:26" ht="16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38"/>
      <c r="L86" s="38"/>
      <c r="M86" s="38"/>
      <c r="N86" s="38"/>
      <c r="O86" s="38"/>
      <c r="P86" s="38"/>
      <c r="Q86" s="46">
        <f t="shared" si="5"/>
        <v>-1.5000000000000027</v>
      </c>
      <c r="R86" s="81">
        <f t="shared" si="6"/>
        <v>0.12951759566589122</v>
      </c>
      <c r="S86" s="81" t="e" cm="1">
        <f t="array" ref="S86">_xlfn.IFS(
    FALSE, N("Check if X1 shading is ON"),
    $S$48&lt;&gt;"x", NA(),
    FALSE, N("Check if case is 'LEFT' and x axis value less than z score"),
    AND($D$67 = "LEFT", $Q86 &lt; IF($H$67="", 0, $H$67)), $R86,
    FALSE, N("Check if case is 'RIGHT' and x axis value greater than z score"),
    AND($D$67 = "RIGHT", $Q86 &gt; IF($H$67="", 0, $H$67)), $R86,
    FALSE, N("Check if case is 'TWO' and both directions"),
    AND(
        $D$67 = "TWO",
        OR($Q86 &lt; -ABS($H$67), $Q86 &gt; ABS($H$68))
    ), $R86,
    FALSE, N("Default case: Return NA()"),
    TRUE, NA()
)</f>
        <v>#N/A</v>
      </c>
      <c r="T86" s="81" t="e" cm="1">
        <f t="array" ref="T86">_xlfn.IFS(
    FALSE, N("Check if X1 shading is ON"),
    $S$48&lt;&gt;"x", NA(),
    FALSE, N("Check if case is 'LEFT' and x axis value less than z score"),
    AND($D$68 = "LEFT", $Q86 &lt; IF($H$68="", 0, $H$68)), $R86,
    FALSE, N("Check if case is 'RIGHT' and x axis value greater than z score"),
    AND($D$68 = "RIGHT", $Q86 &gt; IF($H$68="", 0, $H$68)), $R86,
    FALSE, N("Default case: Return NA()"),
    TRUE, NA()
)</f>
        <v>#N/A</v>
      </c>
      <c r="U86" s="81" t="e" cm="1">
        <f t="array" ref="U86">_xlfn.IFS(
    FALSE, N("Check if X1 shading is ON"),
    $U$48&lt;&gt;"x", NA(),
    FALSE, N("Check if case is 'LEFT' and x axis value less than z score"),
    AND($D$71 = "LEFT", $Q86 &lt; IF($H$71="", 0, $H$71)), $R86,
    FALSE, N("Check if case is 'RIGHT' and x axis value greater than z score"),
    AND($D$71 = "RIGHT", $Q86 &gt; IF($H$71="", 0, $H$71)), $R86,
    FALSE, N("Check if case is 'TWO' and both directions"),
    AND(
        $D$71 = "TWO",
        OR($Q86 &lt; -ABS($H$71), $Q86 &gt; ABS($H$71))
    ), $R86,
    FALSE, N("Default case: Return NA()"),
    TRUE, NA()
)</f>
        <v>#VALUE!</v>
      </c>
      <c r="V86" s="38"/>
      <c r="W86" s="23">
        <v>-1.5000000000000027</v>
      </c>
      <c r="X86" s="23">
        <v>0.11</v>
      </c>
      <c r="Y86" s="23">
        <f t="shared" si="15"/>
        <v>0.11</v>
      </c>
      <c r="Z86" s="23" t="str">
        <f t="shared" si="16"/>
        <v>x</v>
      </c>
    </row>
    <row r="87" spans="1:26" ht="16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38"/>
      <c r="L87" s="38"/>
      <c r="M87" s="38"/>
      <c r="N87" s="38"/>
      <c r="O87" s="38"/>
      <c r="P87" s="38"/>
      <c r="Q87" s="46">
        <f t="shared" si="5"/>
        <v>-1.4583333333333359</v>
      </c>
      <c r="R87" s="81">
        <f t="shared" si="6"/>
        <v>0.13775113536619732</v>
      </c>
      <c r="S87" s="81" t="e" cm="1">
        <f t="array" ref="S87">_xlfn.IFS(
    FALSE, N("Check if X1 shading is ON"),
    $S$48&lt;&gt;"x", NA(),
    FALSE, N("Check if case is 'LEFT' and x axis value less than z score"),
    AND($D$67 = "LEFT", $Q87 &lt; IF($H$67="", 0, $H$67)), $R87,
    FALSE, N("Check if case is 'RIGHT' and x axis value greater than z score"),
    AND($D$67 = "RIGHT", $Q87 &gt; IF($H$67="", 0, $H$67)), $R87,
    FALSE, N("Check if case is 'TWO' and both directions"),
    AND(
        $D$67 = "TWO",
        OR($Q87 &lt; -ABS($H$67), $Q87 &gt; ABS($H$68))
    ), $R87,
    FALSE, N("Default case: Return NA()"),
    TRUE, NA()
)</f>
        <v>#N/A</v>
      </c>
      <c r="T87" s="81" t="e" cm="1">
        <f t="array" ref="T87">_xlfn.IFS(
    FALSE, N("Check if X1 shading is ON"),
    $S$48&lt;&gt;"x", NA(),
    FALSE, N("Check if case is 'LEFT' and x axis value less than z score"),
    AND($D$68 = "LEFT", $Q87 &lt; IF($H$68="", 0, $H$68)), $R87,
    FALSE, N("Check if case is 'RIGHT' and x axis value greater than z score"),
    AND($D$68 = "RIGHT", $Q87 &gt; IF($H$68="", 0, $H$68)), $R87,
    FALSE, N("Default case: Return NA()"),
    TRUE, NA()
)</f>
        <v>#N/A</v>
      </c>
      <c r="U87" s="81" t="e" cm="1">
        <f t="array" ref="U87">_xlfn.IFS(
    FALSE, N("Check if X1 shading is ON"),
    $U$48&lt;&gt;"x", NA(),
    FALSE, N("Check if case is 'LEFT' and x axis value less than z score"),
    AND($D$71 = "LEFT", $Q87 &lt; IF($H$71="", 0, $H$71)), $R87,
    FALSE, N("Check if case is 'RIGHT' and x axis value greater than z score"),
    AND($D$71 = "RIGHT", $Q87 &gt; IF($H$71="", 0, $H$71)), $R87,
    FALSE, N("Check if case is 'TWO' and both directions"),
    AND(
        $D$71 = "TWO",
        OR($Q87 &lt; -ABS($H$71), $Q87 &gt; ABS($H$71))
    ), $R87,
    FALSE, N("Default case: Return NA()"),
    TRUE, NA()
)</f>
        <v>#VALUE!</v>
      </c>
      <c r="V87" s="38"/>
      <c r="W87" s="23">
        <v>-1.3333333333333357</v>
      </c>
      <c r="X87" s="23">
        <v>0.11</v>
      </c>
      <c r="Y87" s="23">
        <f t="shared" si="15"/>
        <v>0.11</v>
      </c>
      <c r="Z87" s="23" t="str">
        <f t="shared" si="16"/>
        <v>x</v>
      </c>
    </row>
    <row r="88" spans="1:26" ht="16" x14ac:dyDescent="0.2">
      <c r="A88" s="72" t="s">
        <v>320</v>
      </c>
      <c r="B88" s="23"/>
      <c r="C88" s="16"/>
      <c r="D88" s="16"/>
      <c r="E88" s="16"/>
      <c r="F88" s="39"/>
      <c r="G88" s="38"/>
      <c r="H88" s="46"/>
      <c r="I88" s="47"/>
      <c r="J88" s="38"/>
      <c r="K88" s="38"/>
      <c r="L88" s="38"/>
      <c r="M88" s="38"/>
      <c r="N88" s="38"/>
      <c r="O88" s="38"/>
      <c r="P88" s="38"/>
      <c r="Q88" s="46">
        <f t="shared" si="5"/>
        <v>-1.4166666666666692</v>
      </c>
      <c r="R88" s="81">
        <f t="shared" si="6"/>
        <v>0.14625395427953519</v>
      </c>
      <c r="S88" s="81" t="e" cm="1">
        <f t="array" ref="S88">_xlfn.IFS(
    FALSE, N("Check if X1 shading is ON"),
    $S$48&lt;&gt;"x", NA(),
    FALSE, N("Check if case is 'LEFT' and x axis value less than z score"),
    AND($D$67 = "LEFT", $Q88 &lt; IF($H$67="", 0, $H$67)), $R88,
    FALSE, N("Check if case is 'RIGHT' and x axis value greater than z score"),
    AND($D$67 = "RIGHT", $Q88 &gt; IF($H$67="", 0, $H$67)), $R88,
    FALSE, N("Check if case is 'TWO' and both directions"),
    AND(
        $D$67 = "TWO",
        OR($Q88 &lt; -ABS($H$67), $Q88 &gt; ABS($H$68))
    ), $R88,
    FALSE, N("Default case: Return NA()"),
    TRUE, NA()
)</f>
        <v>#N/A</v>
      </c>
      <c r="T88" s="81" t="e" cm="1">
        <f t="array" ref="T88">_xlfn.IFS(
    FALSE, N("Check if X1 shading is ON"),
    $S$48&lt;&gt;"x", NA(),
    FALSE, N("Check if case is 'LEFT' and x axis value less than z score"),
    AND($D$68 = "LEFT", $Q88 &lt; IF($H$68="", 0, $H$68)), $R88,
    FALSE, N("Check if case is 'RIGHT' and x axis value greater than z score"),
    AND($D$68 = "RIGHT", $Q88 &gt; IF($H$68="", 0, $H$68)), $R88,
    FALSE, N("Default case: Return NA()"),
    TRUE, NA()
)</f>
        <v>#N/A</v>
      </c>
      <c r="U88" s="81" t="e" cm="1">
        <f t="array" ref="U88">_xlfn.IFS(
    FALSE, N("Check if X1 shading is ON"),
    $U$48&lt;&gt;"x", NA(),
    FALSE, N("Check if case is 'LEFT' and x axis value less than z score"),
    AND($D$71 = "LEFT", $Q88 &lt; IF($H$71="", 0, $H$71)), $R88,
    FALSE, N("Check if case is 'RIGHT' and x axis value greater than z score"),
    AND($D$71 = "RIGHT", $Q88 &gt; IF($H$71="", 0, $H$71)), $R88,
    FALSE, N("Check if case is 'TWO' and both directions"),
    AND(
        $D$71 = "TWO",
        OR($Q88 &lt; -ABS($H$71), $Q88 &gt; ABS($H$71))
    ), $R88,
    FALSE, N("Default case: Return NA()"),
    TRUE, NA()
)</f>
        <v>#VALUE!</v>
      </c>
      <c r="V88" s="38"/>
      <c r="W88" s="23">
        <v>-1.1666666666666687</v>
      </c>
      <c r="X88" s="23">
        <v>0.11</v>
      </c>
      <c r="Y88" s="23">
        <f t="shared" si="15"/>
        <v>0.11</v>
      </c>
      <c r="Z88" s="23" t="str">
        <f t="shared" si="16"/>
        <v>x</v>
      </c>
    </row>
    <row r="89" spans="1:26" ht="16" x14ac:dyDescent="0.2">
      <c r="A89" s="44" t="s">
        <v>289</v>
      </c>
      <c r="B89" s="5" t="s">
        <v>290</v>
      </c>
      <c r="C89" s="5" t="s">
        <v>44</v>
      </c>
      <c r="D89" s="44" t="s">
        <v>267</v>
      </c>
      <c r="E89" s="66" t="s">
        <v>324</v>
      </c>
      <c r="F89" s="66" t="s">
        <v>325</v>
      </c>
      <c r="G89" s="44" t="s">
        <v>268</v>
      </c>
      <c r="H89" s="46"/>
      <c r="I89" s="47"/>
      <c r="J89" s="38"/>
      <c r="K89" s="38"/>
      <c r="L89" s="38"/>
      <c r="M89" s="38"/>
      <c r="N89" s="38"/>
      <c r="O89" s="38"/>
      <c r="P89" s="38"/>
      <c r="Q89" s="46">
        <f t="shared" si="5"/>
        <v>-1.3750000000000024</v>
      </c>
      <c r="R89" s="81">
        <f t="shared" si="6"/>
        <v>0.15501226545829269</v>
      </c>
      <c r="S89" s="81" t="e" cm="1">
        <f t="array" ref="S89">_xlfn.IFS(
    FALSE, N("Check if X1 shading is ON"),
    $S$48&lt;&gt;"x", NA(),
    FALSE, N("Check if case is 'LEFT' and x axis value less than z score"),
    AND($D$67 = "LEFT", $Q89 &lt; IF($H$67="", 0, $H$67)), $R89,
    FALSE, N("Check if case is 'RIGHT' and x axis value greater than z score"),
    AND($D$67 = "RIGHT", $Q89 &gt; IF($H$67="", 0, $H$67)), $R89,
    FALSE, N("Check if case is 'TWO' and both directions"),
    AND(
        $D$67 = "TWO",
        OR($Q89 &lt; -ABS($H$67), $Q89 &gt; ABS($H$68))
    ), $R89,
    FALSE, N("Default case: Return NA()"),
    TRUE, NA()
)</f>
        <v>#N/A</v>
      </c>
      <c r="T89" s="81" t="e" cm="1">
        <f t="array" ref="T89">_xlfn.IFS(
    FALSE, N("Check if X1 shading is ON"),
    $S$48&lt;&gt;"x", NA(),
    FALSE, N("Check if case is 'LEFT' and x axis value less than z score"),
    AND($D$68 = "LEFT", $Q89 &lt; IF($H$68="", 0, $H$68)), $R89,
    FALSE, N("Check if case is 'RIGHT' and x axis value greater than z score"),
    AND($D$68 = "RIGHT", $Q89 &gt; IF($H$68="", 0, $H$68)), $R89,
    FALSE, N("Default case: Return NA()"),
    TRUE, NA()
)</f>
        <v>#N/A</v>
      </c>
      <c r="U89" s="81" t="e" cm="1">
        <f t="array" ref="U89">_xlfn.IFS(
    FALSE, N("Check if X1 shading is ON"),
    $U$48&lt;&gt;"x", NA(),
    FALSE, N("Check if case is 'LEFT' and x axis value less than z score"),
    AND($D$71 = "LEFT", $Q89 &lt; IF($H$71="", 0, $H$71)), $R89,
    FALSE, N("Check if case is 'RIGHT' and x axis value greater than z score"),
    AND($D$71 = "RIGHT", $Q89 &gt; IF($H$71="", 0, $H$71)), $R89,
    FALSE, N("Check if case is 'TWO' and both directions"),
    AND(
        $D$71 = "TWO",
        OR($Q89 &lt; -ABS($H$71), $Q89 &gt; ABS($H$71))
    ), $R89,
    FALSE, N("Default case: Return NA()"),
    TRUE, NA()
)</f>
        <v>#VALUE!</v>
      </c>
      <c r="V89" s="38"/>
      <c r="W89" s="23">
        <v>-0.83333333333333526</v>
      </c>
      <c r="X89" s="23">
        <v>0.11</v>
      </c>
      <c r="Y89" s="23">
        <f t="shared" si="15"/>
        <v>0.11</v>
      </c>
      <c r="Z89" s="23" t="str">
        <f t="shared" si="16"/>
        <v>x</v>
      </c>
    </row>
    <row r="90" spans="1:26" ht="17" x14ac:dyDescent="0.2">
      <c r="A90" s="41" t="str" cm="1">
        <f t="array" aca="1" ref="A90" ca="1">IFERROR(
    IF(
        OR(
            AND(ISNUMBER(INDIRECT("A2")), ISNUMBER(INDIRECT("B2")), INDIRECT("A2") &gt; 0, INDIRECT("B2") &gt; 0, INDIRECT("A2") = INDIRECT("B2")),
            AND(ISNUMBER(INDIRECT("B2")), ISNUMBER(INDIRECT("C2")), INDIRECT("B2") &gt; 0, INDIRECT("C2") &gt; 0, INDIRECT("B2") = INDIRECT("C2")),
            AND(ISNUMBER(INDIRECT("C2")), ISNUMBER(INDIRECT("D2")), INDIRECT("C2") &gt; 0, INDIRECT("D2") &gt; 0, INDIRECT("C2") = INDIRECT("D2")),
            AND(ISNUMBER(INDIRECT("D2")), ISNUMBER(INDIRECT("E2")), INDIRECT("D2") &gt; 0, INDIRECT("E2") &gt; 0, INDIRECT("D2") = INDIRECT("E2"))
        ),
        L61,
        "0"
    ),
    ""
)</f>
        <v>0</v>
      </c>
      <c r="B90" s="25">
        <v>0.15</v>
      </c>
      <c r="C90" s="41">
        <v>0</v>
      </c>
      <c r="D90" s="41" t="e">
        <f ca="1">IF(A90="x",B90,NA())</f>
        <v>#N/A</v>
      </c>
      <c r="E90" s="79">
        <f ca="1">RANDBETWEEN(1,10)</f>
        <v>9</v>
      </c>
      <c r="F90" s="112" t="s">
        <v>328</v>
      </c>
      <c r="G90" s="80" t="str" cm="1">
        <f t="array" aca="1" ref="G90" ca="1">INDEX(F90:F99,E90,1)</f>
        <v>EPIC!</v>
      </c>
      <c r="H90" s="16"/>
      <c r="I90" s="16"/>
      <c r="J90" s="16"/>
      <c r="K90" s="38"/>
      <c r="L90" s="38"/>
      <c r="M90" s="38"/>
      <c r="N90" s="38"/>
      <c r="O90" s="38"/>
      <c r="P90" s="38"/>
      <c r="Q90" s="46">
        <f t="shared" si="5"/>
        <v>-1.3333333333333357</v>
      </c>
      <c r="R90" s="81">
        <f t="shared" si="6"/>
        <v>0.1640100746759931</v>
      </c>
      <c r="S90" s="81" t="e" cm="1">
        <f t="array" ref="S90">_xlfn.IFS(
    FALSE, N("Check if X1 shading is ON"),
    $S$48&lt;&gt;"x", NA(),
    FALSE, N("Check if case is 'LEFT' and x axis value less than z score"),
    AND($D$67 = "LEFT", $Q90 &lt; IF($H$67="", 0, $H$67)), $R90,
    FALSE, N("Check if case is 'RIGHT' and x axis value greater than z score"),
    AND($D$67 = "RIGHT", $Q90 &gt; IF($H$67="", 0, $H$67)), $R90,
    FALSE, N("Check if case is 'TWO' and both directions"),
    AND(
        $D$67 = "TWO",
        OR($Q90 &lt; -ABS($H$67), $Q90 &gt; ABS($H$68))
    ), $R90,
    FALSE, N("Default case: Return NA()"),
    TRUE, NA()
)</f>
        <v>#N/A</v>
      </c>
      <c r="T90" s="81" t="e" cm="1">
        <f t="array" ref="T90">_xlfn.IFS(
    FALSE, N("Check if X1 shading is ON"),
    $S$48&lt;&gt;"x", NA(),
    FALSE, N("Check if case is 'LEFT' and x axis value less than z score"),
    AND($D$68 = "LEFT", $Q90 &lt; IF($H$68="", 0, $H$68)), $R90,
    FALSE, N("Check if case is 'RIGHT' and x axis value greater than z score"),
    AND($D$68 = "RIGHT", $Q90 &gt; IF($H$68="", 0, $H$68)), $R90,
    FALSE, N("Default case: Return NA()"),
    TRUE, NA()
)</f>
        <v>#N/A</v>
      </c>
      <c r="U90" s="81" t="e" cm="1">
        <f t="array" ref="U90">_xlfn.IFS(
    FALSE, N("Check if X1 shading is ON"),
    $U$48&lt;&gt;"x", NA(),
    FALSE, N("Check if case is 'LEFT' and x axis value less than z score"),
    AND($D$71 = "LEFT", $Q90 &lt; IF($H$71="", 0, $H$71)), $R90,
    FALSE, N("Check if case is 'RIGHT' and x axis value greater than z score"),
    AND($D$71 = "RIGHT", $Q90 &gt; IF($H$71="", 0, $H$71)), $R90,
    FALSE, N("Check if case is 'TWO' and both directions"),
    AND(
        $D$71 = "TWO",
        OR($Q90 &lt; -ABS($H$71), $Q90 &gt; ABS($H$71))
    ), $R90,
    FALSE, N("Default case: Return NA()"),
    TRUE, NA()
)</f>
        <v>#VALUE!</v>
      </c>
      <c r="V90" s="38"/>
      <c r="W90" s="23">
        <v>-0.66666666666666874</v>
      </c>
      <c r="X90" s="23">
        <v>0.11</v>
      </c>
      <c r="Y90" s="23">
        <f t="shared" si="15"/>
        <v>0.11</v>
      </c>
      <c r="Z90" s="23" t="str">
        <f t="shared" si="16"/>
        <v>x</v>
      </c>
    </row>
    <row r="91" spans="1:26" ht="16" x14ac:dyDescent="0.2">
      <c r="A91" s="39"/>
      <c r="B91" s="23"/>
      <c r="C91" s="39"/>
      <c r="D91" s="39"/>
      <c r="E91" s="38"/>
      <c r="F91" s="113" t="s">
        <v>333</v>
      </c>
      <c r="G91" s="38"/>
      <c r="H91" s="16"/>
      <c r="I91" s="16"/>
      <c r="J91" s="16"/>
      <c r="K91" s="38"/>
      <c r="L91" s="38"/>
      <c r="M91" s="38"/>
      <c r="N91" s="38"/>
      <c r="O91" s="38"/>
      <c r="P91" s="38"/>
      <c r="Q91" s="46">
        <f t="shared" si="5"/>
        <v>-1.291666666666669</v>
      </c>
      <c r="R91" s="81">
        <f t="shared" si="6"/>
        <v>0.17322916253851786</v>
      </c>
      <c r="S91" s="81" t="e" cm="1">
        <f t="array" ref="S91">_xlfn.IFS(
    FALSE, N("Check if X1 shading is ON"),
    $S$48&lt;&gt;"x", NA(),
    FALSE, N("Check if case is 'LEFT' and x axis value less than z score"),
    AND($D$67 = "LEFT", $Q91 &lt; IF($H$67="", 0, $H$67)), $R91,
    FALSE, N("Check if case is 'RIGHT' and x axis value greater than z score"),
    AND($D$67 = "RIGHT", $Q91 &gt; IF($H$67="", 0, $H$67)), $R91,
    FALSE, N("Check if case is 'TWO' and both directions"),
    AND(
        $D$67 = "TWO",
        OR($Q91 &lt; -ABS($H$67), $Q91 &gt; ABS($H$68))
    ), $R91,
    FALSE, N("Default case: Return NA()"),
    TRUE, NA()
)</f>
        <v>#N/A</v>
      </c>
      <c r="T91" s="81" t="e" cm="1">
        <f t="array" ref="T91">_xlfn.IFS(
    FALSE, N("Check if X1 shading is ON"),
    $S$48&lt;&gt;"x", NA(),
    FALSE, N("Check if case is 'LEFT' and x axis value less than z score"),
    AND($D$68 = "LEFT", $Q91 &lt; IF($H$68="", 0, $H$68)), $R91,
    FALSE, N("Check if case is 'RIGHT' and x axis value greater than z score"),
    AND($D$68 = "RIGHT", $Q91 &gt; IF($H$68="", 0, $H$68)), $R91,
    FALSE, N("Default case: Return NA()"),
    TRUE, NA()
)</f>
        <v>#N/A</v>
      </c>
      <c r="U91" s="81" t="e" cm="1">
        <f t="array" ref="U91">_xlfn.IFS(
    FALSE, N("Check if X1 shading is ON"),
    $U$48&lt;&gt;"x", NA(),
    FALSE, N("Check if case is 'LEFT' and x axis value less than z score"),
    AND($D$71 = "LEFT", $Q91 &lt; IF($H$71="", 0, $H$71)), $R91,
    FALSE, N("Check if case is 'RIGHT' and x axis value greater than z score"),
    AND($D$71 = "RIGHT", $Q91 &gt; IF($H$71="", 0, $H$71)), $R91,
    FALSE, N("Check if case is 'TWO' and both directions"),
    AND(
        $D$71 = "TWO",
        OR($Q91 &lt; -ABS($H$71), $Q91 &gt; ABS($H$71))
    ), $R91,
    FALSE, N("Default case: Return NA()"),
    TRUE, NA()
)</f>
        <v>#VALUE!</v>
      </c>
      <c r="V91" s="38"/>
      <c r="W91" s="23">
        <v>-0.50000000000000222</v>
      </c>
      <c r="X91" s="23">
        <v>0.11</v>
      </c>
      <c r="Y91" s="23">
        <f t="shared" si="15"/>
        <v>0.11</v>
      </c>
      <c r="Z91" s="23" t="str">
        <f t="shared" si="16"/>
        <v>x</v>
      </c>
    </row>
    <row r="92" spans="1:26" ht="16" x14ac:dyDescent="0.2">
      <c r="A92" s="39"/>
      <c r="B92" s="16"/>
      <c r="C92" s="23"/>
      <c r="D92" s="39"/>
      <c r="E92" s="38"/>
      <c r="F92" s="113" t="s">
        <v>337</v>
      </c>
      <c r="G92" s="38"/>
      <c r="H92" s="16"/>
      <c r="I92" s="16"/>
      <c r="J92" s="16"/>
      <c r="K92" s="38"/>
      <c r="L92" s="38"/>
      <c r="M92" s="38"/>
      <c r="N92" s="38"/>
      <c r="O92" s="38"/>
      <c r="P92" s="38"/>
      <c r="Q92" s="46">
        <f t="shared" si="5"/>
        <v>-1.2500000000000022</v>
      </c>
      <c r="R92" s="81">
        <f t="shared" si="6"/>
        <v>0.18264908538902141</v>
      </c>
      <c r="S92" s="81" t="e" cm="1">
        <f t="array" ref="S92">_xlfn.IFS(
    FALSE, N("Check if X1 shading is ON"),
    $S$48&lt;&gt;"x", NA(),
    FALSE, N("Check if case is 'LEFT' and x axis value less than z score"),
    AND($D$67 = "LEFT", $Q92 &lt; IF($H$67="", 0, $H$67)), $R92,
    FALSE, N("Check if case is 'RIGHT' and x axis value greater than z score"),
    AND($D$67 = "RIGHT", $Q92 &gt; IF($H$67="", 0, $H$67)), $R92,
    FALSE, N("Check if case is 'TWO' and both directions"),
    AND(
        $D$67 = "TWO",
        OR($Q92 &lt; -ABS($H$67), $Q92 &gt; ABS($H$68))
    ), $R92,
    FALSE, N("Default case: Return NA()"),
    TRUE, NA()
)</f>
        <v>#N/A</v>
      </c>
      <c r="T92" s="81" t="e" cm="1">
        <f t="array" ref="T92">_xlfn.IFS(
    FALSE, N("Check if X1 shading is ON"),
    $S$48&lt;&gt;"x", NA(),
    FALSE, N("Check if case is 'LEFT' and x axis value less than z score"),
    AND($D$68 = "LEFT", $Q92 &lt; IF($H$68="", 0, $H$68)), $R92,
    FALSE, N("Check if case is 'RIGHT' and x axis value greater than z score"),
    AND($D$68 = "RIGHT", $Q92 &gt; IF($H$68="", 0, $H$68)), $R92,
    FALSE, N("Default case: Return NA()"),
    TRUE, NA()
)</f>
        <v>#N/A</v>
      </c>
      <c r="U92" s="81" t="e" cm="1">
        <f t="array" ref="U92">_xlfn.IFS(
    FALSE, N("Check if X1 shading is ON"),
    $U$48&lt;&gt;"x", NA(),
    FALSE, N("Check if case is 'LEFT' and x axis value less than z score"),
    AND($D$71 = "LEFT", $Q92 &lt; IF($H$71="", 0, $H$71)), $R92,
    FALSE, N("Check if case is 'RIGHT' and x axis value greater than z score"),
    AND($D$71 = "RIGHT", $Q92 &gt; IF($H$71="", 0, $H$71)), $R92,
    FALSE, N("Check if case is 'TWO' and both directions"),
    AND(
        $D$71 = "TWO",
        OR($Q92 &lt; -ABS($H$71), $Q92 &gt; ABS($H$71))
    ), $R92,
    FALSE, N("Default case: Return NA()"),
    TRUE, NA()
)</f>
        <v>#VALUE!</v>
      </c>
      <c r="V92" s="38"/>
      <c r="W92" s="23">
        <v>-0.33333333333333548</v>
      </c>
      <c r="X92" s="23">
        <v>0.11</v>
      </c>
      <c r="Y92" s="23">
        <f t="shared" si="15"/>
        <v>0.11</v>
      </c>
      <c r="Z92" s="23" t="str">
        <f t="shared" si="16"/>
        <v>x</v>
      </c>
    </row>
    <row r="93" spans="1:26" ht="16" x14ac:dyDescent="0.2">
      <c r="A93" s="39"/>
      <c r="B93" s="16"/>
      <c r="C93" s="23"/>
      <c r="D93" s="39"/>
      <c r="E93" s="38"/>
      <c r="F93" s="113" t="s">
        <v>341</v>
      </c>
      <c r="G93" s="38"/>
      <c r="H93" s="16"/>
      <c r="I93" s="16"/>
      <c r="J93" s="16"/>
      <c r="K93" s="38"/>
      <c r="L93" s="38"/>
      <c r="M93" s="38"/>
      <c r="N93" s="38"/>
      <c r="O93" s="38"/>
      <c r="P93" s="38"/>
      <c r="Q93" s="46">
        <f t="shared" si="5"/>
        <v>-1.2083333333333355</v>
      </c>
      <c r="R93" s="81">
        <f t="shared" si="6"/>
        <v>0.19224719608678109</v>
      </c>
      <c r="S93" s="81" t="e" cm="1">
        <f t="array" ref="S93">_xlfn.IFS(
    FALSE, N("Check if X1 shading is ON"),
    $S$48&lt;&gt;"x", NA(),
    FALSE, N("Check if case is 'LEFT' and x axis value less than z score"),
    AND($D$67 = "LEFT", $Q93 &lt; IF($H$67="", 0, $H$67)), $R93,
    FALSE, N("Check if case is 'RIGHT' and x axis value greater than z score"),
    AND($D$67 = "RIGHT", $Q93 &gt; IF($H$67="", 0, $H$67)), $R93,
    FALSE, N("Check if case is 'TWO' and both directions"),
    AND(
        $D$67 = "TWO",
        OR($Q93 &lt; -ABS($H$67), $Q93 &gt; ABS($H$68))
    ), $R93,
    FALSE, N("Default case: Return NA()"),
    TRUE, NA()
)</f>
        <v>#N/A</v>
      </c>
      <c r="T93" s="81" t="e" cm="1">
        <f t="array" ref="T93">_xlfn.IFS(
    FALSE, N("Check if X1 shading is ON"),
    $S$48&lt;&gt;"x", NA(),
    FALSE, N("Check if case is 'LEFT' and x axis value less than z score"),
    AND($D$68 = "LEFT", $Q93 &lt; IF($H$68="", 0, $H$68)), $R93,
    FALSE, N("Check if case is 'RIGHT' and x axis value greater than z score"),
    AND($D$68 = "RIGHT", $Q93 &gt; IF($H$68="", 0, $H$68)), $R93,
    FALSE, N("Default case: Return NA()"),
    TRUE, NA()
)</f>
        <v>#N/A</v>
      </c>
      <c r="U93" s="81" t="e" cm="1">
        <f t="array" ref="U93">_xlfn.IFS(
    FALSE, N("Check if X1 shading is ON"),
    $U$48&lt;&gt;"x", NA(),
    FALSE, N("Check if case is 'LEFT' and x axis value less than z score"),
    AND($D$71 = "LEFT", $Q93 &lt; IF($H$71="", 0, $H$71)), $R93,
    FALSE, N("Check if case is 'RIGHT' and x axis value greater than z score"),
    AND($D$71 = "RIGHT", $Q93 &gt; IF($H$71="", 0, $H$71)), $R93,
    FALSE, N("Check if case is 'TWO' and both directions"),
    AND(
        $D$71 = "TWO",
        OR($Q93 &lt; -ABS($H$71), $Q93 &gt; ABS($H$71))
    ), $R93,
    FALSE, N("Default case: Return NA()"),
    TRUE, NA()
)</f>
        <v>#VALUE!</v>
      </c>
      <c r="V93" s="38"/>
      <c r="W93" s="23">
        <v>-0.16666666666666879</v>
      </c>
      <c r="X93" s="23">
        <v>0.11</v>
      </c>
      <c r="Y93" s="23">
        <f t="shared" si="15"/>
        <v>0.11</v>
      </c>
      <c r="Z93" s="23" t="str">
        <f t="shared" si="16"/>
        <v>x</v>
      </c>
    </row>
    <row r="94" spans="1:26" ht="16" x14ac:dyDescent="0.2">
      <c r="A94" s="39"/>
      <c r="B94" s="16"/>
      <c r="C94" s="23"/>
      <c r="D94" s="39"/>
      <c r="E94" s="38"/>
      <c r="F94" s="113" t="s">
        <v>343</v>
      </c>
      <c r="G94" s="38"/>
      <c r="H94" s="16"/>
      <c r="I94" s="16"/>
      <c r="J94" s="16"/>
      <c r="K94" s="38"/>
      <c r="L94" s="38"/>
      <c r="M94" s="38"/>
      <c r="N94" s="38"/>
      <c r="O94" s="38"/>
      <c r="P94" s="38"/>
      <c r="Q94" s="46">
        <f t="shared" si="5"/>
        <v>-1.1666666666666687</v>
      </c>
      <c r="R94" s="81">
        <f t="shared" si="6"/>
        <v>0.20199868555405839</v>
      </c>
      <c r="S94" s="81" t="e" cm="1">
        <f t="array" ref="S94">_xlfn.IFS(
    FALSE, N("Check if X1 shading is ON"),
    $S$48&lt;&gt;"x", NA(),
    FALSE, N("Check if case is 'LEFT' and x axis value less than z score"),
    AND($D$67 = "LEFT", $Q94 &lt; IF($H$67="", 0, $H$67)), $R94,
    FALSE, N("Check if case is 'RIGHT' and x axis value greater than z score"),
    AND($D$67 = "RIGHT", $Q94 &gt; IF($H$67="", 0, $H$67)), $R94,
    FALSE, N("Check if case is 'TWO' and both directions"),
    AND(
        $D$67 = "TWO",
        OR($Q94 &lt; -ABS($H$67), $Q94 &gt; ABS($H$68))
    ), $R94,
    FALSE, N("Default case: Return NA()"),
    TRUE, NA()
)</f>
        <v>#N/A</v>
      </c>
      <c r="T94" s="81" t="e" cm="1">
        <f t="array" ref="T94">_xlfn.IFS(
    FALSE, N("Check if X1 shading is ON"),
    $S$48&lt;&gt;"x", NA(),
    FALSE, N("Check if case is 'LEFT' and x axis value less than z score"),
    AND($D$68 = "LEFT", $Q94 &lt; IF($H$68="", 0, $H$68)), $R94,
    FALSE, N("Check if case is 'RIGHT' and x axis value greater than z score"),
    AND($D$68 = "RIGHT", $Q94 &gt; IF($H$68="", 0, $H$68)), $R94,
    FALSE, N("Default case: Return NA()"),
    TRUE, NA()
)</f>
        <v>#N/A</v>
      </c>
      <c r="U94" s="81" t="e" cm="1">
        <f t="array" ref="U94">_xlfn.IFS(
    FALSE, N("Check if X1 shading is ON"),
    $U$48&lt;&gt;"x", NA(),
    FALSE, N("Check if case is 'LEFT' and x axis value less than z score"),
    AND($D$71 = "LEFT", $Q94 &lt; IF($H$71="", 0, $H$71)), $R94,
    FALSE, N("Check if case is 'RIGHT' and x axis value greater than z score"),
    AND($D$71 = "RIGHT", $Q94 &gt; IF($H$71="", 0, $H$71)), $R94,
    FALSE, N("Check if case is 'TWO' and both directions"),
    AND(
        $D$71 = "TWO",
        OR($Q94 &lt; -ABS($H$71), $Q94 &gt; ABS($H$71))
    ), $R94,
    FALSE, N("Default case: Return NA()"),
    TRUE, NA()
)</f>
        <v>#VALUE!</v>
      </c>
      <c r="V94" s="38"/>
      <c r="W94" s="23">
        <v>0.16666666666666449</v>
      </c>
      <c r="X94" s="23">
        <v>0.11</v>
      </c>
      <c r="Y94" s="23">
        <f t="shared" si="15"/>
        <v>0.11</v>
      </c>
      <c r="Z94" s="23" t="str">
        <f t="shared" si="16"/>
        <v>x</v>
      </c>
    </row>
    <row r="95" spans="1:26" ht="16" x14ac:dyDescent="0.2">
      <c r="A95" s="39"/>
      <c r="B95" s="16"/>
      <c r="C95" s="23"/>
      <c r="D95" s="39"/>
      <c r="E95" s="38"/>
      <c r="F95" s="113" t="s">
        <v>347</v>
      </c>
      <c r="G95" s="38"/>
      <c r="H95" s="16"/>
      <c r="I95" s="16"/>
      <c r="J95" s="16"/>
      <c r="K95" s="38"/>
      <c r="L95" s="38"/>
      <c r="M95" s="38"/>
      <c r="N95" s="38"/>
      <c r="O95" s="38"/>
      <c r="P95" s="38"/>
      <c r="Q95" s="46">
        <f t="shared" si="5"/>
        <v>-1.125000000000002</v>
      </c>
      <c r="R95" s="81">
        <f t="shared" si="6"/>
        <v>0.21187664577569898</v>
      </c>
      <c r="S95" s="81" t="e" cm="1">
        <f t="array" ref="S95">_xlfn.IFS(
    FALSE, N("Check if X1 shading is ON"),
    $S$48&lt;&gt;"x", NA(),
    FALSE, N("Check if case is 'LEFT' and x axis value less than z score"),
    AND($D$67 = "LEFT", $Q95 &lt; IF($H$67="", 0, $H$67)), $R95,
    FALSE, N("Check if case is 'RIGHT' and x axis value greater than z score"),
    AND($D$67 = "RIGHT", $Q95 &gt; IF($H$67="", 0, $H$67)), $R95,
    FALSE, N("Check if case is 'TWO' and both directions"),
    AND(
        $D$67 = "TWO",
        OR($Q95 &lt; -ABS($H$67), $Q95 &gt; ABS($H$68))
    ), $R95,
    FALSE, N("Default case: Return NA()"),
    TRUE, NA()
)</f>
        <v>#N/A</v>
      </c>
      <c r="T95" s="81" t="e" cm="1">
        <f t="array" ref="T95">_xlfn.IFS(
    FALSE, N("Check if X1 shading is ON"),
    $S$48&lt;&gt;"x", NA(),
    FALSE, N("Check if case is 'LEFT' and x axis value less than z score"),
    AND($D$68 = "LEFT", $Q95 &lt; IF($H$68="", 0, $H$68)), $R95,
    FALSE, N("Check if case is 'RIGHT' and x axis value greater than z score"),
    AND($D$68 = "RIGHT", $Q95 &gt; IF($H$68="", 0, $H$68)), $R95,
    FALSE, N("Default case: Return NA()"),
    TRUE, NA()
)</f>
        <v>#N/A</v>
      </c>
      <c r="U95" s="81" t="e" cm="1">
        <f t="array" ref="U95">_xlfn.IFS(
    FALSE, N("Check if X1 shading is ON"),
    $U$48&lt;&gt;"x", NA(),
    FALSE, N("Check if case is 'LEFT' and x axis value less than z score"),
    AND($D$71 = "LEFT", $Q95 &lt; IF($H$71="", 0, $H$71)), $R95,
    FALSE, N("Check if case is 'RIGHT' and x axis value greater than z score"),
    AND($D$71 = "RIGHT", $Q95 &gt; IF($H$71="", 0, $H$71)), $R95,
    FALSE, N("Check if case is 'TWO' and both directions"),
    AND(
        $D$71 = "TWO",
        OR($Q95 &lt; -ABS($H$71), $Q95 &gt; ABS($H$71))
    ), $R95,
    FALSE, N("Default case: Return NA()"),
    TRUE, NA()
)</f>
        <v>#VALUE!</v>
      </c>
      <c r="V95" s="38"/>
      <c r="W95" s="23">
        <v>0.33333333333333115</v>
      </c>
      <c r="X95" s="23">
        <v>0.11</v>
      </c>
      <c r="Y95" s="23">
        <f t="shared" si="15"/>
        <v>0.11</v>
      </c>
      <c r="Z95" s="23" t="str">
        <f t="shared" si="16"/>
        <v>x</v>
      </c>
    </row>
    <row r="96" spans="1:26" ht="16" x14ac:dyDescent="0.2">
      <c r="A96" s="39"/>
      <c r="B96" s="23"/>
      <c r="C96" s="23"/>
      <c r="D96" s="39"/>
      <c r="E96" s="38"/>
      <c r="F96" s="113" t="s">
        <v>350</v>
      </c>
      <c r="G96" s="38"/>
      <c r="H96" s="16"/>
      <c r="I96" s="16"/>
      <c r="J96" s="16"/>
      <c r="K96" s="38"/>
      <c r="L96" s="38"/>
      <c r="M96" s="38"/>
      <c r="N96" s="38"/>
      <c r="O96" s="38"/>
      <c r="P96" s="38"/>
      <c r="Q96" s="46">
        <f t="shared" si="5"/>
        <v>-1.0833333333333353</v>
      </c>
      <c r="R96" s="81">
        <f t="shared" si="6"/>
        <v>0.22185215470573549</v>
      </c>
      <c r="S96" s="81" t="e" cm="1">
        <f t="array" ref="S96">_xlfn.IFS(
    FALSE, N("Check if X1 shading is ON"),
    $S$48&lt;&gt;"x", NA(),
    FALSE, N("Check if case is 'LEFT' and x axis value less than z score"),
    AND($D$67 = "LEFT", $Q96 &lt; IF($H$67="", 0, $H$67)), $R96,
    FALSE, N("Check if case is 'RIGHT' and x axis value greater than z score"),
    AND($D$67 = "RIGHT", $Q96 &gt; IF($H$67="", 0, $H$67)), $R96,
    FALSE, N("Check if case is 'TWO' and both directions"),
    AND(
        $D$67 = "TWO",
        OR($Q96 &lt; -ABS($H$67), $Q96 &gt; ABS($H$68))
    ), $R96,
    FALSE, N("Default case: Return NA()"),
    TRUE, NA()
)</f>
        <v>#N/A</v>
      </c>
      <c r="T96" s="81" t="e" cm="1">
        <f t="array" ref="T96">_xlfn.IFS(
    FALSE, N("Check if X1 shading is ON"),
    $S$48&lt;&gt;"x", NA(),
    FALSE, N("Check if case is 'LEFT' and x axis value less than z score"),
    AND($D$68 = "LEFT", $Q96 &lt; IF($H$68="", 0, $H$68)), $R96,
    FALSE, N("Check if case is 'RIGHT' and x axis value greater than z score"),
    AND($D$68 = "RIGHT", $Q96 &gt; IF($H$68="", 0, $H$68)), $R96,
    FALSE, N("Default case: Return NA()"),
    TRUE, NA()
)</f>
        <v>#N/A</v>
      </c>
      <c r="U96" s="81" t="e" cm="1">
        <f t="array" ref="U96">_xlfn.IFS(
    FALSE, N("Check if X1 shading is ON"),
    $U$48&lt;&gt;"x", NA(),
    FALSE, N("Check if case is 'LEFT' and x axis value less than z score"),
    AND($D$71 = "LEFT", $Q96 &lt; IF($H$71="", 0, $H$71)), $R96,
    FALSE, N("Check if case is 'RIGHT' and x axis value greater than z score"),
    AND($D$71 = "RIGHT", $Q96 &gt; IF($H$71="", 0, $H$71)), $R96,
    FALSE, N("Check if case is 'TWO' and both directions"),
    AND(
        $D$71 = "TWO",
        OR($Q96 &lt; -ABS($H$71), $Q96 &gt; ABS($H$71))
    ), $R96,
    FALSE, N("Default case: Return NA()"),
    TRUE, NA()
)</f>
        <v>#VALUE!</v>
      </c>
      <c r="V96" s="38"/>
      <c r="W96" s="23">
        <v>0.49999999999999789</v>
      </c>
      <c r="X96" s="23">
        <v>0.11</v>
      </c>
      <c r="Y96" s="23">
        <f t="shared" si="15"/>
        <v>0.11</v>
      </c>
      <c r="Z96" s="23" t="str">
        <f t="shared" si="16"/>
        <v>x</v>
      </c>
    </row>
    <row r="97" spans="1:26" ht="16" x14ac:dyDescent="0.2">
      <c r="A97" s="39"/>
      <c r="B97" s="23"/>
      <c r="C97" s="23"/>
      <c r="D97" s="39"/>
      <c r="E97" s="38"/>
      <c r="F97" s="113" t="s">
        <v>353</v>
      </c>
      <c r="G97" s="38"/>
      <c r="H97" s="16"/>
      <c r="I97" s="16"/>
      <c r="J97" s="16"/>
      <c r="K97" s="38"/>
      <c r="L97" s="38"/>
      <c r="M97" s="38"/>
      <c r="N97" s="38"/>
      <c r="O97" s="38"/>
      <c r="P97" s="38"/>
      <c r="Q97" s="46">
        <f t="shared" si="5"/>
        <v>-1.0416666666666685</v>
      </c>
      <c r="R97" s="81">
        <f t="shared" si="6"/>
        <v>0.23189438328624226</v>
      </c>
      <c r="S97" s="81" t="e" cm="1">
        <f t="array" ref="S97">_xlfn.IFS(
    FALSE, N("Check if X1 shading is ON"),
    $S$48&lt;&gt;"x", NA(),
    FALSE, N("Check if case is 'LEFT' and x axis value less than z score"),
    AND($D$67 = "LEFT", $Q97 &lt; IF($H$67="", 0, $H$67)), $R97,
    FALSE, N("Check if case is 'RIGHT' and x axis value greater than z score"),
    AND($D$67 = "RIGHT", $Q97 &gt; IF($H$67="", 0, $H$67)), $R97,
    FALSE, N("Check if case is 'TWO' and both directions"),
    AND(
        $D$67 = "TWO",
        OR($Q97 &lt; -ABS($H$67), $Q97 &gt; ABS($H$68))
    ), $R97,
    FALSE, N("Default case: Return NA()"),
    TRUE, NA()
)</f>
        <v>#N/A</v>
      </c>
      <c r="T97" s="81" t="e" cm="1">
        <f t="array" ref="T97">_xlfn.IFS(
    FALSE, N("Check if X1 shading is ON"),
    $S$48&lt;&gt;"x", NA(),
    FALSE, N("Check if case is 'LEFT' and x axis value less than z score"),
    AND($D$68 = "LEFT", $Q97 &lt; IF($H$68="", 0, $H$68)), $R97,
    FALSE, N("Check if case is 'RIGHT' and x axis value greater than z score"),
    AND($D$68 = "RIGHT", $Q97 &gt; IF($H$68="", 0, $H$68)), $R97,
    FALSE, N("Default case: Return NA()"),
    TRUE, NA()
)</f>
        <v>#N/A</v>
      </c>
      <c r="U97" s="81" t="e" cm="1">
        <f t="array" ref="U97">_xlfn.IFS(
    FALSE, N("Check if X1 shading is ON"),
    $U$48&lt;&gt;"x", NA(),
    FALSE, N("Check if case is 'LEFT' and x axis value less than z score"),
    AND($D$71 = "LEFT", $Q97 &lt; IF($H$71="", 0, $H$71)), $R97,
    FALSE, N("Check if case is 'RIGHT' and x axis value greater than z score"),
    AND($D$71 = "RIGHT", $Q97 &gt; IF($H$71="", 0, $H$71)), $R97,
    FALSE, N("Check if case is 'TWO' and both directions"),
    AND(
        $D$71 = "TWO",
        OR($Q97 &lt; -ABS($H$71), $Q97 &gt; ABS($H$71))
    ), $R97,
    FALSE, N("Default case: Return NA()"),
    TRUE, NA()
)</f>
        <v>#VALUE!</v>
      </c>
      <c r="V97" s="38"/>
      <c r="W97" s="23">
        <v>0.66666666666666441</v>
      </c>
      <c r="X97" s="23">
        <v>0.11</v>
      </c>
      <c r="Y97" s="23">
        <f t="shared" si="15"/>
        <v>0.11</v>
      </c>
      <c r="Z97" s="23" t="str">
        <f t="shared" si="16"/>
        <v>x</v>
      </c>
    </row>
    <row r="98" spans="1:26" ht="16" x14ac:dyDescent="0.2">
      <c r="A98" s="39"/>
      <c r="B98" s="23"/>
      <c r="C98" s="23"/>
      <c r="D98" s="39"/>
      <c r="E98" s="38"/>
      <c r="F98" s="113" t="s">
        <v>355</v>
      </c>
      <c r="G98" s="38"/>
      <c r="H98" s="16"/>
      <c r="I98" s="16"/>
      <c r="J98" s="16"/>
      <c r="K98" s="38"/>
      <c r="L98" s="38"/>
      <c r="M98" s="38"/>
      <c r="N98" s="38"/>
      <c r="O98" s="38"/>
      <c r="P98" s="38"/>
      <c r="Q98" s="46">
        <f t="shared" si="5"/>
        <v>-1.0000000000000018</v>
      </c>
      <c r="R98" s="81">
        <f t="shared" si="6"/>
        <v>0.24197072451914292</v>
      </c>
      <c r="S98" s="81" t="e" cm="1">
        <f t="array" ref="S98">_xlfn.IFS(
    FALSE, N("Check if X1 shading is ON"),
    $S$48&lt;&gt;"x", NA(),
    FALSE, N("Check if case is 'LEFT' and x axis value less than z score"),
    AND($D$67 = "LEFT", $Q98 &lt; IF($H$67="", 0, $H$67)), $R98,
    FALSE, N("Check if case is 'RIGHT' and x axis value greater than z score"),
    AND($D$67 = "RIGHT", $Q98 &gt; IF($H$67="", 0, $H$67)), $R98,
    FALSE, N("Check if case is 'TWO' and both directions"),
    AND(
        $D$67 = "TWO",
        OR($Q98 &lt; -ABS($H$67), $Q98 &gt; ABS($H$68))
    ), $R98,
    FALSE, N("Default case: Return NA()"),
    TRUE, NA()
)</f>
        <v>#N/A</v>
      </c>
      <c r="T98" s="81" t="e" cm="1">
        <f t="array" ref="T98">_xlfn.IFS(
    FALSE, N("Check if X1 shading is ON"),
    $S$48&lt;&gt;"x", NA(),
    FALSE, N("Check if case is 'LEFT' and x axis value less than z score"),
    AND($D$68 = "LEFT", $Q98 &lt; IF($H$68="", 0, $H$68)), $R98,
    FALSE, N("Check if case is 'RIGHT' and x axis value greater than z score"),
    AND($D$68 = "RIGHT", $Q98 &gt; IF($H$68="", 0, $H$68)), $R98,
    FALSE, N("Default case: Return NA()"),
    TRUE, NA()
)</f>
        <v>#N/A</v>
      </c>
      <c r="U98" s="81" t="e" cm="1">
        <f t="array" ref="U98">_xlfn.IFS(
    FALSE, N("Check if X1 shading is ON"),
    $U$48&lt;&gt;"x", NA(),
    FALSE, N("Check if case is 'LEFT' and x axis value less than z score"),
    AND($D$71 = "LEFT", $Q98 &lt; IF($H$71="", 0, $H$71)), $R98,
    FALSE, N("Check if case is 'RIGHT' and x axis value greater than z score"),
    AND($D$71 = "RIGHT", $Q98 &gt; IF($H$71="", 0, $H$71)), $R98,
    FALSE, N("Check if case is 'TWO' and both directions"),
    AND(
        $D$71 = "TWO",
        OR($Q98 &lt; -ABS($H$71), $Q98 &gt; ABS($H$71))
    ), $R98,
    FALSE, N("Default case: Return NA()"),
    TRUE, NA()
)</f>
        <v>#VALUE!</v>
      </c>
      <c r="V98" s="38"/>
      <c r="W98" s="23">
        <v>0.83333333333333093</v>
      </c>
      <c r="X98" s="23">
        <v>0.11</v>
      </c>
      <c r="Y98" s="23">
        <f t="shared" si="15"/>
        <v>0.11</v>
      </c>
      <c r="Z98" s="23" t="str">
        <f t="shared" si="16"/>
        <v>x</v>
      </c>
    </row>
    <row r="99" spans="1:26" ht="16" x14ac:dyDescent="0.2">
      <c r="A99" s="39"/>
      <c r="B99" s="23"/>
      <c r="C99" s="23"/>
      <c r="D99" s="39"/>
      <c r="E99" s="38"/>
      <c r="F99" s="113" t="s">
        <v>357</v>
      </c>
      <c r="G99" s="38"/>
      <c r="H99" s="16"/>
      <c r="I99" s="16"/>
      <c r="J99" s="16"/>
      <c r="K99" s="38"/>
      <c r="L99" s="38"/>
      <c r="M99" s="38"/>
      <c r="N99" s="38"/>
      <c r="O99" s="38"/>
      <c r="P99" s="38"/>
      <c r="Q99" s="46">
        <f t="shared" si="5"/>
        <v>-0.95833333333333515</v>
      </c>
      <c r="R99" s="81">
        <f t="shared" si="6"/>
        <v>0.25204694425504476</v>
      </c>
      <c r="S99" s="81" t="e" cm="1">
        <f t="array" ref="S99">_xlfn.IFS(
    FALSE, N("Check if X1 shading is ON"),
    $S$48&lt;&gt;"x", NA(),
    FALSE, N("Check if case is 'LEFT' and x axis value less than z score"),
    AND($D$67 = "LEFT", $Q99 &lt; IF($H$67="", 0, $H$67)), $R99,
    FALSE, N("Check if case is 'RIGHT' and x axis value greater than z score"),
    AND($D$67 = "RIGHT", $Q99 &gt; IF($H$67="", 0, $H$67)), $R99,
    FALSE, N("Check if case is 'TWO' and both directions"),
    AND(
        $D$67 = "TWO",
        OR($Q99 &lt; -ABS($H$67), $Q99 &gt; ABS($H$68))
    ), $R99,
    FALSE, N("Default case: Return NA()"),
    TRUE, NA()
)</f>
        <v>#N/A</v>
      </c>
      <c r="T99" s="81" t="e" cm="1">
        <f t="array" ref="T99">_xlfn.IFS(
    FALSE, N("Check if X1 shading is ON"),
    $S$48&lt;&gt;"x", NA(),
    FALSE, N("Check if case is 'LEFT' and x axis value less than z score"),
    AND($D$68 = "LEFT", $Q99 &lt; IF($H$68="", 0, $H$68)), $R99,
    FALSE, N("Check if case is 'RIGHT' and x axis value greater than z score"),
    AND($D$68 = "RIGHT", $Q99 &gt; IF($H$68="", 0, $H$68)), $R99,
    FALSE, N("Default case: Return NA()"),
    TRUE, NA()
)</f>
        <v>#N/A</v>
      </c>
      <c r="U99" s="81" t="e" cm="1">
        <f t="array" ref="U99">_xlfn.IFS(
    FALSE, N("Check if X1 shading is ON"),
    $U$48&lt;&gt;"x", NA(),
    FALSE, N("Check if case is 'LEFT' and x axis value less than z score"),
    AND($D$71 = "LEFT", $Q99 &lt; IF($H$71="", 0, $H$71)), $R99,
    FALSE, N("Check if case is 'RIGHT' and x axis value greater than z score"),
    AND($D$71 = "RIGHT", $Q99 &gt; IF($H$71="", 0, $H$71)), $R99,
    FALSE, N("Check if case is 'TWO' and both directions"),
    AND(
        $D$71 = "TWO",
        OR($Q99 &lt; -ABS($H$71), $Q99 &gt; ABS($H$71))
    ), $R99,
    FALSE, N("Default case: Return NA()"),
    TRUE, NA()
)</f>
        <v>#VALUE!</v>
      </c>
      <c r="V99" s="38"/>
      <c r="W99" s="23">
        <v>1.1666666666666643</v>
      </c>
      <c r="X99" s="23">
        <v>0.11</v>
      </c>
      <c r="Y99" s="23">
        <f t="shared" si="15"/>
        <v>0.11</v>
      </c>
      <c r="Z99" s="23" t="str">
        <f t="shared" si="16"/>
        <v>x</v>
      </c>
    </row>
    <row r="100" spans="1:26" ht="16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38"/>
      <c r="K100" s="38"/>
      <c r="L100" s="38"/>
      <c r="M100" s="38"/>
      <c r="N100" s="38"/>
      <c r="O100" s="38"/>
      <c r="P100" s="38"/>
      <c r="Q100" s="46">
        <f t="shared" si="5"/>
        <v>-0.91666666666666852</v>
      </c>
      <c r="R100" s="81">
        <f t="shared" si="6"/>
        <v>0.262087353078301</v>
      </c>
      <c r="S100" s="81" t="e" cm="1">
        <f t="array" ref="S100">_xlfn.IFS(
    FALSE, N("Check if X1 shading is ON"),
    $S$48&lt;&gt;"x", NA(),
    FALSE, N("Check if case is 'LEFT' and x axis value less than z score"),
    AND($D$67 = "LEFT", $Q100 &lt; IF($H$67="", 0, $H$67)), $R100,
    FALSE, N("Check if case is 'RIGHT' and x axis value greater than z score"),
    AND($D$67 = "RIGHT", $Q100 &gt; IF($H$67="", 0, $H$67)), $R100,
    FALSE, N("Check if case is 'TWO' and both directions"),
    AND(
        $D$67 = "TWO",
        OR($Q100 &lt; -ABS($H$67), $Q100 &gt; ABS($H$68))
    ), $R100,
    FALSE, N("Default case: Return NA()"),
    TRUE, NA()
)</f>
        <v>#N/A</v>
      </c>
      <c r="T100" s="81" t="e" cm="1">
        <f t="array" ref="T100">_xlfn.IFS(
    FALSE, N("Check if X1 shading is ON"),
    $S$48&lt;&gt;"x", NA(),
    FALSE, N("Check if case is 'LEFT' and x axis value less than z score"),
    AND($D$68 = "LEFT", $Q100 &lt; IF($H$68="", 0, $H$68)), $R100,
    FALSE, N("Check if case is 'RIGHT' and x axis value greater than z score"),
    AND($D$68 = "RIGHT", $Q100 &gt; IF($H$68="", 0, $H$68)), $R100,
    FALSE, N("Default case: Return NA()"),
    TRUE, NA()
)</f>
        <v>#N/A</v>
      </c>
      <c r="U100" s="81" t="e" cm="1">
        <f t="array" ref="U100">_xlfn.IFS(
    FALSE, N("Check if X1 shading is ON"),
    $U$48&lt;&gt;"x", NA(),
    FALSE, N("Check if case is 'LEFT' and x axis value less than z score"),
    AND($D$71 = "LEFT", $Q100 &lt; IF($H$71="", 0, $H$71)), $R100,
    FALSE, N("Check if case is 'RIGHT' and x axis value greater than z score"),
    AND($D$71 = "RIGHT", $Q100 &gt; IF($H$71="", 0, $H$71)), $R100,
    FALSE, N("Check if case is 'TWO' and both directions"),
    AND(
        $D$71 = "TWO",
        OR($Q100 &lt; -ABS($H$71), $Q100 &gt; ABS($H$71))
    ), $R100,
    FALSE, N("Default case: Return NA()"),
    TRUE, NA()
)</f>
        <v>#VALUE!</v>
      </c>
      <c r="V100" s="38"/>
      <c r="W100" s="23">
        <v>1.3333333333333313</v>
      </c>
      <c r="X100" s="23">
        <v>0.11</v>
      </c>
      <c r="Y100" s="23">
        <f t="shared" si="15"/>
        <v>0.11</v>
      </c>
      <c r="Z100" s="23" t="str">
        <f t="shared" si="16"/>
        <v>x</v>
      </c>
    </row>
    <row r="101" spans="1:26" ht="16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38"/>
      <c r="K101" s="38"/>
      <c r="L101" s="38"/>
      <c r="M101" s="38"/>
      <c r="N101" s="38"/>
      <c r="O101" s="38"/>
      <c r="P101" s="38"/>
      <c r="Q101" s="46">
        <f t="shared" si="5"/>
        <v>-0.87500000000000189</v>
      </c>
      <c r="R101" s="81">
        <f t="shared" si="6"/>
        <v>0.27205499837854308</v>
      </c>
      <c r="S101" s="81" t="e" cm="1">
        <f t="array" ref="S101">_xlfn.IFS(
    FALSE, N("Check if X1 shading is ON"),
    $S$48&lt;&gt;"x", NA(),
    FALSE, N("Check if case is 'LEFT' and x axis value less than z score"),
    AND($D$67 = "LEFT", $Q101 &lt; IF($H$67="", 0, $H$67)), $R101,
    FALSE, N("Check if case is 'RIGHT' and x axis value greater than z score"),
    AND($D$67 = "RIGHT", $Q101 &gt; IF($H$67="", 0, $H$67)), $R101,
    FALSE, N("Check if case is 'TWO' and both directions"),
    AND(
        $D$67 = "TWO",
        OR($Q101 &lt; -ABS($H$67), $Q101 &gt; ABS($H$68))
    ), $R101,
    FALSE, N("Default case: Return NA()"),
    TRUE, NA()
)</f>
        <v>#N/A</v>
      </c>
      <c r="T101" s="81" t="e" cm="1">
        <f t="array" ref="T101">_xlfn.IFS(
    FALSE, N("Check if X1 shading is ON"),
    $S$48&lt;&gt;"x", NA(),
    FALSE, N("Check if case is 'LEFT' and x axis value less than z score"),
    AND($D$68 = "LEFT", $Q101 &lt; IF($H$68="", 0, $H$68)), $R101,
    FALSE, N("Check if case is 'RIGHT' and x axis value greater than z score"),
    AND($D$68 = "RIGHT", $Q101 &gt; IF($H$68="", 0, $H$68)), $R101,
    FALSE, N("Default case: Return NA()"),
    TRUE, NA()
)</f>
        <v>#N/A</v>
      </c>
      <c r="U101" s="81" t="e" cm="1">
        <f t="array" ref="U101">_xlfn.IFS(
    FALSE, N("Check if X1 shading is ON"),
    $U$48&lt;&gt;"x", NA(),
    FALSE, N("Check if case is 'LEFT' and x axis value less than z score"),
    AND($D$71 = "LEFT", $Q101 &lt; IF($H$71="", 0, $H$71)), $R101,
    FALSE, N("Check if case is 'RIGHT' and x axis value greater than z score"),
    AND($D$71 = "RIGHT", $Q101 &gt; IF($H$71="", 0, $H$71)), $R101,
    FALSE, N("Check if case is 'TWO' and both directions"),
    AND(
        $D$71 = "TWO",
        OR($Q101 &lt; -ABS($H$71), $Q101 &gt; ABS($H$71))
    ), $R101,
    FALSE, N("Default case: Return NA()"),
    TRUE, NA()
)</f>
        <v>#VALUE!</v>
      </c>
      <c r="V101" s="38"/>
      <c r="W101" s="23">
        <v>1.4999999999999982</v>
      </c>
      <c r="X101" s="23">
        <v>0.11</v>
      </c>
      <c r="Y101" s="23">
        <f t="shared" si="15"/>
        <v>0.11</v>
      </c>
      <c r="Z101" s="23" t="str">
        <f t="shared" si="16"/>
        <v>x</v>
      </c>
    </row>
    <row r="102" spans="1:26" ht="16" x14ac:dyDescent="0.2">
      <c r="A102" s="62" t="s">
        <v>366</v>
      </c>
      <c r="B102" s="63"/>
      <c r="C102" s="63"/>
      <c r="D102" s="64" t="str">
        <f>IF(
    AND(
        $D$67 &lt;&gt; "TWO",
        L53 = "x"
    ),
    "x",
    0
)</f>
        <v>x</v>
      </c>
      <c r="E102" s="124"/>
      <c r="F102" s="63"/>
      <c r="G102" s="64" t="str">
        <f>L55</f>
        <v>x</v>
      </c>
      <c r="H102" s="64" t="str">
        <f>L56</f>
        <v>x</v>
      </c>
      <c r="I102" s="64" t="str">
        <f>L57</f>
        <v>x</v>
      </c>
      <c r="J102" s="65"/>
      <c r="K102" s="38"/>
      <c r="L102" s="38"/>
      <c r="M102" s="38"/>
      <c r="N102" s="38"/>
      <c r="O102" s="38"/>
      <c r="P102" s="38"/>
      <c r="Q102" s="46">
        <f t="shared" si="5"/>
        <v>-0.83333333333333526</v>
      </c>
      <c r="R102" s="81">
        <f t="shared" si="6"/>
        <v>0.2819118754103021</v>
      </c>
      <c r="S102" s="81" t="e" cm="1">
        <f t="array" ref="S102">_xlfn.IFS(
    FALSE, N("Check if X1 shading is ON"),
    $S$48&lt;&gt;"x", NA(),
    FALSE, N("Check if case is 'LEFT' and x axis value less than z score"),
    AND($D$67 = "LEFT", $Q102 &lt; IF($H$67="", 0, $H$67)), $R102,
    FALSE, N("Check if case is 'RIGHT' and x axis value greater than z score"),
    AND($D$67 = "RIGHT", $Q102 &gt; IF($H$67="", 0, $H$67)), $R102,
    FALSE, N("Check if case is 'TWO' and both directions"),
    AND(
        $D$67 = "TWO",
        OR($Q102 &lt; -ABS($H$67), $Q102 &gt; ABS($H$68))
    ), $R102,
    FALSE, N("Default case: Return NA()"),
    TRUE, NA()
)</f>
        <v>#N/A</v>
      </c>
      <c r="T102" s="81" t="e" cm="1">
        <f t="array" ref="T102">_xlfn.IFS(
    FALSE, N("Check if X1 shading is ON"),
    $S$48&lt;&gt;"x", NA(),
    FALSE, N("Check if case is 'LEFT' and x axis value less than z score"),
    AND($D$68 = "LEFT", $Q102 &lt; IF($H$68="", 0, $H$68)), $R102,
    FALSE, N("Check if case is 'RIGHT' and x axis value greater than z score"),
    AND($D$68 = "RIGHT", $Q102 &gt; IF($H$68="", 0, $H$68)), $R102,
    FALSE, N("Default case: Return NA()"),
    TRUE, NA()
)</f>
        <v>#N/A</v>
      </c>
      <c r="U102" s="81" t="e" cm="1">
        <f t="array" ref="U102">_xlfn.IFS(
    FALSE, N("Check if X1 shading is ON"),
    $U$48&lt;&gt;"x", NA(),
    FALSE, N("Check if case is 'LEFT' and x axis value less than z score"),
    AND($D$71 = "LEFT", $Q102 &lt; IF($H$71="", 0, $H$71)), $R102,
    FALSE, N("Check if case is 'RIGHT' and x axis value greater than z score"),
    AND($D$71 = "RIGHT", $Q102 &gt; IF($H$71="", 0, $H$71)), $R102,
    FALSE, N("Check if case is 'TWO' and both directions"),
    AND(
        $D$71 = "TWO",
        OR($Q102 &lt; -ABS($H$71), $Q102 &gt; ABS($H$71))
    ), $R102,
    FALSE, N("Default case: Return NA()"),
    TRUE, NA()
)</f>
        <v>#VALUE!</v>
      </c>
      <c r="V102" s="38"/>
      <c r="W102" s="23">
        <v>-1.3333333333333357</v>
      </c>
      <c r="X102" s="23">
        <v>0.13400000000000001</v>
      </c>
      <c r="Y102" s="23">
        <f t="shared" si="15"/>
        <v>0.13400000000000001</v>
      </c>
      <c r="Z102" s="23" t="str">
        <f t="shared" si="16"/>
        <v>x</v>
      </c>
    </row>
    <row r="103" spans="1:26" ht="24" customHeight="1" x14ac:dyDescent="0.2">
      <c r="A103" s="63"/>
      <c r="B103" s="21"/>
      <c r="C103" s="12" t="s">
        <v>44</v>
      </c>
      <c r="D103" s="66" t="s">
        <v>267</v>
      </c>
      <c r="E103" s="63" t="s">
        <v>370</v>
      </c>
      <c r="F103" s="65" t="s">
        <v>371</v>
      </c>
      <c r="G103" s="124" t="s">
        <v>44</v>
      </c>
      <c r="H103" s="124" t="str">
        <f>H66</f>
        <v>z</v>
      </c>
      <c r="I103" s="67" t="s">
        <v>36</v>
      </c>
      <c r="J103" s="66" t="s">
        <v>268</v>
      </c>
      <c r="K103" s="38"/>
      <c r="L103" s="38"/>
      <c r="M103" s="38"/>
      <c r="N103" s="38"/>
      <c r="O103" s="38"/>
      <c r="P103" s="38"/>
      <c r="Q103" s="46">
        <f t="shared" si="5"/>
        <v>-0.79166666666666863</v>
      </c>
      <c r="R103" s="81">
        <f t="shared" si="6"/>
        <v>0.29161915585865517</v>
      </c>
      <c r="S103" s="81" t="e" cm="1">
        <f t="array" ref="S103">_xlfn.IFS(
    FALSE, N("Check if X1 shading is ON"),
    $S$48&lt;&gt;"x", NA(),
    FALSE, N("Check if case is 'LEFT' and x axis value less than z score"),
    AND($D$67 = "LEFT", $Q103 &lt; IF($H$67="", 0, $H$67)), $R103,
    FALSE, N("Check if case is 'RIGHT' and x axis value greater than z score"),
    AND($D$67 = "RIGHT", $Q103 &gt; IF($H$67="", 0, $H$67)), $R103,
    FALSE, N("Check if case is 'TWO' and both directions"),
    AND(
        $D$67 = "TWO",
        OR($Q103 &lt; -ABS($H$67), $Q103 &gt; ABS($H$68))
    ), $R103,
    FALSE, N("Default case: Return NA()"),
    TRUE, NA()
)</f>
        <v>#N/A</v>
      </c>
      <c r="T103" s="81" t="e" cm="1">
        <f t="array" ref="T103">_xlfn.IFS(
    FALSE, N("Check if X1 shading is ON"),
    $S$48&lt;&gt;"x", NA(),
    FALSE, N("Check if case is 'LEFT' and x axis value less than z score"),
    AND($D$68 = "LEFT", $Q103 &lt; IF($H$68="", 0, $H$68)), $R103,
    FALSE, N("Check if case is 'RIGHT' and x axis value greater than z score"),
    AND($D$68 = "RIGHT", $Q103 &gt; IF($H$68="", 0, $H$68)), $R103,
    FALSE, N("Default case: Return NA()"),
    TRUE, NA()
)</f>
        <v>#N/A</v>
      </c>
      <c r="U103" s="81" t="e" cm="1">
        <f t="array" ref="U103">_xlfn.IFS(
    FALSE, N("Check if X1 shading is ON"),
    $U$48&lt;&gt;"x", NA(),
    FALSE, N("Check if case is 'LEFT' and x axis value less than z score"),
    AND($D$71 = "LEFT", $Q103 &lt; IF($H$71="", 0, $H$71)), $R103,
    FALSE, N("Check if case is 'RIGHT' and x axis value greater than z score"),
    AND($D$71 = "RIGHT", $Q103 &gt; IF($H$71="", 0, $H$71)), $R103,
    FALSE, N("Check if case is 'TWO' and both directions"),
    AND(
        $D$71 = "TWO",
        OR($Q103 &lt; -ABS($H$71), $Q103 &gt; ABS($H$71))
    ), $R103,
    FALSE, N("Default case: Return NA()"),
    TRUE, NA()
)</f>
        <v>#VALUE!</v>
      </c>
      <c r="V103" s="38"/>
      <c r="W103" s="23">
        <v>-1.1666666666666687</v>
      </c>
      <c r="X103" s="23">
        <v>0.13400000000000001</v>
      </c>
      <c r="Y103" s="23">
        <f t="shared" si="15"/>
        <v>0.13400000000000001</v>
      </c>
      <c r="Z103" s="23" t="str">
        <f t="shared" si="16"/>
        <v>x</v>
      </c>
    </row>
    <row r="104" spans="1:26" ht="24" customHeight="1" x14ac:dyDescent="0.2">
      <c r="A104" s="68" t="s">
        <v>375</v>
      </c>
      <c r="B104" s="69" t="str">
        <f>$C67</f>
        <v>Extreme low</v>
      </c>
      <c r="C104" s="70" cm="1">
        <f t="array" ref="C104">IFERROR(
   _xlfn.IFS(
       FALSE, N("Use the value of z if it is not empty"),
       $H67&lt;&gt;"", $H67,
       FALSE, N("Calculate (x - μ) / σ if μ, σ, and x are numbers"),
       AND(ISNUMBER($E67), ISNUMBER($F67), ISNUMBER($G67)), ($G67 - $E67) / $F67,
       FALSE, N("Fallback to 0 if no conditions are met"),
       TRUE, 0
   ),
   NA()
)</f>
        <v>-2.1666666666666665</v>
      </c>
      <c r="D104" s="70" cm="1">
        <f t="array" ref="D104">IFERROR(
   _xlfn.IFS(
       $D$102&lt;&gt;"x", NA(),
       $H67&lt;&gt;"", MAX(1.1*_xlfn.NORM.S.DIST($H67, FALSE), 0.2)
   ),
   NA()
)</f>
        <v>0.2</v>
      </c>
      <c r="E104" s="22" t="str" cm="1">
        <f t="array" ref="E104">_xlfn.IFS(
            $D67="RIGHT", " &gt; ",
            $D67="LEFT", " &lt; "
        )</f>
        <v xml:space="preserve"> &lt; </v>
      </c>
      <c r="F104" s="22" t="str" cm="1">
        <f t="array" ref="F104">_xlfn.IFS(
            $D67="RIGHT", "⟶",
            $D67="LEFT", "⟵",
             $D67="TWO", "⟵  ⟶",
            TRUE, "⟵ ? ⟶"
        )</f>
        <v>⟵</v>
      </c>
      <c r="G104" s="13" t="str">
        <f>IF(
    AND($G$102="x", $G67&lt;&gt;""),
    $G$57 &amp; E104 &amp;
    TEXT(
        $G67,
        IF(
            L62 = 0,
            "#,##0",
            "#,##0." &amp; REPT("0", L62)
        )
    ),
   ""
)</f>
        <v>x &lt; 52</v>
      </c>
      <c r="H104" s="22" t="str">
        <f>IF(
    AND($H$102="x", $H67&lt;&gt;""),
    "  "&amp;$H$103 &amp; E104 &amp; TEXT($H67, "0.00"),
   ""
)</f>
        <v xml:space="preserve">  z &lt; -2.17</v>
      </c>
      <c r="I104" s="22" t="str">
        <f>IF(
       AND($I$102="x",$I67&lt;&gt;""),
        " = "&amp;TEXT($I67,"#0.0%"),
        ""
)</f>
        <v xml:space="preserve"> = 1.5%</v>
      </c>
      <c r="J104" s="71" t="str">
        <f>IF($D67="LEFT",F104&amp;" "&amp;B104,B104&amp;" "&amp;F104) &amp; CHAR(10) &amp;
"P( " &amp; G104 &amp; H104 &amp; " )" &amp; I104</f>
        <v>⟵ Extreme low
P( x &lt; 52  z &lt; -2.17 ) = 1.5%</v>
      </c>
      <c r="K104" s="38"/>
      <c r="L104" s="38"/>
      <c r="M104" s="38"/>
      <c r="N104" s="38"/>
      <c r="O104" s="38"/>
      <c r="P104" s="38"/>
      <c r="Q104" s="46">
        <f t="shared" si="5"/>
        <v>-0.750000000000002</v>
      </c>
      <c r="R104" s="81">
        <f t="shared" si="6"/>
        <v>0.30113743215480399</v>
      </c>
      <c r="S104" s="81" t="e" cm="1">
        <f t="array" ref="S104">_xlfn.IFS(
    FALSE, N("Check if X1 shading is ON"),
    $S$48&lt;&gt;"x", NA(),
    FALSE, N("Check if case is 'LEFT' and x axis value less than z score"),
    AND($D$67 = "LEFT", $Q104 &lt; IF($H$67="", 0, $H$67)), $R104,
    FALSE, N("Check if case is 'RIGHT' and x axis value greater than z score"),
    AND($D$67 = "RIGHT", $Q104 &gt; IF($H$67="", 0, $H$67)), $R104,
    FALSE, N("Check if case is 'TWO' and both directions"),
    AND(
        $D$67 = "TWO",
        OR($Q104 &lt; -ABS($H$67), $Q104 &gt; ABS($H$68))
    ), $R104,
    FALSE, N("Default case: Return NA()"),
    TRUE, NA()
)</f>
        <v>#N/A</v>
      </c>
      <c r="T104" s="81" t="e" cm="1">
        <f t="array" ref="T104">_xlfn.IFS(
    FALSE, N("Check if X1 shading is ON"),
    $S$48&lt;&gt;"x", NA(),
    FALSE, N("Check if case is 'LEFT' and x axis value less than z score"),
    AND($D$68 = "LEFT", $Q104 &lt; IF($H$68="", 0, $H$68)), $R104,
    FALSE, N("Check if case is 'RIGHT' and x axis value greater than z score"),
    AND($D$68 = "RIGHT", $Q104 &gt; IF($H$68="", 0, $H$68)), $R104,
    FALSE, N("Default case: Return NA()"),
    TRUE, NA()
)</f>
        <v>#N/A</v>
      </c>
      <c r="U104" s="81" t="e" cm="1">
        <f t="array" ref="U104">_xlfn.IFS(
    FALSE, N("Check if X1 shading is ON"),
    $U$48&lt;&gt;"x", NA(),
    FALSE, N("Check if case is 'LEFT' and x axis value less than z score"),
    AND($D$71 = "LEFT", $Q104 &lt; IF($H$71="", 0, $H$71)), $R104,
    FALSE, N("Check if case is 'RIGHT' and x axis value greater than z score"),
    AND($D$71 = "RIGHT", $Q104 &gt; IF($H$71="", 0, $H$71)), $R104,
    FALSE, N("Check if case is 'TWO' and both directions"),
    AND(
        $D$71 = "TWO",
        OR($Q104 &lt; -ABS($H$71), $Q104 &gt; ABS($H$71))
    ), $R104,
    FALSE, N("Default case: Return NA()"),
    TRUE, NA()
)</f>
        <v>#VALUE!</v>
      </c>
      <c r="V104" s="38"/>
      <c r="W104" s="23">
        <v>-0.83333333333333526</v>
      </c>
      <c r="X104" s="23">
        <v>0.13400000000000001</v>
      </c>
      <c r="Y104" s="23">
        <f t="shared" si="15"/>
        <v>0.13400000000000001</v>
      </c>
      <c r="Z104" s="23" t="str">
        <f t="shared" si="16"/>
        <v>x</v>
      </c>
    </row>
    <row r="105" spans="1:26" ht="24" customHeight="1" x14ac:dyDescent="0.2">
      <c r="A105" s="68" t="s">
        <v>380</v>
      </c>
      <c r="B105" s="69" t="str">
        <f>$C68</f>
        <v>Extreme high</v>
      </c>
      <c r="C105" s="70" cm="1">
        <f t="array" ref="C105">IFERROR(
   _xlfn.IFS(
       FALSE, N("Use the value of z if it is not empty"),
       $H68&lt;&gt;"", $H68,
       FALSE, N("Calculate (x - μ) / σ if μ, σ, and x are numbers"),
       AND(ISNUMBER($E68), ISNUMBER($F68), ISNUMBER($G68)), ($G68 - $E68) / $F68,
       FALSE, N("Fallback to 0 if no conditions are met"),
       TRUE, 0
   ),
   NA()
)</f>
        <v>2.1666666666666665</v>
      </c>
      <c r="D105" s="70" cm="1">
        <f t="array" ref="D105">IFERROR(
   _xlfn.IFS(
       $D$102&lt;&gt;"x", NA(),
       $H68&lt;&gt;"", MAX(1.1*_xlfn.NORM.S.DIST($H68, FALSE), 0.2)
   ),
   NA()
)</f>
        <v>0.2</v>
      </c>
      <c r="E105" s="22" t="str" cm="1">
        <f t="array" ref="E105">_xlfn.IFS(
            $D68="RIGHT", " &gt; ",
            $D68="LEFT", " &lt; "
        )</f>
        <v xml:space="preserve"> &gt; </v>
      </c>
      <c r="F105" s="22" t="str" cm="1">
        <f t="array" ref="F105">_xlfn.IFS(
            $D68="RIGHT", "⟶",
            $D68="LEFT", "⟵",
             $D68="TWO", "⟵  ⟶",
            TRUE, "⟵ ? ⟶"
        )</f>
        <v>⟶</v>
      </c>
      <c r="G105" s="13" t="str">
        <f>IF(
    AND($G$102="x", $G68&lt;&gt;""),
    $G$57 &amp; E105 &amp;
    TEXT(
        $G68,
        IF(
            L62 = 0,
            "#,##0",
            "#,##0." &amp; REPT("0", L62)
        )
    ),
   ""
)</f>
        <v>x &gt; 78</v>
      </c>
      <c r="H105" s="22" t="str">
        <f>IF(
    AND($H$102="x", $H68&lt;&gt;""),
    "  "&amp;$H$103 &amp; E105 &amp; TEXT($H68, "0.00"),
   ""
)</f>
        <v xml:space="preserve">  z &gt; 2.17</v>
      </c>
      <c r="I105" s="22" t="str">
        <f>IF(
       AND($I$102="x",$I68&lt;&gt;""),
        " = "&amp;TEXT($I68,"#0.0%"),
        ""
)</f>
        <v xml:space="preserve"> = 1.5%</v>
      </c>
      <c r="J105" s="71" t="str">
        <f>IF($D68="LEFT",F105&amp;" "&amp;B105,B105&amp;" "&amp;F105) &amp; CHAR(10) &amp;
"P( " &amp; G105 &amp; H105 &amp; " )" &amp; I105</f>
        <v>Extreme high ⟶
P( x &gt; 78  z &gt; 2.17 ) = 1.5%</v>
      </c>
      <c r="K105" s="38"/>
      <c r="L105" s="38"/>
      <c r="M105" s="38"/>
      <c r="N105" s="38"/>
      <c r="O105" s="38"/>
      <c r="P105" s="38"/>
      <c r="Q105" s="46">
        <f t="shared" si="5"/>
        <v>-0.70833333333333537</v>
      </c>
      <c r="R105" s="81">
        <f t="shared" si="6"/>
        <v>0.31042697552584209</v>
      </c>
      <c r="S105" s="81" t="e" cm="1">
        <f t="array" ref="S105">_xlfn.IFS(
    FALSE, N("Check if X1 shading is ON"),
    $S$48&lt;&gt;"x", NA(),
    FALSE, N("Check if case is 'LEFT' and x axis value less than z score"),
    AND($D$67 = "LEFT", $Q105 &lt; IF($H$67="", 0, $H$67)), $R105,
    FALSE, N("Check if case is 'RIGHT' and x axis value greater than z score"),
    AND($D$67 = "RIGHT", $Q105 &gt; IF($H$67="", 0, $H$67)), $R105,
    FALSE, N("Check if case is 'TWO' and both directions"),
    AND(
        $D$67 = "TWO",
        OR($Q105 &lt; -ABS($H$67), $Q105 &gt; ABS($H$68))
    ), $R105,
    FALSE, N("Default case: Return NA()"),
    TRUE, NA()
)</f>
        <v>#N/A</v>
      </c>
      <c r="T105" s="81" t="e" cm="1">
        <f t="array" ref="T105">_xlfn.IFS(
    FALSE, N("Check if X1 shading is ON"),
    $S$48&lt;&gt;"x", NA(),
    FALSE, N("Check if case is 'LEFT' and x axis value less than z score"),
    AND($D$68 = "LEFT", $Q105 &lt; IF($H$68="", 0, $H$68)), $R105,
    FALSE, N("Check if case is 'RIGHT' and x axis value greater than z score"),
    AND($D$68 = "RIGHT", $Q105 &gt; IF($H$68="", 0, $H$68)), $R105,
    FALSE, N("Default case: Return NA()"),
    TRUE, NA()
)</f>
        <v>#N/A</v>
      </c>
      <c r="U105" s="81" t="e" cm="1">
        <f t="array" ref="U105">_xlfn.IFS(
    FALSE, N("Check if X1 shading is ON"),
    $U$48&lt;&gt;"x", NA(),
    FALSE, N("Check if case is 'LEFT' and x axis value less than z score"),
    AND($D$71 = "LEFT", $Q105 &lt; IF($H$71="", 0, $H$71)), $R105,
    FALSE, N("Check if case is 'RIGHT' and x axis value greater than z score"),
    AND($D$71 = "RIGHT", $Q105 &gt; IF($H$71="", 0, $H$71)), $R105,
    FALSE, N("Check if case is 'TWO' and both directions"),
    AND(
        $D$71 = "TWO",
        OR($Q105 &lt; -ABS($H$71), $Q105 &gt; ABS($H$71))
    ), $R105,
    FALSE, N("Default case: Return NA()"),
    TRUE, NA()
)</f>
        <v>#VALUE!</v>
      </c>
      <c r="V105" s="38"/>
      <c r="W105" s="23">
        <v>-0.66666666666666874</v>
      </c>
      <c r="X105" s="23">
        <v>0.13400000000000001</v>
      </c>
      <c r="Y105" s="23">
        <f t="shared" si="15"/>
        <v>0.13400000000000001</v>
      </c>
      <c r="Z105" s="23" t="str">
        <f t="shared" si="16"/>
        <v>x</v>
      </c>
    </row>
    <row r="106" spans="1:26" ht="16" x14ac:dyDescent="0.2">
      <c r="A106" s="39"/>
      <c r="B106" s="39"/>
      <c r="C106" s="39"/>
      <c r="D106" s="39"/>
      <c r="E106" s="121"/>
      <c r="F106" s="121"/>
      <c r="G106" s="121"/>
      <c r="H106" s="46"/>
      <c r="I106" s="47"/>
      <c r="J106" s="38"/>
      <c r="K106" s="38"/>
      <c r="L106" s="38"/>
      <c r="M106" s="38"/>
      <c r="N106" s="38"/>
      <c r="O106" s="38"/>
      <c r="P106" s="38"/>
      <c r="Q106" s="46">
        <f t="shared" si="5"/>
        <v>-0.66666666666666874</v>
      </c>
      <c r="R106" s="81">
        <f t="shared" si="6"/>
        <v>0.31944800552235181</v>
      </c>
      <c r="S106" s="81" t="e" cm="1">
        <f t="array" ref="S106">_xlfn.IFS(
    FALSE, N("Check if X1 shading is ON"),
    $S$48&lt;&gt;"x", NA(),
    FALSE, N("Check if case is 'LEFT' and x axis value less than z score"),
    AND($D$67 = "LEFT", $Q106 &lt; IF($H$67="", 0, $H$67)), $R106,
    FALSE, N("Check if case is 'RIGHT' and x axis value greater than z score"),
    AND($D$67 = "RIGHT", $Q106 &gt; IF($H$67="", 0, $H$67)), $R106,
    FALSE, N("Check if case is 'TWO' and both directions"),
    AND(
        $D$67 = "TWO",
        OR($Q106 &lt; -ABS($H$67), $Q106 &gt; ABS($H$68))
    ), $R106,
    FALSE, N("Default case: Return NA()"),
    TRUE, NA()
)</f>
        <v>#N/A</v>
      </c>
      <c r="T106" s="81" t="e" cm="1">
        <f t="array" ref="T106">_xlfn.IFS(
    FALSE, N("Check if X1 shading is ON"),
    $S$48&lt;&gt;"x", NA(),
    FALSE, N("Check if case is 'LEFT' and x axis value less than z score"),
    AND($D$68 = "LEFT", $Q106 &lt; IF($H$68="", 0, $H$68)), $R106,
    FALSE, N("Check if case is 'RIGHT' and x axis value greater than z score"),
    AND($D$68 = "RIGHT", $Q106 &gt; IF($H$68="", 0, $H$68)), $R106,
    FALSE, N("Default case: Return NA()"),
    TRUE, NA()
)</f>
        <v>#N/A</v>
      </c>
      <c r="U106" s="81" t="e" cm="1">
        <f t="array" ref="U106">_xlfn.IFS(
    FALSE, N("Check if X1 shading is ON"),
    $U$48&lt;&gt;"x", NA(),
    FALSE, N("Check if case is 'LEFT' and x axis value less than z score"),
    AND($D$71 = "LEFT", $Q106 &lt; IF($H$71="", 0, $H$71)), $R106,
    FALSE, N("Check if case is 'RIGHT' and x axis value greater than z score"),
    AND($D$71 = "RIGHT", $Q106 &gt; IF($H$71="", 0, $H$71)), $R106,
    FALSE, N("Check if case is 'TWO' and both directions"),
    AND(
        $D$71 = "TWO",
        OR($Q106 &lt; -ABS($H$71), $Q106 &gt; ABS($H$71))
    ), $R106,
    FALSE, N("Default case: Return NA()"),
    TRUE, NA()
)</f>
        <v>#VALUE!</v>
      </c>
      <c r="V106" s="38"/>
      <c r="W106" s="23">
        <v>-0.50000000000000222</v>
      </c>
      <c r="X106" s="23">
        <v>0.13400000000000001</v>
      </c>
      <c r="Y106" s="23">
        <f t="shared" si="15"/>
        <v>0.13400000000000001</v>
      </c>
      <c r="Z106" s="23" t="str">
        <f t="shared" si="16"/>
        <v>x</v>
      </c>
    </row>
    <row r="107" spans="1:26" ht="16" x14ac:dyDescent="0.2">
      <c r="A107" s="72" t="s">
        <v>385</v>
      </c>
      <c r="B107" s="39"/>
      <c r="C107" s="39"/>
      <c r="D107" s="41" t="str">
        <f>L53</f>
        <v>x</v>
      </c>
      <c r="E107" s="121"/>
      <c r="F107" s="121"/>
      <c r="G107" s="41" t="str">
        <f>L55</f>
        <v>x</v>
      </c>
      <c r="H107" s="41" t="str">
        <f>L56</f>
        <v>x</v>
      </c>
      <c r="I107" s="41" t="str">
        <f>L57</f>
        <v>x</v>
      </c>
      <c r="J107" s="38"/>
      <c r="K107" s="38"/>
      <c r="L107" s="38"/>
      <c r="M107" s="38"/>
      <c r="N107" s="38"/>
      <c r="O107" s="38"/>
      <c r="P107" s="38"/>
      <c r="Q107" s="46">
        <f t="shared" si="5"/>
        <v>-0.62500000000000211</v>
      </c>
      <c r="R107" s="81">
        <f t="shared" si="6"/>
        <v>0.32816096855037463</v>
      </c>
      <c r="S107" s="81" t="e" cm="1">
        <f t="array" ref="S107">_xlfn.IFS(
    FALSE, N("Check if X1 shading is ON"),
    $S$48&lt;&gt;"x", NA(),
    FALSE, N("Check if case is 'LEFT' and x axis value less than z score"),
    AND($D$67 = "LEFT", $Q107 &lt; IF($H$67="", 0, $H$67)), $R107,
    FALSE, N("Check if case is 'RIGHT' and x axis value greater than z score"),
    AND($D$67 = "RIGHT", $Q107 &gt; IF($H$67="", 0, $H$67)), $R107,
    FALSE, N("Check if case is 'TWO' and both directions"),
    AND(
        $D$67 = "TWO",
        OR($Q107 &lt; -ABS($H$67), $Q107 &gt; ABS($H$68))
    ), $R107,
    FALSE, N("Default case: Return NA()"),
    TRUE, NA()
)</f>
        <v>#N/A</v>
      </c>
      <c r="T107" s="81" t="e" cm="1">
        <f t="array" ref="T107">_xlfn.IFS(
    FALSE, N("Check if X1 shading is ON"),
    $S$48&lt;&gt;"x", NA(),
    FALSE, N("Check if case is 'LEFT' and x axis value less than z score"),
    AND($D$68 = "LEFT", $Q107 &lt; IF($H$68="", 0, $H$68)), $R107,
    FALSE, N("Check if case is 'RIGHT' and x axis value greater than z score"),
    AND($D$68 = "RIGHT", $Q107 &gt; IF($H$68="", 0, $H$68)), $R107,
    FALSE, N("Default case: Return NA()"),
    TRUE, NA()
)</f>
        <v>#N/A</v>
      </c>
      <c r="U107" s="81" t="e" cm="1">
        <f t="array" ref="U107">_xlfn.IFS(
    FALSE, N("Check if X1 shading is ON"),
    $U$48&lt;&gt;"x", NA(),
    FALSE, N("Check if case is 'LEFT' and x axis value less than z score"),
    AND($D$71 = "LEFT", $Q107 &lt; IF($H$71="", 0, $H$71)), $R107,
    FALSE, N("Check if case is 'RIGHT' and x axis value greater than z score"),
    AND($D$71 = "RIGHT", $Q107 &gt; IF($H$71="", 0, $H$71)), $R107,
    FALSE, N("Check if case is 'TWO' and both directions"),
    AND(
        $D$71 = "TWO",
        OR($Q107 &lt; -ABS($H$71), $Q107 &gt; ABS($H$71))
    ), $R107,
    FALSE, N("Default case: Return NA()"),
    TRUE, NA()
)</f>
        <v>#VALUE!</v>
      </c>
      <c r="V107" s="38"/>
      <c r="W107" s="23">
        <v>-0.33333333333333548</v>
      </c>
      <c r="X107" s="23">
        <v>0.13400000000000001</v>
      </c>
      <c r="Y107" s="23">
        <f t="shared" si="15"/>
        <v>0.13400000000000001</v>
      </c>
      <c r="Z107" s="23" t="str">
        <f t="shared" si="16"/>
        <v>x</v>
      </c>
    </row>
    <row r="108" spans="1:26" ht="16" x14ac:dyDescent="0.2">
      <c r="A108" s="39"/>
      <c r="B108" s="39"/>
      <c r="C108" s="12" t="s">
        <v>44</v>
      </c>
      <c r="D108" s="66" t="s">
        <v>267</v>
      </c>
      <c r="E108" s="63" t="s">
        <v>370</v>
      </c>
      <c r="F108" s="65" t="s">
        <v>371</v>
      </c>
      <c r="G108" s="124" t="s">
        <v>44</v>
      </c>
      <c r="H108" s="124" t="str">
        <f>H103</f>
        <v>z</v>
      </c>
      <c r="I108" s="67" t="s">
        <v>36</v>
      </c>
      <c r="J108" s="44" t="s">
        <v>268</v>
      </c>
      <c r="K108" s="38"/>
      <c r="L108" s="38"/>
      <c r="M108" s="38"/>
      <c r="N108" s="38"/>
      <c r="O108" s="38"/>
      <c r="P108" s="38"/>
      <c r="Q108" s="46">
        <f t="shared" si="5"/>
        <v>-0.58333333333333548</v>
      </c>
      <c r="R108" s="81">
        <f t="shared" si="6"/>
        <v>0.33652682274495277</v>
      </c>
      <c r="S108" s="81" t="e" cm="1">
        <f t="array" ref="S108">_xlfn.IFS(
    FALSE, N("Check if X1 shading is ON"),
    $S$48&lt;&gt;"x", NA(),
    FALSE, N("Check if case is 'LEFT' and x axis value less than z score"),
    AND($D$67 = "LEFT", $Q108 &lt; IF($H$67="", 0, $H$67)), $R108,
    FALSE, N("Check if case is 'RIGHT' and x axis value greater than z score"),
    AND($D$67 = "RIGHT", $Q108 &gt; IF($H$67="", 0, $H$67)), $R108,
    FALSE, N("Check if case is 'TWO' and both directions"),
    AND(
        $D$67 = "TWO",
        OR($Q108 &lt; -ABS($H$67), $Q108 &gt; ABS($H$68))
    ), $R108,
    FALSE, N("Default case: Return NA()"),
    TRUE, NA()
)</f>
        <v>#N/A</v>
      </c>
      <c r="T108" s="81" t="e" cm="1">
        <f t="array" ref="T108">_xlfn.IFS(
    FALSE, N("Check if X1 shading is ON"),
    $S$48&lt;&gt;"x", NA(),
    FALSE, N("Check if case is 'LEFT' and x axis value less than z score"),
    AND($D$68 = "LEFT", $Q108 &lt; IF($H$68="", 0, $H$68)), $R108,
    FALSE, N("Check if case is 'RIGHT' and x axis value greater than z score"),
    AND($D$68 = "RIGHT", $Q108 &gt; IF($H$68="", 0, $H$68)), $R108,
    FALSE, N("Default case: Return NA()"),
    TRUE, NA()
)</f>
        <v>#N/A</v>
      </c>
      <c r="U108" s="81" t="e" cm="1">
        <f t="array" ref="U108">_xlfn.IFS(
    FALSE, N("Check if X1 shading is ON"),
    $U$48&lt;&gt;"x", NA(),
    FALSE, N("Check if case is 'LEFT' and x axis value less than z score"),
    AND($D$71 = "LEFT", $Q108 &lt; IF($H$71="", 0, $H$71)), $R108,
    FALSE, N("Check if case is 'RIGHT' and x axis value greater than z score"),
    AND($D$71 = "RIGHT", $Q108 &gt; IF($H$71="", 0, $H$71)), $R108,
    FALSE, N("Check if case is 'TWO' and both directions"),
    AND(
        $D$71 = "TWO",
        OR($Q108 &lt; -ABS($H$71), $Q108 &gt; ABS($H$71))
    ), $R108,
    FALSE, N("Default case: Return NA()"),
    TRUE, NA()
)</f>
        <v>#VALUE!</v>
      </c>
      <c r="V108" s="38"/>
      <c r="W108" s="23">
        <v>-0.16666666666666879</v>
      </c>
      <c r="X108" s="23">
        <v>0.13400000000000001</v>
      </c>
      <c r="Y108" s="23">
        <f t="shared" si="15"/>
        <v>0.13400000000000001</v>
      </c>
      <c r="Z108" s="23" t="str">
        <f t="shared" si="16"/>
        <v>x</v>
      </c>
    </row>
    <row r="109" spans="1:26" ht="51" x14ac:dyDescent="0.2">
      <c r="A109" s="68" t="s">
        <v>386</v>
      </c>
      <c r="B109" s="73" t="str">
        <f>C71</f>
        <v/>
      </c>
      <c r="C109" s="70">
        <f>IFERROR(
   MAX(-3.9, MIN(3.9,
       _xlfn.IFS(
           FALSE, N("Check if the Case display is ON"),
           D70&lt;&gt;"x", NA(),
           FALSE, N("Use the value of z if it is not empty"),
           H71&lt;&gt;"", H71,
           FALSE, N("Calculate (x - μ) / σ if μ, σ, and x are numbers"),
           AND(ISNUMBER(E71), ISNUMBER(F71), ISNUMBER(G71)), (G71 - E71) / F71,
           FALSE, N("Fallback to 0 if no conditions are met"),
           TRUE, 0
       )
   )),
   NA()
)</f>
        <v>0</v>
      </c>
      <c r="D109" s="70" t="e" cm="1">
        <f t="array" ref="D109">IFERROR(
   _xlfn.IFS(
       D107&lt;&gt;"x", NA(),
       H71&lt;&gt;"", MAX(1.1*_xlfn.NORM.S.DIST(H71, FALSE), 0.1)
   ),
   NA()
)</f>
        <v>#N/A</v>
      </c>
      <c r="E109" s="22" t="e" cm="1">
        <f t="array" ref="E109">_xlfn.IFS(
            $D71="RIGHT", " &gt; ",
            $D71="LEFT", " &lt; "
        )</f>
        <v>#N/A</v>
      </c>
      <c r="F109" s="22" t="str" cm="1">
        <f t="array" ref="F109">_xlfn.IFS(
            D71="RIGHT", "⟶",
            D71="LEFT", "⟵",
            TRUE, "⟵ ? ⟶"
        )</f>
        <v>⟵ ? ⟶</v>
      </c>
      <c r="G109" s="13" t="str">
        <f>IF(
    AND(G107="x", G71&lt;&gt;""),
    $G$66 &amp; E109 &amp;
    TEXT(
        G71,
        IF(
            L62 = 0,
            "#,##0",
            "#,##0." &amp; REPT("0", L62)
        )
    ),
 ""
)</f>
        <v/>
      </c>
      <c r="H109" s="22" t="str">
        <f>IF(
    AND(H107="x", H71&lt;&gt;""),
    " "&amp; H108 &amp; E109 &amp; TEXT(H71, "0.00"),
   ""
)</f>
        <v/>
      </c>
      <c r="I109" s="22" t="str">
        <f>IF(
       AND($I107="x",I71&lt;&gt;""),
        " = "&amp;TEXT(I71,"#0.0%"),
       ""
)</f>
        <v/>
      </c>
      <c r="J109" s="71" t="str">
        <f>IF(D71="LEFT",F109&amp;" "&amp;B109,B109&amp;" "&amp;F109) &amp; CHAR(10) &amp;
"P( " &amp; G109 &amp; H109 &amp; " )" &amp; I109</f>
        <v xml:space="preserve"> ⟵ ? ⟶
P(  )</v>
      </c>
      <c r="K109" s="38"/>
      <c r="L109" s="38"/>
      <c r="M109" s="38"/>
      <c r="N109" s="38"/>
      <c r="O109" s="38"/>
      <c r="P109" s="38"/>
      <c r="Q109" s="46">
        <f t="shared" si="5"/>
        <v>-0.54166666666666885</v>
      </c>
      <c r="R109" s="81">
        <f t="shared" si="6"/>
        <v>0.34450732636471215</v>
      </c>
      <c r="S109" s="81" t="e" cm="1">
        <f t="array" ref="S109">_xlfn.IFS(
    FALSE, N("Check if X1 shading is ON"),
    $S$48&lt;&gt;"x", NA(),
    FALSE, N("Check if case is 'LEFT' and x axis value less than z score"),
    AND($D$67 = "LEFT", $Q109 &lt; IF($H$67="", 0, $H$67)), $R109,
    FALSE, N("Check if case is 'RIGHT' and x axis value greater than z score"),
    AND($D$67 = "RIGHT", $Q109 &gt; IF($H$67="", 0, $H$67)), $R109,
    FALSE, N("Check if case is 'TWO' and both directions"),
    AND(
        $D$67 = "TWO",
        OR($Q109 &lt; -ABS($H$67), $Q109 &gt; ABS($H$68))
    ), $R109,
    FALSE, N("Default case: Return NA()"),
    TRUE, NA()
)</f>
        <v>#N/A</v>
      </c>
      <c r="T109" s="81" t="e" cm="1">
        <f t="array" ref="T109">_xlfn.IFS(
    FALSE, N("Check if X1 shading is ON"),
    $S$48&lt;&gt;"x", NA(),
    FALSE, N("Check if case is 'LEFT' and x axis value less than z score"),
    AND($D$68 = "LEFT", $Q109 &lt; IF($H$68="", 0, $H$68)), $R109,
    FALSE, N("Check if case is 'RIGHT' and x axis value greater than z score"),
    AND($D$68 = "RIGHT", $Q109 &gt; IF($H$68="", 0, $H$68)), $R109,
    FALSE, N("Default case: Return NA()"),
    TRUE, NA()
)</f>
        <v>#N/A</v>
      </c>
      <c r="U109" s="81" t="e" cm="1">
        <f t="array" ref="U109">_xlfn.IFS(
    FALSE, N("Check if X1 shading is ON"),
    $U$48&lt;&gt;"x", NA(),
    FALSE, N("Check if case is 'LEFT' and x axis value less than z score"),
    AND($D$71 = "LEFT", $Q109 &lt; IF($H$71="", 0, $H$71)), $R109,
    FALSE, N("Check if case is 'RIGHT' and x axis value greater than z score"),
    AND($D$71 = "RIGHT", $Q109 &gt; IF($H$71="", 0, $H$71)), $R109,
    FALSE, N("Check if case is 'TWO' and both directions"),
    AND(
        $D$71 = "TWO",
        OR($Q109 &lt; -ABS($H$71), $Q109 &gt; ABS($H$71))
    ), $R109,
    FALSE, N("Default case: Return NA()"),
    TRUE, NA()
)</f>
        <v>#VALUE!</v>
      </c>
      <c r="V109" s="38"/>
      <c r="W109" s="23">
        <v>0.16666666666666449</v>
      </c>
      <c r="X109" s="23">
        <v>0.13400000000000001</v>
      </c>
      <c r="Y109" s="23">
        <f t="shared" si="15"/>
        <v>0.13400000000000001</v>
      </c>
      <c r="Z109" s="23" t="str">
        <f t="shared" si="16"/>
        <v>x</v>
      </c>
    </row>
    <row r="110" spans="1:26" ht="16" x14ac:dyDescent="0.2">
      <c r="A110" s="39"/>
      <c r="B110" s="23"/>
      <c r="C110" s="23"/>
      <c r="D110" s="39"/>
      <c r="E110" s="39"/>
      <c r="F110" s="39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46">
        <f t="shared" si="5"/>
        <v>-0.50000000000000222</v>
      </c>
      <c r="R110" s="81">
        <f t="shared" si="6"/>
        <v>0.35206532676429914</v>
      </c>
      <c r="S110" s="81" t="e" cm="1">
        <f t="array" ref="S110">_xlfn.IFS(
    FALSE, N("Check if X1 shading is ON"),
    $S$48&lt;&gt;"x", NA(),
    FALSE, N("Check if case is 'LEFT' and x axis value less than z score"),
    AND($D$67 = "LEFT", $Q110 &lt; IF($H$67="", 0, $H$67)), $R110,
    FALSE, N("Check if case is 'RIGHT' and x axis value greater than z score"),
    AND($D$67 = "RIGHT", $Q110 &gt; IF($H$67="", 0, $H$67)), $R110,
    FALSE, N("Check if case is 'TWO' and both directions"),
    AND(
        $D$67 = "TWO",
        OR($Q110 &lt; -ABS($H$67), $Q110 &gt; ABS($H$68))
    ), $R110,
    FALSE, N("Default case: Return NA()"),
    TRUE, NA()
)</f>
        <v>#N/A</v>
      </c>
      <c r="T110" s="81" t="e" cm="1">
        <f t="array" ref="T110">_xlfn.IFS(
    FALSE, N("Check if X1 shading is ON"),
    $S$48&lt;&gt;"x", NA(),
    FALSE, N("Check if case is 'LEFT' and x axis value less than z score"),
    AND($D$68 = "LEFT", $Q110 &lt; IF($H$68="", 0, $H$68)), $R110,
    FALSE, N("Check if case is 'RIGHT' and x axis value greater than z score"),
    AND($D$68 = "RIGHT", $Q110 &gt; IF($H$68="", 0, $H$68)), $R110,
    FALSE, N("Default case: Return NA()"),
    TRUE, NA()
)</f>
        <v>#N/A</v>
      </c>
      <c r="U110" s="81" t="e" cm="1">
        <f t="array" ref="U110">_xlfn.IFS(
    FALSE, N("Check if X1 shading is ON"),
    $U$48&lt;&gt;"x", NA(),
    FALSE, N("Check if case is 'LEFT' and x axis value less than z score"),
    AND($D$71 = "LEFT", $Q110 &lt; IF($H$71="", 0, $H$71)), $R110,
    FALSE, N("Check if case is 'RIGHT' and x axis value greater than z score"),
    AND($D$71 = "RIGHT", $Q110 &gt; IF($H$71="", 0, $H$71)), $R110,
    FALSE, N("Check if case is 'TWO' and both directions"),
    AND(
        $D$71 = "TWO",
        OR($Q110 &lt; -ABS($H$71), $Q110 &gt; ABS($H$71))
    ), $R110,
    FALSE, N("Default case: Return NA()"),
    TRUE, NA()
)</f>
        <v>#VALUE!</v>
      </c>
      <c r="V110" s="38"/>
      <c r="W110" s="23">
        <v>0.33333333333333115</v>
      </c>
      <c r="X110" s="23">
        <v>0.13400000000000001</v>
      </c>
      <c r="Y110" s="23">
        <f t="shared" si="15"/>
        <v>0.13400000000000001</v>
      </c>
      <c r="Z110" s="23" t="str">
        <f t="shared" si="16"/>
        <v>x</v>
      </c>
    </row>
    <row r="111" spans="1:26" ht="16" x14ac:dyDescent="0.2">
      <c r="A111" s="39"/>
      <c r="B111" s="23"/>
      <c r="C111" s="23"/>
      <c r="D111" s="39"/>
      <c r="E111" s="39"/>
      <c r="F111" s="39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46">
        <f t="shared" si="5"/>
        <v>-0.45833333333333554</v>
      </c>
      <c r="R111" s="81">
        <f t="shared" si="6"/>
        <v>0.35916504691680912</v>
      </c>
      <c r="S111" s="81" t="e" cm="1">
        <f t="array" ref="S111">_xlfn.IFS(
    FALSE, N("Check if X1 shading is ON"),
    $S$48&lt;&gt;"x", NA(),
    FALSE, N("Check if case is 'LEFT' and x axis value less than z score"),
    AND($D$67 = "LEFT", $Q111 &lt; IF($H$67="", 0, $H$67)), $R111,
    FALSE, N("Check if case is 'RIGHT' and x axis value greater than z score"),
    AND($D$67 = "RIGHT", $Q111 &gt; IF($H$67="", 0, $H$67)), $R111,
    FALSE, N("Check if case is 'TWO' and both directions"),
    AND(
        $D$67 = "TWO",
        OR($Q111 &lt; -ABS($H$67), $Q111 &gt; ABS($H$68))
    ), $R111,
    FALSE, N("Default case: Return NA()"),
    TRUE, NA()
)</f>
        <v>#N/A</v>
      </c>
      <c r="T111" s="81" t="e" cm="1">
        <f t="array" ref="T111">_xlfn.IFS(
    FALSE, N("Check if X1 shading is ON"),
    $S$48&lt;&gt;"x", NA(),
    FALSE, N("Check if case is 'LEFT' and x axis value less than z score"),
    AND($D$68 = "LEFT", $Q111 &lt; IF($H$68="", 0, $H$68)), $R111,
    FALSE, N("Check if case is 'RIGHT' and x axis value greater than z score"),
    AND($D$68 = "RIGHT", $Q111 &gt; IF($H$68="", 0, $H$68)), $R111,
    FALSE, N("Default case: Return NA()"),
    TRUE, NA()
)</f>
        <v>#N/A</v>
      </c>
      <c r="U111" s="81" t="e" cm="1">
        <f t="array" ref="U111">_xlfn.IFS(
    FALSE, N("Check if X1 shading is ON"),
    $U$48&lt;&gt;"x", NA(),
    FALSE, N("Check if case is 'LEFT' and x axis value less than z score"),
    AND($D$71 = "LEFT", $Q111 &lt; IF($H$71="", 0, $H$71)), $R111,
    FALSE, N("Check if case is 'RIGHT' and x axis value greater than z score"),
    AND($D$71 = "RIGHT", $Q111 &gt; IF($H$71="", 0, $H$71)), $R111,
    FALSE, N("Check if case is 'TWO' and both directions"),
    AND(
        $D$71 = "TWO",
        OR($Q111 &lt; -ABS($H$71), $Q111 &gt; ABS($H$71))
    ), $R111,
    FALSE, N("Default case: Return NA()"),
    TRUE, NA()
)</f>
        <v>#VALUE!</v>
      </c>
      <c r="V111" s="38"/>
      <c r="W111" s="23">
        <v>0.49999999999999789</v>
      </c>
      <c r="X111" s="23">
        <v>0.13400000000000001</v>
      </c>
      <c r="Y111" s="23">
        <f t="shared" si="15"/>
        <v>0.13400000000000001</v>
      </c>
      <c r="Z111" s="23" t="str">
        <f t="shared" si="16"/>
        <v>x</v>
      </c>
    </row>
    <row r="112" spans="1:26" ht="19" x14ac:dyDescent="0.25">
      <c r="A112" s="78" t="s">
        <v>387</v>
      </c>
      <c r="B112" s="23"/>
      <c r="C112" s="23"/>
      <c r="D112" s="39"/>
      <c r="E112" s="39"/>
      <c r="F112" s="39"/>
      <c r="G112" s="38"/>
      <c r="H112" s="16"/>
      <c r="I112" s="16"/>
      <c r="J112" s="16"/>
      <c r="K112" s="16"/>
      <c r="L112" s="16"/>
      <c r="M112" s="16"/>
      <c r="N112" s="38"/>
      <c r="O112" s="38"/>
      <c r="P112" s="38"/>
      <c r="Q112" s="46">
        <f t="shared" si="5"/>
        <v>-0.41666666666666885</v>
      </c>
      <c r="R112" s="81">
        <f t="shared" si="6"/>
        <v>0.36577236641400213</v>
      </c>
      <c r="S112" s="81" t="e" cm="1">
        <f t="array" ref="S112">_xlfn.IFS(
    FALSE, N("Check if X1 shading is ON"),
    $S$48&lt;&gt;"x", NA(),
    FALSE, N("Check if case is 'LEFT' and x axis value less than z score"),
    AND($D$67 = "LEFT", $Q112 &lt; IF($H$67="", 0, $H$67)), $R112,
    FALSE, N("Check if case is 'RIGHT' and x axis value greater than z score"),
    AND($D$67 = "RIGHT", $Q112 &gt; IF($H$67="", 0, $H$67)), $R112,
    FALSE, N("Check if case is 'TWO' and both directions"),
    AND(
        $D$67 = "TWO",
        OR($Q112 &lt; -ABS($H$67), $Q112 &gt; ABS($H$68))
    ), $R112,
    FALSE, N("Default case: Return NA()"),
    TRUE, NA()
)</f>
        <v>#N/A</v>
      </c>
      <c r="T112" s="81" t="e" cm="1">
        <f t="array" ref="T112">_xlfn.IFS(
    FALSE, N("Check if X1 shading is ON"),
    $S$48&lt;&gt;"x", NA(),
    FALSE, N("Check if case is 'LEFT' and x axis value less than z score"),
    AND($D$68 = "LEFT", $Q112 &lt; IF($H$68="", 0, $H$68)), $R112,
    FALSE, N("Check if case is 'RIGHT' and x axis value greater than z score"),
    AND($D$68 = "RIGHT", $Q112 &gt; IF($H$68="", 0, $H$68)), $R112,
    FALSE, N("Default case: Return NA()"),
    TRUE, NA()
)</f>
        <v>#N/A</v>
      </c>
      <c r="U112" s="81" t="e" cm="1">
        <f t="array" ref="U112">_xlfn.IFS(
    FALSE, N("Check if X1 shading is ON"),
    $U$48&lt;&gt;"x", NA(),
    FALSE, N("Check if case is 'LEFT' and x axis value less than z score"),
    AND($D$71 = "LEFT", $Q112 &lt; IF($H$71="", 0, $H$71)), $R112,
    FALSE, N("Check if case is 'RIGHT' and x axis value greater than z score"),
    AND($D$71 = "RIGHT", $Q112 &gt; IF($H$71="", 0, $H$71)), $R112,
    FALSE, N("Check if case is 'TWO' and both directions"),
    AND(
        $D$71 = "TWO",
        OR($Q112 &lt; -ABS($H$71), $Q112 &gt; ABS($H$71))
    ), $R112,
    FALSE, N("Default case: Return NA()"),
    TRUE, NA()
)</f>
        <v>#VALUE!</v>
      </c>
      <c r="V112" s="38"/>
      <c r="W112" s="23">
        <v>0.66666666666666441</v>
      </c>
      <c r="X112" s="23">
        <v>0.13400000000000001</v>
      </c>
      <c r="Y112" s="23">
        <f t="shared" si="15"/>
        <v>0.13400000000000001</v>
      </c>
      <c r="Z112" s="23" t="str">
        <f t="shared" si="16"/>
        <v>x</v>
      </c>
    </row>
    <row r="113" spans="1:26" ht="16" x14ac:dyDescent="0.2">
      <c r="A113" s="44" t="s">
        <v>289</v>
      </c>
      <c r="B113" s="5" t="s">
        <v>290</v>
      </c>
      <c r="C113" s="44" t="s">
        <v>388</v>
      </c>
      <c r="D113" s="44" t="s">
        <v>389</v>
      </c>
      <c r="E113" s="44" t="s">
        <v>390</v>
      </c>
      <c r="F113" s="44" t="s">
        <v>391</v>
      </c>
      <c r="G113" s="38"/>
      <c r="H113" s="16"/>
      <c r="I113" s="16"/>
      <c r="J113" s="16"/>
      <c r="K113" s="16"/>
      <c r="L113" s="16"/>
      <c r="M113" s="16"/>
      <c r="N113" s="38"/>
      <c r="O113" s="38"/>
      <c r="P113" s="38"/>
      <c r="Q113" s="46">
        <f t="shared" si="5"/>
        <v>-0.37500000000000216</v>
      </c>
      <c r="R113" s="81">
        <f t="shared" si="6"/>
        <v>0.37185509386976862</v>
      </c>
      <c r="S113" s="81" t="e" cm="1">
        <f t="array" ref="S113">_xlfn.IFS(
    FALSE, N("Check if X1 shading is ON"),
    $S$48&lt;&gt;"x", NA(),
    FALSE, N("Check if case is 'LEFT' and x axis value less than z score"),
    AND($D$67 = "LEFT", $Q113 &lt; IF($H$67="", 0, $H$67)), $R113,
    FALSE, N("Check if case is 'RIGHT' and x axis value greater than z score"),
    AND($D$67 = "RIGHT", $Q113 &gt; IF($H$67="", 0, $H$67)), $R113,
    FALSE, N("Check if case is 'TWO' and both directions"),
    AND(
        $D$67 = "TWO",
        OR($Q113 &lt; -ABS($H$67), $Q113 &gt; ABS($H$68))
    ), $R113,
    FALSE, N("Default case: Return NA()"),
    TRUE, NA()
)</f>
        <v>#N/A</v>
      </c>
      <c r="T113" s="81" t="e" cm="1">
        <f t="array" ref="T113">_xlfn.IFS(
    FALSE, N("Check if X1 shading is ON"),
    $S$48&lt;&gt;"x", NA(),
    FALSE, N("Check if case is 'LEFT' and x axis value less than z score"),
    AND($D$68 = "LEFT", $Q113 &lt; IF($H$68="", 0, $H$68)), $R113,
    FALSE, N("Check if case is 'RIGHT' and x axis value greater than z score"),
    AND($D$68 = "RIGHT", $Q113 &gt; IF($H$68="", 0, $H$68)), $R113,
    FALSE, N("Default case: Return NA()"),
    TRUE, NA()
)</f>
        <v>#N/A</v>
      </c>
      <c r="U113" s="81" t="e" cm="1">
        <f t="array" ref="U113">_xlfn.IFS(
    FALSE, N("Check if X1 shading is ON"),
    $U$48&lt;&gt;"x", NA(),
    FALSE, N("Check if case is 'LEFT' and x axis value less than z score"),
    AND($D$71 = "LEFT", $Q113 &lt; IF($H$71="", 0, $H$71)), $R113,
    FALSE, N("Check if case is 'RIGHT' and x axis value greater than z score"),
    AND($D$71 = "RIGHT", $Q113 &gt; IF($H$71="", 0, $H$71)), $R113,
    FALSE, N("Check if case is 'TWO' and both directions"),
    AND(
        $D$71 = "TWO",
        OR($Q113 &lt; -ABS($H$71), $Q113 &gt; ABS($H$71))
    ), $R113,
    FALSE, N("Default case: Return NA()"),
    TRUE, NA()
)</f>
        <v>#VALUE!</v>
      </c>
      <c r="V113" s="38"/>
      <c r="W113" s="23">
        <v>0.83333333333333093</v>
      </c>
      <c r="X113" s="23">
        <v>0.13400000000000001</v>
      </c>
      <c r="Y113" s="23">
        <f t="shared" si="15"/>
        <v>0.13400000000000001</v>
      </c>
      <c r="Z113" s="23" t="str">
        <f t="shared" si="16"/>
        <v>x</v>
      </c>
    </row>
    <row r="114" spans="1:26" ht="17" x14ac:dyDescent="0.2">
      <c r="A114" s="83" t="str">
        <f>L47</f>
        <v>x</v>
      </c>
      <c r="B114" s="23">
        <f>IF(A114="x",-0.02,NA())</f>
        <v>-0.02</v>
      </c>
      <c r="C114" s="39">
        <v>-4</v>
      </c>
      <c r="D114" s="39">
        <f>IF(
    ISNA(A114),
    NA(),
    B114
)</f>
        <v>-0.02</v>
      </c>
      <c r="E114" s="23"/>
      <c r="F114" s="44"/>
      <c r="G114" s="38"/>
      <c r="H114" s="16"/>
      <c r="I114" s="16"/>
      <c r="J114" s="16"/>
      <c r="K114" s="16"/>
      <c r="L114" s="16"/>
      <c r="M114" s="16"/>
      <c r="N114" s="38"/>
      <c r="O114" s="38"/>
      <c r="P114" s="38"/>
      <c r="Q114" s="46">
        <f t="shared" si="5"/>
        <v>-0.33333333333333548</v>
      </c>
      <c r="R114" s="81">
        <f t="shared" si="6"/>
        <v>0.37738322769299293</v>
      </c>
      <c r="S114" s="81" t="e" cm="1">
        <f t="array" ref="S114">_xlfn.IFS(
    FALSE, N("Check if X1 shading is ON"),
    $S$48&lt;&gt;"x", NA(),
    FALSE, N("Check if case is 'LEFT' and x axis value less than z score"),
    AND($D$67 = "LEFT", $Q114 &lt; IF($H$67="", 0, $H$67)), $R114,
    FALSE, N("Check if case is 'RIGHT' and x axis value greater than z score"),
    AND($D$67 = "RIGHT", $Q114 &gt; IF($H$67="", 0, $H$67)), $R114,
    FALSE, N("Check if case is 'TWO' and both directions"),
    AND(
        $D$67 = "TWO",
        OR($Q114 &lt; -ABS($H$67), $Q114 &gt; ABS($H$68))
    ), $R114,
    FALSE, N("Default case: Return NA()"),
    TRUE, NA()
)</f>
        <v>#N/A</v>
      </c>
      <c r="T114" s="81" t="e" cm="1">
        <f t="array" ref="T114">_xlfn.IFS(
    FALSE, N("Check if X1 shading is ON"),
    $S$48&lt;&gt;"x", NA(),
    FALSE, N("Check if case is 'LEFT' and x axis value less than z score"),
    AND($D$68 = "LEFT", $Q114 &lt; IF($H$68="", 0, $H$68)), $R114,
    FALSE, N("Check if case is 'RIGHT' and x axis value greater than z score"),
    AND($D$68 = "RIGHT", $Q114 &gt; IF($H$68="", 0, $H$68)), $R114,
    FALSE, N("Default case: Return NA()"),
    TRUE, NA()
)</f>
        <v>#N/A</v>
      </c>
      <c r="U114" s="81" t="e" cm="1">
        <f t="array" ref="U114">_xlfn.IFS(
    FALSE, N("Check if X1 shading is ON"),
    $U$48&lt;&gt;"x", NA(),
    FALSE, N("Check if case is 'LEFT' and x axis value less than z score"),
    AND($D$71 = "LEFT", $Q114 &lt; IF($H$71="", 0, $H$71)), $R114,
    FALSE, N("Check if case is 'RIGHT' and x axis value greater than z score"),
    AND($D$71 = "RIGHT", $Q114 &gt; IF($H$71="", 0, $H$71)), $R114,
    FALSE, N("Check if case is 'TWO' and both directions"),
    AND(
        $D$71 = "TWO",
        OR($Q114 &lt; -ABS($H$71), $Q114 &gt; ABS($H$71))
    ), $R114,
    FALSE, N("Default case: Return NA()"),
    TRUE, NA()
)</f>
        <v>#VALUE!</v>
      </c>
      <c r="V114" s="38"/>
      <c r="W114" s="23">
        <v>1.1666666666666643</v>
      </c>
      <c r="X114" s="23">
        <v>0.13400000000000001</v>
      </c>
      <c r="Y114" s="23">
        <f t="shared" si="15"/>
        <v>0.13400000000000001</v>
      </c>
      <c r="Z114" s="23" t="str">
        <f t="shared" si="16"/>
        <v>x</v>
      </c>
    </row>
    <row r="115" spans="1:26" ht="16" x14ac:dyDescent="0.2">
      <c r="A115" s="39"/>
      <c r="B115" s="23"/>
      <c r="C115" s="39">
        <f t="shared" ref="C115:C121" si="19">C114+1</f>
        <v>-3</v>
      </c>
      <c r="D115" s="39">
        <f t="shared" ref="D115:D121" si="20">D114</f>
        <v>-0.02</v>
      </c>
      <c r="E115" s="23" t="str">
        <f>C115&amp;$H$66</f>
        <v>-3z</v>
      </c>
      <c r="F115" s="81">
        <f t="shared" ref="F115:F121" si="21">IF($A$114="x",_xlfn.NORM.S.DIST(C115,FALSE),NA())</f>
        <v>4.4318484119380075E-3</v>
      </c>
      <c r="G115" s="38"/>
      <c r="H115" s="16"/>
      <c r="I115" s="16"/>
      <c r="J115" s="16"/>
      <c r="K115" s="16"/>
      <c r="L115" s="16"/>
      <c r="M115" s="16"/>
      <c r="N115" s="38"/>
      <c r="O115" s="38"/>
      <c r="P115" s="38"/>
      <c r="Q115" s="46">
        <f t="shared" ref="Q115:Q178" si="22">Q114+$P$52</f>
        <v>-0.29166666666666879</v>
      </c>
      <c r="R115" s="81">
        <f t="shared" ref="R115:R178" si="23">IF(
    LEFT($B$67,1) ="T",
    _xlfn.T.DIST(Q115, $A$67-1, FALSE),
    _xlfn.NORM.S.DIST(Q115, FALSE)
)</f>
        <v>0.3823292022799164</v>
      </c>
      <c r="S115" s="81" t="e" cm="1">
        <f t="array" ref="S115">_xlfn.IFS(
    FALSE, N("Check if X1 shading is ON"),
    $S$48&lt;&gt;"x", NA(),
    FALSE, N("Check if case is 'LEFT' and x axis value less than z score"),
    AND($D$67 = "LEFT", $Q115 &lt; IF($H$67="", 0, $H$67)), $R115,
    FALSE, N("Check if case is 'RIGHT' and x axis value greater than z score"),
    AND($D$67 = "RIGHT", $Q115 &gt; IF($H$67="", 0, $H$67)), $R115,
    FALSE, N("Check if case is 'TWO' and both directions"),
    AND(
        $D$67 = "TWO",
        OR($Q115 &lt; -ABS($H$67), $Q115 &gt; ABS($H$68))
    ), $R115,
    FALSE, N("Default case: Return NA()"),
    TRUE, NA()
)</f>
        <v>#N/A</v>
      </c>
      <c r="T115" s="81" t="e" cm="1">
        <f t="array" ref="T115">_xlfn.IFS(
    FALSE, N("Check if X1 shading is ON"),
    $S$48&lt;&gt;"x", NA(),
    FALSE, N("Check if case is 'LEFT' and x axis value less than z score"),
    AND($D$68 = "LEFT", $Q115 &lt; IF($H$68="", 0, $H$68)), $R115,
    FALSE, N("Check if case is 'RIGHT' and x axis value greater than z score"),
    AND($D$68 = "RIGHT", $Q115 &gt; IF($H$68="", 0, $H$68)), $R115,
    FALSE, N("Default case: Return NA()"),
    TRUE, NA()
)</f>
        <v>#N/A</v>
      </c>
      <c r="U115" s="81" t="e" cm="1">
        <f t="array" ref="U115">_xlfn.IFS(
    FALSE, N("Check if X1 shading is ON"),
    $U$48&lt;&gt;"x", NA(),
    FALSE, N("Check if case is 'LEFT' and x axis value less than z score"),
    AND($D$71 = "LEFT", $Q115 &lt; IF($H$71="", 0, $H$71)), $R115,
    FALSE, N("Check if case is 'RIGHT' and x axis value greater than z score"),
    AND($D$71 = "RIGHT", $Q115 &gt; IF($H$71="", 0, $H$71)), $R115,
    FALSE, N("Check if case is 'TWO' and both directions"),
    AND(
        $D$71 = "TWO",
        OR($Q115 &lt; -ABS($H$71), $Q115 &gt; ABS($H$71))
    ), $R115,
    FALSE, N("Default case: Return NA()"),
    TRUE, NA()
)</f>
        <v>#VALUE!</v>
      </c>
      <c r="V115" s="38"/>
      <c r="W115" s="23">
        <v>1.3333333333333313</v>
      </c>
      <c r="X115" s="23">
        <v>0.13400000000000001</v>
      </c>
      <c r="Y115" s="23">
        <f t="shared" si="15"/>
        <v>0.13400000000000001</v>
      </c>
      <c r="Z115" s="23" t="str">
        <f t="shared" si="16"/>
        <v>x</v>
      </c>
    </row>
    <row r="116" spans="1:26" ht="16" x14ac:dyDescent="0.2">
      <c r="A116" s="39"/>
      <c r="B116" s="23"/>
      <c r="C116" s="39">
        <f t="shared" si="19"/>
        <v>-2</v>
      </c>
      <c r="D116" s="39">
        <f t="shared" si="20"/>
        <v>-0.02</v>
      </c>
      <c r="E116" s="23" t="str">
        <f t="shared" ref="E116:E117" si="24">C116&amp;$H$66</f>
        <v>-2z</v>
      </c>
      <c r="F116" s="81">
        <f t="shared" si="21"/>
        <v>5.3990966513188063E-2</v>
      </c>
      <c r="G116" s="38"/>
      <c r="H116" s="16"/>
      <c r="I116" s="16"/>
      <c r="J116" s="16"/>
      <c r="K116" s="16"/>
      <c r="L116" s="16"/>
      <c r="M116" s="16"/>
      <c r="N116" s="38"/>
      <c r="O116" s="38"/>
      <c r="P116" s="38"/>
      <c r="Q116" s="46">
        <f t="shared" si="22"/>
        <v>-0.25000000000000211</v>
      </c>
      <c r="R116" s="81">
        <f t="shared" si="23"/>
        <v>0.38666811680284902</v>
      </c>
      <c r="S116" s="81" t="e" cm="1">
        <f t="array" ref="S116">_xlfn.IFS(
    FALSE, N("Check if X1 shading is ON"),
    $S$48&lt;&gt;"x", NA(),
    FALSE, N("Check if case is 'LEFT' and x axis value less than z score"),
    AND($D$67 = "LEFT", $Q116 &lt; IF($H$67="", 0, $H$67)), $R116,
    FALSE, N("Check if case is 'RIGHT' and x axis value greater than z score"),
    AND($D$67 = "RIGHT", $Q116 &gt; IF($H$67="", 0, $H$67)), $R116,
    FALSE, N("Check if case is 'TWO' and both directions"),
    AND(
        $D$67 = "TWO",
        OR($Q116 &lt; -ABS($H$67), $Q116 &gt; ABS($H$68))
    ), $R116,
    FALSE, N("Default case: Return NA()"),
    TRUE, NA()
)</f>
        <v>#N/A</v>
      </c>
      <c r="T116" s="81" t="e" cm="1">
        <f t="array" ref="T116">_xlfn.IFS(
    FALSE, N("Check if X1 shading is ON"),
    $S$48&lt;&gt;"x", NA(),
    FALSE, N("Check if case is 'LEFT' and x axis value less than z score"),
    AND($D$68 = "LEFT", $Q116 &lt; IF($H$68="", 0, $H$68)), $R116,
    FALSE, N("Check if case is 'RIGHT' and x axis value greater than z score"),
    AND($D$68 = "RIGHT", $Q116 &gt; IF($H$68="", 0, $H$68)), $R116,
    FALSE, N("Default case: Return NA()"),
    TRUE, NA()
)</f>
        <v>#N/A</v>
      </c>
      <c r="U116" s="81" t="e" cm="1">
        <f t="array" ref="U116">_xlfn.IFS(
    FALSE, N("Check if X1 shading is ON"),
    $U$48&lt;&gt;"x", NA(),
    FALSE, N("Check if case is 'LEFT' and x axis value less than z score"),
    AND($D$71 = "LEFT", $Q116 &lt; IF($H$71="", 0, $H$71)), $R116,
    FALSE, N("Check if case is 'RIGHT' and x axis value greater than z score"),
    AND($D$71 = "RIGHT", $Q116 &gt; IF($H$71="", 0, $H$71)), $R116,
    FALSE, N("Check if case is 'TWO' and both directions"),
    AND(
        $D$71 = "TWO",
        OR($Q116 &lt; -ABS($H$71), $Q116 &gt; ABS($H$71))
    ), $R116,
    FALSE, N("Default case: Return NA()"),
    TRUE, NA()
)</f>
        <v>#VALUE!</v>
      </c>
      <c r="V116" s="38"/>
      <c r="W116" s="23">
        <v>-1.1666666666666687</v>
      </c>
      <c r="X116" s="23">
        <v>0.158</v>
      </c>
      <c r="Y116" s="23">
        <f t="shared" si="15"/>
        <v>0.158</v>
      </c>
      <c r="Z116" s="23" t="str">
        <f t="shared" si="16"/>
        <v>x</v>
      </c>
    </row>
    <row r="117" spans="1:26" ht="16" x14ac:dyDescent="0.2">
      <c r="A117" s="39"/>
      <c r="B117" s="23"/>
      <c r="C117" s="39">
        <f t="shared" si="19"/>
        <v>-1</v>
      </c>
      <c r="D117" s="39">
        <f t="shared" si="20"/>
        <v>-0.02</v>
      </c>
      <c r="E117" s="23" t="str">
        <f t="shared" si="24"/>
        <v>-1z</v>
      </c>
      <c r="F117" s="81">
        <f t="shared" si="21"/>
        <v>0.24197072451914337</v>
      </c>
      <c r="G117" s="38"/>
      <c r="H117" s="16"/>
      <c r="I117" s="16"/>
      <c r="J117" s="16"/>
      <c r="K117" s="16"/>
      <c r="L117" s="16"/>
      <c r="M117" s="16"/>
      <c r="N117" s="38"/>
      <c r="O117" s="38"/>
      <c r="P117" s="38"/>
      <c r="Q117" s="46">
        <f t="shared" si="22"/>
        <v>-0.20833333333333545</v>
      </c>
      <c r="R117" s="81">
        <f t="shared" si="23"/>
        <v>0.39037794394036218</v>
      </c>
      <c r="S117" s="81" t="e" cm="1">
        <f t="array" ref="S117">_xlfn.IFS(
    FALSE, N("Check if X1 shading is ON"),
    $S$48&lt;&gt;"x", NA(),
    FALSE, N("Check if case is 'LEFT' and x axis value less than z score"),
    AND($D$67 = "LEFT", $Q117 &lt; IF($H$67="", 0, $H$67)), $R117,
    FALSE, N("Check if case is 'RIGHT' and x axis value greater than z score"),
    AND($D$67 = "RIGHT", $Q117 &gt; IF($H$67="", 0, $H$67)), $R117,
    FALSE, N("Check if case is 'TWO' and both directions"),
    AND(
        $D$67 = "TWO",
        OR($Q117 &lt; -ABS($H$67), $Q117 &gt; ABS($H$68))
    ), $R117,
    FALSE, N("Default case: Return NA()"),
    TRUE, NA()
)</f>
        <v>#N/A</v>
      </c>
      <c r="T117" s="81" t="e" cm="1">
        <f t="array" ref="T117">_xlfn.IFS(
    FALSE, N("Check if X1 shading is ON"),
    $S$48&lt;&gt;"x", NA(),
    FALSE, N("Check if case is 'LEFT' and x axis value less than z score"),
    AND($D$68 = "LEFT", $Q117 &lt; IF($H$68="", 0, $H$68)), $R117,
    FALSE, N("Check if case is 'RIGHT' and x axis value greater than z score"),
    AND($D$68 = "RIGHT", $Q117 &gt; IF($H$68="", 0, $H$68)), $R117,
    FALSE, N("Default case: Return NA()"),
    TRUE, NA()
)</f>
        <v>#N/A</v>
      </c>
      <c r="U117" s="81" t="e" cm="1">
        <f t="array" ref="U117">_xlfn.IFS(
    FALSE, N("Check if X1 shading is ON"),
    $U$48&lt;&gt;"x", NA(),
    FALSE, N("Check if case is 'LEFT' and x axis value less than z score"),
    AND($D$71 = "LEFT", $Q117 &lt; IF($H$71="", 0, $H$71)), $R117,
    FALSE, N("Check if case is 'RIGHT' and x axis value greater than z score"),
    AND($D$71 = "RIGHT", $Q117 &gt; IF($H$71="", 0, $H$71)), $R117,
    FALSE, N("Check if case is 'TWO' and both directions"),
    AND(
        $D$71 = "TWO",
        OR($Q117 &lt; -ABS($H$71), $Q117 &gt; ABS($H$71))
    ), $R117,
    FALSE, N("Default case: Return NA()"),
    TRUE, NA()
)</f>
        <v>#VALUE!</v>
      </c>
      <c r="V117" s="38"/>
      <c r="W117" s="23">
        <v>-0.83333333333333526</v>
      </c>
      <c r="X117" s="23">
        <v>0.158</v>
      </c>
      <c r="Y117" s="23">
        <f t="shared" si="15"/>
        <v>0.158</v>
      </c>
      <c r="Z117" s="23" t="str">
        <f t="shared" si="16"/>
        <v>x</v>
      </c>
    </row>
    <row r="118" spans="1:26" ht="16" x14ac:dyDescent="0.2">
      <c r="A118" s="39"/>
      <c r="B118" s="23"/>
      <c r="C118" s="39">
        <f t="shared" si="19"/>
        <v>0</v>
      </c>
      <c r="D118" s="39">
        <f t="shared" si="20"/>
        <v>-0.02</v>
      </c>
      <c r="E118" s="23">
        <f>C118</f>
        <v>0</v>
      </c>
      <c r="F118" s="81">
        <f t="shared" si="21"/>
        <v>0.3989422804014327</v>
      </c>
      <c r="G118" s="38"/>
      <c r="H118" s="16"/>
      <c r="I118" s="16"/>
      <c r="J118" s="16"/>
      <c r="K118" s="16"/>
      <c r="L118" s="16"/>
      <c r="M118" s="16"/>
      <c r="N118" s="38"/>
      <c r="O118" s="38"/>
      <c r="P118" s="38"/>
      <c r="Q118" s="46">
        <f t="shared" si="22"/>
        <v>-0.16666666666666879</v>
      </c>
      <c r="R118" s="81">
        <f t="shared" si="23"/>
        <v>0.39343971610193973</v>
      </c>
      <c r="S118" s="81" t="e" cm="1">
        <f t="array" ref="S118">_xlfn.IFS(
    FALSE, N("Check if X1 shading is ON"),
    $S$48&lt;&gt;"x", NA(),
    FALSE, N("Check if case is 'LEFT' and x axis value less than z score"),
    AND($D$67 = "LEFT", $Q118 &lt; IF($H$67="", 0, $H$67)), $R118,
    FALSE, N("Check if case is 'RIGHT' and x axis value greater than z score"),
    AND($D$67 = "RIGHT", $Q118 &gt; IF($H$67="", 0, $H$67)), $R118,
    FALSE, N("Check if case is 'TWO' and both directions"),
    AND(
        $D$67 = "TWO",
        OR($Q118 &lt; -ABS($H$67), $Q118 &gt; ABS($H$68))
    ), $R118,
    FALSE, N("Default case: Return NA()"),
    TRUE, NA()
)</f>
        <v>#N/A</v>
      </c>
      <c r="T118" s="81" t="e" cm="1">
        <f t="array" ref="T118">_xlfn.IFS(
    FALSE, N("Check if X1 shading is ON"),
    $S$48&lt;&gt;"x", NA(),
    FALSE, N("Check if case is 'LEFT' and x axis value less than z score"),
    AND($D$68 = "LEFT", $Q118 &lt; IF($H$68="", 0, $H$68)), $R118,
    FALSE, N("Check if case is 'RIGHT' and x axis value greater than z score"),
    AND($D$68 = "RIGHT", $Q118 &gt; IF($H$68="", 0, $H$68)), $R118,
    FALSE, N("Default case: Return NA()"),
    TRUE, NA()
)</f>
        <v>#N/A</v>
      </c>
      <c r="U118" s="81" t="e" cm="1">
        <f t="array" ref="U118">_xlfn.IFS(
    FALSE, N("Check if X1 shading is ON"),
    $U$48&lt;&gt;"x", NA(),
    FALSE, N("Check if case is 'LEFT' and x axis value less than z score"),
    AND($D$71 = "LEFT", $Q118 &lt; IF($H$71="", 0, $H$71)), $R118,
    FALSE, N("Check if case is 'RIGHT' and x axis value greater than z score"),
    AND($D$71 = "RIGHT", $Q118 &gt; IF($H$71="", 0, $H$71)), $R118,
    FALSE, N("Check if case is 'TWO' and both directions"),
    AND(
        $D$71 = "TWO",
        OR($Q118 &lt; -ABS($H$71), $Q118 &gt; ABS($H$71))
    ), $R118,
    FALSE, N("Default case: Return NA()"),
    TRUE, NA()
)</f>
        <v>#VALUE!</v>
      </c>
      <c r="V118" s="38"/>
      <c r="W118" s="23">
        <v>-0.66666666666666874</v>
      </c>
      <c r="X118" s="23">
        <v>0.158</v>
      </c>
      <c r="Y118" s="23">
        <f t="shared" si="15"/>
        <v>0.158</v>
      </c>
      <c r="Z118" s="23" t="str">
        <f t="shared" si="16"/>
        <v>x</v>
      </c>
    </row>
    <row r="119" spans="1:26" ht="16" x14ac:dyDescent="0.2">
      <c r="A119" s="39"/>
      <c r="B119" s="23"/>
      <c r="C119" s="39">
        <f t="shared" si="19"/>
        <v>1</v>
      </c>
      <c r="D119" s="39">
        <f t="shared" si="20"/>
        <v>-0.02</v>
      </c>
      <c r="E119" s="23" t="str">
        <f t="shared" ref="E119:E121" si="25">C119&amp;$H$66</f>
        <v>1z</v>
      </c>
      <c r="F119" s="81">
        <f t="shared" si="21"/>
        <v>0.24197072451914337</v>
      </c>
      <c r="G119" s="38"/>
      <c r="H119" s="16"/>
      <c r="I119" s="16"/>
      <c r="J119" s="16"/>
      <c r="K119" s="16"/>
      <c r="L119" s="16"/>
      <c r="M119" s="16"/>
      <c r="N119" s="38"/>
      <c r="O119" s="38"/>
      <c r="P119" s="38"/>
      <c r="Q119" s="46">
        <f t="shared" si="22"/>
        <v>-0.12500000000000214</v>
      </c>
      <c r="R119" s="81">
        <f t="shared" si="23"/>
        <v>0.39583768694474941</v>
      </c>
      <c r="S119" s="81" t="e" cm="1">
        <f t="array" ref="S119">_xlfn.IFS(
    FALSE, N("Check if X1 shading is ON"),
    $S$48&lt;&gt;"x", NA(),
    FALSE, N("Check if case is 'LEFT' and x axis value less than z score"),
    AND($D$67 = "LEFT", $Q119 &lt; IF($H$67="", 0, $H$67)), $R119,
    FALSE, N("Check if case is 'RIGHT' and x axis value greater than z score"),
    AND($D$67 = "RIGHT", $Q119 &gt; IF($H$67="", 0, $H$67)), $R119,
    FALSE, N("Check if case is 'TWO' and both directions"),
    AND(
        $D$67 = "TWO",
        OR($Q119 &lt; -ABS($H$67), $Q119 &gt; ABS($H$68))
    ), $R119,
    FALSE, N("Default case: Return NA()"),
    TRUE, NA()
)</f>
        <v>#N/A</v>
      </c>
      <c r="T119" s="81" t="e" cm="1">
        <f t="array" ref="T119">_xlfn.IFS(
    FALSE, N("Check if X1 shading is ON"),
    $S$48&lt;&gt;"x", NA(),
    FALSE, N("Check if case is 'LEFT' and x axis value less than z score"),
    AND($D$68 = "LEFT", $Q119 &lt; IF($H$68="", 0, $H$68)), $R119,
    FALSE, N("Check if case is 'RIGHT' and x axis value greater than z score"),
    AND($D$68 = "RIGHT", $Q119 &gt; IF($H$68="", 0, $H$68)), $R119,
    FALSE, N("Default case: Return NA()"),
    TRUE, NA()
)</f>
        <v>#N/A</v>
      </c>
      <c r="U119" s="81" t="e" cm="1">
        <f t="array" ref="U119">_xlfn.IFS(
    FALSE, N("Check if X1 shading is ON"),
    $U$48&lt;&gt;"x", NA(),
    FALSE, N("Check if case is 'LEFT' and x axis value less than z score"),
    AND($D$71 = "LEFT", $Q119 &lt; IF($H$71="", 0, $H$71)), $R119,
    FALSE, N("Check if case is 'RIGHT' and x axis value greater than z score"),
    AND($D$71 = "RIGHT", $Q119 &gt; IF($H$71="", 0, $H$71)), $R119,
    FALSE, N("Check if case is 'TWO' and both directions"),
    AND(
        $D$71 = "TWO",
        OR($Q119 &lt; -ABS($H$71), $Q119 &gt; ABS($H$71))
    ), $R119,
    FALSE, N("Default case: Return NA()"),
    TRUE, NA()
)</f>
        <v>#VALUE!</v>
      </c>
      <c r="V119" s="38"/>
      <c r="W119" s="23">
        <v>-0.50000000000000222</v>
      </c>
      <c r="X119" s="23">
        <v>0.158</v>
      </c>
      <c r="Y119" s="23">
        <f t="shared" si="15"/>
        <v>0.158</v>
      </c>
      <c r="Z119" s="23" t="str">
        <f t="shared" si="16"/>
        <v>x</v>
      </c>
    </row>
    <row r="120" spans="1:26" ht="16" x14ac:dyDescent="0.2">
      <c r="A120" s="39"/>
      <c r="B120" s="23"/>
      <c r="C120" s="39">
        <f t="shared" si="19"/>
        <v>2</v>
      </c>
      <c r="D120" s="39">
        <f t="shared" si="20"/>
        <v>-0.02</v>
      </c>
      <c r="E120" s="23" t="str">
        <f t="shared" si="25"/>
        <v>2z</v>
      </c>
      <c r="F120" s="81">
        <f t="shared" si="21"/>
        <v>5.3990966513188063E-2</v>
      </c>
      <c r="G120" s="38"/>
      <c r="H120" s="16"/>
      <c r="I120" s="16"/>
      <c r="J120" s="16"/>
      <c r="K120" s="16"/>
      <c r="L120" s="16"/>
      <c r="M120" s="16"/>
      <c r="N120" s="38"/>
      <c r="O120" s="38"/>
      <c r="P120" s="38"/>
      <c r="Q120" s="46">
        <f t="shared" si="22"/>
        <v>-8.333333333333548E-2</v>
      </c>
      <c r="R120" s="81">
        <f t="shared" si="23"/>
        <v>0.39755946625834188</v>
      </c>
      <c r="S120" s="81" t="e" cm="1">
        <f t="array" ref="S120">_xlfn.IFS(
    FALSE, N("Check if X1 shading is ON"),
    $S$48&lt;&gt;"x", NA(),
    FALSE, N("Check if case is 'LEFT' and x axis value less than z score"),
    AND($D$67 = "LEFT", $Q120 &lt; IF($H$67="", 0, $H$67)), $R120,
    FALSE, N("Check if case is 'RIGHT' and x axis value greater than z score"),
    AND($D$67 = "RIGHT", $Q120 &gt; IF($H$67="", 0, $H$67)), $R120,
    FALSE, N("Check if case is 'TWO' and both directions"),
    AND(
        $D$67 = "TWO",
        OR($Q120 &lt; -ABS($H$67), $Q120 &gt; ABS($H$68))
    ), $R120,
    FALSE, N("Default case: Return NA()"),
    TRUE, NA()
)</f>
        <v>#N/A</v>
      </c>
      <c r="T120" s="81" t="e" cm="1">
        <f t="array" ref="T120">_xlfn.IFS(
    FALSE, N("Check if X1 shading is ON"),
    $S$48&lt;&gt;"x", NA(),
    FALSE, N("Check if case is 'LEFT' and x axis value less than z score"),
    AND($D$68 = "LEFT", $Q120 &lt; IF($H$68="", 0, $H$68)), $R120,
    FALSE, N("Check if case is 'RIGHT' and x axis value greater than z score"),
    AND($D$68 = "RIGHT", $Q120 &gt; IF($H$68="", 0, $H$68)), $R120,
    FALSE, N("Default case: Return NA()"),
    TRUE, NA()
)</f>
        <v>#N/A</v>
      </c>
      <c r="U120" s="81" t="e" cm="1">
        <f t="array" ref="U120">_xlfn.IFS(
    FALSE, N("Check if X1 shading is ON"),
    $U$48&lt;&gt;"x", NA(),
    FALSE, N("Check if case is 'LEFT' and x axis value less than z score"),
    AND($D$71 = "LEFT", $Q120 &lt; IF($H$71="", 0, $H$71)), $R120,
    FALSE, N("Check if case is 'RIGHT' and x axis value greater than z score"),
    AND($D$71 = "RIGHT", $Q120 &gt; IF($H$71="", 0, $H$71)), $R120,
    FALSE, N("Check if case is 'TWO' and both directions"),
    AND(
        $D$71 = "TWO",
        OR($Q120 &lt; -ABS($H$71), $Q120 &gt; ABS($H$71))
    ), $R120,
    FALSE, N("Default case: Return NA()"),
    TRUE, NA()
)</f>
        <v>#VALUE!</v>
      </c>
      <c r="V120" s="38"/>
      <c r="W120" s="23">
        <v>-0.33333333333333548</v>
      </c>
      <c r="X120" s="23">
        <v>0.158</v>
      </c>
      <c r="Y120" s="23">
        <f t="shared" si="15"/>
        <v>0.158</v>
      </c>
      <c r="Z120" s="23" t="str">
        <f t="shared" si="16"/>
        <v>x</v>
      </c>
    </row>
    <row r="121" spans="1:26" ht="16" x14ac:dyDescent="0.2">
      <c r="A121" s="39"/>
      <c r="B121" s="23"/>
      <c r="C121" s="39">
        <f t="shared" si="19"/>
        <v>3</v>
      </c>
      <c r="D121" s="39">
        <f t="shared" si="20"/>
        <v>-0.02</v>
      </c>
      <c r="E121" s="23" t="str">
        <f t="shared" si="25"/>
        <v>3z</v>
      </c>
      <c r="F121" s="81">
        <f t="shared" si="21"/>
        <v>4.4318484119380075E-3</v>
      </c>
      <c r="G121" s="38"/>
      <c r="H121" s="16"/>
      <c r="I121" s="16"/>
      <c r="J121" s="16"/>
      <c r="K121" s="16"/>
      <c r="L121" s="16"/>
      <c r="M121" s="16"/>
      <c r="N121" s="38"/>
      <c r="O121" s="38"/>
      <c r="P121" s="38"/>
      <c r="Q121" s="46">
        <f t="shared" si="22"/>
        <v>-4.1666666666668815E-2</v>
      </c>
      <c r="R121" s="81">
        <f t="shared" si="23"/>
        <v>0.39859612660068527</v>
      </c>
      <c r="S121" s="81" t="e" cm="1">
        <f t="array" ref="S121">_xlfn.IFS(
    FALSE, N("Check if X1 shading is ON"),
    $S$48&lt;&gt;"x", NA(),
    FALSE, N("Check if case is 'LEFT' and x axis value less than z score"),
    AND($D$67 = "LEFT", $Q121 &lt; IF($H$67="", 0, $H$67)), $R121,
    FALSE, N("Check if case is 'RIGHT' and x axis value greater than z score"),
    AND($D$67 = "RIGHT", $Q121 &gt; IF($H$67="", 0, $H$67)), $R121,
    FALSE, N("Check if case is 'TWO' and both directions"),
    AND(
        $D$67 = "TWO",
        OR($Q121 &lt; -ABS($H$67), $Q121 &gt; ABS($H$68))
    ), $R121,
    FALSE, N("Default case: Return NA()"),
    TRUE, NA()
)</f>
        <v>#N/A</v>
      </c>
      <c r="T121" s="81" t="e" cm="1">
        <f t="array" ref="T121">_xlfn.IFS(
    FALSE, N("Check if X1 shading is ON"),
    $S$48&lt;&gt;"x", NA(),
    FALSE, N("Check if case is 'LEFT' and x axis value less than z score"),
    AND($D$68 = "LEFT", $Q121 &lt; IF($H$68="", 0, $H$68)), $R121,
    FALSE, N("Check if case is 'RIGHT' and x axis value greater than z score"),
    AND($D$68 = "RIGHT", $Q121 &gt; IF($H$68="", 0, $H$68)), $R121,
    FALSE, N("Default case: Return NA()"),
    TRUE, NA()
)</f>
        <v>#N/A</v>
      </c>
      <c r="U121" s="81" t="e" cm="1">
        <f t="array" ref="U121">_xlfn.IFS(
    FALSE, N("Check if X1 shading is ON"),
    $U$48&lt;&gt;"x", NA(),
    FALSE, N("Check if case is 'LEFT' and x axis value less than z score"),
    AND($D$71 = "LEFT", $Q121 &lt; IF($H$71="", 0, $H$71)), $R121,
    FALSE, N("Check if case is 'RIGHT' and x axis value greater than z score"),
    AND($D$71 = "RIGHT", $Q121 &gt; IF($H$71="", 0, $H$71)), $R121,
    FALSE, N("Check if case is 'TWO' and both directions"),
    AND(
        $D$71 = "TWO",
        OR($Q121 &lt; -ABS($H$71), $Q121 &gt; ABS($H$71))
    ), $R121,
    FALSE, N("Default case: Return NA()"),
    TRUE, NA()
)</f>
        <v>#VALUE!</v>
      </c>
      <c r="V121" s="38"/>
      <c r="W121" s="23">
        <v>-0.16666666666666879</v>
      </c>
      <c r="X121" s="23">
        <v>0.158</v>
      </c>
      <c r="Y121" s="23">
        <f t="shared" si="15"/>
        <v>0.158</v>
      </c>
      <c r="Z121" s="23" t="str">
        <f t="shared" si="16"/>
        <v>x</v>
      </c>
    </row>
    <row r="122" spans="1:26" ht="16" x14ac:dyDescent="0.2">
      <c r="A122" s="39"/>
      <c r="B122" s="23"/>
      <c r="C122" s="23"/>
      <c r="D122" s="39"/>
      <c r="E122" s="39"/>
      <c r="F122" s="39"/>
      <c r="G122" s="38"/>
      <c r="H122" s="16"/>
      <c r="I122" s="16"/>
      <c r="J122" s="16"/>
      <c r="K122" s="16"/>
      <c r="L122" s="16"/>
      <c r="M122" s="16"/>
      <c r="N122" s="16"/>
      <c r="O122" s="38"/>
      <c r="P122" s="38"/>
      <c r="Q122" s="46">
        <f t="shared" si="22"/>
        <v>-2.1510571102112408E-15</v>
      </c>
      <c r="R122" s="81">
        <f t="shared" si="23"/>
        <v>0.3989422804014327</v>
      </c>
      <c r="S122" s="81" t="e" cm="1">
        <f t="array" ref="S122">_xlfn.IFS(
    FALSE, N("Check if X1 shading is ON"),
    $S$48&lt;&gt;"x", NA(),
    FALSE, N("Check if case is 'LEFT' and x axis value less than z score"),
    AND($D$67 = "LEFT", $Q122 &lt; IF($H$67="", 0, $H$67)), $R122,
    FALSE, N("Check if case is 'RIGHT' and x axis value greater than z score"),
    AND($D$67 = "RIGHT", $Q122 &gt; IF($H$67="", 0, $H$67)), $R122,
    FALSE, N("Check if case is 'TWO' and both directions"),
    AND(
        $D$67 = "TWO",
        OR($Q122 &lt; -ABS($H$67), $Q122 &gt; ABS($H$68))
    ), $R122,
    FALSE, N("Default case: Return NA()"),
    TRUE, NA()
)</f>
        <v>#N/A</v>
      </c>
      <c r="T122" s="81" t="e" cm="1">
        <f t="array" ref="T122">_xlfn.IFS(
    FALSE, N("Check if X1 shading is ON"),
    $S$48&lt;&gt;"x", NA(),
    FALSE, N("Check if case is 'LEFT' and x axis value less than z score"),
    AND($D$68 = "LEFT", $Q122 &lt; IF($H$68="", 0, $H$68)), $R122,
    FALSE, N("Check if case is 'RIGHT' and x axis value greater than z score"),
    AND($D$68 = "RIGHT", $Q122 &gt; IF($H$68="", 0, $H$68)), $R122,
    FALSE, N("Default case: Return NA()"),
    TRUE, NA()
)</f>
        <v>#N/A</v>
      </c>
      <c r="U122" s="81" t="e" cm="1">
        <f t="array" ref="U122">_xlfn.IFS(
    FALSE, N("Check if X1 shading is ON"),
    $U$48&lt;&gt;"x", NA(),
    FALSE, N("Check if case is 'LEFT' and x axis value less than z score"),
    AND($D$71 = "LEFT", $Q122 &lt; IF($H$71="", 0, $H$71)), $R122,
    FALSE, N("Check if case is 'RIGHT' and x axis value greater than z score"),
    AND($D$71 = "RIGHT", $Q122 &gt; IF($H$71="", 0, $H$71)), $R122,
    FALSE, N("Check if case is 'TWO' and both directions"),
    AND(
        $D$71 = "TWO",
        OR($Q122 &lt; -ABS($H$71), $Q122 &gt; ABS($H$71))
    ), $R122,
    FALSE, N("Default case: Return NA()"),
    TRUE, NA()
)</f>
        <v>#VALUE!</v>
      </c>
      <c r="V122" s="38"/>
      <c r="W122" s="23">
        <v>0.16666666666666449</v>
      </c>
      <c r="X122" s="23">
        <v>0.158</v>
      </c>
      <c r="Y122" s="23">
        <f t="shared" si="15"/>
        <v>0.158</v>
      </c>
      <c r="Z122" s="23" t="str">
        <f t="shared" si="16"/>
        <v>x</v>
      </c>
    </row>
    <row r="123" spans="1:26" ht="19" x14ac:dyDescent="0.25">
      <c r="A123" s="78" t="s">
        <v>107</v>
      </c>
      <c r="B123" s="23"/>
      <c r="C123" s="23"/>
      <c r="D123" s="39"/>
      <c r="E123" s="39"/>
      <c r="F123" s="39"/>
      <c r="G123" s="38"/>
      <c r="H123" s="16"/>
      <c r="I123" s="16"/>
      <c r="J123" s="16"/>
      <c r="K123" s="16"/>
      <c r="L123" s="16"/>
      <c r="M123" s="16"/>
      <c r="N123" s="16"/>
      <c r="O123" s="38"/>
      <c r="P123" s="38"/>
      <c r="Q123" s="46">
        <f t="shared" si="22"/>
        <v>4.1666666666664513E-2</v>
      </c>
      <c r="R123" s="81">
        <f t="shared" si="23"/>
        <v>0.39859612660068539</v>
      </c>
      <c r="S123" s="81" t="e" cm="1">
        <f t="array" ref="S123">_xlfn.IFS(
    FALSE, N("Check if X1 shading is ON"),
    $S$48&lt;&gt;"x", NA(),
    FALSE, N("Check if case is 'LEFT' and x axis value less than z score"),
    AND($D$67 = "LEFT", $Q123 &lt; IF($H$67="", 0, $H$67)), $R123,
    FALSE, N("Check if case is 'RIGHT' and x axis value greater than z score"),
    AND($D$67 = "RIGHT", $Q123 &gt; IF($H$67="", 0, $H$67)), $R123,
    FALSE, N("Check if case is 'TWO' and both directions"),
    AND(
        $D$67 = "TWO",
        OR($Q123 &lt; -ABS($H$67), $Q123 &gt; ABS($H$68))
    ), $R123,
    FALSE, N("Default case: Return NA()"),
    TRUE, NA()
)</f>
        <v>#N/A</v>
      </c>
      <c r="T123" s="81" t="e" cm="1">
        <f t="array" ref="T123">_xlfn.IFS(
    FALSE, N("Check if X1 shading is ON"),
    $S$48&lt;&gt;"x", NA(),
    FALSE, N("Check if case is 'LEFT' and x axis value less than z score"),
    AND($D$68 = "LEFT", $Q123 &lt; IF($H$68="", 0, $H$68)), $R123,
    FALSE, N("Check if case is 'RIGHT' and x axis value greater than z score"),
    AND($D$68 = "RIGHT", $Q123 &gt; IF($H$68="", 0, $H$68)), $R123,
    FALSE, N("Default case: Return NA()"),
    TRUE, NA()
)</f>
        <v>#N/A</v>
      </c>
      <c r="U123" s="81" t="e" cm="1">
        <f t="array" ref="U123">_xlfn.IFS(
    FALSE, N("Check if X1 shading is ON"),
    $U$48&lt;&gt;"x", NA(),
    FALSE, N("Check if case is 'LEFT' and x axis value less than z score"),
    AND($D$71 = "LEFT", $Q123 &lt; IF($H$71="", 0, $H$71)), $R123,
    FALSE, N("Check if case is 'RIGHT' and x axis value greater than z score"),
    AND($D$71 = "RIGHT", $Q123 &gt; IF($H$71="", 0, $H$71)), $R123,
    FALSE, N("Check if case is 'TWO' and both directions"),
    AND(
        $D$71 = "TWO",
        OR($Q123 &lt; -ABS($H$71), $Q123 &gt; ABS($H$71))
    ), $R123,
    FALSE, N("Default case: Return NA()"),
    TRUE, NA()
)</f>
        <v>#VALUE!</v>
      </c>
      <c r="V123" s="38"/>
      <c r="W123" s="23">
        <v>0.33333333333333115</v>
      </c>
      <c r="X123" s="23">
        <v>0.158</v>
      </c>
      <c r="Y123" s="23">
        <f t="shared" si="15"/>
        <v>0.158</v>
      </c>
      <c r="Z123" s="23" t="str">
        <f t="shared" si="16"/>
        <v>x</v>
      </c>
    </row>
    <row r="124" spans="1:26" ht="17" x14ac:dyDescent="0.2">
      <c r="A124" s="44" t="s">
        <v>289</v>
      </c>
      <c r="B124" s="5" t="s">
        <v>290</v>
      </c>
      <c r="C124" s="45" t="s">
        <v>392</v>
      </c>
      <c r="D124" s="44" t="s">
        <v>393</v>
      </c>
      <c r="E124" s="45" t="s">
        <v>394</v>
      </c>
      <c r="F124" s="39"/>
      <c r="G124" s="38"/>
      <c r="H124" s="38"/>
      <c r="I124" s="38"/>
      <c r="J124" s="38"/>
      <c r="K124" s="38"/>
      <c r="L124" s="38"/>
      <c r="M124" s="38"/>
      <c r="N124" s="16"/>
      <c r="O124" s="38"/>
      <c r="P124" s="38"/>
      <c r="Q124" s="46">
        <f t="shared" si="22"/>
        <v>8.3333333333331178E-2</v>
      </c>
      <c r="R124" s="81">
        <f t="shared" si="23"/>
        <v>0.39755946625834204</v>
      </c>
      <c r="S124" s="81" t="e" cm="1">
        <f t="array" ref="S124">_xlfn.IFS(
    FALSE, N("Check if X1 shading is ON"),
    $S$48&lt;&gt;"x", NA(),
    FALSE, N("Check if case is 'LEFT' and x axis value less than z score"),
    AND($D$67 = "LEFT", $Q124 &lt; IF($H$67="", 0, $H$67)), $R124,
    FALSE, N("Check if case is 'RIGHT' and x axis value greater than z score"),
    AND($D$67 = "RIGHT", $Q124 &gt; IF($H$67="", 0, $H$67)), $R124,
    FALSE, N("Check if case is 'TWO' and both directions"),
    AND(
        $D$67 = "TWO",
        OR($Q124 &lt; -ABS($H$67), $Q124 &gt; ABS($H$68))
    ), $R124,
    FALSE, N("Default case: Return NA()"),
    TRUE, NA()
)</f>
        <v>#N/A</v>
      </c>
      <c r="T124" s="81" t="e" cm="1">
        <f t="array" ref="T124">_xlfn.IFS(
    FALSE, N("Check if X1 shading is ON"),
    $S$48&lt;&gt;"x", NA(),
    FALSE, N("Check if case is 'LEFT' and x axis value less than z score"),
    AND($D$68 = "LEFT", $Q124 &lt; IF($H$68="", 0, $H$68)), $R124,
    FALSE, N("Check if case is 'RIGHT' and x axis value greater than z score"),
    AND($D$68 = "RIGHT", $Q124 &gt; IF($H$68="", 0, $H$68)), $R124,
    FALSE, N("Default case: Return NA()"),
    TRUE, NA()
)</f>
        <v>#N/A</v>
      </c>
      <c r="U124" s="81" t="e" cm="1">
        <f t="array" ref="U124">_xlfn.IFS(
    FALSE, N("Check if X1 shading is ON"),
    $U$48&lt;&gt;"x", NA(),
    FALSE, N("Check if case is 'LEFT' and x axis value less than z score"),
    AND($D$71 = "LEFT", $Q124 &lt; IF($H$71="", 0, $H$71)), $R124,
    FALSE, N("Check if case is 'RIGHT' and x axis value greater than z score"),
    AND($D$71 = "RIGHT", $Q124 &gt; IF($H$71="", 0, $H$71)), $R124,
    FALSE, N("Check if case is 'TWO' and both directions"),
    AND(
        $D$71 = "TWO",
        OR($Q124 &lt; -ABS($H$71), $Q124 &gt; ABS($H$71))
    ), $R124,
    FALSE, N("Default case: Return NA()"),
    TRUE, NA()
)</f>
        <v>#VALUE!</v>
      </c>
      <c r="V124" s="38"/>
      <c r="W124" s="23">
        <v>0.49999999999999789</v>
      </c>
      <c r="X124" s="23">
        <v>0.158</v>
      </c>
      <c r="Y124" s="23">
        <f t="shared" si="15"/>
        <v>0.158</v>
      </c>
      <c r="Z124" s="23" t="str">
        <f t="shared" si="16"/>
        <v>x</v>
      </c>
    </row>
    <row r="125" spans="1:26" ht="16" x14ac:dyDescent="0.2">
      <c r="A125" s="39" t="str">
        <f>L49</f>
        <v>x</v>
      </c>
      <c r="B125" s="23">
        <v>-0.02</v>
      </c>
      <c r="C125" s="39">
        <v>-3.5</v>
      </c>
      <c r="D125" s="39">
        <f>IF(
    A125="x",
    B125,
    NA()
)</f>
        <v>-0.02</v>
      </c>
      <c r="E125" s="47">
        <v>5.0000000000000001E-3</v>
      </c>
      <c r="F125" s="39"/>
      <c r="G125" s="38"/>
      <c r="H125" s="38"/>
      <c r="I125" s="38"/>
      <c r="J125" s="38"/>
      <c r="K125" s="38"/>
      <c r="L125" s="38"/>
      <c r="M125" s="38"/>
      <c r="N125" s="16"/>
      <c r="O125" s="38"/>
      <c r="P125" s="38"/>
      <c r="Q125" s="46">
        <f t="shared" si="22"/>
        <v>0.12499999999999784</v>
      </c>
      <c r="R125" s="81">
        <f t="shared" si="23"/>
        <v>0.39583768694474958</v>
      </c>
      <c r="S125" s="81" t="e" cm="1">
        <f t="array" ref="S125">_xlfn.IFS(
    FALSE, N("Check if X1 shading is ON"),
    $S$48&lt;&gt;"x", NA(),
    FALSE, N("Check if case is 'LEFT' and x axis value less than z score"),
    AND($D$67 = "LEFT", $Q125 &lt; IF($H$67="", 0, $H$67)), $R125,
    FALSE, N("Check if case is 'RIGHT' and x axis value greater than z score"),
    AND($D$67 = "RIGHT", $Q125 &gt; IF($H$67="", 0, $H$67)), $R125,
    FALSE, N("Check if case is 'TWO' and both directions"),
    AND(
        $D$67 = "TWO",
        OR($Q125 &lt; -ABS($H$67), $Q125 &gt; ABS($H$68))
    ), $R125,
    FALSE, N("Default case: Return NA()"),
    TRUE, NA()
)</f>
        <v>#N/A</v>
      </c>
      <c r="T125" s="81" t="e" cm="1">
        <f t="array" ref="T125">_xlfn.IFS(
    FALSE, N("Check if X1 shading is ON"),
    $S$48&lt;&gt;"x", NA(),
    FALSE, N("Check if case is 'LEFT' and x axis value less than z score"),
    AND($D$68 = "LEFT", $Q125 &lt; IF($H$68="", 0, $H$68)), $R125,
    FALSE, N("Check if case is 'RIGHT' and x axis value greater than z score"),
    AND($D$68 = "RIGHT", $Q125 &gt; IF($H$68="", 0, $H$68)), $R125,
    FALSE, N("Default case: Return NA()"),
    TRUE, NA()
)</f>
        <v>#N/A</v>
      </c>
      <c r="U125" s="81" t="e" cm="1">
        <f t="array" ref="U125">_xlfn.IFS(
    FALSE, N("Check if X1 shading is ON"),
    $U$48&lt;&gt;"x", NA(),
    FALSE, N("Check if case is 'LEFT' and x axis value less than z score"),
    AND($D$71 = "LEFT", $Q125 &lt; IF($H$71="", 0, $H$71)), $R125,
    FALSE, N("Check if case is 'RIGHT' and x axis value greater than z score"),
    AND($D$71 = "RIGHT", $Q125 &gt; IF($H$71="", 0, $H$71)), $R125,
    FALSE, N("Check if case is 'TWO' and both directions"),
    AND(
        $D$71 = "TWO",
        OR($Q125 &lt; -ABS($H$71), $Q125 &gt; ABS($H$71))
    ), $R125,
    FALSE, N("Default case: Return NA()"),
    TRUE, NA()
)</f>
        <v>#VALUE!</v>
      </c>
      <c r="V125" s="38"/>
      <c r="W125" s="23">
        <v>0.66666666666666441</v>
      </c>
      <c r="X125" s="23">
        <v>0.158</v>
      </c>
      <c r="Y125" s="23">
        <f t="shared" si="15"/>
        <v>0.158</v>
      </c>
      <c r="Z125" s="23" t="str">
        <f t="shared" si="16"/>
        <v>x</v>
      </c>
    </row>
    <row r="126" spans="1:26" ht="16" x14ac:dyDescent="0.2">
      <c r="A126" s="39"/>
      <c r="B126" s="23"/>
      <c r="C126" s="39">
        <f t="shared" ref="C126:C132" si="26">C125+1</f>
        <v>-2.5</v>
      </c>
      <c r="D126" s="39">
        <f>D125</f>
        <v>-0.02</v>
      </c>
      <c r="E126" s="47">
        <v>0.02</v>
      </c>
      <c r="F126" s="39"/>
      <c r="G126" s="38"/>
      <c r="H126" s="38"/>
      <c r="I126" s="38"/>
      <c r="J126" s="38"/>
      <c r="K126" s="38"/>
      <c r="L126" s="38"/>
      <c r="M126" s="38"/>
      <c r="N126" s="16"/>
      <c r="O126" s="38"/>
      <c r="P126" s="38"/>
      <c r="Q126" s="46">
        <f t="shared" si="22"/>
        <v>0.16666666666666449</v>
      </c>
      <c r="R126" s="81">
        <f t="shared" si="23"/>
        <v>0.39343971610194006</v>
      </c>
      <c r="S126" s="81" t="e" cm="1">
        <f t="array" ref="S126">_xlfn.IFS(
    FALSE, N("Check if X1 shading is ON"),
    $S$48&lt;&gt;"x", NA(),
    FALSE, N("Check if case is 'LEFT' and x axis value less than z score"),
    AND($D$67 = "LEFT", $Q126 &lt; IF($H$67="", 0, $H$67)), $R126,
    FALSE, N("Check if case is 'RIGHT' and x axis value greater than z score"),
    AND($D$67 = "RIGHT", $Q126 &gt; IF($H$67="", 0, $H$67)), $R126,
    FALSE, N("Check if case is 'TWO' and both directions"),
    AND(
        $D$67 = "TWO",
        OR($Q126 &lt; -ABS($H$67), $Q126 &gt; ABS($H$68))
    ), $R126,
    FALSE, N("Default case: Return NA()"),
    TRUE, NA()
)</f>
        <v>#N/A</v>
      </c>
      <c r="T126" s="81" t="e" cm="1">
        <f t="array" ref="T126">_xlfn.IFS(
    FALSE, N("Check if X1 shading is ON"),
    $S$48&lt;&gt;"x", NA(),
    FALSE, N("Check if case is 'LEFT' and x axis value less than z score"),
    AND($D$68 = "LEFT", $Q126 &lt; IF($H$68="", 0, $H$68)), $R126,
    FALSE, N("Check if case is 'RIGHT' and x axis value greater than z score"),
    AND($D$68 = "RIGHT", $Q126 &gt; IF($H$68="", 0, $H$68)), $R126,
    FALSE, N("Default case: Return NA()"),
    TRUE, NA()
)</f>
        <v>#N/A</v>
      </c>
      <c r="U126" s="81" t="e" cm="1">
        <f t="array" ref="U126">_xlfn.IFS(
    FALSE, N("Check if X1 shading is ON"),
    $U$48&lt;&gt;"x", NA(),
    FALSE, N("Check if case is 'LEFT' and x axis value less than z score"),
    AND($D$71 = "LEFT", $Q126 &lt; IF($H$71="", 0, $H$71)), $R126,
    FALSE, N("Check if case is 'RIGHT' and x axis value greater than z score"),
    AND($D$71 = "RIGHT", $Q126 &gt; IF($H$71="", 0, $H$71)), $R126,
    FALSE, N("Check if case is 'TWO' and both directions"),
    AND(
        $D$71 = "TWO",
        OR($Q126 &lt; -ABS($H$71), $Q126 &gt; ABS($H$71))
    ), $R126,
    FALSE, N("Default case: Return NA()"),
    TRUE, NA()
)</f>
        <v>#VALUE!</v>
      </c>
      <c r="V126" s="38"/>
      <c r="W126" s="23">
        <v>0.83333333333333093</v>
      </c>
      <c r="X126" s="23">
        <v>0.158</v>
      </c>
      <c r="Y126" s="23">
        <f t="shared" si="15"/>
        <v>0.158</v>
      </c>
      <c r="Z126" s="23" t="str">
        <f t="shared" si="16"/>
        <v>x</v>
      </c>
    </row>
    <row r="127" spans="1:26" ht="16" x14ac:dyDescent="0.2">
      <c r="A127" s="39"/>
      <c r="B127" s="23"/>
      <c r="C127" s="39">
        <f t="shared" si="26"/>
        <v>-1.5</v>
      </c>
      <c r="D127" s="39">
        <f t="shared" ref="D127:D132" si="27">D126</f>
        <v>-0.02</v>
      </c>
      <c r="E127" s="47">
        <v>0.13500000000000001</v>
      </c>
      <c r="F127" s="39"/>
      <c r="G127" s="38"/>
      <c r="H127" s="38"/>
      <c r="I127" s="38"/>
      <c r="J127" s="38"/>
      <c r="K127" s="38"/>
      <c r="L127" s="38"/>
      <c r="M127" s="38"/>
      <c r="N127" s="16"/>
      <c r="O127" s="38"/>
      <c r="P127" s="38"/>
      <c r="Q127" s="46">
        <f t="shared" si="22"/>
        <v>0.20833333333333115</v>
      </c>
      <c r="R127" s="81">
        <f t="shared" si="23"/>
        <v>0.39037794394036252</v>
      </c>
      <c r="S127" s="81" t="e" cm="1">
        <f t="array" ref="S127">_xlfn.IFS(
    FALSE, N("Check if X1 shading is ON"),
    $S$48&lt;&gt;"x", NA(),
    FALSE, N("Check if case is 'LEFT' and x axis value less than z score"),
    AND($D$67 = "LEFT", $Q127 &lt; IF($H$67="", 0, $H$67)), $R127,
    FALSE, N("Check if case is 'RIGHT' and x axis value greater than z score"),
    AND($D$67 = "RIGHT", $Q127 &gt; IF($H$67="", 0, $H$67)), $R127,
    FALSE, N("Check if case is 'TWO' and both directions"),
    AND(
        $D$67 = "TWO",
        OR($Q127 &lt; -ABS($H$67), $Q127 &gt; ABS($H$68))
    ), $R127,
    FALSE, N("Default case: Return NA()"),
    TRUE, NA()
)</f>
        <v>#N/A</v>
      </c>
      <c r="T127" s="81" t="e" cm="1">
        <f t="array" ref="T127">_xlfn.IFS(
    FALSE, N("Check if X1 shading is ON"),
    $S$48&lt;&gt;"x", NA(),
    FALSE, N("Check if case is 'LEFT' and x axis value less than z score"),
    AND($D$68 = "LEFT", $Q127 &lt; IF($H$68="", 0, $H$68)), $R127,
    FALSE, N("Check if case is 'RIGHT' and x axis value greater than z score"),
    AND($D$68 = "RIGHT", $Q127 &gt; IF($H$68="", 0, $H$68)), $R127,
    FALSE, N("Default case: Return NA()"),
    TRUE, NA()
)</f>
        <v>#N/A</v>
      </c>
      <c r="U127" s="81" t="e" cm="1">
        <f t="array" ref="U127">_xlfn.IFS(
    FALSE, N("Check if X1 shading is ON"),
    $U$48&lt;&gt;"x", NA(),
    FALSE, N("Check if case is 'LEFT' and x axis value less than z score"),
    AND($D$71 = "LEFT", $Q127 &lt; IF($H$71="", 0, $H$71)), $R127,
    FALSE, N("Check if case is 'RIGHT' and x axis value greater than z score"),
    AND($D$71 = "RIGHT", $Q127 &gt; IF($H$71="", 0, $H$71)), $R127,
    FALSE, N("Check if case is 'TWO' and both directions"),
    AND(
        $D$71 = "TWO",
        OR($Q127 &lt; -ABS($H$71), $Q127 &gt; ABS($H$71))
    ), $R127,
    FALSE, N("Default case: Return NA()"),
    TRUE, NA()
)</f>
        <v>#VALUE!</v>
      </c>
      <c r="V127" s="38"/>
      <c r="W127" s="23">
        <v>1.1666666666666643</v>
      </c>
      <c r="X127" s="23">
        <v>0.158</v>
      </c>
      <c r="Y127" s="23">
        <f t="shared" si="15"/>
        <v>0.158</v>
      </c>
      <c r="Z127" s="23" t="str">
        <f t="shared" si="16"/>
        <v>x</v>
      </c>
    </row>
    <row r="128" spans="1:26" ht="16" x14ac:dyDescent="0.2">
      <c r="A128" s="39"/>
      <c r="B128" s="23"/>
      <c r="C128" s="39">
        <f t="shared" si="26"/>
        <v>-0.5</v>
      </c>
      <c r="D128" s="39">
        <f t="shared" si="27"/>
        <v>-0.02</v>
      </c>
      <c r="E128" s="47">
        <v>0.34</v>
      </c>
      <c r="F128" s="39"/>
      <c r="G128" s="38"/>
      <c r="H128" s="38"/>
      <c r="I128" s="38"/>
      <c r="J128" s="38"/>
      <c r="K128" s="38"/>
      <c r="L128" s="38"/>
      <c r="M128" s="38"/>
      <c r="N128" s="16"/>
      <c r="O128" s="38"/>
      <c r="P128" s="38"/>
      <c r="Q128" s="46">
        <f t="shared" si="22"/>
        <v>0.24999999999999781</v>
      </c>
      <c r="R128" s="81">
        <f t="shared" si="23"/>
        <v>0.3866681168028494</v>
      </c>
      <c r="S128" s="81" t="e" cm="1">
        <f t="array" ref="S128">_xlfn.IFS(
    FALSE, N("Check if X1 shading is ON"),
    $S$48&lt;&gt;"x", NA(),
    FALSE, N("Check if case is 'LEFT' and x axis value less than z score"),
    AND($D$67 = "LEFT", $Q128 &lt; IF($H$67="", 0, $H$67)), $R128,
    FALSE, N("Check if case is 'RIGHT' and x axis value greater than z score"),
    AND($D$67 = "RIGHT", $Q128 &gt; IF($H$67="", 0, $H$67)), $R128,
    FALSE, N("Check if case is 'TWO' and both directions"),
    AND(
        $D$67 = "TWO",
        OR($Q128 &lt; -ABS($H$67), $Q128 &gt; ABS($H$68))
    ), $R128,
    FALSE, N("Default case: Return NA()"),
    TRUE, NA()
)</f>
        <v>#N/A</v>
      </c>
      <c r="T128" s="81" t="e" cm="1">
        <f t="array" ref="T128">_xlfn.IFS(
    FALSE, N("Check if X1 shading is ON"),
    $S$48&lt;&gt;"x", NA(),
    FALSE, N("Check if case is 'LEFT' and x axis value less than z score"),
    AND($D$68 = "LEFT", $Q128 &lt; IF($H$68="", 0, $H$68)), $R128,
    FALSE, N("Check if case is 'RIGHT' and x axis value greater than z score"),
    AND($D$68 = "RIGHT", $Q128 &gt; IF($H$68="", 0, $H$68)), $R128,
    FALSE, N("Default case: Return NA()"),
    TRUE, NA()
)</f>
        <v>#N/A</v>
      </c>
      <c r="U128" s="81" t="e" cm="1">
        <f t="array" ref="U128">_xlfn.IFS(
    FALSE, N("Check if X1 shading is ON"),
    $U$48&lt;&gt;"x", NA(),
    FALSE, N("Check if case is 'LEFT' and x axis value less than z score"),
    AND($D$71 = "LEFT", $Q128 &lt; IF($H$71="", 0, $H$71)), $R128,
    FALSE, N("Check if case is 'RIGHT' and x axis value greater than z score"),
    AND($D$71 = "RIGHT", $Q128 &gt; IF($H$71="", 0, $H$71)), $R128,
    FALSE, N("Check if case is 'TWO' and both directions"),
    AND(
        $D$71 = "TWO",
        OR($Q128 &lt; -ABS($H$71), $Q128 &gt; ABS($H$71))
    ), $R128,
    FALSE, N("Default case: Return NA()"),
    TRUE, NA()
)</f>
        <v>#VALUE!</v>
      </c>
      <c r="V128" s="38"/>
      <c r="W128" s="23">
        <v>-1.1666666666666687</v>
      </c>
      <c r="X128" s="23">
        <v>0.182</v>
      </c>
      <c r="Y128" s="23">
        <f t="shared" si="15"/>
        <v>0.182</v>
      </c>
      <c r="Z128" s="23" t="str">
        <f t="shared" si="16"/>
        <v>x</v>
      </c>
    </row>
    <row r="129" spans="1:26" ht="16" x14ac:dyDescent="0.2">
      <c r="A129" s="39"/>
      <c r="B129" s="23"/>
      <c r="C129" s="39">
        <f t="shared" si="26"/>
        <v>0.5</v>
      </c>
      <c r="D129" s="39">
        <f t="shared" si="27"/>
        <v>-0.02</v>
      </c>
      <c r="E129" s="47">
        <v>0.34</v>
      </c>
      <c r="F129" s="39"/>
      <c r="G129" s="38"/>
      <c r="H129" s="38"/>
      <c r="I129" s="38"/>
      <c r="J129" s="38"/>
      <c r="K129" s="38"/>
      <c r="L129" s="38"/>
      <c r="M129" s="38"/>
      <c r="N129" s="16"/>
      <c r="O129" s="38"/>
      <c r="P129" s="38"/>
      <c r="Q129" s="46">
        <f t="shared" si="22"/>
        <v>0.29166666666666446</v>
      </c>
      <c r="R129" s="81">
        <f t="shared" si="23"/>
        <v>0.3823292022799169</v>
      </c>
      <c r="S129" s="81" t="e" cm="1">
        <f t="array" ref="S129">_xlfn.IFS(
    FALSE, N("Check if X1 shading is ON"),
    $S$48&lt;&gt;"x", NA(),
    FALSE, N("Check if case is 'LEFT' and x axis value less than z score"),
    AND($D$67 = "LEFT", $Q129 &lt; IF($H$67="", 0, $H$67)), $R129,
    FALSE, N("Check if case is 'RIGHT' and x axis value greater than z score"),
    AND($D$67 = "RIGHT", $Q129 &gt; IF($H$67="", 0, $H$67)), $R129,
    FALSE, N("Check if case is 'TWO' and both directions"),
    AND(
        $D$67 = "TWO",
        OR($Q129 &lt; -ABS($H$67), $Q129 &gt; ABS($H$68))
    ), $R129,
    FALSE, N("Default case: Return NA()"),
    TRUE, NA()
)</f>
        <v>#N/A</v>
      </c>
      <c r="T129" s="81" t="e" cm="1">
        <f t="array" ref="T129">_xlfn.IFS(
    FALSE, N("Check if X1 shading is ON"),
    $S$48&lt;&gt;"x", NA(),
    FALSE, N("Check if case is 'LEFT' and x axis value less than z score"),
    AND($D$68 = "LEFT", $Q129 &lt; IF($H$68="", 0, $H$68)), $R129,
    FALSE, N("Check if case is 'RIGHT' and x axis value greater than z score"),
    AND($D$68 = "RIGHT", $Q129 &gt; IF($H$68="", 0, $H$68)), $R129,
    FALSE, N("Default case: Return NA()"),
    TRUE, NA()
)</f>
        <v>#N/A</v>
      </c>
      <c r="U129" s="81" t="e" cm="1">
        <f t="array" ref="U129">_xlfn.IFS(
    FALSE, N("Check if X1 shading is ON"),
    $U$48&lt;&gt;"x", NA(),
    FALSE, N("Check if case is 'LEFT' and x axis value less than z score"),
    AND($D$71 = "LEFT", $Q129 &lt; IF($H$71="", 0, $H$71)), $R129,
    FALSE, N("Check if case is 'RIGHT' and x axis value greater than z score"),
    AND($D$71 = "RIGHT", $Q129 &gt; IF($H$71="", 0, $H$71)), $R129,
    FALSE, N("Check if case is 'TWO' and both directions"),
    AND(
        $D$71 = "TWO",
        OR($Q129 &lt; -ABS($H$71), $Q129 &gt; ABS($H$71))
    ), $R129,
    FALSE, N("Default case: Return NA()"),
    TRUE, NA()
)</f>
        <v>#VALUE!</v>
      </c>
      <c r="V129" s="38"/>
      <c r="W129" s="23">
        <v>-0.83333333333333526</v>
      </c>
      <c r="X129" s="23">
        <v>0.182</v>
      </c>
      <c r="Y129" s="23">
        <f t="shared" si="15"/>
        <v>0.182</v>
      </c>
      <c r="Z129" s="23" t="str">
        <f t="shared" si="16"/>
        <v>x</v>
      </c>
    </row>
    <row r="130" spans="1:26" ht="16" x14ac:dyDescent="0.2">
      <c r="A130" s="39"/>
      <c r="B130" s="23"/>
      <c r="C130" s="39">
        <f t="shared" si="26"/>
        <v>1.5</v>
      </c>
      <c r="D130" s="39">
        <f t="shared" si="27"/>
        <v>-0.02</v>
      </c>
      <c r="E130" s="47">
        <v>0.13500000000000001</v>
      </c>
      <c r="F130" s="39"/>
      <c r="G130" s="38"/>
      <c r="H130" s="38"/>
      <c r="I130" s="38"/>
      <c r="J130" s="38"/>
      <c r="K130" s="38"/>
      <c r="L130" s="38"/>
      <c r="M130" s="38"/>
      <c r="N130" s="16"/>
      <c r="O130" s="38"/>
      <c r="P130" s="38"/>
      <c r="Q130" s="46">
        <f t="shared" si="22"/>
        <v>0.33333333333333115</v>
      </c>
      <c r="R130" s="81">
        <f t="shared" si="23"/>
        <v>0.37738322769299348</v>
      </c>
      <c r="S130" s="81" t="e" cm="1">
        <f t="array" ref="S130">_xlfn.IFS(
    FALSE, N("Check if X1 shading is ON"),
    $S$48&lt;&gt;"x", NA(),
    FALSE, N("Check if case is 'LEFT' and x axis value less than z score"),
    AND($D$67 = "LEFT", $Q130 &lt; IF($H$67="", 0, $H$67)), $R130,
    FALSE, N("Check if case is 'RIGHT' and x axis value greater than z score"),
    AND($D$67 = "RIGHT", $Q130 &gt; IF($H$67="", 0, $H$67)), $R130,
    FALSE, N("Check if case is 'TWO' and both directions"),
    AND(
        $D$67 = "TWO",
        OR($Q130 &lt; -ABS($H$67), $Q130 &gt; ABS($H$68))
    ), $R130,
    FALSE, N("Default case: Return NA()"),
    TRUE, NA()
)</f>
        <v>#N/A</v>
      </c>
      <c r="T130" s="81" t="e" cm="1">
        <f t="array" ref="T130">_xlfn.IFS(
    FALSE, N("Check if X1 shading is ON"),
    $S$48&lt;&gt;"x", NA(),
    FALSE, N("Check if case is 'LEFT' and x axis value less than z score"),
    AND($D$68 = "LEFT", $Q130 &lt; IF($H$68="", 0, $H$68)), $R130,
    FALSE, N("Check if case is 'RIGHT' and x axis value greater than z score"),
    AND($D$68 = "RIGHT", $Q130 &gt; IF($H$68="", 0, $H$68)), $R130,
    FALSE, N("Default case: Return NA()"),
    TRUE, NA()
)</f>
        <v>#N/A</v>
      </c>
      <c r="U130" s="81" t="e" cm="1">
        <f t="array" ref="U130">_xlfn.IFS(
    FALSE, N("Check if X1 shading is ON"),
    $U$48&lt;&gt;"x", NA(),
    FALSE, N("Check if case is 'LEFT' and x axis value less than z score"),
    AND($D$71 = "LEFT", $Q130 &lt; IF($H$71="", 0, $H$71)), $R130,
    FALSE, N("Check if case is 'RIGHT' and x axis value greater than z score"),
    AND($D$71 = "RIGHT", $Q130 &gt; IF($H$71="", 0, $H$71)), $R130,
    FALSE, N("Check if case is 'TWO' and both directions"),
    AND(
        $D$71 = "TWO",
        OR($Q130 &lt; -ABS($H$71), $Q130 &gt; ABS($H$71))
    ), $R130,
    FALSE, N("Default case: Return NA()"),
    TRUE, NA()
)</f>
        <v>#VALUE!</v>
      </c>
      <c r="V130" s="38"/>
      <c r="W130" s="23">
        <v>-0.66666666666666874</v>
      </c>
      <c r="X130" s="23">
        <v>0.182</v>
      </c>
      <c r="Y130" s="23">
        <f t="shared" si="15"/>
        <v>0.182</v>
      </c>
      <c r="Z130" s="23" t="str">
        <f t="shared" si="16"/>
        <v>x</v>
      </c>
    </row>
    <row r="131" spans="1:26" ht="16" x14ac:dyDescent="0.2">
      <c r="A131" s="39"/>
      <c r="B131" s="23"/>
      <c r="C131" s="39">
        <f t="shared" si="26"/>
        <v>2.5</v>
      </c>
      <c r="D131" s="39">
        <f t="shared" si="27"/>
        <v>-0.02</v>
      </c>
      <c r="E131" s="47">
        <v>0.02</v>
      </c>
      <c r="F131" s="39"/>
      <c r="G131" s="38"/>
      <c r="H131" s="38"/>
      <c r="I131" s="38"/>
      <c r="J131" s="38"/>
      <c r="K131" s="38"/>
      <c r="L131" s="38"/>
      <c r="M131" s="38"/>
      <c r="N131" s="16"/>
      <c r="O131" s="38"/>
      <c r="P131" s="38"/>
      <c r="Q131" s="46">
        <f t="shared" si="22"/>
        <v>0.37499999999999784</v>
      </c>
      <c r="R131" s="81">
        <f t="shared" si="23"/>
        <v>0.37185509386976923</v>
      </c>
      <c r="S131" s="81" t="e" cm="1">
        <f t="array" ref="S131">_xlfn.IFS(
    FALSE, N("Check if X1 shading is ON"),
    $S$48&lt;&gt;"x", NA(),
    FALSE, N("Check if case is 'LEFT' and x axis value less than z score"),
    AND($D$67 = "LEFT", $Q131 &lt; IF($H$67="", 0, $H$67)), $R131,
    FALSE, N("Check if case is 'RIGHT' and x axis value greater than z score"),
    AND($D$67 = "RIGHT", $Q131 &gt; IF($H$67="", 0, $H$67)), $R131,
    FALSE, N("Check if case is 'TWO' and both directions"),
    AND(
        $D$67 = "TWO",
        OR($Q131 &lt; -ABS($H$67), $Q131 &gt; ABS($H$68))
    ), $R131,
    FALSE, N("Default case: Return NA()"),
    TRUE, NA()
)</f>
        <v>#N/A</v>
      </c>
      <c r="T131" s="81" t="e" cm="1">
        <f t="array" ref="T131">_xlfn.IFS(
    FALSE, N("Check if X1 shading is ON"),
    $S$48&lt;&gt;"x", NA(),
    FALSE, N("Check if case is 'LEFT' and x axis value less than z score"),
    AND($D$68 = "LEFT", $Q131 &lt; IF($H$68="", 0, $H$68)), $R131,
    FALSE, N("Check if case is 'RIGHT' and x axis value greater than z score"),
    AND($D$68 = "RIGHT", $Q131 &gt; IF($H$68="", 0, $H$68)), $R131,
    FALSE, N("Default case: Return NA()"),
    TRUE, NA()
)</f>
        <v>#N/A</v>
      </c>
      <c r="U131" s="81" t="e" cm="1">
        <f t="array" ref="U131">_xlfn.IFS(
    FALSE, N("Check if X1 shading is ON"),
    $U$48&lt;&gt;"x", NA(),
    FALSE, N("Check if case is 'LEFT' and x axis value less than z score"),
    AND($D$71 = "LEFT", $Q131 &lt; IF($H$71="", 0, $H$71)), $R131,
    FALSE, N("Check if case is 'RIGHT' and x axis value greater than z score"),
    AND($D$71 = "RIGHT", $Q131 &gt; IF($H$71="", 0, $H$71)), $R131,
    FALSE, N("Check if case is 'TWO' and both directions"),
    AND(
        $D$71 = "TWO",
        OR($Q131 &lt; -ABS($H$71), $Q131 &gt; ABS($H$71))
    ), $R131,
    FALSE, N("Default case: Return NA()"),
    TRUE, NA()
)</f>
        <v>#VALUE!</v>
      </c>
      <c r="V131" s="38"/>
      <c r="W131" s="23">
        <v>-0.50000000000000222</v>
      </c>
      <c r="X131" s="23">
        <v>0.182</v>
      </c>
      <c r="Y131" s="23">
        <f t="shared" si="15"/>
        <v>0.182</v>
      </c>
      <c r="Z131" s="23" t="str">
        <f t="shared" si="16"/>
        <v>x</v>
      </c>
    </row>
    <row r="132" spans="1:26" ht="16" x14ac:dyDescent="0.2">
      <c r="A132" s="39"/>
      <c r="B132" s="23"/>
      <c r="C132" s="39">
        <f t="shared" si="26"/>
        <v>3.5</v>
      </c>
      <c r="D132" s="39">
        <f t="shared" si="27"/>
        <v>-0.02</v>
      </c>
      <c r="E132" s="47">
        <v>5.0000000000000001E-3</v>
      </c>
      <c r="F132" s="39"/>
      <c r="G132" s="38"/>
      <c r="H132" s="38"/>
      <c r="I132" s="38"/>
      <c r="J132" s="38"/>
      <c r="K132" s="38"/>
      <c r="L132" s="38"/>
      <c r="M132" s="38"/>
      <c r="N132" s="16"/>
      <c r="O132" s="38"/>
      <c r="P132" s="38"/>
      <c r="Q132" s="46">
        <f t="shared" si="22"/>
        <v>0.41666666666666452</v>
      </c>
      <c r="R132" s="81">
        <f t="shared" si="23"/>
        <v>0.36577236641400274</v>
      </c>
      <c r="S132" s="81" t="e" cm="1">
        <f t="array" ref="S132">_xlfn.IFS(
    FALSE, N("Check if X1 shading is ON"),
    $S$48&lt;&gt;"x", NA(),
    FALSE, N("Check if case is 'LEFT' and x axis value less than z score"),
    AND($D$67 = "LEFT", $Q132 &lt; IF($H$67="", 0, $H$67)), $R132,
    FALSE, N("Check if case is 'RIGHT' and x axis value greater than z score"),
    AND($D$67 = "RIGHT", $Q132 &gt; IF($H$67="", 0, $H$67)), $R132,
    FALSE, N("Check if case is 'TWO' and both directions"),
    AND(
        $D$67 = "TWO",
        OR($Q132 &lt; -ABS($H$67), $Q132 &gt; ABS($H$68))
    ), $R132,
    FALSE, N("Default case: Return NA()"),
    TRUE, NA()
)</f>
        <v>#N/A</v>
      </c>
      <c r="T132" s="81" t="e" cm="1">
        <f t="array" ref="T132">_xlfn.IFS(
    FALSE, N("Check if X1 shading is ON"),
    $S$48&lt;&gt;"x", NA(),
    FALSE, N("Check if case is 'LEFT' and x axis value less than z score"),
    AND($D$68 = "LEFT", $Q132 &lt; IF($H$68="", 0, $H$68)), $R132,
    FALSE, N("Check if case is 'RIGHT' and x axis value greater than z score"),
    AND($D$68 = "RIGHT", $Q132 &gt; IF($H$68="", 0, $H$68)), $R132,
    FALSE, N("Default case: Return NA()"),
    TRUE, NA()
)</f>
        <v>#N/A</v>
      </c>
      <c r="U132" s="81" t="e" cm="1">
        <f t="array" ref="U132">_xlfn.IFS(
    FALSE, N("Check if X1 shading is ON"),
    $U$48&lt;&gt;"x", NA(),
    FALSE, N("Check if case is 'LEFT' and x axis value less than z score"),
    AND($D$71 = "LEFT", $Q132 &lt; IF($H$71="", 0, $H$71)), $R132,
    FALSE, N("Check if case is 'RIGHT' and x axis value greater than z score"),
    AND($D$71 = "RIGHT", $Q132 &gt; IF($H$71="", 0, $H$71)), $R132,
    FALSE, N("Check if case is 'TWO' and both directions"),
    AND(
        $D$71 = "TWO",
        OR($Q132 &lt; -ABS($H$71), $Q132 &gt; ABS($H$71))
    ), $R132,
    FALSE, N("Default case: Return NA()"),
    TRUE, NA()
)</f>
        <v>#VALUE!</v>
      </c>
      <c r="V132" s="38"/>
      <c r="W132" s="23">
        <v>-0.33333333333333548</v>
      </c>
      <c r="X132" s="23">
        <v>0.182</v>
      </c>
      <c r="Y132" s="23">
        <f t="shared" si="15"/>
        <v>0.182</v>
      </c>
      <c r="Z132" s="23" t="str">
        <f t="shared" si="16"/>
        <v>x</v>
      </c>
    </row>
    <row r="133" spans="1:26" ht="16" x14ac:dyDescent="0.2">
      <c r="A133" s="39"/>
      <c r="B133" s="23"/>
      <c r="C133" s="23"/>
      <c r="D133" s="39"/>
      <c r="E133" s="39"/>
      <c r="F133" s="39"/>
      <c r="G133" s="38"/>
      <c r="H133" s="38"/>
      <c r="I133" s="38"/>
      <c r="J133" s="38"/>
      <c r="K133" s="38"/>
      <c r="L133" s="38"/>
      <c r="M133" s="38"/>
      <c r="N133" s="16"/>
      <c r="O133" s="38"/>
      <c r="P133" s="38"/>
      <c r="Q133" s="46">
        <f t="shared" si="22"/>
        <v>0.45833333333333121</v>
      </c>
      <c r="R133" s="81">
        <f t="shared" si="23"/>
        <v>0.35916504691680978</v>
      </c>
      <c r="S133" s="81" t="e" cm="1">
        <f t="array" ref="S133">_xlfn.IFS(
    FALSE, N("Check if X1 shading is ON"),
    $S$48&lt;&gt;"x", NA(),
    FALSE, N("Check if case is 'LEFT' and x axis value less than z score"),
    AND($D$67 = "LEFT", $Q133 &lt; IF($H$67="", 0, $H$67)), $R133,
    FALSE, N("Check if case is 'RIGHT' and x axis value greater than z score"),
    AND($D$67 = "RIGHT", $Q133 &gt; IF($H$67="", 0, $H$67)), $R133,
    FALSE, N("Check if case is 'TWO' and both directions"),
    AND(
        $D$67 = "TWO",
        OR($Q133 &lt; -ABS($H$67), $Q133 &gt; ABS($H$68))
    ), $R133,
    FALSE, N("Default case: Return NA()"),
    TRUE, NA()
)</f>
        <v>#N/A</v>
      </c>
      <c r="T133" s="81" t="e" cm="1">
        <f t="array" ref="T133">_xlfn.IFS(
    FALSE, N("Check if X1 shading is ON"),
    $S$48&lt;&gt;"x", NA(),
    FALSE, N("Check if case is 'LEFT' and x axis value less than z score"),
    AND($D$68 = "LEFT", $Q133 &lt; IF($H$68="", 0, $H$68)), $R133,
    FALSE, N("Check if case is 'RIGHT' and x axis value greater than z score"),
    AND($D$68 = "RIGHT", $Q133 &gt; IF($H$68="", 0, $H$68)), $R133,
    FALSE, N("Default case: Return NA()"),
    TRUE, NA()
)</f>
        <v>#N/A</v>
      </c>
      <c r="U133" s="81" t="e" cm="1">
        <f t="array" ref="U133">_xlfn.IFS(
    FALSE, N("Check if X1 shading is ON"),
    $U$48&lt;&gt;"x", NA(),
    FALSE, N("Check if case is 'LEFT' and x axis value less than z score"),
    AND($D$71 = "LEFT", $Q133 &lt; IF($H$71="", 0, $H$71)), $R133,
    FALSE, N("Check if case is 'RIGHT' and x axis value greater than z score"),
    AND($D$71 = "RIGHT", $Q133 &gt; IF($H$71="", 0, $H$71)), $R133,
    FALSE, N("Check if case is 'TWO' and both directions"),
    AND(
        $D$71 = "TWO",
        OR($Q133 &lt; -ABS($H$71), $Q133 &gt; ABS($H$71))
    ), $R133,
    FALSE, N("Default case: Return NA()"),
    TRUE, NA()
)</f>
        <v>#VALUE!</v>
      </c>
      <c r="V133" s="38"/>
      <c r="W133" s="23">
        <v>-0.16666666666666879</v>
      </c>
      <c r="X133" s="23">
        <v>0.182</v>
      </c>
      <c r="Y133" s="23">
        <f t="shared" ref="Y133:Y196" si="28">IF($Y$2="x",X133,NA())</f>
        <v>0.182</v>
      </c>
      <c r="Z133" s="23" t="str">
        <f t="shared" ref="Z133:Z196" si="29">IF($G$66="","",$G$66)</f>
        <v>x</v>
      </c>
    </row>
    <row r="134" spans="1:26" ht="19" x14ac:dyDescent="0.25">
      <c r="A134" s="78" t="s">
        <v>444</v>
      </c>
      <c r="B134" s="23"/>
      <c r="C134" s="23"/>
      <c r="D134" s="39"/>
      <c r="E134" s="39"/>
      <c r="F134" s="39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46">
        <f t="shared" si="22"/>
        <v>0.49999999999999789</v>
      </c>
      <c r="R134" s="81">
        <f t="shared" si="23"/>
        <v>0.35206532676429986</v>
      </c>
      <c r="S134" s="81" t="e" cm="1">
        <f t="array" ref="S134">_xlfn.IFS(
    FALSE, N("Check if X1 shading is ON"),
    $S$48&lt;&gt;"x", NA(),
    FALSE, N("Check if case is 'LEFT' and x axis value less than z score"),
    AND($D$67 = "LEFT", $Q134 &lt; IF($H$67="", 0, $H$67)), $R134,
    FALSE, N("Check if case is 'RIGHT' and x axis value greater than z score"),
    AND($D$67 = "RIGHT", $Q134 &gt; IF($H$67="", 0, $H$67)), $R134,
    FALSE, N("Check if case is 'TWO' and both directions"),
    AND(
        $D$67 = "TWO",
        OR($Q134 &lt; -ABS($H$67), $Q134 &gt; ABS($H$68))
    ), $R134,
    FALSE, N("Default case: Return NA()"),
    TRUE, NA()
)</f>
        <v>#N/A</v>
      </c>
      <c r="T134" s="81" t="e" cm="1">
        <f t="array" ref="T134">_xlfn.IFS(
    FALSE, N("Check if X1 shading is ON"),
    $S$48&lt;&gt;"x", NA(),
    FALSE, N("Check if case is 'LEFT' and x axis value less than z score"),
    AND($D$68 = "LEFT", $Q134 &lt; IF($H$68="", 0, $H$68)), $R134,
    FALSE, N("Check if case is 'RIGHT' and x axis value greater than z score"),
    AND($D$68 = "RIGHT", $Q134 &gt; IF($H$68="", 0, $H$68)), $R134,
    FALSE, N("Default case: Return NA()"),
    TRUE, NA()
)</f>
        <v>#N/A</v>
      </c>
      <c r="U134" s="81" t="e" cm="1">
        <f t="array" ref="U134">_xlfn.IFS(
    FALSE, N("Check if X1 shading is ON"),
    $U$48&lt;&gt;"x", NA(),
    FALSE, N("Check if case is 'LEFT' and x axis value less than z score"),
    AND($D$71 = "LEFT", $Q134 &lt; IF($H$71="", 0, $H$71)), $R134,
    FALSE, N("Check if case is 'RIGHT' and x axis value greater than z score"),
    AND($D$71 = "RIGHT", $Q134 &gt; IF($H$71="", 0, $H$71)), $R134,
    FALSE, N("Check if case is 'TWO' and both directions"),
    AND(
        $D$71 = "TWO",
        OR($Q134 &lt; -ABS($H$71), $Q134 &gt; ABS($H$71))
    ), $R134,
    FALSE, N("Default case: Return NA()"),
    TRUE, NA()
)</f>
        <v>#VALUE!</v>
      </c>
      <c r="V134" s="38"/>
      <c r="W134" s="23">
        <v>0.16666666666666449</v>
      </c>
      <c r="X134" s="23">
        <v>0.182</v>
      </c>
      <c r="Y134" s="23">
        <f t="shared" si="28"/>
        <v>0.182</v>
      </c>
      <c r="Z134" s="23" t="str">
        <f t="shared" si="29"/>
        <v>x</v>
      </c>
    </row>
    <row r="135" spans="1:26" ht="17" x14ac:dyDescent="0.2">
      <c r="A135" s="44" t="s">
        <v>289</v>
      </c>
      <c r="B135" s="5" t="s">
        <v>290</v>
      </c>
      <c r="C135" s="44" t="s">
        <v>396</v>
      </c>
      <c r="D135" s="45" t="s">
        <v>397</v>
      </c>
      <c r="E135" s="44" t="s">
        <v>398</v>
      </c>
      <c r="F135" s="44" t="s">
        <v>399</v>
      </c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46">
        <f t="shared" si="22"/>
        <v>0.54166666666666452</v>
      </c>
      <c r="R135" s="81">
        <f t="shared" si="23"/>
        <v>0.34450732636471298</v>
      </c>
      <c r="S135" s="81" t="e" cm="1">
        <f t="array" ref="S135">_xlfn.IFS(
    FALSE, N("Check if X1 shading is ON"),
    $S$48&lt;&gt;"x", NA(),
    FALSE, N("Check if case is 'LEFT' and x axis value less than z score"),
    AND($D$67 = "LEFT", $Q135 &lt; IF($H$67="", 0, $H$67)), $R135,
    FALSE, N("Check if case is 'RIGHT' and x axis value greater than z score"),
    AND($D$67 = "RIGHT", $Q135 &gt; IF($H$67="", 0, $H$67)), $R135,
    FALSE, N("Check if case is 'TWO' and both directions"),
    AND(
        $D$67 = "TWO",
        OR($Q135 &lt; -ABS($H$67), $Q135 &gt; ABS($H$68))
    ), $R135,
    FALSE, N("Default case: Return NA()"),
    TRUE, NA()
)</f>
        <v>#N/A</v>
      </c>
      <c r="T135" s="81" t="e" cm="1">
        <f t="array" ref="T135">_xlfn.IFS(
    FALSE, N("Check if X1 shading is ON"),
    $S$48&lt;&gt;"x", NA(),
    FALSE, N("Check if case is 'LEFT' and x axis value less than z score"),
    AND($D$68 = "LEFT", $Q135 &lt; IF($H$68="", 0, $H$68)), $R135,
    FALSE, N("Check if case is 'RIGHT' and x axis value greater than z score"),
    AND($D$68 = "RIGHT", $Q135 &gt; IF($H$68="", 0, $H$68)), $R135,
    FALSE, N("Default case: Return NA()"),
    TRUE, NA()
)</f>
        <v>#N/A</v>
      </c>
      <c r="U135" s="81" t="e" cm="1">
        <f t="array" ref="U135">_xlfn.IFS(
    FALSE, N("Check if X1 shading is ON"),
    $U$48&lt;&gt;"x", NA(),
    FALSE, N("Check if case is 'LEFT' and x axis value less than z score"),
    AND($D$71 = "LEFT", $Q135 &lt; IF($H$71="", 0, $H$71)), $R135,
    FALSE, N("Check if case is 'RIGHT' and x axis value greater than z score"),
    AND($D$71 = "RIGHT", $Q135 &gt; IF($H$71="", 0, $H$71)), $R135,
    FALSE, N("Check if case is 'TWO' and both directions"),
    AND(
        $D$71 = "TWO",
        OR($Q135 &lt; -ABS($H$71), $Q135 &gt; ABS($H$71))
    ), $R135,
    FALSE, N("Default case: Return NA()"),
    TRUE, NA()
)</f>
        <v>#VALUE!</v>
      </c>
      <c r="V135" s="38"/>
      <c r="W135" s="23">
        <v>0.33333333333333115</v>
      </c>
      <c r="X135" s="23">
        <v>0.182</v>
      </c>
      <c r="Y135" s="23">
        <f t="shared" si="28"/>
        <v>0.182</v>
      </c>
      <c r="Z135" s="23" t="str">
        <f t="shared" si="29"/>
        <v>x</v>
      </c>
    </row>
    <row r="136" spans="1:26" ht="16" x14ac:dyDescent="0.2">
      <c r="A136" s="82" t="str">
        <f>L50</f>
        <v>x</v>
      </c>
      <c r="B136" s="23">
        <f>-0.05</f>
        <v>-0.05</v>
      </c>
      <c r="C136" s="39">
        <f t="shared" ref="C136:C142" si="30">C115</f>
        <v>-3</v>
      </c>
      <c r="D136" s="39">
        <f>IF(
    A136="x",
    B136,
    NA()
)</f>
        <v>-0.05</v>
      </c>
      <c r="E136" s="125" cm="1">
        <f t="array" ref="E136">_xlfn.IFS(
    $D$69 = "TWO", IF(SUM($E$125:E125) &lt;= 0.5, SUM($E$125:E125), 1 - SUM($E$125:E125)),
    $D$67 = "LEFT", SUM($E$125:E125),
    $D$67 = "RIGHT", 1 - SUM($E$125:E125)
)</f>
        <v>5.0000000000000001E-3</v>
      </c>
      <c r="F136" s="126" t="str" cm="1">
        <f t="array" ref="F136">_xlfn.IFS(
    $D$67 = "", "",
    AND($D$69 = "TWO", ROWS($E$136:E136) = 1), "⟵ " &amp; TEXT(E136, "#0.0%"),
    AND($D$69 = "TWO", E136 = 50%), TEXT(E136, "#0.0%"),
    AND($D$69 = "TWO", E137 &gt; E136), "⟵ " &amp; TEXT(E136, "#0.0%"),
    AND($D$69 = "TWO", E137 &lt; E136), TEXT(E136, "#0.0%") &amp; " ⟶",
    $D$67 = "LEFT", "⟵ " &amp; TEXT(E136, "#0.0%"),
    $D$67 = "RIGHT", TEXT(E136, "#0.0%") &amp; " ⟶"
)</f>
        <v>⟵ 0.5%</v>
      </c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46">
        <f t="shared" si="22"/>
        <v>0.58333333333333115</v>
      </c>
      <c r="R136" s="81">
        <f t="shared" si="23"/>
        <v>0.3365268227449536</v>
      </c>
      <c r="S136" s="81" t="e" cm="1">
        <f t="array" ref="S136">_xlfn.IFS(
    FALSE, N("Check if X1 shading is ON"),
    $S$48&lt;&gt;"x", NA(),
    FALSE, N("Check if case is 'LEFT' and x axis value less than z score"),
    AND($D$67 = "LEFT", $Q136 &lt; IF($H$67="", 0, $H$67)), $R136,
    FALSE, N("Check if case is 'RIGHT' and x axis value greater than z score"),
    AND($D$67 = "RIGHT", $Q136 &gt; IF($H$67="", 0, $H$67)), $R136,
    FALSE, N("Check if case is 'TWO' and both directions"),
    AND(
        $D$67 = "TWO",
        OR($Q136 &lt; -ABS($H$67), $Q136 &gt; ABS($H$68))
    ), $R136,
    FALSE, N("Default case: Return NA()"),
    TRUE, NA()
)</f>
        <v>#N/A</v>
      </c>
      <c r="T136" s="81" t="e" cm="1">
        <f t="array" ref="T136">_xlfn.IFS(
    FALSE, N("Check if X1 shading is ON"),
    $S$48&lt;&gt;"x", NA(),
    FALSE, N("Check if case is 'LEFT' and x axis value less than z score"),
    AND($D$68 = "LEFT", $Q136 &lt; IF($H$68="", 0, $H$68)), $R136,
    FALSE, N("Check if case is 'RIGHT' and x axis value greater than z score"),
    AND($D$68 = "RIGHT", $Q136 &gt; IF($H$68="", 0, $H$68)), $R136,
    FALSE, N("Default case: Return NA()"),
    TRUE, NA()
)</f>
        <v>#N/A</v>
      </c>
      <c r="U136" s="81" t="e" cm="1">
        <f t="array" ref="U136">_xlfn.IFS(
    FALSE, N("Check if X1 shading is ON"),
    $U$48&lt;&gt;"x", NA(),
    FALSE, N("Check if case is 'LEFT' and x axis value less than z score"),
    AND($D$71 = "LEFT", $Q136 &lt; IF($H$71="", 0, $H$71)), $R136,
    FALSE, N("Check if case is 'RIGHT' and x axis value greater than z score"),
    AND($D$71 = "RIGHT", $Q136 &gt; IF($H$71="", 0, $H$71)), $R136,
    FALSE, N("Check if case is 'TWO' and both directions"),
    AND(
        $D$71 = "TWO",
        OR($Q136 &lt; -ABS($H$71), $Q136 &gt; ABS($H$71))
    ), $R136,
    FALSE, N("Default case: Return NA()"),
    TRUE, NA()
)</f>
        <v>#VALUE!</v>
      </c>
      <c r="V136" s="38"/>
      <c r="W136" s="23">
        <v>0.49999999999999789</v>
      </c>
      <c r="X136" s="23">
        <v>0.182</v>
      </c>
      <c r="Y136" s="23">
        <f t="shared" si="28"/>
        <v>0.182</v>
      </c>
      <c r="Z136" s="23" t="str">
        <f t="shared" si="29"/>
        <v>x</v>
      </c>
    </row>
    <row r="137" spans="1:26" ht="16" x14ac:dyDescent="0.2">
      <c r="A137" s="39"/>
      <c r="B137" s="23"/>
      <c r="C137" s="39">
        <f t="shared" si="30"/>
        <v>-2</v>
      </c>
      <c r="D137" s="39">
        <f t="shared" ref="D137:D142" si="31">D136</f>
        <v>-0.05</v>
      </c>
      <c r="E137" s="125" cm="1">
        <f t="array" ref="E137">_xlfn.IFS(
    $D$69 = "TWO", IF(SUM($E$125:E126) &lt;= 0.5, SUM($E$125:E126), 1 - SUM($E$125:E126)),
    $D$67 = "LEFT", SUM($E$125:E126),
    $D$67 = "RIGHT", 1 - SUM($E$125:E126)
)</f>
        <v>2.5000000000000001E-2</v>
      </c>
      <c r="F137" s="126" t="str" cm="1">
        <f t="array" ref="F137">_xlfn.IFS(
    $D$67 = "", "",
    AND($D$69 = "TWO", ROWS($E$136:E137) = 1), "⟵ " &amp; TEXT(E137, "#0.0%"),
    AND($D$69 = "TWO", E137 = 50%), TEXT(E137, "#0.0%"),
    AND($D$69 = "TWO", E138 &gt; E137), "⟵ " &amp; TEXT(E137, "#0.0%"),
    AND($D$69 = "TWO", E138 &lt; E137), TEXT(E137, "#0.0%") &amp; " ⟶",
    $D$67 = "LEFT", "⟵ " &amp; TEXT(E137, "#0.0%"),
    $D$67 = "RIGHT", TEXT(E137, "#0.0%") &amp; " ⟶"
)</f>
        <v>⟵ 2.5%</v>
      </c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46">
        <f t="shared" si="22"/>
        <v>0.62499999999999778</v>
      </c>
      <c r="R137" s="81">
        <f t="shared" si="23"/>
        <v>0.32816096855037552</v>
      </c>
      <c r="S137" s="81" t="e" cm="1">
        <f t="array" ref="S137">_xlfn.IFS(
    FALSE, N("Check if X1 shading is ON"),
    $S$48&lt;&gt;"x", NA(),
    FALSE, N("Check if case is 'LEFT' and x axis value less than z score"),
    AND($D$67 = "LEFT", $Q137 &lt; IF($H$67="", 0, $H$67)), $R137,
    FALSE, N("Check if case is 'RIGHT' and x axis value greater than z score"),
    AND($D$67 = "RIGHT", $Q137 &gt; IF($H$67="", 0, $H$67)), $R137,
    FALSE, N("Check if case is 'TWO' and both directions"),
    AND(
        $D$67 = "TWO",
        OR($Q137 &lt; -ABS($H$67), $Q137 &gt; ABS($H$68))
    ), $R137,
    FALSE, N("Default case: Return NA()"),
    TRUE, NA()
)</f>
        <v>#N/A</v>
      </c>
      <c r="T137" s="81" t="e" cm="1">
        <f t="array" ref="T137">_xlfn.IFS(
    FALSE, N("Check if X1 shading is ON"),
    $S$48&lt;&gt;"x", NA(),
    FALSE, N("Check if case is 'LEFT' and x axis value less than z score"),
    AND($D$68 = "LEFT", $Q137 &lt; IF($H$68="", 0, $H$68)), $R137,
    FALSE, N("Check if case is 'RIGHT' and x axis value greater than z score"),
    AND($D$68 = "RIGHT", $Q137 &gt; IF($H$68="", 0, $H$68)), $R137,
    FALSE, N("Default case: Return NA()"),
    TRUE, NA()
)</f>
        <v>#N/A</v>
      </c>
      <c r="U137" s="81" t="e" cm="1">
        <f t="array" ref="U137">_xlfn.IFS(
    FALSE, N("Check if X1 shading is ON"),
    $U$48&lt;&gt;"x", NA(),
    FALSE, N("Check if case is 'LEFT' and x axis value less than z score"),
    AND($D$71 = "LEFT", $Q137 &lt; IF($H$71="", 0, $H$71)), $R137,
    FALSE, N("Check if case is 'RIGHT' and x axis value greater than z score"),
    AND($D$71 = "RIGHT", $Q137 &gt; IF($H$71="", 0, $H$71)), $R137,
    FALSE, N("Check if case is 'TWO' and both directions"),
    AND(
        $D$71 = "TWO",
        OR($Q137 &lt; -ABS($H$71), $Q137 &gt; ABS($H$71))
    ), $R137,
    FALSE, N("Default case: Return NA()"),
    TRUE, NA()
)</f>
        <v>#VALUE!</v>
      </c>
      <c r="V137" s="38"/>
      <c r="W137" s="23">
        <v>0.66666666666666441</v>
      </c>
      <c r="X137" s="23">
        <v>0.182</v>
      </c>
      <c r="Y137" s="23">
        <f t="shared" si="28"/>
        <v>0.182</v>
      </c>
      <c r="Z137" s="23" t="str">
        <f t="shared" si="29"/>
        <v>x</v>
      </c>
    </row>
    <row r="138" spans="1:26" ht="16" x14ac:dyDescent="0.2">
      <c r="A138" s="39"/>
      <c r="B138" s="23"/>
      <c r="C138" s="39">
        <f t="shared" si="30"/>
        <v>-1</v>
      </c>
      <c r="D138" s="39">
        <f t="shared" si="31"/>
        <v>-0.05</v>
      </c>
      <c r="E138" s="125" cm="1">
        <f t="array" ref="E138">_xlfn.IFS(
    $D$69 = "TWO", IF(SUM($E$125:E127) &lt;= 0.5, SUM($E$125:E127), 1 - SUM($E$125:E127)),
    $D$67 = "LEFT", SUM($E$125:E127),
    $D$67 = "RIGHT", 1 - SUM($E$125:E127)
)</f>
        <v>0.16</v>
      </c>
      <c r="F138" s="126" t="str" cm="1">
        <f t="array" ref="F138">_xlfn.IFS(
    $D$67 = "", "",
    AND($D$69 = "TWO", ROWS($E$136:E138) = 1), "⟵ " &amp; TEXT(E138, "#0.0%"),
    AND($D$69 = "TWO", E138 = 50%), TEXT(E138, "#0.0%"),
    AND($D$69 = "TWO", E139 &gt; E138), "⟵ " &amp; TEXT(E138, "#0.0%"),
    AND($D$69 = "TWO", E139 &lt; E138), TEXT(E138, "#0.0%") &amp; " ⟶",
    $D$67 = "LEFT", "⟵ " &amp; TEXT(E138, "#0.0%"),
    $D$67 = "RIGHT", TEXT(E138, "#0.0%") &amp; " ⟶"
)</f>
        <v>⟵ 16.0%</v>
      </c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46">
        <f t="shared" si="22"/>
        <v>0.66666666666666441</v>
      </c>
      <c r="R138" s="81">
        <f t="shared" si="23"/>
        <v>0.31944800552235275</v>
      </c>
      <c r="S138" s="81" t="e" cm="1">
        <f t="array" ref="S138">_xlfn.IFS(
    FALSE, N("Check if X1 shading is ON"),
    $S$48&lt;&gt;"x", NA(),
    FALSE, N("Check if case is 'LEFT' and x axis value less than z score"),
    AND($D$67 = "LEFT", $Q138 &lt; IF($H$67="", 0, $H$67)), $R138,
    FALSE, N("Check if case is 'RIGHT' and x axis value greater than z score"),
    AND($D$67 = "RIGHT", $Q138 &gt; IF($H$67="", 0, $H$67)), $R138,
    FALSE, N("Check if case is 'TWO' and both directions"),
    AND(
        $D$67 = "TWO",
        OR($Q138 &lt; -ABS($H$67), $Q138 &gt; ABS($H$68))
    ), $R138,
    FALSE, N("Default case: Return NA()"),
    TRUE, NA()
)</f>
        <v>#N/A</v>
      </c>
      <c r="T138" s="81" t="e" cm="1">
        <f t="array" ref="T138">_xlfn.IFS(
    FALSE, N("Check if X1 shading is ON"),
    $S$48&lt;&gt;"x", NA(),
    FALSE, N("Check if case is 'LEFT' and x axis value less than z score"),
    AND($D$68 = "LEFT", $Q138 &lt; IF($H$68="", 0, $H$68)), $R138,
    FALSE, N("Check if case is 'RIGHT' and x axis value greater than z score"),
    AND($D$68 = "RIGHT", $Q138 &gt; IF($H$68="", 0, $H$68)), $R138,
    FALSE, N("Default case: Return NA()"),
    TRUE, NA()
)</f>
        <v>#N/A</v>
      </c>
      <c r="U138" s="81" t="e" cm="1">
        <f t="array" ref="U138">_xlfn.IFS(
    FALSE, N("Check if X1 shading is ON"),
    $U$48&lt;&gt;"x", NA(),
    FALSE, N("Check if case is 'LEFT' and x axis value less than z score"),
    AND($D$71 = "LEFT", $Q138 &lt; IF($H$71="", 0, $H$71)), $R138,
    FALSE, N("Check if case is 'RIGHT' and x axis value greater than z score"),
    AND($D$71 = "RIGHT", $Q138 &gt; IF($H$71="", 0, $H$71)), $R138,
    FALSE, N("Check if case is 'TWO' and both directions"),
    AND(
        $D$71 = "TWO",
        OR($Q138 &lt; -ABS($H$71), $Q138 &gt; ABS($H$71))
    ), $R138,
    FALSE, N("Default case: Return NA()"),
    TRUE, NA()
)</f>
        <v>#VALUE!</v>
      </c>
      <c r="V138" s="38"/>
      <c r="W138" s="23">
        <v>0.83333333333333093</v>
      </c>
      <c r="X138" s="23">
        <v>0.182</v>
      </c>
      <c r="Y138" s="23">
        <f t="shared" si="28"/>
        <v>0.182</v>
      </c>
      <c r="Z138" s="23" t="str">
        <f t="shared" si="29"/>
        <v>x</v>
      </c>
    </row>
    <row r="139" spans="1:26" ht="16" x14ac:dyDescent="0.2">
      <c r="A139" s="39"/>
      <c r="B139" s="23"/>
      <c r="C139" s="39">
        <f t="shared" si="30"/>
        <v>0</v>
      </c>
      <c r="D139" s="39">
        <f t="shared" si="31"/>
        <v>-0.05</v>
      </c>
      <c r="E139" s="125" cm="1">
        <f t="array" ref="E139">_xlfn.IFS(
    $D$69 = "TWO", IF(SUM($E$125:E128) &lt;= 0.5, SUM($E$125:E128), 1 - SUM($E$125:E128)),
    $D$67 = "LEFT", SUM($E$125:E128),
    $D$67 = "RIGHT", 1 - SUM($E$125:E128)
)</f>
        <v>0.5</v>
      </c>
      <c r="F139" s="126" t="str" cm="1">
        <f t="array" ref="F139">_xlfn.IFS(
    $D$67 = "", "",
    AND($D$69 = "TWO", ROWS($E$136:E139) = 1), "⟵ " &amp; TEXT(E139, "#0.0%"),
    AND($D$69 = "TWO", E139 = 50%), TEXT(E139, "#0.0%"),
    AND($D$69 = "TWO", E140 &gt; E139), "⟵ " &amp; TEXT(E139, "#0.0%"),
    AND($D$69 = "TWO", E140 &lt; E139), TEXT(E139, "#0.0%") &amp; " ⟶",
    $D$67 = "LEFT", "⟵ " &amp; TEXT(E139, "#0.0%"),
    $D$67 = "RIGHT", TEXT(E139, "#0.0%") &amp; " ⟶"
)</f>
        <v>50.0%</v>
      </c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46">
        <f t="shared" si="22"/>
        <v>0.70833333333333104</v>
      </c>
      <c r="R139" s="81">
        <f t="shared" si="23"/>
        <v>0.31042697552584309</v>
      </c>
      <c r="S139" s="81" t="e" cm="1">
        <f t="array" ref="S139">_xlfn.IFS(
    FALSE, N("Check if X1 shading is ON"),
    $S$48&lt;&gt;"x", NA(),
    FALSE, N("Check if case is 'LEFT' and x axis value less than z score"),
    AND($D$67 = "LEFT", $Q139 &lt; IF($H$67="", 0, $H$67)), $R139,
    FALSE, N("Check if case is 'RIGHT' and x axis value greater than z score"),
    AND($D$67 = "RIGHT", $Q139 &gt; IF($H$67="", 0, $H$67)), $R139,
    FALSE, N("Check if case is 'TWO' and both directions"),
    AND(
        $D$67 = "TWO",
        OR($Q139 &lt; -ABS($H$67), $Q139 &gt; ABS($H$68))
    ), $R139,
    FALSE, N("Default case: Return NA()"),
    TRUE, NA()
)</f>
        <v>#N/A</v>
      </c>
      <c r="T139" s="81" t="e" cm="1">
        <f t="array" ref="T139">_xlfn.IFS(
    FALSE, N("Check if X1 shading is ON"),
    $S$48&lt;&gt;"x", NA(),
    FALSE, N("Check if case is 'LEFT' and x axis value less than z score"),
    AND($D$68 = "LEFT", $Q139 &lt; IF($H$68="", 0, $H$68)), $R139,
    FALSE, N("Check if case is 'RIGHT' and x axis value greater than z score"),
    AND($D$68 = "RIGHT", $Q139 &gt; IF($H$68="", 0, $H$68)), $R139,
    FALSE, N("Default case: Return NA()"),
    TRUE, NA()
)</f>
        <v>#N/A</v>
      </c>
      <c r="U139" s="81" t="e" cm="1">
        <f t="array" ref="U139">_xlfn.IFS(
    FALSE, N("Check if X1 shading is ON"),
    $U$48&lt;&gt;"x", NA(),
    FALSE, N("Check if case is 'LEFT' and x axis value less than z score"),
    AND($D$71 = "LEFT", $Q139 &lt; IF($H$71="", 0, $H$71)), $R139,
    FALSE, N("Check if case is 'RIGHT' and x axis value greater than z score"),
    AND($D$71 = "RIGHT", $Q139 &gt; IF($H$71="", 0, $H$71)), $R139,
    FALSE, N("Check if case is 'TWO' and both directions"),
    AND(
        $D$71 = "TWO",
        OR($Q139 &lt; -ABS($H$71), $Q139 &gt; ABS($H$71))
    ), $R139,
    FALSE, N("Default case: Return NA()"),
    TRUE, NA()
)</f>
        <v>#VALUE!</v>
      </c>
      <c r="V139" s="38"/>
      <c r="W139" s="23">
        <v>1.1666666666666643</v>
      </c>
      <c r="X139" s="23">
        <v>0.182</v>
      </c>
      <c r="Y139" s="23">
        <f t="shared" si="28"/>
        <v>0.182</v>
      </c>
      <c r="Z139" s="23" t="str">
        <f t="shared" si="29"/>
        <v>x</v>
      </c>
    </row>
    <row r="140" spans="1:26" ht="16" x14ac:dyDescent="0.2">
      <c r="A140" s="39"/>
      <c r="B140" s="23"/>
      <c r="C140" s="39">
        <f t="shared" si="30"/>
        <v>1</v>
      </c>
      <c r="D140" s="39">
        <f t="shared" si="31"/>
        <v>-0.05</v>
      </c>
      <c r="E140" s="125" cm="1">
        <f t="array" ref="E140">_xlfn.IFS(
    $D$69 = "TWO", IF(SUM($E$125:E129) &lt;= 0.5, SUM($E$125:E129), 1 - SUM($E$125:E129)),
    $D$67 = "LEFT", SUM($E$125:E129),
    $D$67 = "RIGHT", 1 - SUM($E$125:E129)
)</f>
        <v>0.15999999999999992</v>
      </c>
      <c r="F140" s="126" t="str" cm="1">
        <f t="array" ref="F140">_xlfn.IFS(
    $D$67 = "", "",
    AND($D$69 = "TWO", ROWS($E$136:E140) = 1), "⟵ " &amp; TEXT(E140, "#0.0%"),
    AND($D$69 = "TWO", E140 = 50%), TEXT(E140, "#0.0%"),
    AND($D$69 = "TWO", E141 &gt; E140), "⟵ " &amp; TEXT(E140, "#0.0%"),
    AND($D$69 = "TWO", E141 &lt; E140), TEXT(E140, "#0.0%") &amp; " ⟶",
    $D$67 = "LEFT", "⟵ " &amp; TEXT(E140, "#0.0%"),
    $D$67 = "RIGHT", TEXT(E140, "#0.0%") &amp; " ⟶"
)</f>
        <v>16.0% ⟶</v>
      </c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46">
        <f t="shared" si="22"/>
        <v>0.74999999999999767</v>
      </c>
      <c r="R140" s="81">
        <f t="shared" si="23"/>
        <v>0.30113743215480498</v>
      </c>
      <c r="S140" s="81" t="e" cm="1">
        <f t="array" ref="S140">_xlfn.IFS(
    FALSE, N("Check if X1 shading is ON"),
    $S$48&lt;&gt;"x", NA(),
    FALSE, N("Check if case is 'LEFT' and x axis value less than z score"),
    AND($D$67 = "LEFT", $Q140 &lt; IF($H$67="", 0, $H$67)), $R140,
    FALSE, N("Check if case is 'RIGHT' and x axis value greater than z score"),
    AND($D$67 = "RIGHT", $Q140 &gt; IF($H$67="", 0, $H$67)), $R140,
    FALSE, N("Check if case is 'TWO' and both directions"),
    AND(
        $D$67 = "TWO",
        OR($Q140 &lt; -ABS($H$67), $Q140 &gt; ABS($H$68))
    ), $R140,
    FALSE, N("Default case: Return NA()"),
    TRUE, NA()
)</f>
        <v>#N/A</v>
      </c>
      <c r="T140" s="81" t="e" cm="1">
        <f t="array" ref="T140">_xlfn.IFS(
    FALSE, N("Check if X1 shading is ON"),
    $S$48&lt;&gt;"x", NA(),
    FALSE, N("Check if case is 'LEFT' and x axis value less than z score"),
    AND($D$68 = "LEFT", $Q140 &lt; IF($H$68="", 0, $H$68)), $R140,
    FALSE, N("Check if case is 'RIGHT' and x axis value greater than z score"),
    AND($D$68 = "RIGHT", $Q140 &gt; IF($H$68="", 0, $H$68)), $R140,
    FALSE, N("Default case: Return NA()"),
    TRUE, NA()
)</f>
        <v>#N/A</v>
      </c>
      <c r="U140" s="81" t="e" cm="1">
        <f t="array" ref="U140">_xlfn.IFS(
    FALSE, N("Check if X1 shading is ON"),
    $U$48&lt;&gt;"x", NA(),
    FALSE, N("Check if case is 'LEFT' and x axis value less than z score"),
    AND($D$71 = "LEFT", $Q140 &lt; IF($H$71="", 0, $H$71)), $R140,
    FALSE, N("Check if case is 'RIGHT' and x axis value greater than z score"),
    AND($D$71 = "RIGHT", $Q140 &gt; IF($H$71="", 0, $H$71)), $R140,
    FALSE, N("Check if case is 'TWO' and both directions"),
    AND(
        $D$71 = "TWO",
        OR($Q140 &lt; -ABS($H$71), $Q140 &gt; ABS($H$71))
    ), $R140,
    FALSE, N("Default case: Return NA()"),
    TRUE, NA()
)</f>
        <v>#VALUE!</v>
      </c>
      <c r="V140" s="38"/>
      <c r="W140" s="23">
        <v>-0.83333333333333526</v>
      </c>
      <c r="X140" s="23">
        <v>0.20599999999999999</v>
      </c>
      <c r="Y140" s="23">
        <f t="shared" si="28"/>
        <v>0.20599999999999999</v>
      </c>
      <c r="Z140" s="23" t="str">
        <f t="shared" si="29"/>
        <v>x</v>
      </c>
    </row>
    <row r="141" spans="1:26" ht="16" x14ac:dyDescent="0.2">
      <c r="A141" s="39"/>
      <c r="B141" s="23"/>
      <c r="C141" s="39">
        <f t="shared" si="30"/>
        <v>2</v>
      </c>
      <c r="D141" s="39">
        <f t="shared" si="31"/>
        <v>-0.05</v>
      </c>
      <c r="E141" s="125" cm="1">
        <f t="array" ref="E141">_xlfn.IFS(
    $D$69 = "TWO", IF(SUM($E$125:E130) &lt;= 0.5, SUM($E$125:E130), 1 - SUM($E$125:E130)),
    $D$67 = "LEFT", SUM($E$125:E130),
    $D$67 = "RIGHT", 1 - SUM($E$125:E130)
)</f>
        <v>2.4999999999999911E-2</v>
      </c>
      <c r="F141" s="126" t="str" cm="1">
        <f t="array" ref="F141">_xlfn.IFS(
    $D$67 = "", "",
    AND($D$69 = "TWO", ROWS($E$136:E141) = 1), "⟵ " &amp; TEXT(E141, "#0.0%"),
    AND($D$69 = "TWO", E141 = 50%), TEXT(E141, "#0.0%"),
    AND($D$69 = "TWO", E142 &gt; E141), "⟵ " &amp; TEXT(E141, "#0.0%"),
    AND($D$69 = "TWO", E142 &lt; E141), TEXT(E141, "#0.0%") &amp; " ⟶",
    $D$67 = "LEFT", "⟵ " &amp; TEXT(E141, "#0.0%"),
    $D$67 = "RIGHT", TEXT(E141, "#0.0%") &amp; " ⟶"
)</f>
        <v>2.5% ⟶</v>
      </c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46">
        <f t="shared" si="22"/>
        <v>0.7916666666666643</v>
      </c>
      <c r="R141" s="81">
        <f t="shared" si="23"/>
        <v>0.29161915585865616</v>
      </c>
      <c r="S141" s="81" t="e" cm="1">
        <f t="array" ref="S141">_xlfn.IFS(
    FALSE, N("Check if X1 shading is ON"),
    $S$48&lt;&gt;"x", NA(),
    FALSE, N("Check if case is 'LEFT' and x axis value less than z score"),
    AND($D$67 = "LEFT", $Q141 &lt; IF($H$67="", 0, $H$67)), $R141,
    FALSE, N("Check if case is 'RIGHT' and x axis value greater than z score"),
    AND($D$67 = "RIGHT", $Q141 &gt; IF($H$67="", 0, $H$67)), $R141,
    FALSE, N("Check if case is 'TWO' and both directions"),
    AND(
        $D$67 = "TWO",
        OR($Q141 &lt; -ABS($H$67), $Q141 &gt; ABS($H$68))
    ), $R141,
    FALSE, N("Default case: Return NA()"),
    TRUE, NA()
)</f>
        <v>#N/A</v>
      </c>
      <c r="T141" s="81" t="e" cm="1">
        <f t="array" ref="T141">_xlfn.IFS(
    FALSE, N("Check if X1 shading is ON"),
    $S$48&lt;&gt;"x", NA(),
    FALSE, N("Check if case is 'LEFT' and x axis value less than z score"),
    AND($D$68 = "LEFT", $Q141 &lt; IF($H$68="", 0, $H$68)), $R141,
    FALSE, N("Check if case is 'RIGHT' and x axis value greater than z score"),
    AND($D$68 = "RIGHT", $Q141 &gt; IF($H$68="", 0, $H$68)), $R141,
    FALSE, N("Default case: Return NA()"),
    TRUE, NA()
)</f>
        <v>#N/A</v>
      </c>
      <c r="U141" s="81" t="e" cm="1">
        <f t="array" ref="U141">_xlfn.IFS(
    FALSE, N("Check if X1 shading is ON"),
    $U$48&lt;&gt;"x", NA(),
    FALSE, N("Check if case is 'LEFT' and x axis value less than z score"),
    AND($D$71 = "LEFT", $Q141 &lt; IF($H$71="", 0, $H$71)), $R141,
    FALSE, N("Check if case is 'RIGHT' and x axis value greater than z score"),
    AND($D$71 = "RIGHT", $Q141 &gt; IF($H$71="", 0, $H$71)), $R141,
    FALSE, N("Check if case is 'TWO' and both directions"),
    AND(
        $D$71 = "TWO",
        OR($Q141 &lt; -ABS($H$71), $Q141 &gt; ABS($H$71))
    ), $R141,
    FALSE, N("Default case: Return NA()"),
    TRUE, NA()
)</f>
        <v>#VALUE!</v>
      </c>
      <c r="V141" s="38"/>
      <c r="W141" s="23">
        <v>-0.66666666666666874</v>
      </c>
      <c r="X141" s="23">
        <v>0.20599999999999999</v>
      </c>
      <c r="Y141" s="23">
        <f t="shared" si="28"/>
        <v>0.20599999999999999</v>
      </c>
      <c r="Z141" s="23" t="str">
        <f t="shared" si="29"/>
        <v>x</v>
      </c>
    </row>
    <row r="142" spans="1:26" ht="16" x14ac:dyDescent="0.2">
      <c r="A142" s="39"/>
      <c r="B142" s="23"/>
      <c r="C142" s="39">
        <f t="shared" si="30"/>
        <v>3</v>
      </c>
      <c r="D142" s="39">
        <f t="shared" si="31"/>
        <v>-0.05</v>
      </c>
      <c r="E142" s="125" cm="1">
        <f t="array" ref="E142">_xlfn.IFS(
    $D$69 = "TWO", IF(SUM($E$125:E131) &lt;= 0.5, SUM($E$125:E131), 1 - SUM($E$125:E131)),
    $D$67 = "LEFT", SUM($E$125:E131),
    $D$67 = "RIGHT", 1 - SUM($E$125:E131)
)</f>
        <v>4.9999999999998934E-3</v>
      </c>
      <c r="F142" s="126" t="str" cm="1">
        <f t="array" ref="F142">_xlfn.IFS(
    $D$67 = "", "",
    AND($D$69 = "TWO", ROWS($E$136:E142) = 1), "⟵ " &amp; TEXT(E142, "#0.0%"),
    AND($D$69 = "TWO", E142 = 50%), TEXT(E142, "#0.0%"),
    AND($D$69 = "TWO", E143 &gt; E142), "⟵ " &amp; TEXT(E142, "#0.0%"),
    AND($D$69 = "TWO", E143 &lt; E142), TEXT(E142, "#0.0%") &amp; " ⟶",
    $D$67 = "LEFT", "⟵ " &amp; TEXT(E142, "#0.0%"),
    $D$67 = "RIGHT", TEXT(E142, "#0.0%") &amp; " ⟶"
)</f>
        <v>0.5% ⟶</v>
      </c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46">
        <f t="shared" si="22"/>
        <v>0.83333333333333093</v>
      </c>
      <c r="R142" s="81">
        <f t="shared" si="23"/>
        <v>0.2819118754103031</v>
      </c>
      <c r="S142" s="81" t="e" cm="1">
        <f t="array" ref="S142">_xlfn.IFS(
    FALSE, N("Check if X1 shading is ON"),
    $S$48&lt;&gt;"x", NA(),
    FALSE, N("Check if case is 'LEFT' and x axis value less than z score"),
    AND($D$67 = "LEFT", $Q142 &lt; IF($H$67="", 0, $H$67)), $R142,
    FALSE, N("Check if case is 'RIGHT' and x axis value greater than z score"),
    AND($D$67 = "RIGHT", $Q142 &gt; IF($H$67="", 0, $H$67)), $R142,
    FALSE, N("Check if case is 'TWO' and both directions"),
    AND(
        $D$67 = "TWO",
        OR($Q142 &lt; -ABS($H$67), $Q142 &gt; ABS($H$68))
    ), $R142,
    FALSE, N("Default case: Return NA()"),
    TRUE, NA()
)</f>
        <v>#N/A</v>
      </c>
      <c r="T142" s="81" t="e" cm="1">
        <f t="array" ref="T142">_xlfn.IFS(
    FALSE, N("Check if X1 shading is ON"),
    $S$48&lt;&gt;"x", NA(),
    FALSE, N("Check if case is 'LEFT' and x axis value less than z score"),
    AND($D$68 = "LEFT", $Q142 &lt; IF($H$68="", 0, $H$68)), $R142,
    FALSE, N("Check if case is 'RIGHT' and x axis value greater than z score"),
    AND($D$68 = "RIGHT", $Q142 &gt; IF($H$68="", 0, $H$68)), $R142,
    FALSE, N("Default case: Return NA()"),
    TRUE, NA()
)</f>
        <v>#N/A</v>
      </c>
      <c r="U142" s="81" t="e" cm="1">
        <f t="array" ref="U142">_xlfn.IFS(
    FALSE, N("Check if X1 shading is ON"),
    $U$48&lt;&gt;"x", NA(),
    FALSE, N("Check if case is 'LEFT' and x axis value less than z score"),
    AND($D$71 = "LEFT", $Q142 &lt; IF($H$71="", 0, $H$71)), $R142,
    FALSE, N("Check if case is 'RIGHT' and x axis value greater than z score"),
    AND($D$71 = "RIGHT", $Q142 &gt; IF($H$71="", 0, $H$71)), $R142,
    FALSE, N("Check if case is 'TWO' and both directions"),
    AND(
        $D$71 = "TWO",
        OR($Q142 &lt; -ABS($H$71), $Q142 &gt; ABS($H$71))
    ), $R142,
    FALSE, N("Default case: Return NA()"),
    TRUE, NA()
)</f>
        <v>#VALUE!</v>
      </c>
      <c r="V142" s="38"/>
      <c r="W142" s="23">
        <v>-0.50000000000000222</v>
      </c>
      <c r="X142" s="23">
        <v>0.20599999999999999</v>
      </c>
      <c r="Y142" s="23">
        <f t="shared" si="28"/>
        <v>0.20599999999999999</v>
      </c>
      <c r="Z142" s="23" t="str">
        <f t="shared" si="29"/>
        <v>x</v>
      </c>
    </row>
    <row r="143" spans="1:26" ht="16" x14ac:dyDescent="0.2">
      <c r="A143" s="39"/>
      <c r="B143" s="23"/>
      <c r="C143" s="23"/>
      <c r="D143" s="39"/>
      <c r="E143" s="39"/>
      <c r="F143" s="39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46">
        <f t="shared" si="22"/>
        <v>0.87499999999999756</v>
      </c>
      <c r="R143" s="81">
        <f t="shared" si="23"/>
        <v>0.27205499837854408</v>
      </c>
      <c r="S143" s="81" t="e" cm="1">
        <f t="array" ref="S143">_xlfn.IFS(
    FALSE, N("Check if X1 shading is ON"),
    $S$48&lt;&gt;"x", NA(),
    FALSE, N("Check if case is 'LEFT' and x axis value less than z score"),
    AND($D$67 = "LEFT", $Q143 &lt; IF($H$67="", 0, $H$67)), $R143,
    FALSE, N("Check if case is 'RIGHT' and x axis value greater than z score"),
    AND($D$67 = "RIGHT", $Q143 &gt; IF($H$67="", 0, $H$67)), $R143,
    FALSE, N("Check if case is 'TWO' and both directions"),
    AND(
        $D$67 = "TWO",
        OR($Q143 &lt; -ABS($H$67), $Q143 &gt; ABS($H$68))
    ), $R143,
    FALSE, N("Default case: Return NA()"),
    TRUE, NA()
)</f>
        <v>#N/A</v>
      </c>
      <c r="T143" s="81" t="e" cm="1">
        <f t="array" ref="T143">_xlfn.IFS(
    FALSE, N("Check if X1 shading is ON"),
    $S$48&lt;&gt;"x", NA(),
    FALSE, N("Check if case is 'LEFT' and x axis value less than z score"),
    AND($D$68 = "LEFT", $Q143 &lt; IF($H$68="", 0, $H$68)), $R143,
    FALSE, N("Check if case is 'RIGHT' and x axis value greater than z score"),
    AND($D$68 = "RIGHT", $Q143 &gt; IF($H$68="", 0, $H$68)), $R143,
    FALSE, N("Default case: Return NA()"),
    TRUE, NA()
)</f>
        <v>#N/A</v>
      </c>
      <c r="U143" s="81" t="e" cm="1">
        <f t="array" ref="U143">_xlfn.IFS(
    FALSE, N("Check if X1 shading is ON"),
    $U$48&lt;&gt;"x", NA(),
    FALSE, N("Check if case is 'LEFT' and x axis value less than z score"),
    AND($D$71 = "LEFT", $Q143 &lt; IF($H$71="", 0, $H$71)), $R143,
    FALSE, N("Check if case is 'RIGHT' and x axis value greater than z score"),
    AND($D$71 = "RIGHT", $Q143 &gt; IF($H$71="", 0, $H$71)), $R143,
    FALSE, N("Check if case is 'TWO' and both directions"),
    AND(
        $D$71 = "TWO",
        OR($Q143 &lt; -ABS($H$71), $Q143 &gt; ABS($H$71))
    ), $R143,
    FALSE, N("Default case: Return NA()"),
    TRUE, NA()
)</f>
        <v>#VALUE!</v>
      </c>
      <c r="V143" s="38"/>
      <c r="W143" s="23">
        <v>-0.33333333333333548</v>
      </c>
      <c r="X143" s="23">
        <v>0.20599999999999999</v>
      </c>
      <c r="Y143" s="23">
        <f t="shared" si="28"/>
        <v>0.20599999999999999</v>
      </c>
      <c r="Z143" s="23" t="str">
        <f t="shared" si="29"/>
        <v>x</v>
      </c>
    </row>
    <row r="144" spans="1:26" ht="19" x14ac:dyDescent="0.25">
      <c r="A144" s="78" t="s">
        <v>400</v>
      </c>
      <c r="B144" s="23"/>
      <c r="C144" s="23"/>
      <c r="D144" s="39"/>
      <c r="E144" s="39"/>
      <c r="F144" s="39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46">
        <f t="shared" si="22"/>
        <v>0.91666666666666419</v>
      </c>
      <c r="R144" s="81">
        <f t="shared" si="23"/>
        <v>0.262087353078302</v>
      </c>
      <c r="S144" s="81" t="e" cm="1">
        <f t="array" ref="S144">_xlfn.IFS(
    FALSE, N("Check if X1 shading is ON"),
    $S$48&lt;&gt;"x", NA(),
    FALSE, N("Check if case is 'LEFT' and x axis value less than z score"),
    AND($D$67 = "LEFT", $Q144 &lt; IF($H$67="", 0, $H$67)), $R144,
    FALSE, N("Check if case is 'RIGHT' and x axis value greater than z score"),
    AND($D$67 = "RIGHT", $Q144 &gt; IF($H$67="", 0, $H$67)), $R144,
    FALSE, N("Check if case is 'TWO' and both directions"),
    AND(
        $D$67 = "TWO",
        OR($Q144 &lt; -ABS($H$67), $Q144 &gt; ABS($H$68))
    ), $R144,
    FALSE, N("Default case: Return NA()"),
    TRUE, NA()
)</f>
        <v>#N/A</v>
      </c>
      <c r="T144" s="81" t="e" cm="1">
        <f t="array" ref="T144">_xlfn.IFS(
    FALSE, N("Check if X1 shading is ON"),
    $S$48&lt;&gt;"x", NA(),
    FALSE, N("Check if case is 'LEFT' and x axis value less than z score"),
    AND($D$68 = "LEFT", $Q144 &lt; IF($H$68="", 0, $H$68)), $R144,
    FALSE, N("Check if case is 'RIGHT' and x axis value greater than z score"),
    AND($D$68 = "RIGHT", $Q144 &gt; IF($H$68="", 0, $H$68)), $R144,
    FALSE, N("Default case: Return NA()"),
    TRUE, NA()
)</f>
        <v>#N/A</v>
      </c>
      <c r="U144" s="81" t="e" cm="1">
        <f t="array" ref="U144">_xlfn.IFS(
    FALSE, N("Check if X1 shading is ON"),
    $U$48&lt;&gt;"x", NA(),
    FALSE, N("Check if case is 'LEFT' and x axis value less than z score"),
    AND($D$71 = "LEFT", $Q144 &lt; IF($H$71="", 0, $H$71)), $R144,
    FALSE, N("Check if case is 'RIGHT' and x axis value greater than z score"),
    AND($D$71 = "RIGHT", $Q144 &gt; IF($H$71="", 0, $H$71)), $R144,
    FALSE, N("Check if case is 'TWO' and both directions"),
    AND(
        $D$71 = "TWO",
        OR($Q144 &lt; -ABS($H$71), $Q144 &gt; ABS($H$71))
    ), $R144,
    FALSE, N("Default case: Return NA()"),
    TRUE, NA()
)</f>
        <v>#VALUE!</v>
      </c>
      <c r="V144" s="38"/>
      <c r="W144" s="23">
        <v>-0.16666666666666879</v>
      </c>
      <c r="X144" s="23">
        <v>0.20599999999999999</v>
      </c>
      <c r="Y144" s="23">
        <f t="shared" si="28"/>
        <v>0.20599999999999999</v>
      </c>
      <c r="Z144" s="23" t="str">
        <f t="shared" si="29"/>
        <v>x</v>
      </c>
    </row>
    <row r="145" spans="1:26" ht="34" x14ac:dyDescent="0.2">
      <c r="A145" s="44" t="s">
        <v>289</v>
      </c>
      <c r="B145" s="5" t="s">
        <v>290</v>
      </c>
      <c r="C145" s="45" t="str">
        <f>LEFT(A144,6)&amp;" "&amp;$B$67&amp;" axis"</f>
        <v>X1 raw normal pop axis</v>
      </c>
      <c r="D145" s="45" t="str">
        <f>$B$67&amp;" y"</f>
        <v>normal pop y</v>
      </c>
      <c r="E145" s="45" t="str">
        <f>B67&amp;" raw labels"</f>
        <v>normal pop raw labels</v>
      </c>
      <c r="F145" s="39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46">
        <f t="shared" si="22"/>
        <v>0.95833333333333082</v>
      </c>
      <c r="R145" s="81">
        <f t="shared" si="23"/>
        <v>0.25204694425504581</v>
      </c>
      <c r="S145" s="81" t="e" cm="1">
        <f t="array" ref="S145">_xlfn.IFS(
    FALSE, N("Check if X1 shading is ON"),
    $S$48&lt;&gt;"x", NA(),
    FALSE, N("Check if case is 'LEFT' and x axis value less than z score"),
    AND($D$67 = "LEFT", $Q145 &lt; IF($H$67="", 0, $H$67)), $R145,
    FALSE, N("Check if case is 'RIGHT' and x axis value greater than z score"),
    AND($D$67 = "RIGHT", $Q145 &gt; IF($H$67="", 0, $H$67)), $R145,
    FALSE, N("Check if case is 'TWO' and both directions"),
    AND(
        $D$67 = "TWO",
        OR($Q145 &lt; -ABS($H$67), $Q145 &gt; ABS($H$68))
    ), $R145,
    FALSE, N("Default case: Return NA()"),
    TRUE, NA()
)</f>
        <v>#N/A</v>
      </c>
      <c r="T145" s="81" t="e" cm="1">
        <f t="array" ref="T145">_xlfn.IFS(
    FALSE, N("Check if X1 shading is ON"),
    $S$48&lt;&gt;"x", NA(),
    FALSE, N("Check if case is 'LEFT' and x axis value less than z score"),
    AND($D$68 = "LEFT", $Q145 &lt; IF($H$68="", 0, $H$68)), $R145,
    FALSE, N("Check if case is 'RIGHT' and x axis value greater than z score"),
    AND($D$68 = "RIGHT", $Q145 &gt; IF($H$68="", 0, $H$68)), $R145,
    FALSE, N("Default case: Return NA()"),
    TRUE, NA()
)</f>
        <v>#N/A</v>
      </c>
      <c r="U145" s="81" t="e" cm="1">
        <f t="array" ref="U145">_xlfn.IFS(
    FALSE, N("Check if X1 shading is ON"),
    $U$48&lt;&gt;"x", NA(),
    FALSE, N("Check if case is 'LEFT' and x axis value less than z score"),
    AND($D$71 = "LEFT", $Q145 &lt; IF($H$71="", 0, $H$71)), $R145,
    FALSE, N("Check if case is 'RIGHT' and x axis value greater than z score"),
    AND($D$71 = "RIGHT", $Q145 &gt; IF($H$71="", 0, $H$71)), $R145,
    FALSE, N("Check if case is 'TWO' and both directions"),
    AND(
        $D$71 = "TWO",
        OR($Q145 &lt; -ABS($H$71), $Q145 &gt; ABS($H$71))
    ), $R145,
    FALSE, N("Default case: Return NA()"),
    TRUE, NA()
)</f>
        <v>#VALUE!</v>
      </c>
      <c r="V145" s="38"/>
      <c r="W145" s="23">
        <v>0.16666666666666449</v>
      </c>
      <c r="X145" s="23">
        <v>0.20599999999999999</v>
      </c>
      <c r="Y145" s="23">
        <f t="shared" si="28"/>
        <v>0.20599999999999999</v>
      </c>
      <c r="Z145" s="23" t="str">
        <f t="shared" si="29"/>
        <v>x</v>
      </c>
    </row>
    <row r="146" spans="1:26" ht="17" x14ac:dyDescent="0.2">
      <c r="A146" s="39" t="str">
        <f>L51</f>
        <v>x</v>
      </c>
      <c r="B146" s="23">
        <v>-0.12</v>
      </c>
      <c r="C146" s="39">
        <f t="shared" ref="C146:C153" si="32">C114</f>
        <v>-4</v>
      </c>
      <c r="D146" s="39">
        <f>IF(
    $A$146="x",
    $B$146,
    NA()
)</f>
        <v>-0.12</v>
      </c>
      <c r="E146" s="83" t="str">
        <f>IF(E147="","","raw scale")</f>
        <v>raw scale</v>
      </c>
      <c r="F146" s="39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46">
        <f t="shared" si="22"/>
        <v>0.99999999999999745</v>
      </c>
      <c r="R146" s="81">
        <f t="shared" si="23"/>
        <v>0.24197072451914398</v>
      </c>
      <c r="S146" s="81" t="e" cm="1">
        <f t="array" ref="S146">_xlfn.IFS(
    FALSE, N("Check if X1 shading is ON"),
    $S$48&lt;&gt;"x", NA(),
    FALSE, N("Check if case is 'LEFT' and x axis value less than z score"),
    AND($D$67 = "LEFT", $Q146 &lt; IF($H$67="", 0, $H$67)), $R146,
    FALSE, N("Check if case is 'RIGHT' and x axis value greater than z score"),
    AND($D$67 = "RIGHT", $Q146 &gt; IF($H$67="", 0, $H$67)), $R146,
    FALSE, N("Check if case is 'TWO' and both directions"),
    AND(
        $D$67 = "TWO",
        OR($Q146 &lt; -ABS($H$67), $Q146 &gt; ABS($H$68))
    ), $R146,
    FALSE, N("Default case: Return NA()"),
    TRUE, NA()
)</f>
        <v>#N/A</v>
      </c>
      <c r="T146" s="81" t="e" cm="1">
        <f t="array" ref="T146">_xlfn.IFS(
    FALSE, N("Check if X1 shading is ON"),
    $S$48&lt;&gt;"x", NA(),
    FALSE, N("Check if case is 'LEFT' and x axis value less than z score"),
    AND($D$68 = "LEFT", $Q146 &lt; IF($H$68="", 0, $H$68)), $R146,
    FALSE, N("Check if case is 'RIGHT' and x axis value greater than z score"),
    AND($D$68 = "RIGHT", $Q146 &gt; IF($H$68="", 0, $H$68)), $R146,
    FALSE, N("Default case: Return NA()"),
    TRUE, NA()
)</f>
        <v>#N/A</v>
      </c>
      <c r="U146" s="81" t="e" cm="1">
        <f t="array" ref="U146">_xlfn.IFS(
    FALSE, N("Check if X1 shading is ON"),
    $U$48&lt;&gt;"x", NA(),
    FALSE, N("Check if case is 'LEFT' and x axis value less than z score"),
    AND($D$71 = "LEFT", $Q146 &lt; IF($H$71="", 0, $H$71)), $R146,
    FALSE, N("Check if case is 'RIGHT' and x axis value greater than z score"),
    AND($D$71 = "RIGHT", $Q146 &gt; IF($H$71="", 0, $H$71)), $R146,
    FALSE, N("Check if case is 'TWO' and both directions"),
    AND(
        $D$71 = "TWO",
        OR($Q146 &lt; -ABS($H$71), $Q146 &gt; ABS($H$71))
    ), $R146,
    FALSE, N("Default case: Return NA()"),
    TRUE, NA()
)</f>
        <v>#VALUE!</v>
      </c>
      <c r="V146" s="38"/>
      <c r="W146" s="23">
        <v>0.33333333333333115</v>
      </c>
      <c r="X146" s="23">
        <v>0.20599999999999999</v>
      </c>
      <c r="Y146" s="23">
        <f t="shared" si="28"/>
        <v>0.20599999999999999</v>
      </c>
      <c r="Z146" s="23" t="str">
        <f t="shared" si="29"/>
        <v>x</v>
      </c>
    </row>
    <row r="147" spans="1:26" ht="16" x14ac:dyDescent="0.2">
      <c r="A147" s="39"/>
      <c r="B147" s="23"/>
      <c r="C147" s="39">
        <f t="shared" si="32"/>
        <v>-3</v>
      </c>
      <c r="D147" s="39">
        <f t="shared" ref="D147:D153" si="33">IF(
    $A$146="x",
    $B$146,
    NA()
)</f>
        <v>-0.12</v>
      </c>
      <c r="E147" s="84" t="str">
        <f t="shared" ref="E147:E153" si="34">IFERROR(
    TEXT(
        E$67 + $C147 * F$67,
        IF(
            L$62 = 0,
            "#,##0",
            "#,##0." &amp; REPT("0", L$62)
        )
    ),
    ""
)</f>
        <v>47</v>
      </c>
      <c r="F147" s="39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46">
        <f t="shared" si="22"/>
        <v>1.0416666666666641</v>
      </c>
      <c r="R147" s="81">
        <f t="shared" si="23"/>
        <v>0.23189438328624334</v>
      </c>
      <c r="S147" s="81" t="e" cm="1">
        <f t="array" ref="S147">_xlfn.IFS(
    FALSE, N("Check if X1 shading is ON"),
    $S$48&lt;&gt;"x", NA(),
    FALSE, N("Check if case is 'LEFT' and x axis value less than z score"),
    AND($D$67 = "LEFT", $Q147 &lt; IF($H$67="", 0, $H$67)), $R147,
    FALSE, N("Check if case is 'RIGHT' and x axis value greater than z score"),
    AND($D$67 = "RIGHT", $Q147 &gt; IF($H$67="", 0, $H$67)), $R147,
    FALSE, N("Check if case is 'TWO' and both directions"),
    AND(
        $D$67 = "TWO",
        OR($Q147 &lt; -ABS($H$67), $Q147 &gt; ABS($H$68))
    ), $R147,
    FALSE, N("Default case: Return NA()"),
    TRUE, NA()
)</f>
        <v>#N/A</v>
      </c>
      <c r="T147" s="81" t="e" cm="1">
        <f t="array" ref="T147">_xlfn.IFS(
    FALSE, N("Check if X1 shading is ON"),
    $S$48&lt;&gt;"x", NA(),
    FALSE, N("Check if case is 'LEFT' and x axis value less than z score"),
    AND($D$68 = "LEFT", $Q147 &lt; IF($H$68="", 0, $H$68)), $R147,
    FALSE, N("Check if case is 'RIGHT' and x axis value greater than z score"),
    AND($D$68 = "RIGHT", $Q147 &gt; IF($H$68="", 0, $H$68)), $R147,
    FALSE, N("Default case: Return NA()"),
    TRUE, NA()
)</f>
        <v>#N/A</v>
      </c>
      <c r="U147" s="81" t="e" cm="1">
        <f t="array" ref="U147">_xlfn.IFS(
    FALSE, N("Check if X1 shading is ON"),
    $U$48&lt;&gt;"x", NA(),
    FALSE, N("Check if case is 'LEFT' and x axis value less than z score"),
    AND($D$71 = "LEFT", $Q147 &lt; IF($H$71="", 0, $H$71)), $R147,
    FALSE, N("Check if case is 'RIGHT' and x axis value greater than z score"),
    AND($D$71 = "RIGHT", $Q147 &gt; IF($H$71="", 0, $H$71)), $R147,
    FALSE, N("Check if case is 'TWO' and both directions"),
    AND(
        $D$71 = "TWO",
        OR($Q147 &lt; -ABS($H$71), $Q147 &gt; ABS($H$71))
    ), $R147,
    FALSE, N("Default case: Return NA()"),
    TRUE, NA()
)</f>
        <v>#VALUE!</v>
      </c>
      <c r="V147" s="38"/>
      <c r="W147" s="23">
        <v>0.49999999999999789</v>
      </c>
      <c r="X147" s="23">
        <v>0.20599999999999999</v>
      </c>
      <c r="Y147" s="23">
        <f t="shared" si="28"/>
        <v>0.20599999999999999</v>
      </c>
      <c r="Z147" s="23" t="str">
        <f t="shared" si="29"/>
        <v>x</v>
      </c>
    </row>
    <row r="148" spans="1:26" ht="16" x14ac:dyDescent="0.2">
      <c r="A148" s="39"/>
      <c r="B148" s="23"/>
      <c r="C148" s="39">
        <f t="shared" si="32"/>
        <v>-2</v>
      </c>
      <c r="D148" s="39">
        <f t="shared" si="33"/>
        <v>-0.12</v>
      </c>
      <c r="E148" s="84" t="str">
        <f t="shared" si="34"/>
        <v>53</v>
      </c>
      <c r="F148" s="39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46">
        <f t="shared" si="22"/>
        <v>1.0833333333333308</v>
      </c>
      <c r="R148" s="81">
        <f t="shared" si="23"/>
        <v>0.22185215470573658</v>
      </c>
      <c r="S148" s="81" t="e" cm="1">
        <f t="array" ref="S148">_xlfn.IFS(
    FALSE, N("Check if X1 shading is ON"),
    $S$48&lt;&gt;"x", NA(),
    FALSE, N("Check if case is 'LEFT' and x axis value less than z score"),
    AND($D$67 = "LEFT", $Q148 &lt; IF($H$67="", 0, $H$67)), $R148,
    FALSE, N("Check if case is 'RIGHT' and x axis value greater than z score"),
    AND($D$67 = "RIGHT", $Q148 &gt; IF($H$67="", 0, $H$67)), $R148,
    FALSE, N("Check if case is 'TWO' and both directions"),
    AND(
        $D$67 = "TWO",
        OR($Q148 &lt; -ABS($H$67), $Q148 &gt; ABS($H$68))
    ), $R148,
    FALSE, N("Default case: Return NA()"),
    TRUE, NA()
)</f>
        <v>#N/A</v>
      </c>
      <c r="T148" s="81" t="e" cm="1">
        <f t="array" ref="T148">_xlfn.IFS(
    FALSE, N("Check if X1 shading is ON"),
    $S$48&lt;&gt;"x", NA(),
    FALSE, N("Check if case is 'LEFT' and x axis value less than z score"),
    AND($D$68 = "LEFT", $Q148 &lt; IF($H$68="", 0, $H$68)), $R148,
    FALSE, N("Check if case is 'RIGHT' and x axis value greater than z score"),
    AND($D$68 = "RIGHT", $Q148 &gt; IF($H$68="", 0, $H$68)), $R148,
    FALSE, N("Default case: Return NA()"),
    TRUE, NA()
)</f>
        <v>#N/A</v>
      </c>
      <c r="U148" s="81" t="e" cm="1">
        <f t="array" ref="U148">_xlfn.IFS(
    FALSE, N("Check if X1 shading is ON"),
    $U$48&lt;&gt;"x", NA(),
    FALSE, N("Check if case is 'LEFT' and x axis value less than z score"),
    AND($D$71 = "LEFT", $Q148 &lt; IF($H$71="", 0, $H$71)), $R148,
    FALSE, N("Check if case is 'RIGHT' and x axis value greater than z score"),
    AND($D$71 = "RIGHT", $Q148 &gt; IF($H$71="", 0, $H$71)), $R148,
    FALSE, N("Check if case is 'TWO' and both directions"),
    AND(
        $D$71 = "TWO",
        OR($Q148 &lt; -ABS($H$71), $Q148 &gt; ABS($H$71))
    ), $R148,
    FALSE, N("Default case: Return NA()"),
    TRUE, NA()
)</f>
        <v>#VALUE!</v>
      </c>
      <c r="V148" s="38"/>
      <c r="W148" s="23">
        <v>0.66666666666666441</v>
      </c>
      <c r="X148" s="23">
        <v>0.20599999999999999</v>
      </c>
      <c r="Y148" s="23">
        <f t="shared" si="28"/>
        <v>0.20599999999999999</v>
      </c>
      <c r="Z148" s="23" t="str">
        <f t="shared" si="29"/>
        <v>x</v>
      </c>
    </row>
    <row r="149" spans="1:26" ht="16" x14ac:dyDescent="0.2">
      <c r="A149" s="39"/>
      <c r="B149" s="23"/>
      <c r="C149" s="39">
        <f t="shared" si="32"/>
        <v>-1</v>
      </c>
      <c r="D149" s="39">
        <f t="shared" si="33"/>
        <v>-0.12</v>
      </c>
      <c r="E149" s="84" t="str">
        <f t="shared" si="34"/>
        <v>59</v>
      </c>
      <c r="F149" s="39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46">
        <f t="shared" si="22"/>
        <v>1.1249999999999976</v>
      </c>
      <c r="R149" s="81">
        <f t="shared" si="23"/>
        <v>0.21187664577570006</v>
      </c>
      <c r="S149" s="81" t="e" cm="1">
        <f t="array" ref="S149">_xlfn.IFS(
    FALSE, N("Check if X1 shading is ON"),
    $S$48&lt;&gt;"x", NA(),
    FALSE, N("Check if case is 'LEFT' and x axis value less than z score"),
    AND($D$67 = "LEFT", $Q149 &lt; IF($H$67="", 0, $H$67)), $R149,
    FALSE, N("Check if case is 'RIGHT' and x axis value greater than z score"),
    AND($D$67 = "RIGHT", $Q149 &gt; IF($H$67="", 0, $H$67)), $R149,
    FALSE, N("Check if case is 'TWO' and both directions"),
    AND(
        $D$67 = "TWO",
        OR($Q149 &lt; -ABS($H$67), $Q149 &gt; ABS($H$68))
    ), $R149,
    FALSE, N("Default case: Return NA()"),
    TRUE, NA()
)</f>
        <v>#N/A</v>
      </c>
      <c r="T149" s="81" t="e" cm="1">
        <f t="array" ref="T149">_xlfn.IFS(
    FALSE, N("Check if X1 shading is ON"),
    $S$48&lt;&gt;"x", NA(),
    FALSE, N("Check if case is 'LEFT' and x axis value less than z score"),
    AND($D$68 = "LEFT", $Q149 &lt; IF($H$68="", 0, $H$68)), $R149,
    FALSE, N("Check if case is 'RIGHT' and x axis value greater than z score"),
    AND($D$68 = "RIGHT", $Q149 &gt; IF($H$68="", 0, $H$68)), $R149,
    FALSE, N("Default case: Return NA()"),
    TRUE, NA()
)</f>
        <v>#N/A</v>
      </c>
      <c r="U149" s="81" t="e" cm="1">
        <f t="array" ref="U149">_xlfn.IFS(
    FALSE, N("Check if X1 shading is ON"),
    $U$48&lt;&gt;"x", NA(),
    FALSE, N("Check if case is 'LEFT' and x axis value less than z score"),
    AND($D$71 = "LEFT", $Q149 &lt; IF($H$71="", 0, $H$71)), $R149,
    FALSE, N("Check if case is 'RIGHT' and x axis value greater than z score"),
    AND($D$71 = "RIGHT", $Q149 &gt; IF($H$71="", 0, $H$71)), $R149,
    FALSE, N("Check if case is 'TWO' and both directions"),
    AND(
        $D$71 = "TWO",
        OR($Q149 &lt; -ABS($H$71), $Q149 &gt; ABS($H$71))
    ), $R149,
    FALSE, N("Default case: Return NA()"),
    TRUE, NA()
)</f>
        <v>#VALUE!</v>
      </c>
      <c r="V149" s="38"/>
      <c r="W149" s="23">
        <v>0.83333333333333093</v>
      </c>
      <c r="X149" s="23">
        <v>0.20599999999999999</v>
      </c>
      <c r="Y149" s="23">
        <f t="shared" si="28"/>
        <v>0.20599999999999999</v>
      </c>
      <c r="Z149" s="23" t="str">
        <f t="shared" si="29"/>
        <v>x</v>
      </c>
    </row>
    <row r="150" spans="1:26" ht="16" x14ac:dyDescent="0.2">
      <c r="A150" s="39"/>
      <c r="B150" s="23"/>
      <c r="C150" s="39">
        <f t="shared" si="32"/>
        <v>0</v>
      </c>
      <c r="D150" s="39">
        <f t="shared" si="33"/>
        <v>-0.12</v>
      </c>
      <c r="E150" s="84" t="str">
        <f t="shared" si="34"/>
        <v>65</v>
      </c>
      <c r="F150" s="39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46">
        <f t="shared" si="22"/>
        <v>1.1666666666666643</v>
      </c>
      <c r="R150" s="81">
        <f t="shared" si="23"/>
        <v>0.20199868555405945</v>
      </c>
      <c r="S150" s="81" t="e" cm="1">
        <f t="array" ref="S150">_xlfn.IFS(
    FALSE, N("Check if X1 shading is ON"),
    $S$48&lt;&gt;"x", NA(),
    FALSE, N("Check if case is 'LEFT' and x axis value less than z score"),
    AND($D$67 = "LEFT", $Q150 &lt; IF($H$67="", 0, $H$67)), $R150,
    FALSE, N("Check if case is 'RIGHT' and x axis value greater than z score"),
    AND($D$67 = "RIGHT", $Q150 &gt; IF($H$67="", 0, $H$67)), $R150,
    FALSE, N("Check if case is 'TWO' and both directions"),
    AND(
        $D$67 = "TWO",
        OR($Q150 &lt; -ABS($H$67), $Q150 &gt; ABS($H$68))
    ), $R150,
    FALSE, N("Default case: Return NA()"),
    TRUE, NA()
)</f>
        <v>#N/A</v>
      </c>
      <c r="T150" s="81" t="e" cm="1">
        <f t="array" ref="T150">_xlfn.IFS(
    FALSE, N("Check if X1 shading is ON"),
    $S$48&lt;&gt;"x", NA(),
    FALSE, N("Check if case is 'LEFT' and x axis value less than z score"),
    AND($D$68 = "LEFT", $Q150 &lt; IF($H$68="", 0, $H$68)), $R150,
    FALSE, N("Check if case is 'RIGHT' and x axis value greater than z score"),
    AND($D$68 = "RIGHT", $Q150 &gt; IF($H$68="", 0, $H$68)), $R150,
    FALSE, N("Default case: Return NA()"),
    TRUE, NA()
)</f>
        <v>#N/A</v>
      </c>
      <c r="U150" s="81" t="e" cm="1">
        <f t="array" ref="U150">_xlfn.IFS(
    FALSE, N("Check if X1 shading is ON"),
    $U$48&lt;&gt;"x", NA(),
    FALSE, N("Check if case is 'LEFT' and x axis value less than z score"),
    AND($D$71 = "LEFT", $Q150 &lt; IF($H$71="", 0, $H$71)), $R150,
    FALSE, N("Check if case is 'RIGHT' and x axis value greater than z score"),
    AND($D$71 = "RIGHT", $Q150 &gt; IF($H$71="", 0, $H$71)), $R150,
    FALSE, N("Check if case is 'TWO' and both directions"),
    AND(
        $D$71 = "TWO",
        OR($Q150 &lt; -ABS($H$71), $Q150 &gt; ABS($H$71))
    ), $R150,
    FALSE, N("Default case: Return NA()"),
    TRUE, NA()
)</f>
        <v>#VALUE!</v>
      </c>
      <c r="V150" s="38"/>
      <c r="W150" s="23">
        <v>-0.83333333333333526</v>
      </c>
      <c r="X150" s="23">
        <v>0.22999999999999998</v>
      </c>
      <c r="Y150" s="23">
        <f t="shared" si="28"/>
        <v>0.22999999999999998</v>
      </c>
      <c r="Z150" s="23" t="str">
        <f t="shared" si="29"/>
        <v>x</v>
      </c>
    </row>
    <row r="151" spans="1:26" ht="16" x14ac:dyDescent="0.2">
      <c r="A151" s="39"/>
      <c r="B151" s="23"/>
      <c r="C151" s="39">
        <f t="shared" si="32"/>
        <v>1</v>
      </c>
      <c r="D151" s="39">
        <f t="shared" si="33"/>
        <v>-0.12</v>
      </c>
      <c r="E151" s="84" t="str">
        <f t="shared" si="34"/>
        <v>71</v>
      </c>
      <c r="F151" s="39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46">
        <f t="shared" si="22"/>
        <v>1.208333333333331</v>
      </c>
      <c r="R151" s="81">
        <f t="shared" si="23"/>
        <v>0.19224719608678212</v>
      </c>
      <c r="S151" s="81" t="e" cm="1">
        <f t="array" ref="S151">_xlfn.IFS(
    FALSE, N("Check if X1 shading is ON"),
    $S$48&lt;&gt;"x", NA(),
    FALSE, N("Check if case is 'LEFT' and x axis value less than z score"),
    AND($D$67 = "LEFT", $Q151 &lt; IF($H$67="", 0, $H$67)), $R151,
    FALSE, N("Check if case is 'RIGHT' and x axis value greater than z score"),
    AND($D$67 = "RIGHT", $Q151 &gt; IF($H$67="", 0, $H$67)), $R151,
    FALSE, N("Check if case is 'TWO' and both directions"),
    AND(
        $D$67 = "TWO",
        OR($Q151 &lt; -ABS($H$67), $Q151 &gt; ABS($H$68))
    ), $R151,
    FALSE, N("Default case: Return NA()"),
    TRUE, NA()
)</f>
        <v>#N/A</v>
      </c>
      <c r="T151" s="81" t="e" cm="1">
        <f t="array" ref="T151">_xlfn.IFS(
    FALSE, N("Check if X1 shading is ON"),
    $S$48&lt;&gt;"x", NA(),
    FALSE, N("Check if case is 'LEFT' and x axis value less than z score"),
    AND($D$68 = "LEFT", $Q151 &lt; IF($H$68="", 0, $H$68)), $R151,
    FALSE, N("Check if case is 'RIGHT' and x axis value greater than z score"),
    AND($D$68 = "RIGHT", $Q151 &gt; IF($H$68="", 0, $H$68)), $R151,
    FALSE, N("Default case: Return NA()"),
    TRUE, NA()
)</f>
        <v>#N/A</v>
      </c>
      <c r="U151" s="81" t="e" cm="1">
        <f t="array" ref="U151">_xlfn.IFS(
    FALSE, N("Check if X1 shading is ON"),
    $U$48&lt;&gt;"x", NA(),
    FALSE, N("Check if case is 'LEFT' and x axis value less than z score"),
    AND($D$71 = "LEFT", $Q151 &lt; IF($H$71="", 0, $H$71)), $R151,
    FALSE, N("Check if case is 'RIGHT' and x axis value greater than z score"),
    AND($D$71 = "RIGHT", $Q151 &gt; IF($H$71="", 0, $H$71)), $R151,
    FALSE, N("Check if case is 'TWO' and both directions"),
    AND(
        $D$71 = "TWO",
        OR($Q151 &lt; -ABS($H$71), $Q151 &gt; ABS($H$71))
    ), $R151,
    FALSE, N("Default case: Return NA()"),
    TRUE, NA()
)</f>
        <v>#VALUE!</v>
      </c>
      <c r="V151" s="38"/>
      <c r="W151" s="23">
        <v>-0.66666666666666874</v>
      </c>
      <c r="X151" s="23">
        <v>0.22999999999999998</v>
      </c>
      <c r="Y151" s="23">
        <f t="shared" si="28"/>
        <v>0.22999999999999998</v>
      </c>
      <c r="Z151" s="23" t="str">
        <f t="shared" si="29"/>
        <v>x</v>
      </c>
    </row>
    <row r="152" spans="1:26" ht="16" x14ac:dyDescent="0.2">
      <c r="A152" s="39"/>
      <c r="B152" s="23"/>
      <c r="C152" s="39">
        <f t="shared" si="32"/>
        <v>2</v>
      </c>
      <c r="D152" s="39">
        <f t="shared" si="33"/>
        <v>-0.12</v>
      </c>
      <c r="E152" s="84" t="str">
        <f t="shared" si="34"/>
        <v>77</v>
      </c>
      <c r="F152" s="39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46">
        <f t="shared" si="22"/>
        <v>1.2499999999999978</v>
      </c>
      <c r="R152" s="81">
        <f t="shared" si="23"/>
        <v>0.18264908538902244</v>
      </c>
      <c r="S152" s="81" t="e" cm="1">
        <f t="array" ref="S152">_xlfn.IFS(
    FALSE, N("Check if X1 shading is ON"),
    $S$48&lt;&gt;"x", NA(),
    FALSE, N("Check if case is 'LEFT' and x axis value less than z score"),
    AND($D$67 = "LEFT", $Q152 &lt; IF($H$67="", 0, $H$67)), $R152,
    FALSE, N("Check if case is 'RIGHT' and x axis value greater than z score"),
    AND($D$67 = "RIGHT", $Q152 &gt; IF($H$67="", 0, $H$67)), $R152,
    FALSE, N("Check if case is 'TWO' and both directions"),
    AND(
        $D$67 = "TWO",
        OR($Q152 &lt; -ABS($H$67), $Q152 &gt; ABS($H$68))
    ), $R152,
    FALSE, N("Default case: Return NA()"),
    TRUE, NA()
)</f>
        <v>#N/A</v>
      </c>
      <c r="T152" s="81" t="e" cm="1">
        <f t="array" ref="T152">_xlfn.IFS(
    FALSE, N("Check if X1 shading is ON"),
    $S$48&lt;&gt;"x", NA(),
    FALSE, N("Check if case is 'LEFT' and x axis value less than z score"),
    AND($D$68 = "LEFT", $Q152 &lt; IF($H$68="", 0, $H$68)), $R152,
    FALSE, N("Check if case is 'RIGHT' and x axis value greater than z score"),
    AND($D$68 = "RIGHT", $Q152 &gt; IF($H$68="", 0, $H$68)), $R152,
    FALSE, N("Default case: Return NA()"),
    TRUE, NA()
)</f>
        <v>#N/A</v>
      </c>
      <c r="U152" s="81" t="e" cm="1">
        <f t="array" ref="U152">_xlfn.IFS(
    FALSE, N("Check if X1 shading is ON"),
    $U$48&lt;&gt;"x", NA(),
    FALSE, N("Check if case is 'LEFT' and x axis value less than z score"),
    AND($D$71 = "LEFT", $Q152 &lt; IF($H$71="", 0, $H$71)), $R152,
    FALSE, N("Check if case is 'RIGHT' and x axis value greater than z score"),
    AND($D$71 = "RIGHT", $Q152 &gt; IF($H$71="", 0, $H$71)), $R152,
    FALSE, N("Check if case is 'TWO' and both directions"),
    AND(
        $D$71 = "TWO",
        OR($Q152 &lt; -ABS($H$71), $Q152 &gt; ABS($H$71))
    ), $R152,
    FALSE, N("Default case: Return NA()"),
    TRUE, NA()
)</f>
        <v>#VALUE!</v>
      </c>
      <c r="V152" s="38"/>
      <c r="W152" s="23">
        <v>-0.50000000000000222</v>
      </c>
      <c r="X152" s="23">
        <v>0.22999999999999998</v>
      </c>
      <c r="Y152" s="23">
        <f t="shared" si="28"/>
        <v>0.22999999999999998</v>
      </c>
      <c r="Z152" s="23" t="str">
        <f t="shared" si="29"/>
        <v>x</v>
      </c>
    </row>
    <row r="153" spans="1:26" ht="16" x14ac:dyDescent="0.2">
      <c r="A153" s="39"/>
      <c r="B153" s="23"/>
      <c r="C153" s="39">
        <f t="shared" si="32"/>
        <v>3</v>
      </c>
      <c r="D153" s="39">
        <f t="shared" si="33"/>
        <v>-0.12</v>
      </c>
      <c r="E153" s="84" t="str">
        <f t="shared" si="34"/>
        <v>83</v>
      </c>
      <c r="F153" s="39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46">
        <f t="shared" si="22"/>
        <v>1.2916666666666645</v>
      </c>
      <c r="R153" s="81">
        <f t="shared" si="23"/>
        <v>0.17322916253851886</v>
      </c>
      <c r="S153" s="81" t="e" cm="1">
        <f t="array" ref="S153">_xlfn.IFS(
    FALSE, N("Check if X1 shading is ON"),
    $S$48&lt;&gt;"x", NA(),
    FALSE, N("Check if case is 'LEFT' and x axis value less than z score"),
    AND($D$67 = "LEFT", $Q153 &lt; IF($H$67="", 0, $H$67)), $R153,
    FALSE, N("Check if case is 'RIGHT' and x axis value greater than z score"),
    AND($D$67 = "RIGHT", $Q153 &gt; IF($H$67="", 0, $H$67)), $R153,
    FALSE, N("Check if case is 'TWO' and both directions"),
    AND(
        $D$67 = "TWO",
        OR($Q153 &lt; -ABS($H$67), $Q153 &gt; ABS($H$68))
    ), $R153,
    FALSE, N("Default case: Return NA()"),
    TRUE, NA()
)</f>
        <v>#N/A</v>
      </c>
      <c r="T153" s="81" t="e" cm="1">
        <f t="array" ref="T153">_xlfn.IFS(
    FALSE, N("Check if X1 shading is ON"),
    $S$48&lt;&gt;"x", NA(),
    FALSE, N("Check if case is 'LEFT' and x axis value less than z score"),
    AND($D$68 = "LEFT", $Q153 &lt; IF($H$68="", 0, $H$68)), $R153,
    FALSE, N("Check if case is 'RIGHT' and x axis value greater than z score"),
    AND($D$68 = "RIGHT", $Q153 &gt; IF($H$68="", 0, $H$68)), $R153,
    FALSE, N("Default case: Return NA()"),
    TRUE, NA()
)</f>
        <v>#N/A</v>
      </c>
      <c r="U153" s="81" t="e" cm="1">
        <f t="array" ref="U153">_xlfn.IFS(
    FALSE, N("Check if X1 shading is ON"),
    $U$48&lt;&gt;"x", NA(),
    FALSE, N("Check if case is 'LEFT' and x axis value less than z score"),
    AND($D$71 = "LEFT", $Q153 &lt; IF($H$71="", 0, $H$71)), $R153,
    FALSE, N("Check if case is 'RIGHT' and x axis value greater than z score"),
    AND($D$71 = "RIGHT", $Q153 &gt; IF($H$71="", 0, $H$71)), $R153,
    FALSE, N("Check if case is 'TWO' and both directions"),
    AND(
        $D$71 = "TWO",
        OR($Q153 &lt; -ABS($H$71), $Q153 &gt; ABS($H$71))
    ), $R153,
    FALSE, N("Default case: Return NA()"),
    TRUE, NA()
)</f>
        <v>#VALUE!</v>
      </c>
      <c r="V153" s="38"/>
      <c r="W153" s="23">
        <v>-0.33333333333333548</v>
      </c>
      <c r="X153" s="23">
        <v>0.22999999999999998</v>
      </c>
      <c r="Y153" s="23">
        <f t="shared" si="28"/>
        <v>0.22999999999999998</v>
      </c>
      <c r="Z153" s="23" t="str">
        <f t="shared" si="29"/>
        <v>x</v>
      </c>
    </row>
    <row r="154" spans="1:26" ht="16" x14ac:dyDescent="0.2">
      <c r="A154" s="39"/>
      <c r="B154" s="23"/>
      <c r="C154" s="23"/>
      <c r="D154" s="39"/>
      <c r="E154" s="39"/>
      <c r="F154" s="39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46">
        <f t="shared" si="22"/>
        <v>1.3333333333333313</v>
      </c>
      <c r="R154" s="81">
        <f t="shared" si="23"/>
        <v>0.16401007467599407</v>
      </c>
      <c r="S154" s="81" t="e" cm="1">
        <f t="array" ref="S154">_xlfn.IFS(
    FALSE, N("Check if X1 shading is ON"),
    $S$48&lt;&gt;"x", NA(),
    FALSE, N("Check if case is 'LEFT' and x axis value less than z score"),
    AND($D$67 = "LEFT", $Q154 &lt; IF($H$67="", 0, $H$67)), $R154,
    FALSE, N("Check if case is 'RIGHT' and x axis value greater than z score"),
    AND($D$67 = "RIGHT", $Q154 &gt; IF($H$67="", 0, $H$67)), $R154,
    FALSE, N("Check if case is 'TWO' and both directions"),
    AND(
        $D$67 = "TWO",
        OR($Q154 &lt; -ABS($H$67), $Q154 &gt; ABS($H$68))
    ), $R154,
    FALSE, N("Default case: Return NA()"),
    TRUE, NA()
)</f>
        <v>#N/A</v>
      </c>
      <c r="T154" s="81" t="e" cm="1">
        <f t="array" ref="T154">_xlfn.IFS(
    FALSE, N("Check if X1 shading is ON"),
    $S$48&lt;&gt;"x", NA(),
    FALSE, N("Check if case is 'LEFT' and x axis value less than z score"),
    AND($D$68 = "LEFT", $Q154 &lt; IF($H$68="", 0, $H$68)), $R154,
    FALSE, N("Check if case is 'RIGHT' and x axis value greater than z score"),
    AND($D$68 = "RIGHT", $Q154 &gt; IF($H$68="", 0, $H$68)), $R154,
    FALSE, N("Default case: Return NA()"),
    TRUE, NA()
)</f>
        <v>#N/A</v>
      </c>
      <c r="U154" s="81" t="e" cm="1">
        <f t="array" ref="U154">_xlfn.IFS(
    FALSE, N("Check if X1 shading is ON"),
    $U$48&lt;&gt;"x", NA(),
    FALSE, N("Check if case is 'LEFT' and x axis value less than z score"),
    AND($D$71 = "LEFT", $Q154 &lt; IF($H$71="", 0, $H$71)), $R154,
    FALSE, N("Check if case is 'RIGHT' and x axis value greater than z score"),
    AND($D$71 = "RIGHT", $Q154 &gt; IF($H$71="", 0, $H$71)), $R154,
    FALSE, N("Check if case is 'TWO' and both directions"),
    AND(
        $D$71 = "TWO",
        OR($Q154 &lt; -ABS($H$71), $Q154 &gt; ABS($H$71))
    ), $R154,
    FALSE, N("Default case: Return NA()"),
    TRUE, NA()
)</f>
        <v>#VALUE!</v>
      </c>
      <c r="V154" s="38"/>
      <c r="W154" s="23">
        <v>-0.16666666666666879</v>
      </c>
      <c r="X154" s="23">
        <v>0.22999999999999998</v>
      </c>
      <c r="Y154" s="23">
        <f t="shared" si="28"/>
        <v>0.22999999999999998</v>
      </c>
      <c r="Z154" s="23" t="str">
        <f t="shared" si="29"/>
        <v>x</v>
      </c>
    </row>
    <row r="155" spans="1:26" ht="19" x14ac:dyDescent="0.25">
      <c r="A155" s="78" t="s">
        <v>401</v>
      </c>
      <c r="B155" s="23"/>
      <c r="C155" s="5" t="str">
        <f>$F$66</f>
        <v>σ</v>
      </c>
      <c r="D155" s="46">
        <f>F67</f>
        <v>6</v>
      </c>
      <c r="E155" s="39"/>
      <c r="F155" s="39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46">
        <f t="shared" si="22"/>
        <v>1.374999999999998</v>
      </c>
      <c r="R155" s="81">
        <f t="shared" si="23"/>
        <v>0.15501226545829364</v>
      </c>
      <c r="S155" s="81" t="e" cm="1">
        <f t="array" ref="S155">_xlfn.IFS(
    FALSE, N("Check if X1 shading is ON"),
    $S$48&lt;&gt;"x", NA(),
    FALSE, N("Check if case is 'LEFT' and x axis value less than z score"),
    AND($D$67 = "LEFT", $Q155 &lt; IF($H$67="", 0, $H$67)), $R155,
    FALSE, N("Check if case is 'RIGHT' and x axis value greater than z score"),
    AND($D$67 = "RIGHT", $Q155 &gt; IF($H$67="", 0, $H$67)), $R155,
    FALSE, N("Check if case is 'TWO' and both directions"),
    AND(
        $D$67 = "TWO",
        OR($Q155 &lt; -ABS($H$67), $Q155 &gt; ABS($H$68))
    ), $R155,
    FALSE, N("Default case: Return NA()"),
    TRUE, NA()
)</f>
        <v>#N/A</v>
      </c>
      <c r="T155" s="81" t="e" cm="1">
        <f t="array" ref="T155">_xlfn.IFS(
    FALSE, N("Check if X1 shading is ON"),
    $S$48&lt;&gt;"x", NA(),
    FALSE, N("Check if case is 'LEFT' and x axis value less than z score"),
    AND($D$68 = "LEFT", $Q155 &lt; IF($H$68="", 0, $H$68)), $R155,
    FALSE, N("Check if case is 'RIGHT' and x axis value greater than z score"),
    AND($D$68 = "RIGHT", $Q155 &gt; IF($H$68="", 0, $H$68)), $R155,
    FALSE, N("Default case: Return NA()"),
    TRUE, NA()
)</f>
        <v>#N/A</v>
      </c>
      <c r="U155" s="81" t="e" cm="1">
        <f t="array" ref="U155">_xlfn.IFS(
    FALSE, N("Check if X1 shading is ON"),
    $U$48&lt;&gt;"x", NA(),
    FALSE, N("Check if case is 'LEFT' and x axis value less than z score"),
    AND($D$71 = "LEFT", $Q155 &lt; IF($H$71="", 0, $H$71)), $R155,
    FALSE, N("Check if case is 'RIGHT' and x axis value greater than z score"),
    AND($D$71 = "RIGHT", $Q155 &gt; IF($H$71="", 0, $H$71)), $R155,
    FALSE, N("Check if case is 'TWO' and both directions"),
    AND(
        $D$71 = "TWO",
        OR($Q155 &lt; -ABS($H$71), $Q155 &gt; ABS($H$71))
    ), $R155,
    FALSE, N("Default case: Return NA()"),
    TRUE, NA()
)</f>
        <v>#VALUE!</v>
      </c>
      <c r="V155" s="38"/>
      <c r="W155" s="23">
        <v>0.16666666666666449</v>
      </c>
      <c r="X155" s="23">
        <v>0.22999999999999998</v>
      </c>
      <c r="Y155" s="23">
        <f t="shared" si="28"/>
        <v>0.22999999999999998</v>
      </c>
      <c r="Z155" s="23" t="str">
        <f t="shared" si="29"/>
        <v>x</v>
      </c>
    </row>
    <row r="156" spans="1:26" ht="34" x14ac:dyDescent="0.2">
      <c r="A156" s="44" t="s">
        <v>289</v>
      </c>
      <c r="B156" s="5" t="s">
        <v>290</v>
      </c>
      <c r="C156" s="45" t="str">
        <f>LEFT(A155,6)&amp;" "&amp;$B$67&amp;" axis"</f>
        <v>X1 std normal pop axis</v>
      </c>
      <c r="D156" s="45" t="str">
        <f>$B$67&amp;" stdev y"</f>
        <v>normal pop stdev y</v>
      </c>
      <c r="E156" s="23"/>
      <c r="F156" s="23"/>
      <c r="G156" s="45" t="str">
        <f>$B$67&amp;" stdev labels"</f>
        <v>normal pop stdev labels</v>
      </c>
      <c r="H156" s="16"/>
      <c r="I156" s="38"/>
      <c r="J156" s="38"/>
      <c r="K156" s="38"/>
      <c r="L156" s="38"/>
      <c r="M156" s="38"/>
      <c r="N156" s="38"/>
      <c r="O156" s="38"/>
      <c r="P156" s="38"/>
      <c r="Q156" s="46">
        <f t="shared" si="22"/>
        <v>1.4166666666666647</v>
      </c>
      <c r="R156" s="81">
        <f t="shared" si="23"/>
        <v>0.14625395427953614</v>
      </c>
      <c r="S156" s="81" t="e" cm="1">
        <f t="array" ref="S156">_xlfn.IFS(
    FALSE, N("Check if X1 shading is ON"),
    $S$48&lt;&gt;"x", NA(),
    FALSE, N("Check if case is 'LEFT' and x axis value less than z score"),
    AND($D$67 = "LEFT", $Q156 &lt; IF($H$67="", 0, $H$67)), $R156,
    FALSE, N("Check if case is 'RIGHT' and x axis value greater than z score"),
    AND($D$67 = "RIGHT", $Q156 &gt; IF($H$67="", 0, $H$67)), $R156,
    FALSE, N("Check if case is 'TWO' and both directions"),
    AND(
        $D$67 = "TWO",
        OR($Q156 &lt; -ABS($H$67), $Q156 &gt; ABS($H$68))
    ), $R156,
    FALSE, N("Default case: Return NA()"),
    TRUE, NA()
)</f>
        <v>#N/A</v>
      </c>
      <c r="T156" s="81" t="e" cm="1">
        <f t="array" ref="T156">_xlfn.IFS(
    FALSE, N("Check if X1 shading is ON"),
    $S$48&lt;&gt;"x", NA(),
    FALSE, N("Check if case is 'LEFT' and x axis value less than z score"),
    AND($D$68 = "LEFT", $Q156 &lt; IF($H$68="", 0, $H$68)), $R156,
    FALSE, N("Check if case is 'RIGHT' and x axis value greater than z score"),
    AND($D$68 = "RIGHT", $Q156 &gt; IF($H$68="", 0, $H$68)), $R156,
    FALSE, N("Default case: Return NA()"),
    TRUE, NA()
)</f>
        <v>#N/A</v>
      </c>
      <c r="U156" s="81" t="e" cm="1">
        <f t="array" ref="U156">_xlfn.IFS(
    FALSE, N("Check if X1 shading is ON"),
    $U$48&lt;&gt;"x", NA(),
    FALSE, N("Check if case is 'LEFT' and x axis value less than z score"),
    AND($D$71 = "LEFT", $Q156 &lt; IF($H$71="", 0, $H$71)), $R156,
    FALSE, N("Check if case is 'RIGHT' and x axis value greater than z score"),
    AND($D$71 = "RIGHT", $Q156 &gt; IF($H$71="", 0, $H$71)), $R156,
    FALSE, N("Check if case is 'TWO' and both directions"),
    AND(
        $D$71 = "TWO",
        OR($Q156 &lt; -ABS($H$71), $Q156 &gt; ABS($H$71))
    ), $R156,
    FALSE, N("Default case: Return NA()"),
    TRUE, NA()
)</f>
        <v>#VALUE!</v>
      </c>
      <c r="V156" s="38"/>
      <c r="W156" s="23">
        <v>0.33333333333333115</v>
      </c>
      <c r="X156" s="23">
        <v>0.22999999999999998</v>
      </c>
      <c r="Y156" s="23">
        <f t="shared" si="28"/>
        <v>0.22999999999999998</v>
      </c>
      <c r="Z156" s="23" t="str">
        <f t="shared" si="29"/>
        <v>x</v>
      </c>
    </row>
    <row r="157" spans="1:26" ht="16" x14ac:dyDescent="0.2">
      <c r="A157" s="39" t="str">
        <f>L52</f>
        <v>x</v>
      </c>
      <c r="B157" s="23">
        <v>-0.09</v>
      </c>
      <c r="C157" s="39">
        <f>C114</f>
        <v>-4</v>
      </c>
      <c r="D157" s="39">
        <f>IF(
    A157="x",
    B157,
    NA()
)</f>
        <v>-0.09</v>
      </c>
      <c r="E157" s="16"/>
      <c r="F157" s="108">
        <f>D155</f>
        <v>6</v>
      </c>
      <c r="G157" s="84" t="str">
        <f>IF($F$67 = "", "",
    C155&amp;" = "&amp;TEXT(F157,
        IF($L$62 = 0,
            "#,##0;-#,##0;0",
            "#,##0." &amp; REPT("0", $L$62) &amp; ";-#,##0." &amp; REPT("0", $L$62) &amp; ";0"
        )
    )
)</f>
        <v>σ = 6</v>
      </c>
      <c r="H157" s="16"/>
      <c r="I157" s="38"/>
      <c r="J157" s="38"/>
      <c r="K157" s="38"/>
      <c r="L157" s="38"/>
      <c r="M157" s="38"/>
      <c r="N157" s="38"/>
      <c r="O157" s="38"/>
      <c r="P157" s="38"/>
      <c r="Q157" s="46">
        <f t="shared" si="22"/>
        <v>1.4583333333333315</v>
      </c>
      <c r="R157" s="81">
        <f t="shared" si="23"/>
        <v>0.13775113536619821</v>
      </c>
      <c r="S157" s="81" t="e" cm="1">
        <f t="array" ref="S157">_xlfn.IFS(
    FALSE, N("Check if X1 shading is ON"),
    $S$48&lt;&gt;"x", NA(),
    FALSE, N("Check if case is 'LEFT' and x axis value less than z score"),
    AND($D$67 = "LEFT", $Q157 &lt; IF($H$67="", 0, $H$67)), $R157,
    FALSE, N("Check if case is 'RIGHT' and x axis value greater than z score"),
    AND($D$67 = "RIGHT", $Q157 &gt; IF($H$67="", 0, $H$67)), $R157,
    FALSE, N("Check if case is 'TWO' and both directions"),
    AND(
        $D$67 = "TWO",
        OR($Q157 &lt; -ABS($H$67), $Q157 &gt; ABS($H$68))
    ), $R157,
    FALSE, N("Default case: Return NA()"),
    TRUE, NA()
)</f>
        <v>#N/A</v>
      </c>
      <c r="T157" s="81" t="e" cm="1">
        <f t="array" ref="T157">_xlfn.IFS(
    FALSE, N("Check if X1 shading is ON"),
    $S$48&lt;&gt;"x", NA(),
    FALSE, N("Check if case is 'LEFT' and x axis value less than z score"),
    AND($D$68 = "LEFT", $Q157 &lt; IF($H$68="", 0, $H$68)), $R157,
    FALSE, N("Check if case is 'RIGHT' and x axis value greater than z score"),
    AND($D$68 = "RIGHT", $Q157 &gt; IF($H$68="", 0, $H$68)), $R157,
    FALSE, N("Default case: Return NA()"),
    TRUE, NA()
)</f>
        <v>#N/A</v>
      </c>
      <c r="U157" s="81" t="e" cm="1">
        <f t="array" ref="U157">_xlfn.IFS(
    FALSE, N("Check if X1 shading is ON"),
    $U$48&lt;&gt;"x", NA(),
    FALSE, N("Check if case is 'LEFT' and x axis value less than z score"),
    AND($D$71 = "LEFT", $Q157 &lt; IF($H$71="", 0, $H$71)), $R157,
    FALSE, N("Check if case is 'RIGHT' and x axis value greater than z score"),
    AND($D$71 = "RIGHT", $Q157 &gt; IF($H$71="", 0, $H$71)), $R157,
    FALSE, N("Check if case is 'TWO' and both directions"),
    AND(
        $D$71 = "TWO",
        OR($Q157 &lt; -ABS($H$71), $Q157 &gt; ABS($H$71))
    ), $R157,
    FALSE, N("Default case: Return NA()"),
    TRUE, NA()
)</f>
        <v>#VALUE!</v>
      </c>
      <c r="V157" s="38"/>
      <c r="W157" s="23">
        <v>0.49999999999999789</v>
      </c>
      <c r="X157" s="23">
        <v>0.22999999999999998</v>
      </c>
      <c r="Y157" s="23">
        <f t="shared" si="28"/>
        <v>0.22999999999999998</v>
      </c>
      <c r="Z157" s="23" t="str">
        <f t="shared" si="29"/>
        <v>x</v>
      </c>
    </row>
    <row r="158" spans="1:26" ht="16" x14ac:dyDescent="0.2">
      <c r="A158" s="39"/>
      <c r="B158" s="23"/>
      <c r="C158" s="39">
        <f t="shared" ref="C158:C162" si="35">C115</f>
        <v>-3</v>
      </c>
      <c r="D158" s="39">
        <f>D157</f>
        <v>-0.09</v>
      </c>
      <c r="E158" s="23">
        <v>-3</v>
      </c>
      <c r="F158" s="109">
        <f>E158*$D$155</f>
        <v>-18</v>
      </c>
      <c r="G158" s="84" t="str">
        <f t="shared" ref="G158:G164" si="36">IF($F$67 = "", "",
    TEXT(F158,
        IF($L$62 = 0,
            "+#,##0;-#,##0;0",
            "+#,##0." &amp; REPT("0", $L$62) &amp; ";-#,##0." &amp; REPT("0", $L$62) &amp; ";0"
        )
    )
)</f>
        <v>-18</v>
      </c>
      <c r="H158" s="16"/>
      <c r="I158" s="38"/>
      <c r="J158" s="38"/>
      <c r="K158" s="38"/>
      <c r="L158" s="38"/>
      <c r="M158" s="38"/>
      <c r="N158" s="38"/>
      <c r="O158" s="38"/>
      <c r="P158" s="38"/>
      <c r="Q158" s="46">
        <f t="shared" si="22"/>
        <v>1.4999999999999982</v>
      </c>
      <c r="R158" s="81">
        <f t="shared" si="23"/>
        <v>0.12951759566589208</v>
      </c>
      <c r="S158" s="81" t="e" cm="1">
        <f t="array" ref="S158">_xlfn.IFS(
    FALSE, N("Check if X1 shading is ON"),
    $S$48&lt;&gt;"x", NA(),
    FALSE, N("Check if case is 'LEFT' and x axis value less than z score"),
    AND($D$67 = "LEFT", $Q158 &lt; IF($H$67="", 0, $H$67)), $R158,
    FALSE, N("Check if case is 'RIGHT' and x axis value greater than z score"),
    AND($D$67 = "RIGHT", $Q158 &gt; IF($H$67="", 0, $H$67)), $R158,
    FALSE, N("Check if case is 'TWO' and both directions"),
    AND(
        $D$67 = "TWO",
        OR($Q158 &lt; -ABS($H$67), $Q158 &gt; ABS($H$68))
    ), $R158,
    FALSE, N("Default case: Return NA()"),
    TRUE, NA()
)</f>
        <v>#N/A</v>
      </c>
      <c r="T158" s="81" t="e" cm="1">
        <f t="array" ref="T158">_xlfn.IFS(
    FALSE, N("Check if X1 shading is ON"),
    $S$48&lt;&gt;"x", NA(),
    FALSE, N("Check if case is 'LEFT' and x axis value less than z score"),
    AND($D$68 = "LEFT", $Q158 &lt; IF($H$68="", 0, $H$68)), $R158,
    FALSE, N("Check if case is 'RIGHT' and x axis value greater than z score"),
    AND($D$68 = "RIGHT", $Q158 &gt; IF($H$68="", 0, $H$68)), $R158,
    FALSE, N("Default case: Return NA()"),
    TRUE, NA()
)</f>
        <v>#N/A</v>
      </c>
      <c r="U158" s="81" t="e" cm="1">
        <f t="array" ref="U158">_xlfn.IFS(
    FALSE, N("Check if X1 shading is ON"),
    $U$48&lt;&gt;"x", NA(),
    FALSE, N("Check if case is 'LEFT' and x axis value less than z score"),
    AND($D$71 = "LEFT", $Q158 &lt; IF($H$71="", 0, $H$71)), $R158,
    FALSE, N("Check if case is 'RIGHT' and x axis value greater than z score"),
    AND($D$71 = "RIGHT", $Q158 &gt; IF($H$71="", 0, $H$71)), $R158,
    FALSE, N("Check if case is 'TWO' and both directions"),
    AND(
        $D$71 = "TWO",
        OR($Q158 &lt; -ABS($H$71), $Q158 &gt; ABS($H$71))
    ), $R158,
    FALSE, N("Default case: Return NA()"),
    TRUE, NA()
)</f>
        <v>#VALUE!</v>
      </c>
      <c r="V158" s="38"/>
      <c r="W158" s="23">
        <v>0.66666666666666441</v>
      </c>
      <c r="X158" s="23">
        <v>0.22999999999999998</v>
      </c>
      <c r="Y158" s="23">
        <f t="shared" si="28"/>
        <v>0.22999999999999998</v>
      </c>
      <c r="Z158" s="23" t="str">
        <f t="shared" si="29"/>
        <v>x</v>
      </c>
    </row>
    <row r="159" spans="1:26" ht="16" x14ac:dyDescent="0.2">
      <c r="A159" s="39"/>
      <c r="B159" s="23"/>
      <c r="C159" s="39">
        <f t="shared" si="35"/>
        <v>-2</v>
      </c>
      <c r="D159" s="39">
        <f>D158</f>
        <v>-0.09</v>
      </c>
      <c r="E159" s="23">
        <v>-2</v>
      </c>
      <c r="F159" s="109">
        <f t="shared" ref="F159:F164" si="37">E159*$D$155</f>
        <v>-12</v>
      </c>
      <c r="G159" s="84" t="str">
        <f t="shared" si="36"/>
        <v>-12</v>
      </c>
      <c r="H159" s="16"/>
      <c r="I159" s="38"/>
      <c r="J159" s="38"/>
      <c r="K159" s="38"/>
      <c r="L159" s="38"/>
      <c r="M159" s="38"/>
      <c r="N159" s="38"/>
      <c r="O159" s="38"/>
      <c r="P159" s="38"/>
      <c r="Q159" s="46">
        <f t="shared" si="22"/>
        <v>1.541666666666665</v>
      </c>
      <c r="R159" s="81">
        <f t="shared" si="23"/>
        <v>0.12156495028818123</v>
      </c>
      <c r="S159" s="81" t="e" cm="1">
        <f t="array" ref="S159">_xlfn.IFS(
    FALSE, N("Check if X1 shading is ON"),
    $S$48&lt;&gt;"x", NA(),
    FALSE, N("Check if case is 'LEFT' and x axis value less than z score"),
    AND($D$67 = "LEFT", $Q159 &lt; IF($H$67="", 0, $H$67)), $R159,
    FALSE, N("Check if case is 'RIGHT' and x axis value greater than z score"),
    AND($D$67 = "RIGHT", $Q159 &gt; IF($H$67="", 0, $H$67)), $R159,
    FALSE, N("Check if case is 'TWO' and both directions"),
    AND(
        $D$67 = "TWO",
        OR($Q159 &lt; -ABS($H$67), $Q159 &gt; ABS($H$68))
    ), $R159,
    FALSE, N("Default case: Return NA()"),
    TRUE, NA()
)</f>
        <v>#N/A</v>
      </c>
      <c r="T159" s="81" t="e" cm="1">
        <f t="array" ref="T159">_xlfn.IFS(
    FALSE, N("Check if X1 shading is ON"),
    $S$48&lt;&gt;"x", NA(),
    FALSE, N("Check if case is 'LEFT' and x axis value less than z score"),
    AND($D$68 = "LEFT", $Q159 &lt; IF($H$68="", 0, $H$68)), $R159,
    FALSE, N("Check if case is 'RIGHT' and x axis value greater than z score"),
    AND($D$68 = "RIGHT", $Q159 &gt; IF($H$68="", 0, $H$68)), $R159,
    FALSE, N("Default case: Return NA()"),
    TRUE, NA()
)</f>
        <v>#N/A</v>
      </c>
      <c r="U159" s="81" t="e" cm="1">
        <f t="array" ref="U159">_xlfn.IFS(
    FALSE, N("Check if X1 shading is ON"),
    $U$48&lt;&gt;"x", NA(),
    FALSE, N("Check if case is 'LEFT' and x axis value less than z score"),
    AND($D$71 = "LEFT", $Q159 &lt; IF($H$71="", 0, $H$71)), $R159,
    FALSE, N("Check if case is 'RIGHT' and x axis value greater than z score"),
    AND($D$71 = "RIGHT", $Q159 &gt; IF($H$71="", 0, $H$71)), $R159,
    FALSE, N("Check if case is 'TWO' and both directions"),
    AND(
        $D$71 = "TWO",
        OR($Q159 &lt; -ABS($H$71), $Q159 &gt; ABS($H$71))
    ), $R159,
    FALSE, N("Default case: Return NA()"),
    TRUE, NA()
)</f>
        <v>#VALUE!</v>
      </c>
      <c r="V159" s="38"/>
      <c r="W159" s="23">
        <v>0.83333333333333093</v>
      </c>
      <c r="X159" s="23">
        <v>0.22999999999999998</v>
      </c>
      <c r="Y159" s="23">
        <f t="shared" si="28"/>
        <v>0.22999999999999998</v>
      </c>
      <c r="Z159" s="23" t="str">
        <f t="shared" si="29"/>
        <v>x</v>
      </c>
    </row>
    <row r="160" spans="1:26" ht="16" x14ac:dyDescent="0.2">
      <c r="A160" s="39"/>
      <c r="B160" s="23"/>
      <c r="C160" s="39">
        <f t="shared" si="35"/>
        <v>-1</v>
      </c>
      <c r="D160" s="39">
        <f t="shared" ref="D160:D162" si="38">D159</f>
        <v>-0.09</v>
      </c>
      <c r="E160" s="23">
        <v>-1</v>
      </c>
      <c r="F160" s="109">
        <f t="shared" si="37"/>
        <v>-6</v>
      </c>
      <c r="G160" s="84" t="str">
        <f t="shared" si="36"/>
        <v>-6</v>
      </c>
      <c r="H160" s="16"/>
      <c r="I160" s="38"/>
      <c r="J160" s="38"/>
      <c r="K160" s="38"/>
      <c r="L160" s="38"/>
      <c r="M160" s="38"/>
      <c r="N160" s="38"/>
      <c r="O160" s="38"/>
      <c r="P160" s="38"/>
      <c r="Q160" s="46">
        <f t="shared" si="22"/>
        <v>1.5833333333333317</v>
      </c>
      <c r="R160" s="81">
        <f t="shared" si="23"/>
        <v>0.11390269412019215</v>
      </c>
      <c r="S160" s="81" t="e" cm="1">
        <f t="array" ref="S160">_xlfn.IFS(
    FALSE, N("Check if X1 shading is ON"),
    $S$48&lt;&gt;"x", NA(),
    FALSE, N("Check if case is 'LEFT' and x axis value less than z score"),
    AND($D$67 = "LEFT", $Q160 &lt; IF($H$67="", 0, $H$67)), $R160,
    FALSE, N("Check if case is 'RIGHT' and x axis value greater than z score"),
    AND($D$67 = "RIGHT", $Q160 &gt; IF($H$67="", 0, $H$67)), $R160,
    FALSE, N("Check if case is 'TWO' and both directions"),
    AND(
        $D$67 = "TWO",
        OR($Q160 &lt; -ABS($H$67), $Q160 &gt; ABS($H$68))
    ), $R160,
    FALSE, N("Default case: Return NA()"),
    TRUE, NA()
)</f>
        <v>#N/A</v>
      </c>
      <c r="T160" s="81" t="e" cm="1">
        <f t="array" ref="T160">_xlfn.IFS(
    FALSE, N("Check if X1 shading is ON"),
    $S$48&lt;&gt;"x", NA(),
    FALSE, N("Check if case is 'LEFT' and x axis value less than z score"),
    AND($D$68 = "LEFT", $Q160 &lt; IF($H$68="", 0, $H$68)), $R160,
    FALSE, N("Check if case is 'RIGHT' and x axis value greater than z score"),
    AND($D$68 = "RIGHT", $Q160 &gt; IF($H$68="", 0, $H$68)), $R160,
    FALSE, N("Default case: Return NA()"),
    TRUE, NA()
)</f>
        <v>#N/A</v>
      </c>
      <c r="U160" s="81" t="e" cm="1">
        <f t="array" ref="U160">_xlfn.IFS(
    FALSE, N("Check if X1 shading is ON"),
    $U$48&lt;&gt;"x", NA(),
    FALSE, N("Check if case is 'LEFT' and x axis value less than z score"),
    AND($D$71 = "LEFT", $Q160 &lt; IF($H$71="", 0, $H$71)), $R160,
    FALSE, N("Check if case is 'RIGHT' and x axis value greater than z score"),
    AND($D$71 = "RIGHT", $Q160 &gt; IF($H$71="", 0, $H$71)), $R160,
    FALSE, N("Check if case is 'TWO' and both directions"),
    AND(
        $D$71 = "TWO",
        OR($Q160 &lt; -ABS($H$71), $Q160 &gt; ABS($H$71))
    ), $R160,
    FALSE, N("Default case: Return NA()"),
    TRUE, NA()
)</f>
        <v>#VALUE!</v>
      </c>
      <c r="V160" s="38"/>
      <c r="W160" s="23">
        <v>-0.83333333333333526</v>
      </c>
      <c r="X160" s="23">
        <v>0.254</v>
      </c>
      <c r="Y160" s="23">
        <f t="shared" si="28"/>
        <v>0.254</v>
      </c>
      <c r="Z160" s="23" t="str">
        <f t="shared" si="29"/>
        <v>x</v>
      </c>
    </row>
    <row r="161" spans="1:26" ht="16" x14ac:dyDescent="0.2">
      <c r="A161" s="39"/>
      <c r="B161" s="23"/>
      <c r="C161" s="39">
        <f t="shared" si="35"/>
        <v>0</v>
      </c>
      <c r="D161" s="39">
        <f t="shared" si="38"/>
        <v>-0.09</v>
      </c>
      <c r="E161" s="48">
        <v>0</v>
      </c>
      <c r="F161" s="109">
        <f t="shared" si="37"/>
        <v>0</v>
      </c>
      <c r="G161" s="84" t="str">
        <f t="shared" si="36"/>
        <v>0</v>
      </c>
      <c r="H161" s="16"/>
      <c r="I161" s="38"/>
      <c r="J161" s="38"/>
      <c r="K161" s="38"/>
      <c r="L161" s="38"/>
      <c r="M161" s="38"/>
      <c r="N161" s="38"/>
      <c r="O161" s="38"/>
      <c r="P161" s="38"/>
      <c r="Q161" s="46">
        <f t="shared" si="22"/>
        <v>1.6249999999999984</v>
      </c>
      <c r="R161" s="81">
        <f t="shared" si="23"/>
        <v>0.10653826813058534</v>
      </c>
      <c r="S161" s="81" t="e" cm="1">
        <f t="array" ref="S161">_xlfn.IFS(
    FALSE, N("Check if X1 shading is ON"),
    $S$48&lt;&gt;"x", NA(),
    FALSE, N("Check if case is 'LEFT' and x axis value less than z score"),
    AND($D$67 = "LEFT", $Q161 &lt; IF($H$67="", 0, $H$67)), $R161,
    FALSE, N("Check if case is 'RIGHT' and x axis value greater than z score"),
    AND($D$67 = "RIGHT", $Q161 &gt; IF($H$67="", 0, $H$67)), $R161,
    FALSE, N("Check if case is 'TWO' and both directions"),
    AND(
        $D$67 = "TWO",
        OR($Q161 &lt; -ABS($H$67), $Q161 &gt; ABS($H$68))
    ), $R161,
    FALSE, N("Default case: Return NA()"),
    TRUE, NA()
)</f>
        <v>#N/A</v>
      </c>
      <c r="T161" s="81" t="e" cm="1">
        <f t="array" ref="T161">_xlfn.IFS(
    FALSE, N("Check if X1 shading is ON"),
    $S$48&lt;&gt;"x", NA(),
    FALSE, N("Check if case is 'LEFT' and x axis value less than z score"),
    AND($D$68 = "LEFT", $Q161 &lt; IF($H$68="", 0, $H$68)), $R161,
    FALSE, N("Check if case is 'RIGHT' and x axis value greater than z score"),
    AND($D$68 = "RIGHT", $Q161 &gt; IF($H$68="", 0, $H$68)), $R161,
    FALSE, N("Default case: Return NA()"),
    TRUE, NA()
)</f>
        <v>#N/A</v>
      </c>
      <c r="U161" s="81" t="e" cm="1">
        <f t="array" ref="U161">_xlfn.IFS(
    FALSE, N("Check if X1 shading is ON"),
    $U$48&lt;&gt;"x", NA(),
    FALSE, N("Check if case is 'LEFT' and x axis value less than z score"),
    AND($D$71 = "LEFT", $Q161 &lt; IF($H$71="", 0, $H$71)), $R161,
    FALSE, N("Check if case is 'RIGHT' and x axis value greater than z score"),
    AND($D$71 = "RIGHT", $Q161 &gt; IF($H$71="", 0, $H$71)), $R161,
    FALSE, N("Check if case is 'TWO' and both directions"),
    AND(
        $D$71 = "TWO",
        OR($Q161 &lt; -ABS($H$71), $Q161 &gt; ABS($H$71))
    ), $R161,
    FALSE, N("Default case: Return NA()"),
    TRUE, NA()
)</f>
        <v>#VALUE!</v>
      </c>
      <c r="V161" s="38"/>
      <c r="W161" s="23">
        <v>-0.66666666666666874</v>
      </c>
      <c r="X161" s="23">
        <v>0.254</v>
      </c>
      <c r="Y161" s="23">
        <f t="shared" si="28"/>
        <v>0.254</v>
      </c>
      <c r="Z161" s="23" t="str">
        <f t="shared" si="29"/>
        <v>x</v>
      </c>
    </row>
    <row r="162" spans="1:26" ht="16" x14ac:dyDescent="0.2">
      <c r="A162" s="39"/>
      <c r="B162" s="23"/>
      <c r="C162" s="39">
        <f t="shared" si="35"/>
        <v>1</v>
      </c>
      <c r="D162" s="39">
        <f t="shared" si="38"/>
        <v>-0.09</v>
      </c>
      <c r="E162" s="48">
        <v>1</v>
      </c>
      <c r="F162" s="109">
        <f t="shared" si="37"/>
        <v>6</v>
      </c>
      <c r="G162" s="84" t="str">
        <f t="shared" si="36"/>
        <v>+6</v>
      </c>
      <c r="H162" s="16"/>
      <c r="I162" s="38"/>
      <c r="J162" s="38"/>
      <c r="K162" s="38"/>
      <c r="L162" s="38"/>
      <c r="M162" s="38"/>
      <c r="N162" s="38"/>
      <c r="O162" s="38"/>
      <c r="P162" s="38"/>
      <c r="Q162" s="46">
        <f t="shared" si="22"/>
        <v>1.6666666666666652</v>
      </c>
      <c r="R162" s="81">
        <f t="shared" si="23"/>
        <v>9.9477138792748943E-2</v>
      </c>
      <c r="S162" s="81" t="e" cm="1">
        <f t="array" ref="S162">_xlfn.IFS(
    FALSE, N("Check if X1 shading is ON"),
    $S$48&lt;&gt;"x", NA(),
    FALSE, N("Check if case is 'LEFT' and x axis value less than z score"),
    AND($D$67 = "LEFT", $Q162 &lt; IF($H$67="", 0, $H$67)), $R162,
    FALSE, N("Check if case is 'RIGHT' and x axis value greater than z score"),
    AND($D$67 = "RIGHT", $Q162 &gt; IF($H$67="", 0, $H$67)), $R162,
    FALSE, N("Check if case is 'TWO' and both directions"),
    AND(
        $D$67 = "TWO",
        OR($Q162 &lt; -ABS($H$67), $Q162 &gt; ABS($H$68))
    ), $R162,
    FALSE, N("Default case: Return NA()"),
    TRUE, NA()
)</f>
        <v>#N/A</v>
      </c>
      <c r="T162" s="81" t="e" cm="1">
        <f t="array" ref="T162">_xlfn.IFS(
    FALSE, N("Check if X1 shading is ON"),
    $S$48&lt;&gt;"x", NA(),
    FALSE, N("Check if case is 'LEFT' and x axis value less than z score"),
    AND($D$68 = "LEFT", $Q162 &lt; IF($H$68="", 0, $H$68)), $R162,
    FALSE, N("Check if case is 'RIGHT' and x axis value greater than z score"),
    AND($D$68 = "RIGHT", $Q162 &gt; IF($H$68="", 0, $H$68)), $R162,
    FALSE, N("Default case: Return NA()"),
    TRUE, NA()
)</f>
        <v>#N/A</v>
      </c>
      <c r="U162" s="81" t="e" cm="1">
        <f t="array" ref="U162">_xlfn.IFS(
    FALSE, N("Check if X1 shading is ON"),
    $U$48&lt;&gt;"x", NA(),
    FALSE, N("Check if case is 'LEFT' and x axis value less than z score"),
    AND($D$71 = "LEFT", $Q162 &lt; IF($H$71="", 0, $H$71)), $R162,
    FALSE, N("Check if case is 'RIGHT' and x axis value greater than z score"),
    AND($D$71 = "RIGHT", $Q162 &gt; IF($H$71="", 0, $H$71)), $R162,
    FALSE, N("Check if case is 'TWO' and both directions"),
    AND(
        $D$71 = "TWO",
        OR($Q162 &lt; -ABS($H$71), $Q162 &gt; ABS($H$71))
    ), $R162,
    FALSE, N("Default case: Return NA()"),
    TRUE, NA()
)</f>
        <v>#VALUE!</v>
      </c>
      <c r="V162" s="38"/>
      <c r="W162" s="23">
        <v>-0.50000000000000222</v>
      </c>
      <c r="X162" s="23">
        <v>0.254</v>
      </c>
      <c r="Y162" s="23">
        <f t="shared" si="28"/>
        <v>0.254</v>
      </c>
      <c r="Z162" s="23" t="str">
        <f t="shared" si="29"/>
        <v>x</v>
      </c>
    </row>
    <row r="163" spans="1:26" ht="16" x14ac:dyDescent="0.2">
      <c r="A163" s="39"/>
      <c r="B163" s="23"/>
      <c r="C163" s="39">
        <f>C120</f>
        <v>2</v>
      </c>
      <c r="D163" s="39">
        <f>D162</f>
        <v>-0.09</v>
      </c>
      <c r="E163" s="48">
        <v>2</v>
      </c>
      <c r="F163" s="109">
        <f t="shared" si="37"/>
        <v>12</v>
      </c>
      <c r="G163" s="84" t="str">
        <f t="shared" si="36"/>
        <v>+12</v>
      </c>
      <c r="H163" s="16"/>
      <c r="I163" s="38"/>
      <c r="J163" s="38"/>
      <c r="K163" s="38"/>
      <c r="L163" s="38"/>
      <c r="M163" s="38"/>
      <c r="N163" s="38"/>
      <c r="O163" s="38"/>
      <c r="P163" s="38"/>
      <c r="Q163" s="46">
        <f t="shared" si="22"/>
        <v>1.7083333333333319</v>
      </c>
      <c r="R163" s="81">
        <f t="shared" si="23"/>
        <v>9.2722889001515929E-2</v>
      </c>
      <c r="S163" s="81" t="e" cm="1">
        <f t="array" ref="S163">_xlfn.IFS(
    FALSE, N("Check if X1 shading is ON"),
    $S$48&lt;&gt;"x", NA(),
    FALSE, N("Check if case is 'LEFT' and x axis value less than z score"),
    AND($D$67 = "LEFT", $Q163 &lt; IF($H$67="", 0, $H$67)), $R163,
    FALSE, N("Check if case is 'RIGHT' and x axis value greater than z score"),
    AND($D$67 = "RIGHT", $Q163 &gt; IF($H$67="", 0, $H$67)), $R163,
    FALSE, N("Check if case is 'TWO' and both directions"),
    AND(
        $D$67 = "TWO",
        OR($Q163 &lt; -ABS($H$67), $Q163 &gt; ABS($H$68))
    ), $R163,
    FALSE, N("Default case: Return NA()"),
    TRUE, NA()
)</f>
        <v>#N/A</v>
      </c>
      <c r="T163" s="81" t="e" cm="1">
        <f t="array" ref="T163">_xlfn.IFS(
    FALSE, N("Check if X1 shading is ON"),
    $S$48&lt;&gt;"x", NA(),
    FALSE, N("Check if case is 'LEFT' and x axis value less than z score"),
    AND($D$68 = "LEFT", $Q163 &lt; IF($H$68="", 0, $H$68)), $R163,
    FALSE, N("Check if case is 'RIGHT' and x axis value greater than z score"),
    AND($D$68 = "RIGHT", $Q163 &gt; IF($H$68="", 0, $H$68)), $R163,
    FALSE, N("Default case: Return NA()"),
    TRUE, NA()
)</f>
        <v>#N/A</v>
      </c>
      <c r="U163" s="81" t="e" cm="1">
        <f t="array" ref="U163">_xlfn.IFS(
    FALSE, N("Check if X1 shading is ON"),
    $U$48&lt;&gt;"x", NA(),
    FALSE, N("Check if case is 'LEFT' and x axis value less than z score"),
    AND($D$71 = "LEFT", $Q163 &lt; IF($H$71="", 0, $H$71)), $R163,
    FALSE, N("Check if case is 'RIGHT' and x axis value greater than z score"),
    AND($D$71 = "RIGHT", $Q163 &gt; IF($H$71="", 0, $H$71)), $R163,
    FALSE, N("Check if case is 'TWO' and both directions"),
    AND(
        $D$71 = "TWO",
        OR($Q163 &lt; -ABS($H$71), $Q163 &gt; ABS($H$71))
    ), $R163,
    FALSE, N("Default case: Return NA()"),
    TRUE, NA()
)</f>
        <v>#VALUE!</v>
      </c>
      <c r="V163" s="38"/>
      <c r="W163" s="23">
        <v>-0.33333333333333548</v>
      </c>
      <c r="X163" s="23">
        <v>0.254</v>
      </c>
      <c r="Y163" s="23">
        <f t="shared" si="28"/>
        <v>0.254</v>
      </c>
      <c r="Z163" s="23" t="str">
        <f t="shared" si="29"/>
        <v>x</v>
      </c>
    </row>
    <row r="164" spans="1:26" ht="16" x14ac:dyDescent="0.2">
      <c r="A164" s="39"/>
      <c r="B164" s="23"/>
      <c r="C164" s="39">
        <f>C121</f>
        <v>3</v>
      </c>
      <c r="D164" s="39">
        <f>D163</f>
        <v>-0.09</v>
      </c>
      <c r="E164" s="48">
        <v>3</v>
      </c>
      <c r="F164" s="109">
        <f t="shared" si="37"/>
        <v>18</v>
      </c>
      <c r="G164" s="84" t="str">
        <f t="shared" si="36"/>
        <v>+18</v>
      </c>
      <c r="H164" s="38"/>
      <c r="I164" s="38"/>
      <c r="J164" s="38"/>
      <c r="K164" s="38"/>
      <c r="L164" s="38"/>
      <c r="M164" s="38"/>
      <c r="N164" s="38"/>
      <c r="O164" s="38"/>
      <c r="P164" s="38"/>
      <c r="Q164" s="46">
        <f t="shared" si="22"/>
        <v>1.7499999999999987</v>
      </c>
      <c r="R164" s="81">
        <f t="shared" si="23"/>
        <v>8.6277318826511712E-2</v>
      </c>
      <c r="S164" s="81" t="e" cm="1">
        <f t="array" ref="S164">_xlfn.IFS(
    FALSE, N("Check if X1 shading is ON"),
    $S$48&lt;&gt;"x", NA(),
    FALSE, N("Check if case is 'LEFT' and x axis value less than z score"),
    AND($D$67 = "LEFT", $Q164 &lt; IF($H$67="", 0, $H$67)), $R164,
    FALSE, N("Check if case is 'RIGHT' and x axis value greater than z score"),
    AND($D$67 = "RIGHT", $Q164 &gt; IF($H$67="", 0, $H$67)), $R164,
    FALSE, N("Check if case is 'TWO' and both directions"),
    AND(
        $D$67 = "TWO",
        OR($Q164 &lt; -ABS($H$67), $Q164 &gt; ABS($H$68))
    ), $R164,
    FALSE, N("Default case: Return NA()"),
    TRUE, NA()
)</f>
        <v>#N/A</v>
      </c>
      <c r="T164" s="81" t="e" cm="1">
        <f t="array" ref="T164">_xlfn.IFS(
    FALSE, N("Check if X1 shading is ON"),
    $S$48&lt;&gt;"x", NA(),
    FALSE, N("Check if case is 'LEFT' and x axis value less than z score"),
    AND($D$68 = "LEFT", $Q164 &lt; IF($H$68="", 0, $H$68)), $R164,
    FALSE, N("Check if case is 'RIGHT' and x axis value greater than z score"),
    AND($D$68 = "RIGHT", $Q164 &gt; IF($H$68="", 0, $H$68)), $R164,
    FALSE, N("Default case: Return NA()"),
    TRUE, NA()
)</f>
        <v>#N/A</v>
      </c>
      <c r="U164" s="81" t="e" cm="1">
        <f t="array" ref="U164">_xlfn.IFS(
    FALSE, N("Check if X1 shading is ON"),
    $U$48&lt;&gt;"x", NA(),
    FALSE, N("Check if case is 'LEFT' and x axis value less than z score"),
    AND($D$71 = "LEFT", $Q164 &lt; IF($H$71="", 0, $H$71)), $R164,
    FALSE, N("Check if case is 'RIGHT' and x axis value greater than z score"),
    AND($D$71 = "RIGHT", $Q164 &gt; IF($H$71="", 0, $H$71)), $R164,
    FALSE, N("Check if case is 'TWO' and both directions"),
    AND(
        $D$71 = "TWO",
        OR($Q164 &lt; -ABS($H$71), $Q164 &gt; ABS($H$71))
    ), $R164,
    FALSE, N("Default case: Return NA()"),
    TRUE, NA()
)</f>
        <v>#VALUE!</v>
      </c>
      <c r="V164" s="38"/>
      <c r="W164" s="23">
        <v>-0.16666666666666879</v>
      </c>
      <c r="X164" s="23">
        <v>0.254</v>
      </c>
      <c r="Y164" s="23">
        <f t="shared" si="28"/>
        <v>0.254</v>
      </c>
      <c r="Z164" s="23" t="str">
        <f t="shared" si="29"/>
        <v>x</v>
      </c>
    </row>
    <row r="165" spans="1:26" ht="19" x14ac:dyDescent="0.25">
      <c r="A165" s="78" t="s">
        <v>413</v>
      </c>
      <c r="B165" s="23"/>
      <c r="C165" s="23"/>
      <c r="D165" s="39"/>
      <c r="E165" s="39"/>
      <c r="F165" s="39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46">
        <f t="shared" si="22"/>
        <v>1.7916666666666654</v>
      </c>
      <c r="R165" s="81">
        <f t="shared" si="23"/>
        <v>8.014055443826619E-2</v>
      </c>
      <c r="S165" s="81" t="e" cm="1">
        <f t="array" ref="S165">_xlfn.IFS(
    FALSE, N("Check if X1 shading is ON"),
    $S$48&lt;&gt;"x", NA(),
    FALSE, N("Check if case is 'LEFT' and x axis value less than z score"),
    AND($D$67 = "LEFT", $Q165 &lt; IF($H$67="", 0, $H$67)), $R165,
    FALSE, N("Check if case is 'RIGHT' and x axis value greater than z score"),
    AND($D$67 = "RIGHT", $Q165 &gt; IF($H$67="", 0, $H$67)), $R165,
    FALSE, N("Check if case is 'TWO' and both directions"),
    AND(
        $D$67 = "TWO",
        OR($Q165 &lt; -ABS($H$67), $Q165 &gt; ABS($H$68))
    ), $R165,
    FALSE, N("Default case: Return NA()"),
    TRUE, NA()
)</f>
        <v>#N/A</v>
      </c>
      <c r="T165" s="81" t="e" cm="1">
        <f t="array" ref="T165">_xlfn.IFS(
    FALSE, N("Check if X1 shading is ON"),
    $S$48&lt;&gt;"x", NA(),
    FALSE, N("Check if case is 'LEFT' and x axis value less than z score"),
    AND($D$68 = "LEFT", $Q165 &lt; IF($H$68="", 0, $H$68)), $R165,
    FALSE, N("Check if case is 'RIGHT' and x axis value greater than z score"),
    AND($D$68 = "RIGHT", $Q165 &gt; IF($H$68="", 0, $H$68)), $R165,
    FALSE, N("Default case: Return NA()"),
    TRUE, NA()
)</f>
        <v>#N/A</v>
      </c>
      <c r="U165" s="81" t="e" cm="1">
        <f t="array" ref="U165">_xlfn.IFS(
    FALSE, N("Check if X1 shading is ON"),
    $U$48&lt;&gt;"x", NA(),
    FALSE, N("Check if case is 'LEFT' and x axis value less than z score"),
    AND($D$71 = "LEFT", $Q165 &lt; IF($H$71="", 0, $H$71)), $R165,
    FALSE, N("Check if case is 'RIGHT' and x axis value greater than z score"),
    AND($D$71 = "RIGHT", $Q165 &gt; IF($H$71="", 0, $H$71)), $R165,
    FALSE, N("Check if case is 'TWO' and both directions"),
    AND(
        $D$71 = "TWO",
        OR($Q165 &lt; -ABS($H$71), $Q165 &gt; ABS($H$71))
    ), $R165,
    FALSE, N("Default case: Return NA()"),
    TRUE, NA()
)</f>
        <v>#VALUE!</v>
      </c>
      <c r="V165" s="38"/>
      <c r="W165" s="23">
        <v>0.16666666666666449</v>
      </c>
      <c r="X165" s="23">
        <v>0.254</v>
      </c>
      <c r="Y165" s="23">
        <f t="shared" si="28"/>
        <v>0.254</v>
      </c>
      <c r="Z165" s="23" t="str">
        <f t="shared" si="29"/>
        <v>x</v>
      </c>
    </row>
    <row r="166" spans="1:26" ht="34" x14ac:dyDescent="0.2">
      <c r="A166" s="44" t="s">
        <v>289</v>
      </c>
      <c r="B166" s="5" t="s">
        <v>290</v>
      </c>
      <c r="C166" s="45" t="str">
        <f>LEFT(A165,6)&amp;" "&amp;$B$67&amp;" axis"</f>
        <v>X3 raw normal pop axis</v>
      </c>
      <c r="D166" s="45" t="str">
        <f>$B$62&amp;" y"</f>
        <v>0 y</v>
      </c>
      <c r="E166" s="44" t="str">
        <f>$B$62&amp;" raw labels"</f>
        <v>0 raw labels</v>
      </c>
      <c r="F166" s="39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46">
        <f t="shared" si="22"/>
        <v>1.8333333333333321</v>
      </c>
      <c r="R166" s="81">
        <f t="shared" si="23"/>
        <v>7.4311163558993254E-2</v>
      </c>
      <c r="S166" s="81" t="e" cm="1">
        <f t="array" ref="S166">_xlfn.IFS(
    FALSE, N("Check if X1 shading is ON"),
    $S$48&lt;&gt;"x", NA(),
    FALSE, N("Check if case is 'LEFT' and x axis value less than z score"),
    AND($D$67 = "LEFT", $Q166 &lt; IF($H$67="", 0, $H$67)), $R166,
    FALSE, N("Check if case is 'RIGHT' and x axis value greater than z score"),
    AND($D$67 = "RIGHT", $Q166 &gt; IF($H$67="", 0, $H$67)), $R166,
    FALSE, N("Check if case is 'TWO' and both directions"),
    AND(
        $D$67 = "TWO",
        OR($Q166 &lt; -ABS($H$67), $Q166 &gt; ABS($H$68))
    ), $R166,
    FALSE, N("Default case: Return NA()"),
    TRUE, NA()
)</f>
        <v>#N/A</v>
      </c>
      <c r="T166" s="81" t="e" cm="1">
        <f t="array" ref="T166">_xlfn.IFS(
    FALSE, N("Check if X1 shading is ON"),
    $S$48&lt;&gt;"x", NA(),
    FALSE, N("Check if case is 'LEFT' and x axis value less than z score"),
    AND($D$68 = "LEFT", $Q166 &lt; IF($H$68="", 0, $H$68)), $R166,
    FALSE, N("Check if case is 'RIGHT' and x axis value greater than z score"),
    AND($D$68 = "RIGHT", $Q166 &gt; IF($H$68="", 0, $H$68)), $R166,
    FALSE, N("Default case: Return NA()"),
    TRUE, NA()
)</f>
        <v>#N/A</v>
      </c>
      <c r="U166" s="81" t="e" cm="1">
        <f t="array" ref="U166">_xlfn.IFS(
    FALSE, N("Check if X1 shading is ON"),
    $U$48&lt;&gt;"x", NA(),
    FALSE, N("Check if case is 'LEFT' and x axis value less than z score"),
    AND($D$71 = "LEFT", $Q166 &lt; IF($H$71="", 0, $H$71)), $R166,
    FALSE, N("Check if case is 'RIGHT' and x axis value greater than z score"),
    AND($D$71 = "RIGHT", $Q166 &gt; IF($H$71="", 0, $H$71)), $R166,
    FALSE, N("Check if case is 'TWO' and both directions"),
    AND(
        $D$71 = "TWO",
        OR($Q166 &lt; -ABS($H$71), $Q166 &gt; ABS($H$71))
    ), $R166,
    FALSE, N("Default case: Return NA()"),
    TRUE, NA()
)</f>
        <v>#VALUE!</v>
      </c>
      <c r="V166" s="38"/>
      <c r="W166" s="23">
        <v>0.33333333333333115</v>
      </c>
      <c r="X166" s="23">
        <v>0.254</v>
      </c>
      <c r="Y166" s="23">
        <f t="shared" si="28"/>
        <v>0.254</v>
      </c>
      <c r="Z166" s="23" t="str">
        <f t="shared" si="29"/>
        <v>x</v>
      </c>
    </row>
    <row r="167" spans="1:26" ht="17" x14ac:dyDescent="0.2">
      <c r="A167" s="39">
        <f>L59</f>
        <v>0</v>
      </c>
      <c r="B167" s="23">
        <v>-0.2</v>
      </c>
      <c r="C167" s="39">
        <f t="shared" ref="C167:C174" si="39">C114</f>
        <v>-4</v>
      </c>
      <c r="D167" s="39" t="e">
        <f>IF(
    $A$167="x",
    $B$167,
    NA()
)</f>
        <v>#N/A</v>
      </c>
      <c r="E167" s="83" t="str">
        <f>IF(E168="","","raw scale")</f>
        <v/>
      </c>
      <c r="F167" s="39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46">
        <f t="shared" si="22"/>
        <v>1.8749999999999989</v>
      </c>
      <c r="R167" s="81">
        <f t="shared" si="23"/>
        <v>6.8786275826692042E-2</v>
      </c>
      <c r="S167" s="81" t="e" cm="1">
        <f t="array" ref="S167">_xlfn.IFS(
    FALSE, N("Check if X1 shading is ON"),
    $S$48&lt;&gt;"x", NA(),
    FALSE, N("Check if case is 'LEFT' and x axis value less than z score"),
    AND($D$67 = "LEFT", $Q167 &lt; IF($H$67="", 0, $H$67)), $R167,
    FALSE, N("Check if case is 'RIGHT' and x axis value greater than z score"),
    AND($D$67 = "RIGHT", $Q167 &gt; IF($H$67="", 0, $H$67)), $R167,
    FALSE, N("Check if case is 'TWO' and both directions"),
    AND(
        $D$67 = "TWO",
        OR($Q167 &lt; -ABS($H$67), $Q167 &gt; ABS($H$68))
    ), $R167,
    FALSE, N("Default case: Return NA()"),
    TRUE, NA()
)</f>
        <v>#N/A</v>
      </c>
      <c r="T167" s="81" t="e" cm="1">
        <f t="array" ref="T167">_xlfn.IFS(
    FALSE, N("Check if X1 shading is ON"),
    $S$48&lt;&gt;"x", NA(),
    FALSE, N("Check if case is 'LEFT' and x axis value less than z score"),
    AND($D$68 = "LEFT", $Q167 &lt; IF($H$68="", 0, $H$68)), $R167,
    FALSE, N("Check if case is 'RIGHT' and x axis value greater than z score"),
    AND($D$68 = "RIGHT", $Q167 &gt; IF($H$68="", 0, $H$68)), $R167,
    FALSE, N("Default case: Return NA()"),
    TRUE, NA()
)</f>
        <v>#N/A</v>
      </c>
      <c r="U167" s="81" t="e" cm="1">
        <f t="array" ref="U167">_xlfn.IFS(
    FALSE, N("Check if X1 shading is ON"),
    $U$48&lt;&gt;"x", NA(),
    FALSE, N("Check if case is 'LEFT' and x axis value less than z score"),
    AND($D$71 = "LEFT", $Q167 &lt; IF($H$71="", 0, $H$71)), $R167,
    FALSE, N("Check if case is 'RIGHT' and x axis value greater than z score"),
    AND($D$71 = "RIGHT", $Q167 &gt; IF($H$71="", 0, $H$71)), $R167,
    FALSE, N("Check if case is 'TWO' and both directions"),
    AND(
        $D$71 = "TWO",
        OR($Q167 &lt; -ABS($H$71), $Q167 &gt; ABS($H$71))
    ), $R167,
    FALSE, N("Default case: Return NA()"),
    TRUE, NA()
)</f>
        <v>#VALUE!</v>
      </c>
      <c r="V167" s="38"/>
      <c r="W167" s="23">
        <v>0.49999999999999789</v>
      </c>
      <c r="X167" s="23">
        <v>0.254</v>
      </c>
      <c r="Y167" s="23">
        <f t="shared" si="28"/>
        <v>0.254</v>
      </c>
      <c r="Z167" s="23" t="str">
        <f t="shared" si="29"/>
        <v>x</v>
      </c>
    </row>
    <row r="168" spans="1:26" ht="16" x14ac:dyDescent="0.2">
      <c r="A168" s="39"/>
      <c r="B168" s="23"/>
      <c r="C168" s="39">
        <f t="shared" si="39"/>
        <v>-3</v>
      </c>
      <c r="D168" s="39" t="e">
        <f t="shared" ref="D168:D174" si="40">IF(
    $A$167="x",
    $B$167,
    NA()
)</f>
        <v>#N/A</v>
      </c>
      <c r="E168" s="84" t="str">
        <f t="shared" ref="E168:E174" si="41">IFERROR(
    TEXT(
        E$71 + $C168 * F$71,
        IF(
            $L$62 = 0,
            "#,##0",
            "#,##0." &amp; REPT("0", $L$62)
        )
    ),
    ""
)</f>
        <v/>
      </c>
      <c r="F168" s="39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46">
        <f t="shared" si="22"/>
        <v>1.9166666666666656</v>
      </c>
      <c r="R168" s="81">
        <f t="shared" si="23"/>
        <v>6.3561706516962482E-2</v>
      </c>
      <c r="S168" s="81" t="e" cm="1">
        <f t="array" ref="S168">_xlfn.IFS(
    FALSE, N("Check if X1 shading is ON"),
    $S$48&lt;&gt;"x", NA(),
    FALSE, N("Check if case is 'LEFT' and x axis value less than z score"),
    AND($D$67 = "LEFT", $Q168 &lt; IF($H$67="", 0, $H$67)), $R168,
    FALSE, N("Check if case is 'RIGHT' and x axis value greater than z score"),
    AND($D$67 = "RIGHT", $Q168 &gt; IF($H$67="", 0, $H$67)), $R168,
    FALSE, N("Check if case is 'TWO' and both directions"),
    AND(
        $D$67 = "TWO",
        OR($Q168 &lt; -ABS($H$67), $Q168 &gt; ABS($H$68))
    ), $R168,
    FALSE, N("Default case: Return NA()"),
    TRUE, NA()
)</f>
        <v>#N/A</v>
      </c>
      <c r="T168" s="81" t="e" cm="1">
        <f t="array" ref="T168">_xlfn.IFS(
    FALSE, N("Check if X1 shading is ON"),
    $S$48&lt;&gt;"x", NA(),
    FALSE, N("Check if case is 'LEFT' and x axis value less than z score"),
    AND($D$68 = "LEFT", $Q168 &lt; IF($H$68="", 0, $H$68)), $R168,
    FALSE, N("Check if case is 'RIGHT' and x axis value greater than z score"),
    AND($D$68 = "RIGHT", $Q168 &gt; IF($H$68="", 0, $H$68)), $R168,
    FALSE, N("Default case: Return NA()"),
    TRUE, NA()
)</f>
        <v>#N/A</v>
      </c>
      <c r="U168" s="81" t="e" cm="1">
        <f t="array" ref="U168">_xlfn.IFS(
    FALSE, N("Check if X1 shading is ON"),
    $U$48&lt;&gt;"x", NA(),
    FALSE, N("Check if case is 'LEFT' and x axis value less than z score"),
    AND($D$71 = "LEFT", $Q168 &lt; IF($H$71="", 0, $H$71)), $R168,
    FALSE, N("Check if case is 'RIGHT' and x axis value greater than z score"),
    AND($D$71 = "RIGHT", $Q168 &gt; IF($H$71="", 0, $H$71)), $R168,
    FALSE, N("Check if case is 'TWO' and both directions"),
    AND(
        $D$71 = "TWO",
        OR($Q168 &lt; -ABS($H$71), $Q168 &gt; ABS($H$71))
    ), $R168,
    FALSE, N("Default case: Return NA()"),
    TRUE, NA()
)</f>
        <v>#VALUE!</v>
      </c>
      <c r="V168" s="38"/>
      <c r="W168" s="23">
        <v>0.66666666666666441</v>
      </c>
      <c r="X168" s="23">
        <v>0.254</v>
      </c>
      <c r="Y168" s="23">
        <f t="shared" si="28"/>
        <v>0.254</v>
      </c>
      <c r="Z168" s="23" t="str">
        <f t="shared" si="29"/>
        <v>x</v>
      </c>
    </row>
    <row r="169" spans="1:26" ht="16" x14ac:dyDescent="0.2">
      <c r="A169" s="39"/>
      <c r="B169" s="23"/>
      <c r="C169" s="39">
        <f t="shared" si="39"/>
        <v>-2</v>
      </c>
      <c r="D169" s="39" t="e">
        <f t="shared" si="40"/>
        <v>#N/A</v>
      </c>
      <c r="E169" s="84" t="str">
        <f t="shared" si="41"/>
        <v/>
      </c>
      <c r="F169" s="39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46">
        <f t="shared" si="22"/>
        <v>1.9583333333333324</v>
      </c>
      <c r="R169" s="81">
        <f t="shared" si="23"/>
        <v>5.8632082139484676E-2</v>
      </c>
      <c r="S169" s="81" t="e" cm="1">
        <f t="array" ref="S169">_xlfn.IFS(
    FALSE, N("Check if X1 shading is ON"),
    $S$48&lt;&gt;"x", NA(),
    FALSE, N("Check if case is 'LEFT' and x axis value less than z score"),
    AND($D$67 = "LEFT", $Q169 &lt; IF($H$67="", 0, $H$67)), $R169,
    FALSE, N("Check if case is 'RIGHT' and x axis value greater than z score"),
    AND($D$67 = "RIGHT", $Q169 &gt; IF($H$67="", 0, $H$67)), $R169,
    FALSE, N("Check if case is 'TWO' and both directions"),
    AND(
        $D$67 = "TWO",
        OR($Q169 &lt; -ABS($H$67), $Q169 &gt; ABS($H$68))
    ), $R169,
    FALSE, N("Default case: Return NA()"),
    TRUE, NA()
)</f>
        <v>#N/A</v>
      </c>
      <c r="T169" s="81" t="e" cm="1">
        <f t="array" ref="T169">_xlfn.IFS(
    FALSE, N("Check if X1 shading is ON"),
    $S$48&lt;&gt;"x", NA(),
    FALSE, N("Check if case is 'LEFT' and x axis value less than z score"),
    AND($D$68 = "LEFT", $Q169 &lt; IF($H$68="", 0, $H$68)), $R169,
    FALSE, N("Check if case is 'RIGHT' and x axis value greater than z score"),
    AND($D$68 = "RIGHT", $Q169 &gt; IF($H$68="", 0, $H$68)), $R169,
    FALSE, N("Default case: Return NA()"),
    TRUE, NA()
)</f>
        <v>#N/A</v>
      </c>
      <c r="U169" s="81" t="e" cm="1">
        <f t="array" ref="U169">_xlfn.IFS(
    FALSE, N("Check if X1 shading is ON"),
    $U$48&lt;&gt;"x", NA(),
    FALSE, N("Check if case is 'LEFT' and x axis value less than z score"),
    AND($D$71 = "LEFT", $Q169 &lt; IF($H$71="", 0, $H$71)), $R169,
    FALSE, N("Check if case is 'RIGHT' and x axis value greater than z score"),
    AND($D$71 = "RIGHT", $Q169 &gt; IF($H$71="", 0, $H$71)), $R169,
    FALSE, N("Check if case is 'TWO' and both directions"),
    AND(
        $D$71 = "TWO",
        OR($Q169 &lt; -ABS($H$71), $Q169 &gt; ABS($H$71))
    ), $R169,
    FALSE, N("Default case: Return NA()"),
    TRUE, NA()
)</f>
        <v>#VALUE!</v>
      </c>
      <c r="V169" s="38"/>
      <c r="W169" s="23">
        <v>0.83333333333333093</v>
      </c>
      <c r="X169" s="23">
        <v>0.254</v>
      </c>
      <c r="Y169" s="23">
        <f t="shared" si="28"/>
        <v>0.254</v>
      </c>
      <c r="Z169" s="23" t="str">
        <f t="shared" si="29"/>
        <v>x</v>
      </c>
    </row>
    <row r="170" spans="1:26" ht="16" x14ac:dyDescent="0.2">
      <c r="A170" s="39"/>
      <c r="B170" s="23"/>
      <c r="C170" s="39">
        <f t="shared" si="39"/>
        <v>-1</v>
      </c>
      <c r="D170" s="39" t="e">
        <f t="shared" si="40"/>
        <v>#N/A</v>
      </c>
      <c r="E170" s="84" t="str">
        <f t="shared" si="41"/>
        <v/>
      </c>
      <c r="F170" s="39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46">
        <f t="shared" si="22"/>
        <v>1.9999999999999991</v>
      </c>
      <c r="R170" s="81">
        <f t="shared" si="23"/>
        <v>5.3990966513188146E-2</v>
      </c>
      <c r="S170" s="81" t="e" cm="1">
        <f t="array" ref="S170">_xlfn.IFS(
    FALSE, N("Check if X1 shading is ON"),
    $S$48&lt;&gt;"x", NA(),
    FALSE, N("Check if case is 'LEFT' and x axis value less than z score"),
    AND($D$67 = "LEFT", $Q170 &lt; IF($H$67="", 0, $H$67)), $R170,
    FALSE, N("Check if case is 'RIGHT' and x axis value greater than z score"),
    AND($D$67 = "RIGHT", $Q170 &gt; IF($H$67="", 0, $H$67)), $R170,
    FALSE, N("Check if case is 'TWO' and both directions"),
    AND(
        $D$67 = "TWO",
        OR($Q170 &lt; -ABS($H$67), $Q170 &gt; ABS($H$68))
    ), $R170,
    FALSE, N("Default case: Return NA()"),
    TRUE, NA()
)</f>
        <v>#N/A</v>
      </c>
      <c r="T170" s="81" t="e" cm="1">
        <f t="array" ref="T170">_xlfn.IFS(
    FALSE, N("Check if X1 shading is ON"),
    $S$48&lt;&gt;"x", NA(),
    FALSE, N("Check if case is 'LEFT' and x axis value less than z score"),
    AND($D$68 = "LEFT", $Q170 &lt; IF($H$68="", 0, $H$68)), $R170,
    FALSE, N("Check if case is 'RIGHT' and x axis value greater than z score"),
    AND($D$68 = "RIGHT", $Q170 &gt; IF($H$68="", 0, $H$68)), $R170,
    FALSE, N("Default case: Return NA()"),
    TRUE, NA()
)</f>
        <v>#N/A</v>
      </c>
      <c r="U170" s="81" t="e" cm="1">
        <f t="array" ref="U170">_xlfn.IFS(
    FALSE, N("Check if X1 shading is ON"),
    $U$48&lt;&gt;"x", NA(),
    FALSE, N("Check if case is 'LEFT' and x axis value less than z score"),
    AND($D$71 = "LEFT", $Q170 &lt; IF($H$71="", 0, $H$71)), $R170,
    FALSE, N("Check if case is 'RIGHT' and x axis value greater than z score"),
    AND($D$71 = "RIGHT", $Q170 &gt; IF($H$71="", 0, $H$71)), $R170,
    FALSE, N("Check if case is 'TWO' and both directions"),
    AND(
        $D$71 = "TWO",
        OR($Q170 &lt; -ABS($H$71), $Q170 &gt; ABS($H$71))
    ), $R170,
    FALSE, N("Default case: Return NA()"),
    TRUE, NA()
)</f>
        <v>#VALUE!</v>
      </c>
      <c r="V170" s="38"/>
      <c r="W170" s="23">
        <v>-0.66666666666666874</v>
      </c>
      <c r="X170" s="23">
        <v>0.27800000000000002</v>
      </c>
      <c r="Y170" s="23">
        <f t="shared" si="28"/>
        <v>0.27800000000000002</v>
      </c>
      <c r="Z170" s="23" t="str">
        <f t="shared" si="29"/>
        <v>x</v>
      </c>
    </row>
    <row r="171" spans="1:26" ht="16" x14ac:dyDescent="0.2">
      <c r="A171" s="39"/>
      <c r="B171" s="23"/>
      <c r="C171" s="39">
        <f t="shared" si="39"/>
        <v>0</v>
      </c>
      <c r="D171" s="39" t="e">
        <f t="shared" si="40"/>
        <v>#N/A</v>
      </c>
      <c r="E171" s="84" t="str">
        <f t="shared" si="41"/>
        <v/>
      </c>
      <c r="F171" s="39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46">
        <f t="shared" si="22"/>
        <v>2.0416666666666656</v>
      </c>
      <c r="R171" s="81">
        <f t="shared" si="23"/>
        <v>4.9630986023359178E-2</v>
      </c>
      <c r="S171" s="81" t="e" cm="1">
        <f t="array" ref="S171">_xlfn.IFS(
    FALSE, N("Check if X1 shading is ON"),
    $S$48&lt;&gt;"x", NA(),
    FALSE, N("Check if case is 'LEFT' and x axis value less than z score"),
    AND($D$67 = "LEFT", $Q171 &lt; IF($H$67="", 0, $H$67)), $R171,
    FALSE, N("Check if case is 'RIGHT' and x axis value greater than z score"),
    AND($D$67 = "RIGHT", $Q171 &gt; IF($H$67="", 0, $H$67)), $R171,
    FALSE, N("Check if case is 'TWO' and both directions"),
    AND(
        $D$67 = "TWO",
        OR($Q171 &lt; -ABS($H$67), $Q171 &gt; ABS($H$68))
    ), $R171,
    FALSE, N("Default case: Return NA()"),
    TRUE, NA()
)</f>
        <v>#N/A</v>
      </c>
      <c r="T171" s="81" t="e" cm="1">
        <f t="array" ref="T171">_xlfn.IFS(
    FALSE, N("Check if X1 shading is ON"),
    $S$48&lt;&gt;"x", NA(),
    FALSE, N("Check if case is 'LEFT' and x axis value less than z score"),
    AND($D$68 = "LEFT", $Q171 &lt; IF($H$68="", 0, $H$68)), $R171,
    FALSE, N("Check if case is 'RIGHT' and x axis value greater than z score"),
    AND($D$68 = "RIGHT", $Q171 &gt; IF($H$68="", 0, $H$68)), $R171,
    FALSE, N("Default case: Return NA()"),
    TRUE, NA()
)</f>
        <v>#N/A</v>
      </c>
      <c r="U171" s="81" t="e" cm="1">
        <f t="array" ref="U171">_xlfn.IFS(
    FALSE, N("Check if X1 shading is ON"),
    $U$48&lt;&gt;"x", NA(),
    FALSE, N("Check if case is 'LEFT' and x axis value less than z score"),
    AND($D$71 = "LEFT", $Q171 &lt; IF($H$71="", 0, $H$71)), $R171,
    FALSE, N("Check if case is 'RIGHT' and x axis value greater than z score"),
    AND($D$71 = "RIGHT", $Q171 &gt; IF($H$71="", 0, $H$71)), $R171,
    FALSE, N("Check if case is 'TWO' and both directions"),
    AND(
        $D$71 = "TWO",
        OR($Q171 &lt; -ABS($H$71), $Q171 &gt; ABS($H$71))
    ), $R171,
    FALSE, N("Default case: Return NA()"),
    TRUE, NA()
)</f>
        <v>#VALUE!</v>
      </c>
      <c r="V171" s="38"/>
      <c r="W171" s="23">
        <v>-0.50000000000000222</v>
      </c>
      <c r="X171" s="23">
        <v>0.27800000000000002</v>
      </c>
      <c r="Y171" s="23">
        <f t="shared" si="28"/>
        <v>0.27800000000000002</v>
      </c>
      <c r="Z171" s="23" t="str">
        <f t="shared" si="29"/>
        <v>x</v>
      </c>
    </row>
    <row r="172" spans="1:26" ht="16" x14ac:dyDescent="0.2">
      <c r="A172" s="39"/>
      <c r="B172" s="23"/>
      <c r="C172" s="39">
        <f t="shared" si="39"/>
        <v>1</v>
      </c>
      <c r="D172" s="39" t="e">
        <f t="shared" si="40"/>
        <v>#N/A</v>
      </c>
      <c r="E172" s="84" t="str">
        <f t="shared" si="41"/>
        <v/>
      </c>
      <c r="F172" s="39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46">
        <f t="shared" si="22"/>
        <v>2.0833333333333321</v>
      </c>
      <c r="R172" s="81">
        <f t="shared" si="23"/>
        <v>4.5543952872905698E-2</v>
      </c>
      <c r="S172" s="81" t="e" cm="1">
        <f t="array" ref="S172">_xlfn.IFS(
    FALSE, N("Check if X1 shading is ON"),
    $S$48&lt;&gt;"x", NA(),
    FALSE, N("Check if case is 'LEFT' and x axis value less than z score"),
    AND($D$67 = "LEFT", $Q172 &lt; IF($H$67="", 0, $H$67)), $R172,
    FALSE, N("Check if case is 'RIGHT' and x axis value greater than z score"),
    AND($D$67 = "RIGHT", $Q172 &gt; IF($H$67="", 0, $H$67)), $R172,
    FALSE, N("Check if case is 'TWO' and both directions"),
    AND(
        $D$67 = "TWO",
        OR($Q172 &lt; -ABS($H$67), $Q172 &gt; ABS($H$68))
    ), $R172,
    FALSE, N("Default case: Return NA()"),
    TRUE, NA()
)</f>
        <v>#N/A</v>
      </c>
      <c r="T172" s="81" t="e" cm="1">
        <f t="array" ref="T172">_xlfn.IFS(
    FALSE, N("Check if X1 shading is ON"),
    $S$48&lt;&gt;"x", NA(),
    FALSE, N("Check if case is 'LEFT' and x axis value less than z score"),
    AND($D$68 = "LEFT", $Q172 &lt; IF($H$68="", 0, $H$68)), $R172,
    FALSE, N("Check if case is 'RIGHT' and x axis value greater than z score"),
    AND($D$68 = "RIGHT", $Q172 &gt; IF($H$68="", 0, $H$68)), $R172,
    FALSE, N("Default case: Return NA()"),
    TRUE, NA()
)</f>
        <v>#N/A</v>
      </c>
      <c r="U172" s="81" t="e" cm="1">
        <f t="array" ref="U172">_xlfn.IFS(
    FALSE, N("Check if X1 shading is ON"),
    $U$48&lt;&gt;"x", NA(),
    FALSE, N("Check if case is 'LEFT' and x axis value less than z score"),
    AND($D$71 = "LEFT", $Q172 &lt; IF($H$71="", 0, $H$71)), $R172,
    FALSE, N("Check if case is 'RIGHT' and x axis value greater than z score"),
    AND($D$71 = "RIGHT", $Q172 &gt; IF($H$71="", 0, $H$71)), $R172,
    FALSE, N("Check if case is 'TWO' and both directions"),
    AND(
        $D$71 = "TWO",
        OR($Q172 &lt; -ABS($H$71), $Q172 &gt; ABS($H$71))
    ), $R172,
    FALSE, N("Default case: Return NA()"),
    TRUE, NA()
)</f>
        <v>#VALUE!</v>
      </c>
      <c r="V172" s="38"/>
      <c r="W172" s="23">
        <v>-0.33333333333333548</v>
      </c>
      <c r="X172" s="23">
        <v>0.27800000000000002</v>
      </c>
      <c r="Y172" s="23">
        <f t="shared" si="28"/>
        <v>0.27800000000000002</v>
      </c>
      <c r="Z172" s="23" t="str">
        <f t="shared" si="29"/>
        <v>x</v>
      </c>
    </row>
    <row r="173" spans="1:26" ht="16" x14ac:dyDescent="0.2">
      <c r="A173" s="39"/>
      <c r="B173" s="23"/>
      <c r="C173" s="39">
        <f t="shared" si="39"/>
        <v>2</v>
      </c>
      <c r="D173" s="39" t="e">
        <f t="shared" si="40"/>
        <v>#N/A</v>
      </c>
      <c r="E173" s="84" t="str">
        <f t="shared" si="41"/>
        <v/>
      </c>
      <c r="F173" s="39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46">
        <f t="shared" si="22"/>
        <v>2.1249999999999987</v>
      </c>
      <c r="R173" s="81">
        <f t="shared" si="23"/>
        <v>4.1720985256338723E-2</v>
      </c>
      <c r="S173" s="81" t="e" cm="1">
        <f t="array" ref="S173">_xlfn.IFS(
    FALSE, N("Check if X1 shading is ON"),
    $S$48&lt;&gt;"x", NA(),
    FALSE, N("Check if case is 'LEFT' and x axis value less than z score"),
    AND($D$67 = "LEFT", $Q173 &lt; IF($H$67="", 0, $H$67)), $R173,
    FALSE, N("Check if case is 'RIGHT' and x axis value greater than z score"),
    AND($D$67 = "RIGHT", $Q173 &gt; IF($H$67="", 0, $H$67)), $R173,
    FALSE, N("Check if case is 'TWO' and both directions"),
    AND(
        $D$67 = "TWO",
        OR($Q173 &lt; -ABS($H$67), $Q173 &gt; ABS($H$68))
    ), $R173,
    FALSE, N("Default case: Return NA()"),
    TRUE, NA()
)</f>
        <v>#N/A</v>
      </c>
      <c r="T173" s="81" t="e" cm="1">
        <f t="array" ref="T173">_xlfn.IFS(
    FALSE, N("Check if X1 shading is ON"),
    $S$48&lt;&gt;"x", NA(),
    FALSE, N("Check if case is 'LEFT' and x axis value less than z score"),
    AND($D$68 = "LEFT", $Q173 &lt; IF($H$68="", 0, $H$68)), $R173,
    FALSE, N("Check if case is 'RIGHT' and x axis value greater than z score"),
    AND($D$68 = "RIGHT", $Q173 &gt; IF($H$68="", 0, $H$68)), $R173,
    FALSE, N("Default case: Return NA()"),
    TRUE, NA()
)</f>
        <v>#N/A</v>
      </c>
      <c r="U173" s="81" t="e" cm="1">
        <f t="array" ref="U173">_xlfn.IFS(
    FALSE, N("Check if X1 shading is ON"),
    $U$48&lt;&gt;"x", NA(),
    FALSE, N("Check if case is 'LEFT' and x axis value less than z score"),
    AND($D$71 = "LEFT", $Q173 &lt; IF($H$71="", 0, $H$71)), $R173,
    FALSE, N("Check if case is 'RIGHT' and x axis value greater than z score"),
    AND($D$71 = "RIGHT", $Q173 &gt; IF($H$71="", 0, $H$71)), $R173,
    FALSE, N("Check if case is 'TWO' and both directions"),
    AND(
        $D$71 = "TWO",
        OR($Q173 &lt; -ABS($H$71), $Q173 &gt; ABS($H$71))
    ), $R173,
    FALSE, N("Default case: Return NA()"),
    TRUE, NA()
)</f>
        <v>#VALUE!</v>
      </c>
      <c r="V173" s="38"/>
      <c r="W173" s="23">
        <v>-0.16666666666666879</v>
      </c>
      <c r="X173" s="23">
        <v>0.27800000000000002</v>
      </c>
      <c r="Y173" s="23">
        <f t="shared" si="28"/>
        <v>0.27800000000000002</v>
      </c>
      <c r="Z173" s="23" t="str">
        <f t="shared" si="29"/>
        <v>x</v>
      </c>
    </row>
    <row r="174" spans="1:26" ht="16" x14ac:dyDescent="0.2">
      <c r="A174" s="39"/>
      <c r="B174" s="23"/>
      <c r="C174" s="39">
        <f t="shared" si="39"/>
        <v>3</v>
      </c>
      <c r="D174" s="39" t="e">
        <f t="shared" si="40"/>
        <v>#N/A</v>
      </c>
      <c r="E174" s="84" t="str">
        <f t="shared" si="41"/>
        <v/>
      </c>
      <c r="F174" s="39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46">
        <f t="shared" si="22"/>
        <v>2.1666666666666652</v>
      </c>
      <c r="R174" s="81">
        <f t="shared" si="23"/>
        <v>3.8152623506418078E-2</v>
      </c>
      <c r="S174" s="81" t="e" cm="1">
        <f t="array" ref="S174">_xlfn.IFS(
    FALSE, N("Check if X1 shading is ON"),
    $S$48&lt;&gt;"x", NA(),
    FALSE, N("Check if case is 'LEFT' and x axis value less than z score"),
    AND($D$67 = "LEFT", $Q174 &lt; IF($H$67="", 0, $H$67)), $R174,
    FALSE, N("Check if case is 'RIGHT' and x axis value greater than z score"),
    AND($D$67 = "RIGHT", $Q174 &gt; IF($H$67="", 0, $H$67)), $R174,
    FALSE, N("Check if case is 'TWO' and both directions"),
    AND(
        $D$67 = "TWO",
        OR($Q174 &lt; -ABS($H$67), $Q174 &gt; ABS($H$68))
    ), $R174,
    FALSE, N("Default case: Return NA()"),
    TRUE, NA()
)</f>
        <v>#N/A</v>
      </c>
      <c r="T174" s="81" t="e" cm="1">
        <f t="array" ref="T174">_xlfn.IFS(
    FALSE, N("Check if X1 shading is ON"),
    $S$48&lt;&gt;"x", NA(),
    FALSE, N("Check if case is 'LEFT' and x axis value less than z score"),
    AND($D$68 = "LEFT", $Q174 &lt; IF($H$68="", 0, $H$68)), $R174,
    FALSE, N("Check if case is 'RIGHT' and x axis value greater than z score"),
    AND($D$68 = "RIGHT", $Q174 &gt; IF($H$68="", 0, $H$68)), $R174,
    FALSE, N("Default case: Return NA()"),
    TRUE, NA()
)</f>
        <v>#N/A</v>
      </c>
      <c r="U174" s="81" t="e" cm="1">
        <f t="array" ref="U174">_xlfn.IFS(
    FALSE, N("Check if X1 shading is ON"),
    $U$48&lt;&gt;"x", NA(),
    FALSE, N("Check if case is 'LEFT' and x axis value less than z score"),
    AND($D$71 = "LEFT", $Q174 &lt; IF($H$71="", 0, $H$71)), $R174,
    FALSE, N("Check if case is 'RIGHT' and x axis value greater than z score"),
    AND($D$71 = "RIGHT", $Q174 &gt; IF($H$71="", 0, $H$71)), $R174,
    FALSE, N("Check if case is 'TWO' and both directions"),
    AND(
        $D$71 = "TWO",
        OR($Q174 &lt; -ABS($H$71), $Q174 &gt; ABS($H$71))
    ), $R174,
    FALSE, N("Default case: Return NA()"),
    TRUE, NA()
)</f>
        <v>#VALUE!</v>
      </c>
      <c r="V174" s="38"/>
      <c r="W174" s="23">
        <v>0.16666666666666449</v>
      </c>
      <c r="X174" s="23">
        <v>0.27800000000000002</v>
      </c>
      <c r="Y174" s="23">
        <f t="shared" si="28"/>
        <v>0.27800000000000002</v>
      </c>
      <c r="Z174" s="23" t="str">
        <f t="shared" si="29"/>
        <v>x</v>
      </c>
    </row>
    <row r="175" spans="1:26" ht="16" x14ac:dyDescent="0.2">
      <c r="A175" s="39"/>
      <c r="B175" s="23"/>
      <c r="C175" s="23"/>
      <c r="D175" s="39"/>
      <c r="E175" s="39"/>
      <c r="F175" s="39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46">
        <f t="shared" si="22"/>
        <v>2.2083333333333317</v>
      </c>
      <c r="R175" s="81">
        <f t="shared" si="23"/>
        <v>3.4828941387634517E-2</v>
      </c>
      <c r="S175" s="81" t="e" cm="1">
        <f t="array" ref="S175">_xlfn.IFS(
    FALSE, N("Check if X1 shading is ON"),
    $S$48&lt;&gt;"x", NA(),
    FALSE, N("Check if case is 'LEFT' and x axis value less than z score"),
    AND($D$67 = "LEFT", $Q175 &lt; IF($H$67="", 0, $H$67)), $R175,
    FALSE, N("Check if case is 'RIGHT' and x axis value greater than z score"),
    AND($D$67 = "RIGHT", $Q175 &gt; IF($H$67="", 0, $H$67)), $R175,
    FALSE, N("Check if case is 'TWO' and both directions"),
    AND(
        $D$67 = "TWO",
        OR($Q175 &lt; -ABS($H$67), $Q175 &gt; ABS($H$68))
    ), $R175,
    FALSE, N("Default case: Return NA()"),
    TRUE, NA()
)</f>
        <v>#N/A</v>
      </c>
      <c r="T175" s="81" cm="1">
        <f t="array" ref="T175">_xlfn.IFS(
    FALSE, N("Check if X1 shading is ON"),
    $S$48&lt;&gt;"x", NA(),
    FALSE, N("Check if case is 'LEFT' and x axis value less than z score"),
    AND($D$68 = "LEFT", $Q175 &lt; IF($H$68="", 0, $H$68)), $R175,
    FALSE, N("Check if case is 'RIGHT' and x axis value greater than z score"),
    AND($D$68 = "RIGHT", $Q175 &gt; IF($H$68="", 0, $H$68)), $R175,
    FALSE, N("Default case: Return NA()"),
    TRUE, NA()
)</f>
        <v>3.4828941387634517E-2</v>
      </c>
      <c r="U175" s="81" t="e" cm="1">
        <f t="array" ref="U175">_xlfn.IFS(
    FALSE, N("Check if X1 shading is ON"),
    $U$48&lt;&gt;"x", NA(),
    FALSE, N("Check if case is 'LEFT' and x axis value less than z score"),
    AND($D$71 = "LEFT", $Q175 &lt; IF($H$71="", 0, $H$71)), $R175,
    FALSE, N("Check if case is 'RIGHT' and x axis value greater than z score"),
    AND($D$71 = "RIGHT", $Q175 &gt; IF($H$71="", 0, $H$71)), $R175,
    FALSE, N("Check if case is 'TWO' and both directions"),
    AND(
        $D$71 = "TWO",
        OR($Q175 &lt; -ABS($H$71), $Q175 &gt; ABS($H$71))
    ), $R175,
    FALSE, N("Default case: Return NA()"),
    TRUE, NA()
)</f>
        <v>#VALUE!</v>
      </c>
      <c r="V175" s="38"/>
      <c r="W175" s="23">
        <v>0.33333333333333115</v>
      </c>
      <c r="X175" s="23">
        <v>0.27800000000000002</v>
      </c>
      <c r="Y175" s="23">
        <f t="shared" si="28"/>
        <v>0.27800000000000002</v>
      </c>
      <c r="Z175" s="23" t="str">
        <f t="shared" si="29"/>
        <v>x</v>
      </c>
    </row>
    <row r="176" spans="1:26" ht="19" x14ac:dyDescent="0.25">
      <c r="A176" s="78" t="s">
        <v>414</v>
      </c>
      <c r="B176" s="23"/>
      <c r="C176" s="5" t="str">
        <f>$F$66</f>
        <v>σ</v>
      </c>
      <c r="D176" s="110">
        <f>H31</f>
        <v>0</v>
      </c>
      <c r="E176" s="39"/>
      <c r="F176" s="39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46">
        <f t="shared" si="22"/>
        <v>2.2499999999999982</v>
      </c>
      <c r="R176" s="81">
        <f t="shared" si="23"/>
        <v>3.173965183566755E-2</v>
      </c>
      <c r="S176" s="81" t="e" cm="1">
        <f t="array" ref="S176">_xlfn.IFS(
    FALSE, N("Check if X1 shading is ON"),
    $S$48&lt;&gt;"x", NA(),
    FALSE, N("Check if case is 'LEFT' and x axis value less than z score"),
    AND($D$67 = "LEFT", $Q176 &lt; IF($H$67="", 0, $H$67)), $R176,
    FALSE, N("Check if case is 'RIGHT' and x axis value greater than z score"),
    AND($D$67 = "RIGHT", $Q176 &gt; IF($H$67="", 0, $H$67)), $R176,
    FALSE, N("Check if case is 'TWO' and both directions"),
    AND(
        $D$67 = "TWO",
        OR($Q176 &lt; -ABS($H$67), $Q176 &gt; ABS($H$68))
    ), $R176,
    FALSE, N("Default case: Return NA()"),
    TRUE, NA()
)</f>
        <v>#N/A</v>
      </c>
      <c r="T176" s="81" cm="1">
        <f t="array" ref="T176">_xlfn.IFS(
    FALSE, N("Check if X1 shading is ON"),
    $S$48&lt;&gt;"x", NA(),
    FALSE, N("Check if case is 'LEFT' and x axis value less than z score"),
    AND($D$68 = "LEFT", $Q176 &lt; IF($H$68="", 0, $H$68)), $R176,
    FALSE, N("Check if case is 'RIGHT' and x axis value greater than z score"),
    AND($D$68 = "RIGHT", $Q176 &gt; IF($H$68="", 0, $H$68)), $R176,
    FALSE, N("Default case: Return NA()"),
    TRUE, NA()
)</f>
        <v>3.173965183566755E-2</v>
      </c>
      <c r="U176" s="81" t="e" cm="1">
        <f t="array" ref="U176">_xlfn.IFS(
    FALSE, N("Check if X1 shading is ON"),
    $U$48&lt;&gt;"x", NA(),
    FALSE, N("Check if case is 'LEFT' and x axis value less than z score"),
    AND($D$71 = "LEFT", $Q176 &lt; IF($H$71="", 0, $H$71)), $R176,
    FALSE, N("Check if case is 'RIGHT' and x axis value greater than z score"),
    AND($D$71 = "RIGHT", $Q176 &gt; IF($H$71="", 0, $H$71)), $R176,
    FALSE, N("Check if case is 'TWO' and both directions"),
    AND(
        $D$71 = "TWO",
        OR($Q176 &lt; -ABS($H$71), $Q176 &gt; ABS($H$71))
    ), $R176,
    FALSE, N("Default case: Return NA()"),
    TRUE, NA()
)</f>
        <v>#VALUE!</v>
      </c>
      <c r="V176" s="38"/>
      <c r="W176" s="23">
        <v>0.49999999999999789</v>
      </c>
      <c r="X176" s="23">
        <v>0.27800000000000002</v>
      </c>
      <c r="Y176" s="23">
        <f t="shared" si="28"/>
        <v>0.27800000000000002</v>
      </c>
      <c r="Z176" s="23" t="str">
        <f t="shared" si="29"/>
        <v>x</v>
      </c>
    </row>
    <row r="177" spans="1:26" ht="34" x14ac:dyDescent="0.2">
      <c r="A177" s="44" t="s">
        <v>289</v>
      </c>
      <c r="B177" s="5" t="s">
        <v>290</v>
      </c>
      <c r="C177" s="45" t="str">
        <f>LEFT(A176,6)&amp;" "&amp;$B$67&amp;" axis"</f>
        <v>X3 std normal pop axis</v>
      </c>
      <c r="D177" s="45" t="str">
        <f>$B$62&amp;" stdev y"</f>
        <v>0 stdev y</v>
      </c>
      <c r="E177" s="23"/>
      <c r="F177" s="23"/>
      <c r="G177" s="45" t="str">
        <f>$B$67&amp;" stdev labels"</f>
        <v>normal pop stdev labels</v>
      </c>
      <c r="H177" s="38"/>
      <c r="I177" s="38"/>
      <c r="J177" s="38"/>
      <c r="K177" s="38"/>
      <c r="L177" s="38"/>
      <c r="M177" s="38"/>
      <c r="N177" s="38"/>
      <c r="O177" s="38"/>
      <c r="P177" s="38"/>
      <c r="Q177" s="46">
        <f t="shared" si="22"/>
        <v>2.2916666666666647</v>
      </c>
      <c r="R177" s="81">
        <f t="shared" si="23"/>
        <v>2.8874206565747504E-2</v>
      </c>
      <c r="S177" s="81" t="e" cm="1">
        <f t="array" ref="S177">_xlfn.IFS(
    FALSE, N("Check if X1 shading is ON"),
    $S$48&lt;&gt;"x", NA(),
    FALSE, N("Check if case is 'LEFT' and x axis value less than z score"),
    AND($D$67 = "LEFT", $Q177 &lt; IF($H$67="", 0, $H$67)), $R177,
    FALSE, N("Check if case is 'RIGHT' and x axis value greater than z score"),
    AND($D$67 = "RIGHT", $Q177 &gt; IF($H$67="", 0, $H$67)), $R177,
    FALSE, N("Check if case is 'TWO' and both directions"),
    AND(
        $D$67 = "TWO",
        OR($Q177 &lt; -ABS($H$67), $Q177 &gt; ABS($H$68))
    ), $R177,
    FALSE, N("Default case: Return NA()"),
    TRUE, NA()
)</f>
        <v>#N/A</v>
      </c>
      <c r="T177" s="81" cm="1">
        <f t="array" ref="T177">_xlfn.IFS(
    FALSE, N("Check if X1 shading is ON"),
    $S$48&lt;&gt;"x", NA(),
    FALSE, N("Check if case is 'LEFT' and x axis value less than z score"),
    AND($D$68 = "LEFT", $Q177 &lt; IF($H$68="", 0, $H$68)), $R177,
    FALSE, N("Check if case is 'RIGHT' and x axis value greater than z score"),
    AND($D$68 = "RIGHT", $Q177 &gt; IF($H$68="", 0, $H$68)), $R177,
    FALSE, N("Default case: Return NA()"),
    TRUE, NA()
)</f>
        <v>2.8874206565747504E-2</v>
      </c>
      <c r="U177" s="81" t="e" cm="1">
        <f t="array" ref="U177">_xlfn.IFS(
    FALSE, N("Check if X1 shading is ON"),
    $U$48&lt;&gt;"x", NA(),
    FALSE, N("Check if case is 'LEFT' and x axis value less than z score"),
    AND($D$71 = "LEFT", $Q177 &lt; IF($H$71="", 0, $H$71)), $R177,
    FALSE, N("Check if case is 'RIGHT' and x axis value greater than z score"),
    AND($D$71 = "RIGHT", $Q177 &gt; IF($H$71="", 0, $H$71)), $R177,
    FALSE, N("Check if case is 'TWO' and both directions"),
    AND(
        $D$71 = "TWO",
        OR($Q177 &lt; -ABS($H$71), $Q177 &gt; ABS($H$71))
    ), $R177,
    FALSE, N("Default case: Return NA()"),
    TRUE, NA()
)</f>
        <v>#VALUE!</v>
      </c>
      <c r="V177" s="38"/>
      <c r="W177" s="23">
        <v>0.66666666666666441</v>
      </c>
      <c r="X177" s="23">
        <v>0.27800000000000002</v>
      </c>
      <c r="Y177" s="23">
        <f t="shared" si="28"/>
        <v>0.27800000000000002</v>
      </c>
      <c r="Z177" s="23" t="str">
        <f t="shared" si="29"/>
        <v>x</v>
      </c>
    </row>
    <row r="178" spans="1:26" ht="16" x14ac:dyDescent="0.2">
      <c r="A178" s="39">
        <f>L60</f>
        <v>0</v>
      </c>
      <c r="B178" s="23">
        <f>B167+0.03</f>
        <v>-0.17</v>
      </c>
      <c r="C178" s="39">
        <f>C157</f>
        <v>-4</v>
      </c>
      <c r="D178" s="39" t="e">
        <f>IF(
    A178="x",
    B178,
    NA()
)</f>
        <v>#N/A</v>
      </c>
      <c r="E178" s="16"/>
      <c r="F178" s="108">
        <f>D176</f>
        <v>0</v>
      </c>
      <c r="G178" s="84" t="str">
        <f>IF($F$67 = "", "",
    C176&amp;" = "&amp;TEXT(F178,
        IF($L$62 = 0,
            "#,##0;-#,##0;0",
            "#,##0." &amp; REPT("0", $L$62) &amp; ";-#,##0." &amp; REPT("0", $L$62) &amp; ";0"
        )
    )
)</f>
        <v>σ = 0</v>
      </c>
      <c r="H178" s="38"/>
      <c r="I178" s="38"/>
      <c r="J178" s="38"/>
      <c r="K178" s="38"/>
      <c r="L178" s="38"/>
      <c r="M178" s="38"/>
      <c r="N178" s="38"/>
      <c r="O178" s="38"/>
      <c r="P178" s="38"/>
      <c r="Q178" s="46">
        <f t="shared" si="22"/>
        <v>2.3333333333333313</v>
      </c>
      <c r="R178" s="81">
        <f t="shared" si="23"/>
        <v>2.6221889093709622E-2</v>
      </c>
      <c r="S178" s="81" t="e" cm="1">
        <f t="array" ref="S178">_xlfn.IFS(
    FALSE, N("Check if X1 shading is ON"),
    $S$48&lt;&gt;"x", NA(),
    FALSE, N("Check if case is 'LEFT' and x axis value less than z score"),
    AND($D$67 = "LEFT", $Q178 &lt; IF($H$67="", 0, $H$67)), $R178,
    FALSE, N("Check if case is 'RIGHT' and x axis value greater than z score"),
    AND($D$67 = "RIGHT", $Q178 &gt; IF($H$67="", 0, $H$67)), $R178,
    FALSE, N("Check if case is 'TWO' and both directions"),
    AND(
        $D$67 = "TWO",
        OR($Q178 &lt; -ABS($H$67), $Q178 &gt; ABS($H$68))
    ), $R178,
    FALSE, N("Default case: Return NA()"),
    TRUE, NA()
)</f>
        <v>#N/A</v>
      </c>
      <c r="T178" s="81" cm="1">
        <f t="array" ref="T178">_xlfn.IFS(
    FALSE, N("Check if X1 shading is ON"),
    $S$48&lt;&gt;"x", NA(),
    FALSE, N("Check if case is 'LEFT' and x axis value less than z score"),
    AND($D$68 = "LEFT", $Q178 &lt; IF($H$68="", 0, $H$68)), $R178,
    FALSE, N("Check if case is 'RIGHT' and x axis value greater than z score"),
    AND($D$68 = "RIGHT", $Q178 &gt; IF($H$68="", 0, $H$68)), $R178,
    FALSE, N("Default case: Return NA()"),
    TRUE, NA()
)</f>
        <v>2.6221889093709622E-2</v>
      </c>
      <c r="U178" s="81" t="e" cm="1">
        <f t="array" ref="U178">_xlfn.IFS(
    FALSE, N("Check if X1 shading is ON"),
    $U$48&lt;&gt;"x", NA(),
    FALSE, N("Check if case is 'LEFT' and x axis value less than z score"),
    AND($D$71 = "LEFT", $Q178 &lt; IF($H$71="", 0, $H$71)), $R178,
    FALSE, N("Check if case is 'RIGHT' and x axis value greater than z score"),
    AND($D$71 = "RIGHT", $Q178 &gt; IF($H$71="", 0, $H$71)), $R178,
    FALSE, N("Check if case is 'TWO' and both directions"),
    AND(
        $D$71 = "TWO",
        OR($Q178 &lt; -ABS($H$71), $Q178 &gt; ABS($H$71))
    ), $R178,
    FALSE, N("Default case: Return NA()"),
    TRUE, NA()
)</f>
        <v>#VALUE!</v>
      </c>
      <c r="V178" s="38"/>
      <c r="W178" s="23">
        <v>-0.66666666666666874</v>
      </c>
      <c r="X178" s="23">
        <v>0.30199999999999999</v>
      </c>
      <c r="Y178" s="23">
        <f t="shared" si="28"/>
        <v>0.30199999999999999</v>
      </c>
      <c r="Z178" s="23" t="str">
        <f t="shared" si="29"/>
        <v>x</v>
      </c>
    </row>
    <row r="179" spans="1:26" ht="16" x14ac:dyDescent="0.2">
      <c r="A179" s="39"/>
      <c r="B179" s="23"/>
      <c r="C179" s="39">
        <f t="shared" ref="C179:C184" si="42">C158</f>
        <v>-3</v>
      </c>
      <c r="D179" s="39" t="e">
        <f>D178</f>
        <v>#N/A</v>
      </c>
      <c r="E179" s="23">
        <v>-3</v>
      </c>
      <c r="F179" s="109">
        <f>E179*$D$176</f>
        <v>0</v>
      </c>
      <c r="G179" s="84" t="str">
        <f t="shared" ref="G179:G185" si="43">IF($F$67 = "", "",
    TEXT(F179,
        IF($L$62 = 0,
            "+#,##0;-#,##0;0",
            "+#,##0." &amp; REPT("0", $L$62) &amp; ";-#,##0." &amp; REPT("0", $L$62) &amp; ";0"
        )
    )
)</f>
        <v>0</v>
      </c>
      <c r="H179" s="38"/>
      <c r="I179" s="38"/>
      <c r="J179" s="38"/>
      <c r="K179" s="38"/>
      <c r="L179" s="38"/>
      <c r="M179" s="38"/>
      <c r="N179" s="38"/>
      <c r="O179" s="38"/>
      <c r="P179" s="38"/>
      <c r="Q179" s="46">
        <f t="shared" ref="Q179:Q194" si="44">Q178+$P$52</f>
        <v>2.3749999999999978</v>
      </c>
      <c r="R179" s="81">
        <f t="shared" ref="R179:R194" si="45">IF(
    LEFT($B$67,1) ="T",
    _xlfn.T.DIST(Q179, $A$67-1, FALSE),
    _xlfn.NORM.S.DIST(Q179, FALSE)
)</f>
        <v>2.3771900829913931E-2</v>
      </c>
      <c r="S179" s="81" t="e" cm="1">
        <f t="array" ref="S179">_xlfn.IFS(
    FALSE, N("Check if X1 shading is ON"),
    $S$48&lt;&gt;"x", NA(),
    FALSE, N("Check if case is 'LEFT' and x axis value less than z score"),
    AND($D$67 = "LEFT", $Q179 &lt; IF($H$67="", 0, $H$67)), $R179,
    FALSE, N("Check if case is 'RIGHT' and x axis value greater than z score"),
    AND($D$67 = "RIGHT", $Q179 &gt; IF($H$67="", 0, $H$67)), $R179,
    FALSE, N("Check if case is 'TWO' and both directions"),
    AND(
        $D$67 = "TWO",
        OR($Q179 &lt; -ABS($H$67), $Q179 &gt; ABS($H$68))
    ), $R179,
    FALSE, N("Default case: Return NA()"),
    TRUE, NA()
)</f>
        <v>#N/A</v>
      </c>
      <c r="T179" s="81" cm="1">
        <f t="array" ref="T179">_xlfn.IFS(
    FALSE, N("Check if X1 shading is ON"),
    $S$48&lt;&gt;"x", NA(),
    FALSE, N("Check if case is 'LEFT' and x axis value less than z score"),
    AND($D$68 = "LEFT", $Q179 &lt; IF($H$68="", 0, $H$68)), $R179,
    FALSE, N("Check if case is 'RIGHT' and x axis value greater than z score"),
    AND($D$68 = "RIGHT", $Q179 &gt; IF($H$68="", 0, $H$68)), $R179,
    FALSE, N("Default case: Return NA()"),
    TRUE, NA()
)</f>
        <v>2.3771900829913931E-2</v>
      </c>
      <c r="U179" s="81" t="e" cm="1">
        <f t="array" ref="U179">_xlfn.IFS(
    FALSE, N("Check if X1 shading is ON"),
    $U$48&lt;&gt;"x", NA(),
    FALSE, N("Check if case is 'LEFT' and x axis value less than z score"),
    AND($D$71 = "LEFT", $Q179 &lt; IF($H$71="", 0, $H$71)), $R179,
    FALSE, N("Check if case is 'RIGHT' and x axis value greater than z score"),
    AND($D$71 = "RIGHT", $Q179 &gt; IF($H$71="", 0, $H$71)), $R179,
    FALSE, N("Check if case is 'TWO' and both directions"),
    AND(
        $D$71 = "TWO",
        OR($Q179 &lt; -ABS($H$71), $Q179 &gt; ABS($H$71))
    ), $R179,
    FALSE, N("Default case: Return NA()"),
    TRUE, NA()
)</f>
        <v>#VALUE!</v>
      </c>
      <c r="V179" s="38"/>
      <c r="W179" s="23">
        <v>-0.50000000000000222</v>
      </c>
      <c r="X179" s="23">
        <v>0.30199999999999999</v>
      </c>
      <c r="Y179" s="23">
        <f t="shared" si="28"/>
        <v>0.30199999999999999</v>
      </c>
      <c r="Z179" s="23" t="str">
        <f t="shared" si="29"/>
        <v>x</v>
      </c>
    </row>
    <row r="180" spans="1:26" ht="16" x14ac:dyDescent="0.2">
      <c r="A180" s="39"/>
      <c r="B180" s="23"/>
      <c r="C180" s="39">
        <f t="shared" si="42"/>
        <v>-2</v>
      </c>
      <c r="D180" s="39" t="e">
        <f t="shared" ref="D180:D185" si="46">D179</f>
        <v>#N/A</v>
      </c>
      <c r="E180" s="23">
        <v>-2</v>
      </c>
      <c r="F180" s="109">
        <f t="shared" ref="F180:F185" si="47">E180*$D$176</f>
        <v>0</v>
      </c>
      <c r="G180" s="84" t="str">
        <f t="shared" si="43"/>
        <v>0</v>
      </c>
      <c r="H180" s="38"/>
      <c r="I180" s="38"/>
      <c r="J180" s="38"/>
      <c r="K180" s="38"/>
      <c r="L180" s="38"/>
      <c r="M180" s="38"/>
      <c r="N180" s="38"/>
      <c r="O180" s="38"/>
      <c r="P180" s="38"/>
      <c r="Q180" s="46">
        <f t="shared" si="44"/>
        <v>2.4166666666666643</v>
      </c>
      <c r="R180" s="81">
        <f t="shared" si="45"/>
        <v>2.1513440016773775E-2</v>
      </c>
      <c r="S180" s="81" t="e" cm="1">
        <f t="array" ref="S180">_xlfn.IFS(
    FALSE, N("Check if X1 shading is ON"),
    $S$48&lt;&gt;"x", NA(),
    FALSE, N("Check if case is 'LEFT' and x axis value less than z score"),
    AND($D$67 = "LEFT", $Q180 &lt; IF($H$67="", 0, $H$67)), $R180,
    FALSE, N("Check if case is 'RIGHT' and x axis value greater than z score"),
    AND($D$67 = "RIGHT", $Q180 &gt; IF($H$67="", 0, $H$67)), $R180,
    FALSE, N("Check if case is 'TWO' and both directions"),
    AND(
        $D$67 = "TWO",
        OR($Q180 &lt; -ABS($H$67), $Q180 &gt; ABS($H$68))
    ), $R180,
    FALSE, N("Default case: Return NA()"),
    TRUE, NA()
)</f>
        <v>#N/A</v>
      </c>
      <c r="T180" s="81" cm="1">
        <f t="array" ref="T180">_xlfn.IFS(
    FALSE, N("Check if X1 shading is ON"),
    $S$48&lt;&gt;"x", NA(),
    FALSE, N("Check if case is 'LEFT' and x axis value less than z score"),
    AND($D$68 = "LEFT", $Q180 &lt; IF($H$68="", 0, $H$68)), $R180,
    FALSE, N("Check if case is 'RIGHT' and x axis value greater than z score"),
    AND($D$68 = "RIGHT", $Q180 &gt; IF($H$68="", 0, $H$68)), $R180,
    FALSE, N("Default case: Return NA()"),
    TRUE, NA()
)</f>
        <v>2.1513440016773775E-2</v>
      </c>
      <c r="U180" s="81" t="e" cm="1">
        <f t="array" ref="U180">_xlfn.IFS(
    FALSE, N("Check if X1 shading is ON"),
    $U$48&lt;&gt;"x", NA(),
    FALSE, N("Check if case is 'LEFT' and x axis value less than z score"),
    AND($D$71 = "LEFT", $Q180 &lt; IF($H$71="", 0, $H$71)), $R180,
    FALSE, N("Check if case is 'RIGHT' and x axis value greater than z score"),
    AND($D$71 = "RIGHT", $Q180 &gt; IF($H$71="", 0, $H$71)), $R180,
    FALSE, N("Check if case is 'TWO' and both directions"),
    AND(
        $D$71 = "TWO",
        OR($Q180 &lt; -ABS($H$71), $Q180 &gt; ABS($H$71))
    ), $R180,
    FALSE, N("Default case: Return NA()"),
    TRUE, NA()
)</f>
        <v>#VALUE!</v>
      </c>
      <c r="V180" s="38"/>
      <c r="W180" s="23">
        <v>-0.33333333333333548</v>
      </c>
      <c r="X180" s="23">
        <v>0.30199999999999999</v>
      </c>
      <c r="Y180" s="23">
        <f t="shared" si="28"/>
        <v>0.30199999999999999</v>
      </c>
      <c r="Z180" s="23" t="str">
        <f t="shared" si="29"/>
        <v>x</v>
      </c>
    </row>
    <row r="181" spans="1:26" ht="16" x14ac:dyDescent="0.2">
      <c r="A181" s="39"/>
      <c r="B181" s="23"/>
      <c r="C181" s="39">
        <f t="shared" si="42"/>
        <v>-1</v>
      </c>
      <c r="D181" s="39" t="e">
        <f t="shared" si="46"/>
        <v>#N/A</v>
      </c>
      <c r="E181" s="23">
        <v>-1</v>
      </c>
      <c r="F181" s="109">
        <f t="shared" si="47"/>
        <v>0</v>
      </c>
      <c r="G181" s="84" t="str">
        <f t="shared" si="43"/>
        <v>0</v>
      </c>
      <c r="H181" s="38"/>
      <c r="I181" s="38"/>
      <c r="J181" s="38"/>
      <c r="K181" s="38"/>
      <c r="L181" s="38"/>
      <c r="M181" s="38"/>
      <c r="N181" s="38"/>
      <c r="O181" s="38"/>
      <c r="P181" s="38"/>
      <c r="Q181" s="46">
        <f t="shared" si="44"/>
        <v>2.4583333333333308</v>
      </c>
      <c r="R181" s="81">
        <f t="shared" si="45"/>
        <v>1.9435773384265099E-2</v>
      </c>
      <c r="S181" s="81" t="e" cm="1">
        <f t="array" ref="S181">_xlfn.IFS(
    FALSE, N("Check if X1 shading is ON"),
    $S$48&lt;&gt;"x", NA(),
    FALSE, N("Check if case is 'LEFT' and x axis value less than z score"),
    AND($D$67 = "LEFT", $Q181 &lt; IF($H$67="", 0, $H$67)), $R181,
    FALSE, N("Check if case is 'RIGHT' and x axis value greater than z score"),
    AND($D$67 = "RIGHT", $Q181 &gt; IF($H$67="", 0, $H$67)), $R181,
    FALSE, N("Check if case is 'TWO' and both directions"),
    AND(
        $D$67 = "TWO",
        OR($Q181 &lt; -ABS($H$67), $Q181 &gt; ABS($H$68))
    ), $R181,
    FALSE, N("Default case: Return NA()"),
    TRUE, NA()
)</f>
        <v>#N/A</v>
      </c>
      <c r="T181" s="81" cm="1">
        <f t="array" ref="T181">_xlfn.IFS(
    FALSE, N("Check if X1 shading is ON"),
    $S$48&lt;&gt;"x", NA(),
    FALSE, N("Check if case is 'LEFT' and x axis value less than z score"),
    AND($D$68 = "LEFT", $Q181 &lt; IF($H$68="", 0, $H$68)), $R181,
    FALSE, N("Check if case is 'RIGHT' and x axis value greater than z score"),
    AND($D$68 = "RIGHT", $Q181 &gt; IF($H$68="", 0, $H$68)), $R181,
    FALSE, N("Default case: Return NA()"),
    TRUE, NA()
)</f>
        <v>1.9435773384265099E-2</v>
      </c>
      <c r="U181" s="81" t="e" cm="1">
        <f t="array" ref="U181">_xlfn.IFS(
    FALSE, N("Check if X1 shading is ON"),
    $U$48&lt;&gt;"x", NA(),
    FALSE, N("Check if case is 'LEFT' and x axis value less than z score"),
    AND($D$71 = "LEFT", $Q181 &lt; IF($H$71="", 0, $H$71)), $R181,
    FALSE, N("Check if case is 'RIGHT' and x axis value greater than z score"),
    AND($D$71 = "RIGHT", $Q181 &gt; IF($H$71="", 0, $H$71)), $R181,
    FALSE, N("Check if case is 'TWO' and both directions"),
    AND(
        $D$71 = "TWO",
        OR($Q181 &lt; -ABS($H$71), $Q181 &gt; ABS($H$71))
    ), $R181,
    FALSE, N("Default case: Return NA()"),
    TRUE, NA()
)</f>
        <v>#VALUE!</v>
      </c>
      <c r="V181" s="38"/>
      <c r="W181" s="23">
        <v>-0.16666666666666879</v>
      </c>
      <c r="X181" s="23">
        <v>0.30199999999999999</v>
      </c>
      <c r="Y181" s="23">
        <f t="shared" si="28"/>
        <v>0.30199999999999999</v>
      </c>
      <c r="Z181" s="23" t="str">
        <f t="shared" si="29"/>
        <v>x</v>
      </c>
    </row>
    <row r="182" spans="1:26" ht="16" x14ac:dyDescent="0.2">
      <c r="A182" s="39"/>
      <c r="B182" s="23"/>
      <c r="C182" s="39">
        <f t="shared" si="42"/>
        <v>0</v>
      </c>
      <c r="D182" s="39" t="e">
        <f t="shared" si="46"/>
        <v>#N/A</v>
      </c>
      <c r="E182" s="48">
        <v>0</v>
      </c>
      <c r="F182" s="109">
        <f t="shared" si="47"/>
        <v>0</v>
      </c>
      <c r="G182" s="84" t="str">
        <f t="shared" si="43"/>
        <v>0</v>
      </c>
      <c r="H182" s="38"/>
      <c r="I182" s="38"/>
      <c r="J182" s="38"/>
      <c r="K182" s="38"/>
      <c r="L182" s="38"/>
      <c r="M182" s="38"/>
      <c r="N182" s="38"/>
      <c r="O182" s="38"/>
      <c r="P182" s="38"/>
      <c r="Q182" s="46">
        <f t="shared" si="44"/>
        <v>2.4999999999999973</v>
      </c>
      <c r="R182" s="81">
        <f t="shared" si="45"/>
        <v>1.7528300493568655E-2</v>
      </c>
      <c r="S182" s="81" t="e" cm="1">
        <f t="array" ref="S182">_xlfn.IFS(
    FALSE, N("Check if X1 shading is ON"),
    $S$48&lt;&gt;"x", NA(),
    FALSE, N("Check if case is 'LEFT' and x axis value less than z score"),
    AND($D$67 = "LEFT", $Q182 &lt; IF($H$67="", 0, $H$67)), $R182,
    FALSE, N("Check if case is 'RIGHT' and x axis value greater than z score"),
    AND($D$67 = "RIGHT", $Q182 &gt; IF($H$67="", 0, $H$67)), $R182,
    FALSE, N("Check if case is 'TWO' and both directions"),
    AND(
        $D$67 = "TWO",
        OR($Q182 &lt; -ABS($H$67), $Q182 &gt; ABS($H$68))
    ), $R182,
    FALSE, N("Default case: Return NA()"),
    TRUE, NA()
)</f>
        <v>#N/A</v>
      </c>
      <c r="T182" s="81" cm="1">
        <f t="array" ref="T182">_xlfn.IFS(
    FALSE, N("Check if X1 shading is ON"),
    $S$48&lt;&gt;"x", NA(),
    FALSE, N("Check if case is 'LEFT' and x axis value less than z score"),
    AND($D$68 = "LEFT", $Q182 &lt; IF($H$68="", 0, $H$68)), $R182,
    FALSE, N("Check if case is 'RIGHT' and x axis value greater than z score"),
    AND($D$68 = "RIGHT", $Q182 &gt; IF($H$68="", 0, $H$68)), $R182,
    FALSE, N("Default case: Return NA()"),
    TRUE, NA()
)</f>
        <v>1.7528300493568655E-2</v>
      </c>
      <c r="U182" s="81" t="e" cm="1">
        <f t="array" ref="U182">_xlfn.IFS(
    FALSE, N("Check if X1 shading is ON"),
    $U$48&lt;&gt;"x", NA(),
    FALSE, N("Check if case is 'LEFT' and x axis value less than z score"),
    AND($D$71 = "LEFT", $Q182 &lt; IF($H$71="", 0, $H$71)), $R182,
    FALSE, N("Check if case is 'RIGHT' and x axis value greater than z score"),
    AND($D$71 = "RIGHT", $Q182 &gt; IF($H$71="", 0, $H$71)), $R182,
    FALSE, N("Check if case is 'TWO' and both directions"),
    AND(
        $D$71 = "TWO",
        OR($Q182 &lt; -ABS($H$71), $Q182 &gt; ABS($H$71))
    ), $R182,
    FALSE, N("Default case: Return NA()"),
    TRUE, NA()
)</f>
        <v>#VALUE!</v>
      </c>
      <c r="V182" s="38"/>
      <c r="W182" s="23">
        <v>0.16666666666666449</v>
      </c>
      <c r="X182" s="23">
        <v>0.30199999999999999</v>
      </c>
      <c r="Y182" s="23">
        <f t="shared" si="28"/>
        <v>0.30199999999999999</v>
      </c>
      <c r="Z182" s="23" t="str">
        <f t="shared" si="29"/>
        <v>x</v>
      </c>
    </row>
    <row r="183" spans="1:26" ht="16" x14ac:dyDescent="0.2">
      <c r="A183" s="39"/>
      <c r="B183" s="23"/>
      <c r="C183" s="39">
        <f t="shared" si="42"/>
        <v>1</v>
      </c>
      <c r="D183" s="39" t="e">
        <f t="shared" si="46"/>
        <v>#N/A</v>
      </c>
      <c r="E183" s="48">
        <v>1</v>
      </c>
      <c r="F183" s="109">
        <f t="shared" si="47"/>
        <v>0</v>
      </c>
      <c r="G183" s="84" t="str">
        <f t="shared" si="43"/>
        <v>0</v>
      </c>
      <c r="H183" s="38"/>
      <c r="I183" s="38"/>
      <c r="J183" s="38"/>
      <c r="K183" s="38"/>
      <c r="L183" s="38"/>
      <c r="M183" s="38"/>
      <c r="N183" s="38"/>
      <c r="O183" s="38"/>
      <c r="P183" s="38"/>
      <c r="Q183" s="46">
        <f t="shared" si="44"/>
        <v>2.5416666666666639</v>
      </c>
      <c r="R183" s="81">
        <f t="shared" si="45"/>
        <v>1.5780610826231976E-2</v>
      </c>
      <c r="S183" s="81" t="e" cm="1">
        <f t="array" ref="S183">_xlfn.IFS(
    FALSE, N("Check if X1 shading is ON"),
    $S$48&lt;&gt;"x", NA(),
    FALSE, N("Check if case is 'LEFT' and x axis value less than z score"),
    AND($D$67 = "LEFT", $Q183 &lt; IF($H$67="", 0, $H$67)), $R183,
    FALSE, N("Check if case is 'RIGHT' and x axis value greater than z score"),
    AND($D$67 = "RIGHT", $Q183 &gt; IF($H$67="", 0, $H$67)), $R183,
    FALSE, N("Check if case is 'TWO' and both directions"),
    AND(
        $D$67 = "TWO",
        OR($Q183 &lt; -ABS($H$67), $Q183 &gt; ABS($H$68))
    ), $R183,
    FALSE, N("Default case: Return NA()"),
    TRUE, NA()
)</f>
        <v>#N/A</v>
      </c>
      <c r="T183" s="81" cm="1">
        <f t="array" ref="T183">_xlfn.IFS(
    FALSE, N("Check if X1 shading is ON"),
    $S$48&lt;&gt;"x", NA(),
    FALSE, N("Check if case is 'LEFT' and x axis value less than z score"),
    AND($D$68 = "LEFT", $Q183 &lt; IF($H$68="", 0, $H$68)), $R183,
    FALSE, N("Check if case is 'RIGHT' and x axis value greater than z score"),
    AND($D$68 = "RIGHT", $Q183 &gt; IF($H$68="", 0, $H$68)), $R183,
    FALSE, N("Default case: Return NA()"),
    TRUE, NA()
)</f>
        <v>1.5780610826231976E-2</v>
      </c>
      <c r="U183" s="81" t="e" cm="1">
        <f t="array" ref="U183">_xlfn.IFS(
    FALSE, N("Check if X1 shading is ON"),
    $U$48&lt;&gt;"x", NA(),
    FALSE, N("Check if case is 'LEFT' and x axis value less than z score"),
    AND($D$71 = "LEFT", $Q183 &lt; IF($H$71="", 0, $H$71)), $R183,
    FALSE, N("Check if case is 'RIGHT' and x axis value greater than z score"),
    AND($D$71 = "RIGHT", $Q183 &gt; IF($H$71="", 0, $H$71)), $R183,
    FALSE, N("Check if case is 'TWO' and both directions"),
    AND(
        $D$71 = "TWO",
        OR($Q183 &lt; -ABS($H$71), $Q183 &gt; ABS($H$71))
    ), $R183,
    FALSE, N("Default case: Return NA()"),
    TRUE, NA()
)</f>
        <v>#VALUE!</v>
      </c>
      <c r="V183" s="38"/>
      <c r="W183" s="23">
        <v>0.33333333333333115</v>
      </c>
      <c r="X183" s="23">
        <v>0.30199999999999999</v>
      </c>
      <c r="Y183" s="23">
        <f t="shared" si="28"/>
        <v>0.30199999999999999</v>
      </c>
      <c r="Z183" s="23" t="str">
        <f t="shared" si="29"/>
        <v>x</v>
      </c>
    </row>
    <row r="184" spans="1:26" ht="16" x14ac:dyDescent="0.2">
      <c r="A184" s="39"/>
      <c r="B184" s="23"/>
      <c r="C184" s="39">
        <f t="shared" si="42"/>
        <v>2</v>
      </c>
      <c r="D184" s="39" t="e">
        <f t="shared" si="46"/>
        <v>#N/A</v>
      </c>
      <c r="E184" s="48">
        <v>2</v>
      </c>
      <c r="F184" s="109">
        <f t="shared" si="47"/>
        <v>0</v>
      </c>
      <c r="G184" s="84" t="str">
        <f t="shared" si="43"/>
        <v>0</v>
      </c>
      <c r="H184" s="38"/>
      <c r="I184" s="38"/>
      <c r="J184" s="38"/>
      <c r="K184" s="38"/>
      <c r="L184" s="38"/>
      <c r="M184" s="38"/>
      <c r="N184" s="38"/>
      <c r="O184" s="38"/>
      <c r="P184" s="38"/>
      <c r="Q184" s="46">
        <f t="shared" si="44"/>
        <v>2.5833333333333304</v>
      </c>
      <c r="R184" s="81">
        <f t="shared" si="45"/>
        <v>1.4182533754437414E-2</v>
      </c>
      <c r="S184" s="81" t="e" cm="1">
        <f t="array" ref="S184">_xlfn.IFS(
    FALSE, N("Check if X1 shading is ON"),
    $S$48&lt;&gt;"x", NA(),
    FALSE, N("Check if case is 'LEFT' and x axis value less than z score"),
    AND($D$67 = "LEFT", $Q184 &lt; IF($H$67="", 0, $H$67)), $R184,
    FALSE, N("Check if case is 'RIGHT' and x axis value greater than z score"),
    AND($D$67 = "RIGHT", $Q184 &gt; IF($H$67="", 0, $H$67)), $R184,
    FALSE, N("Check if case is 'TWO' and both directions"),
    AND(
        $D$67 = "TWO",
        OR($Q184 &lt; -ABS($H$67), $Q184 &gt; ABS($H$68))
    ), $R184,
    FALSE, N("Default case: Return NA()"),
    TRUE, NA()
)</f>
        <v>#N/A</v>
      </c>
      <c r="T184" s="81" cm="1">
        <f t="array" ref="T184">_xlfn.IFS(
    FALSE, N("Check if X1 shading is ON"),
    $S$48&lt;&gt;"x", NA(),
    FALSE, N("Check if case is 'LEFT' and x axis value less than z score"),
    AND($D$68 = "LEFT", $Q184 &lt; IF($H$68="", 0, $H$68)), $R184,
    FALSE, N("Check if case is 'RIGHT' and x axis value greater than z score"),
    AND($D$68 = "RIGHT", $Q184 &gt; IF($H$68="", 0, $H$68)), $R184,
    FALSE, N("Default case: Return NA()"),
    TRUE, NA()
)</f>
        <v>1.4182533754437414E-2</v>
      </c>
      <c r="U184" s="81" t="e" cm="1">
        <f t="array" ref="U184">_xlfn.IFS(
    FALSE, N("Check if X1 shading is ON"),
    $U$48&lt;&gt;"x", NA(),
    FALSE, N("Check if case is 'LEFT' and x axis value less than z score"),
    AND($D$71 = "LEFT", $Q184 &lt; IF($H$71="", 0, $H$71)), $R184,
    FALSE, N("Check if case is 'RIGHT' and x axis value greater than z score"),
    AND($D$71 = "RIGHT", $Q184 &gt; IF($H$71="", 0, $H$71)), $R184,
    FALSE, N("Check if case is 'TWO' and both directions"),
    AND(
        $D$71 = "TWO",
        OR($Q184 &lt; -ABS($H$71), $Q184 &gt; ABS($H$71))
    ), $R184,
    FALSE, N("Default case: Return NA()"),
    TRUE, NA()
)</f>
        <v>#VALUE!</v>
      </c>
      <c r="V184" s="38"/>
      <c r="W184" s="23">
        <v>0.49999999999999789</v>
      </c>
      <c r="X184" s="23">
        <v>0.30199999999999999</v>
      </c>
      <c r="Y184" s="23">
        <f t="shared" si="28"/>
        <v>0.30199999999999999</v>
      </c>
      <c r="Z184" s="23" t="str">
        <f t="shared" si="29"/>
        <v>x</v>
      </c>
    </row>
    <row r="185" spans="1:26" ht="16" x14ac:dyDescent="0.2">
      <c r="A185" s="39"/>
      <c r="B185" s="23"/>
      <c r="C185" s="39">
        <f>C164</f>
        <v>3</v>
      </c>
      <c r="D185" s="39" t="e">
        <f t="shared" si="46"/>
        <v>#N/A</v>
      </c>
      <c r="E185" s="48">
        <v>3</v>
      </c>
      <c r="F185" s="109">
        <f t="shared" si="47"/>
        <v>0</v>
      </c>
      <c r="G185" s="84" t="str">
        <f t="shared" si="43"/>
        <v>0</v>
      </c>
      <c r="H185" s="38"/>
      <c r="I185" s="38"/>
      <c r="J185" s="38"/>
      <c r="K185" s="38"/>
      <c r="L185" s="38"/>
      <c r="M185" s="38"/>
      <c r="N185" s="38"/>
      <c r="O185" s="38"/>
      <c r="P185" s="38"/>
      <c r="Q185" s="46">
        <f t="shared" si="44"/>
        <v>2.6249999999999969</v>
      </c>
      <c r="R185" s="81">
        <f t="shared" si="45"/>
        <v>1.2724181596831535E-2</v>
      </c>
      <c r="S185" s="81" t="e" cm="1">
        <f t="array" ref="S185">_xlfn.IFS(
    FALSE, N("Check if X1 shading is ON"),
    $S$48&lt;&gt;"x", NA(),
    FALSE, N("Check if case is 'LEFT' and x axis value less than z score"),
    AND($D$67 = "LEFT", $Q185 &lt; IF($H$67="", 0, $H$67)), $R185,
    FALSE, N("Check if case is 'RIGHT' and x axis value greater than z score"),
    AND($D$67 = "RIGHT", $Q185 &gt; IF($H$67="", 0, $H$67)), $R185,
    FALSE, N("Check if case is 'TWO' and both directions"),
    AND(
        $D$67 = "TWO",
        OR($Q185 &lt; -ABS($H$67), $Q185 &gt; ABS($H$68))
    ), $R185,
    FALSE, N("Default case: Return NA()"),
    TRUE, NA()
)</f>
        <v>#N/A</v>
      </c>
      <c r="T185" s="81" cm="1">
        <f t="array" ref="T185">_xlfn.IFS(
    FALSE, N("Check if X1 shading is ON"),
    $S$48&lt;&gt;"x", NA(),
    FALSE, N("Check if case is 'LEFT' and x axis value less than z score"),
    AND($D$68 = "LEFT", $Q185 &lt; IF($H$68="", 0, $H$68)), $R185,
    FALSE, N("Check if case is 'RIGHT' and x axis value greater than z score"),
    AND($D$68 = "RIGHT", $Q185 &gt; IF($H$68="", 0, $H$68)), $R185,
    FALSE, N("Default case: Return NA()"),
    TRUE, NA()
)</f>
        <v>1.2724181596831535E-2</v>
      </c>
      <c r="U185" s="81" t="e" cm="1">
        <f t="array" ref="U185">_xlfn.IFS(
    FALSE, N("Check if X1 shading is ON"),
    $U$48&lt;&gt;"x", NA(),
    FALSE, N("Check if case is 'LEFT' and x axis value less than z score"),
    AND($D$71 = "LEFT", $Q185 &lt; IF($H$71="", 0, $H$71)), $R185,
    FALSE, N("Check if case is 'RIGHT' and x axis value greater than z score"),
    AND($D$71 = "RIGHT", $Q185 &gt; IF($H$71="", 0, $H$71)), $R185,
    FALSE, N("Check if case is 'TWO' and both directions"),
    AND(
        $D$71 = "TWO",
        OR($Q185 &lt; -ABS($H$71), $Q185 &gt; ABS($H$71))
    ), $R185,
    FALSE, N("Default case: Return NA()"),
    TRUE, NA()
)</f>
        <v>#VALUE!</v>
      </c>
      <c r="V185" s="38"/>
      <c r="W185" s="23">
        <v>0.66666666666666441</v>
      </c>
      <c r="X185" s="23">
        <v>0.30199999999999999</v>
      </c>
      <c r="Y185" s="23">
        <f t="shared" si="28"/>
        <v>0.30199999999999999</v>
      </c>
      <c r="Z185" s="23" t="str">
        <f t="shared" si="29"/>
        <v>x</v>
      </c>
    </row>
    <row r="186" spans="1:26" ht="16" x14ac:dyDescent="0.2">
      <c r="A186" s="39"/>
      <c r="B186" s="23"/>
      <c r="C186" s="23"/>
      <c r="D186" s="39"/>
      <c r="E186" s="39"/>
      <c r="F186" s="39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46">
        <f t="shared" si="44"/>
        <v>2.6666666666666634</v>
      </c>
      <c r="R186" s="81">
        <f t="shared" si="45"/>
        <v>1.1395986023797539E-2</v>
      </c>
      <c r="S186" s="81" t="e" cm="1">
        <f t="array" ref="S186">_xlfn.IFS(
    FALSE, N("Check if X1 shading is ON"),
    $S$48&lt;&gt;"x", NA(),
    FALSE, N("Check if case is 'LEFT' and x axis value less than z score"),
    AND($D$67 = "LEFT", $Q186 &lt; IF($H$67="", 0, $H$67)), $R186,
    FALSE, N("Check if case is 'RIGHT' and x axis value greater than z score"),
    AND($D$67 = "RIGHT", $Q186 &gt; IF($H$67="", 0, $H$67)), $R186,
    FALSE, N("Check if case is 'TWO' and both directions"),
    AND(
        $D$67 = "TWO",
        OR($Q186 &lt; -ABS($H$67), $Q186 &gt; ABS($H$68))
    ), $R186,
    FALSE, N("Default case: Return NA()"),
    TRUE, NA()
)</f>
        <v>#N/A</v>
      </c>
      <c r="T186" s="81" cm="1">
        <f t="array" ref="T186">_xlfn.IFS(
    FALSE, N("Check if X1 shading is ON"),
    $S$48&lt;&gt;"x", NA(),
    FALSE, N("Check if case is 'LEFT' and x axis value less than z score"),
    AND($D$68 = "LEFT", $Q186 &lt; IF($H$68="", 0, $H$68)), $R186,
    FALSE, N("Check if case is 'RIGHT' and x axis value greater than z score"),
    AND($D$68 = "RIGHT", $Q186 &gt; IF($H$68="", 0, $H$68)), $R186,
    FALSE, N("Default case: Return NA()"),
    TRUE, NA()
)</f>
        <v>1.1395986023797539E-2</v>
      </c>
      <c r="U186" s="81" t="e" cm="1">
        <f t="array" ref="U186">_xlfn.IFS(
    FALSE, N("Check if X1 shading is ON"),
    $U$48&lt;&gt;"x", NA(),
    FALSE, N("Check if case is 'LEFT' and x axis value less than z score"),
    AND($D$71 = "LEFT", $Q186 &lt; IF($H$71="", 0, $H$71)), $R186,
    FALSE, N("Check if case is 'RIGHT' and x axis value greater than z score"),
    AND($D$71 = "RIGHT", $Q186 &gt; IF($H$71="", 0, $H$71)), $R186,
    FALSE, N("Check if case is 'TWO' and both directions"),
    AND(
        $D$71 = "TWO",
        OR($Q186 &lt; -ABS($H$71), $Q186 &gt; ABS($H$71))
    ), $R186,
    FALSE, N("Default case: Return NA()"),
    TRUE, NA()
)</f>
        <v>#VALUE!</v>
      </c>
      <c r="V186" s="38"/>
      <c r="W186" s="23">
        <v>-0.50000000000000222</v>
      </c>
      <c r="X186" s="23">
        <v>0.32600000000000001</v>
      </c>
      <c r="Y186" s="23">
        <f t="shared" si="28"/>
        <v>0.32600000000000001</v>
      </c>
      <c r="Z186" s="23" t="str">
        <f t="shared" si="29"/>
        <v>x</v>
      </c>
    </row>
    <row r="187" spans="1:26" ht="16" x14ac:dyDescent="0.2">
      <c r="A187" s="39"/>
      <c r="B187" s="23"/>
      <c r="C187" s="23"/>
      <c r="D187" s="39"/>
      <c r="E187" s="39"/>
      <c r="F187" s="39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46">
        <f t="shared" si="44"/>
        <v>2.7083333333333299</v>
      </c>
      <c r="R187" s="81">
        <f t="shared" si="45"/>
        <v>1.0188728126088738E-2</v>
      </c>
      <c r="S187" s="81" t="e" cm="1">
        <f t="array" ref="S187">_xlfn.IFS(
    FALSE, N("Check if X1 shading is ON"),
    $S$48&lt;&gt;"x", NA(),
    FALSE, N("Check if case is 'LEFT' and x axis value less than z score"),
    AND($D$67 = "LEFT", $Q187 &lt; IF($H$67="", 0, $H$67)), $R187,
    FALSE, N("Check if case is 'RIGHT' and x axis value greater than z score"),
    AND($D$67 = "RIGHT", $Q187 &gt; IF($H$67="", 0, $H$67)), $R187,
    FALSE, N("Check if case is 'TWO' and both directions"),
    AND(
        $D$67 = "TWO",
        OR($Q187 &lt; -ABS($H$67), $Q187 &gt; ABS($H$68))
    ), $R187,
    FALSE, N("Default case: Return NA()"),
    TRUE, NA()
)</f>
        <v>#N/A</v>
      </c>
      <c r="T187" s="81" cm="1">
        <f t="array" ref="T187">_xlfn.IFS(
    FALSE, N("Check if X1 shading is ON"),
    $S$48&lt;&gt;"x", NA(),
    FALSE, N("Check if case is 'LEFT' and x axis value less than z score"),
    AND($D$68 = "LEFT", $Q187 &lt; IF($H$68="", 0, $H$68)), $R187,
    FALSE, N("Check if case is 'RIGHT' and x axis value greater than z score"),
    AND($D$68 = "RIGHT", $Q187 &gt; IF($H$68="", 0, $H$68)), $R187,
    FALSE, N("Default case: Return NA()"),
    TRUE, NA()
)</f>
        <v>1.0188728126088738E-2</v>
      </c>
      <c r="U187" s="81" t="e" cm="1">
        <f t="array" ref="U187">_xlfn.IFS(
    FALSE, N("Check if X1 shading is ON"),
    $U$48&lt;&gt;"x", NA(),
    FALSE, N("Check if case is 'LEFT' and x axis value less than z score"),
    AND($D$71 = "LEFT", $Q187 &lt; IF($H$71="", 0, $H$71)), $R187,
    FALSE, N("Check if case is 'RIGHT' and x axis value greater than z score"),
    AND($D$71 = "RIGHT", $Q187 &gt; IF($H$71="", 0, $H$71)), $R187,
    FALSE, N("Check if case is 'TWO' and both directions"),
    AND(
        $D$71 = "TWO",
        OR($Q187 &lt; -ABS($H$71), $Q187 &gt; ABS($H$71))
    ), $R187,
    FALSE, N("Default case: Return NA()"),
    TRUE, NA()
)</f>
        <v>#VALUE!</v>
      </c>
      <c r="V187" s="38"/>
      <c r="W187" s="23">
        <v>-0.33333333333333548</v>
      </c>
      <c r="X187" s="23">
        <v>0.32600000000000001</v>
      </c>
      <c r="Y187" s="23">
        <f t="shared" si="28"/>
        <v>0.32600000000000001</v>
      </c>
      <c r="Z187" s="23" t="str">
        <f t="shared" si="29"/>
        <v>x</v>
      </c>
    </row>
    <row r="188" spans="1:26" ht="16" x14ac:dyDescent="0.2">
      <c r="A188" s="39"/>
      <c r="B188" s="23"/>
      <c r="C188" s="23"/>
      <c r="D188" s="39"/>
      <c r="E188" s="39"/>
      <c r="F188" s="39"/>
      <c r="G188" s="38"/>
      <c r="H188" s="38"/>
      <c r="I188" s="38"/>
      <c r="J188" s="38"/>
      <c r="K188" s="86"/>
      <c r="L188" s="86"/>
      <c r="M188" s="86"/>
      <c r="N188" s="38"/>
      <c r="O188" s="38"/>
      <c r="P188" s="38"/>
      <c r="Q188" s="46">
        <f t="shared" si="44"/>
        <v>2.7499999999999964</v>
      </c>
      <c r="R188" s="81">
        <f t="shared" si="45"/>
        <v>9.0935625015911431E-3</v>
      </c>
      <c r="S188" s="81" t="e" cm="1">
        <f t="array" ref="S188">_xlfn.IFS(
    FALSE, N("Check if X1 shading is ON"),
    $S$48&lt;&gt;"x", NA(),
    FALSE, N("Check if case is 'LEFT' and x axis value less than z score"),
    AND($D$67 = "LEFT", $Q188 &lt; IF($H$67="", 0, $H$67)), $R188,
    FALSE, N("Check if case is 'RIGHT' and x axis value greater than z score"),
    AND($D$67 = "RIGHT", $Q188 &gt; IF($H$67="", 0, $H$67)), $R188,
    FALSE, N("Check if case is 'TWO' and both directions"),
    AND(
        $D$67 = "TWO",
        OR($Q188 &lt; -ABS($H$67), $Q188 &gt; ABS($H$68))
    ), $R188,
    FALSE, N("Default case: Return NA()"),
    TRUE, NA()
)</f>
        <v>#N/A</v>
      </c>
      <c r="T188" s="81" cm="1">
        <f t="array" ref="T188">_xlfn.IFS(
    FALSE, N("Check if X1 shading is ON"),
    $S$48&lt;&gt;"x", NA(),
    FALSE, N("Check if case is 'LEFT' and x axis value less than z score"),
    AND($D$68 = "LEFT", $Q188 &lt; IF($H$68="", 0, $H$68)), $R188,
    FALSE, N("Check if case is 'RIGHT' and x axis value greater than z score"),
    AND($D$68 = "RIGHT", $Q188 &gt; IF($H$68="", 0, $H$68)), $R188,
    FALSE, N("Default case: Return NA()"),
    TRUE, NA()
)</f>
        <v>9.0935625015911431E-3</v>
      </c>
      <c r="U188" s="81" t="e" cm="1">
        <f t="array" ref="U188">_xlfn.IFS(
    FALSE, N("Check if X1 shading is ON"),
    $U$48&lt;&gt;"x", NA(),
    FALSE, N("Check if case is 'LEFT' and x axis value less than z score"),
    AND($D$71 = "LEFT", $Q188 &lt; IF($H$71="", 0, $H$71)), $R188,
    FALSE, N("Check if case is 'RIGHT' and x axis value greater than z score"),
    AND($D$71 = "RIGHT", $Q188 &gt; IF($H$71="", 0, $H$71)), $R188,
    FALSE, N("Check if case is 'TWO' and both directions"),
    AND(
        $D$71 = "TWO",
        OR($Q188 &lt; -ABS($H$71), $Q188 &gt; ABS($H$71))
    ), $R188,
    FALSE, N("Default case: Return NA()"),
    TRUE, NA()
)</f>
        <v>#VALUE!</v>
      </c>
      <c r="V188" s="38"/>
      <c r="W188" s="23">
        <v>-0.16666666666666879</v>
      </c>
      <c r="X188" s="23">
        <v>0.32600000000000001</v>
      </c>
      <c r="Y188" s="23">
        <f t="shared" si="28"/>
        <v>0.32600000000000001</v>
      </c>
      <c r="Z188" s="23" t="str">
        <f t="shared" si="29"/>
        <v>x</v>
      </c>
    </row>
    <row r="189" spans="1:26" ht="16" x14ac:dyDescent="0.2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38"/>
      <c r="O189" s="38"/>
      <c r="P189" s="38"/>
      <c r="Q189" s="46">
        <f t="shared" si="44"/>
        <v>2.791666666666663</v>
      </c>
      <c r="R189" s="81">
        <f t="shared" si="45"/>
        <v>8.1020357469785802E-3</v>
      </c>
      <c r="S189" s="81" t="e" cm="1">
        <f t="array" ref="S189">_xlfn.IFS(
    FALSE, N("Check if X1 shading is ON"),
    $S$48&lt;&gt;"x", NA(),
    FALSE, N("Check if case is 'LEFT' and x axis value less than z score"),
    AND($D$67 = "LEFT", $Q189 &lt; IF($H$67="", 0, $H$67)), $R189,
    FALSE, N("Check if case is 'RIGHT' and x axis value greater than z score"),
    AND($D$67 = "RIGHT", $Q189 &gt; IF($H$67="", 0, $H$67)), $R189,
    FALSE, N("Check if case is 'TWO' and both directions"),
    AND(
        $D$67 = "TWO",
        OR($Q189 &lt; -ABS($H$67), $Q189 &gt; ABS($H$68))
    ), $R189,
    FALSE, N("Default case: Return NA()"),
    TRUE, NA()
)</f>
        <v>#N/A</v>
      </c>
      <c r="T189" s="81" cm="1">
        <f t="array" ref="T189">_xlfn.IFS(
    FALSE, N("Check if X1 shading is ON"),
    $S$48&lt;&gt;"x", NA(),
    FALSE, N("Check if case is 'LEFT' and x axis value less than z score"),
    AND($D$68 = "LEFT", $Q189 &lt; IF($H$68="", 0, $H$68)), $R189,
    FALSE, N("Check if case is 'RIGHT' and x axis value greater than z score"),
    AND($D$68 = "RIGHT", $Q189 &gt; IF($H$68="", 0, $H$68)), $R189,
    FALSE, N("Default case: Return NA()"),
    TRUE, NA()
)</f>
        <v>8.1020357469785802E-3</v>
      </c>
      <c r="U189" s="81" t="e" cm="1">
        <f t="array" ref="U189">_xlfn.IFS(
    FALSE, N("Check if X1 shading is ON"),
    $U$48&lt;&gt;"x", NA(),
    FALSE, N("Check if case is 'LEFT' and x axis value less than z score"),
    AND($D$71 = "LEFT", $Q189 &lt; IF($H$71="", 0, $H$71)), $R189,
    FALSE, N("Check if case is 'RIGHT' and x axis value greater than z score"),
    AND($D$71 = "RIGHT", $Q189 &gt; IF($H$71="", 0, $H$71)), $R189,
    FALSE, N("Check if case is 'TWO' and both directions"),
    AND(
        $D$71 = "TWO",
        OR($Q189 &lt; -ABS($H$71), $Q189 &gt; ABS($H$71))
    ), $R189,
    FALSE, N("Default case: Return NA()"),
    TRUE, NA()
)</f>
        <v>#VALUE!</v>
      </c>
      <c r="V189" s="38"/>
      <c r="W189" s="23">
        <v>0.16666666666666449</v>
      </c>
      <c r="X189" s="23">
        <v>0.32600000000000001</v>
      </c>
      <c r="Y189" s="23">
        <f t="shared" si="28"/>
        <v>0.32600000000000001</v>
      </c>
      <c r="Z189" s="23" t="str">
        <f t="shared" si="29"/>
        <v>x</v>
      </c>
    </row>
    <row r="190" spans="1:26" ht="16" x14ac:dyDescent="0.2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38"/>
      <c r="O190" s="38"/>
      <c r="P190" s="38"/>
      <c r="Q190" s="46">
        <f t="shared" si="44"/>
        <v>2.8333333333333295</v>
      </c>
      <c r="R190" s="81">
        <f t="shared" si="45"/>
        <v>7.2060997646093061E-3</v>
      </c>
      <c r="S190" s="81" t="e" cm="1">
        <f t="array" ref="S190">_xlfn.IFS(
    FALSE, N("Check if X1 shading is ON"),
    $S$48&lt;&gt;"x", NA(),
    FALSE, N("Check if case is 'LEFT' and x axis value less than z score"),
    AND($D$67 = "LEFT", $Q190 &lt; IF($H$67="", 0, $H$67)), $R190,
    FALSE, N("Check if case is 'RIGHT' and x axis value greater than z score"),
    AND($D$67 = "RIGHT", $Q190 &gt; IF($H$67="", 0, $H$67)), $R190,
    FALSE, N("Check if case is 'TWO' and both directions"),
    AND(
        $D$67 = "TWO",
        OR($Q190 &lt; -ABS($H$67), $Q190 &gt; ABS($H$68))
    ), $R190,
    FALSE, N("Default case: Return NA()"),
    TRUE, NA()
)</f>
        <v>#N/A</v>
      </c>
      <c r="T190" s="81" cm="1">
        <f t="array" ref="T190">_xlfn.IFS(
    FALSE, N("Check if X1 shading is ON"),
    $S$48&lt;&gt;"x", NA(),
    FALSE, N("Check if case is 'LEFT' and x axis value less than z score"),
    AND($D$68 = "LEFT", $Q190 &lt; IF($H$68="", 0, $H$68)), $R190,
    FALSE, N("Check if case is 'RIGHT' and x axis value greater than z score"),
    AND($D$68 = "RIGHT", $Q190 &gt; IF($H$68="", 0, $H$68)), $R190,
    FALSE, N("Default case: Return NA()"),
    TRUE, NA()
)</f>
        <v>7.2060997646093061E-3</v>
      </c>
      <c r="U190" s="81" t="e" cm="1">
        <f t="array" ref="U190">_xlfn.IFS(
    FALSE, N("Check if X1 shading is ON"),
    $U$48&lt;&gt;"x", NA(),
    FALSE, N("Check if case is 'LEFT' and x axis value less than z score"),
    AND($D$71 = "LEFT", $Q190 &lt; IF($H$71="", 0, $H$71)), $R190,
    FALSE, N("Check if case is 'RIGHT' and x axis value greater than z score"),
    AND($D$71 = "RIGHT", $Q190 &gt; IF($H$71="", 0, $H$71)), $R190,
    FALSE, N("Check if case is 'TWO' and both directions"),
    AND(
        $D$71 = "TWO",
        OR($Q190 &lt; -ABS($H$71), $Q190 &gt; ABS($H$71))
    ), $R190,
    FALSE, N("Default case: Return NA()"),
    TRUE, NA()
)</f>
        <v>#VALUE!</v>
      </c>
      <c r="V190" s="38"/>
      <c r="W190" s="23">
        <v>0.33333333333333115</v>
      </c>
      <c r="X190" s="23">
        <v>0.32600000000000001</v>
      </c>
      <c r="Y190" s="23">
        <f t="shared" si="28"/>
        <v>0.32600000000000001</v>
      </c>
      <c r="Z190" s="23" t="str">
        <f t="shared" si="29"/>
        <v>x</v>
      </c>
    </row>
    <row r="191" spans="1:26" ht="16" x14ac:dyDescent="0.2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38"/>
      <c r="O191" s="38"/>
      <c r="P191" s="38"/>
      <c r="Q191" s="46">
        <f t="shared" si="44"/>
        <v>2.874999999999996</v>
      </c>
      <c r="R191" s="81">
        <f t="shared" si="45"/>
        <v>6.3981203107236302E-3</v>
      </c>
      <c r="S191" s="81" t="e" cm="1">
        <f t="array" ref="S191">_xlfn.IFS(
    FALSE, N("Check if X1 shading is ON"),
    $S$48&lt;&gt;"x", NA(),
    FALSE, N("Check if case is 'LEFT' and x axis value less than z score"),
    AND($D$67 = "LEFT", $Q191 &lt; IF($H$67="", 0, $H$67)), $R191,
    FALSE, N("Check if case is 'RIGHT' and x axis value greater than z score"),
    AND($D$67 = "RIGHT", $Q191 &gt; IF($H$67="", 0, $H$67)), $R191,
    FALSE, N("Check if case is 'TWO' and both directions"),
    AND(
        $D$67 = "TWO",
        OR($Q191 &lt; -ABS($H$67), $Q191 &gt; ABS($H$68))
    ), $R191,
    FALSE, N("Default case: Return NA()"),
    TRUE, NA()
)</f>
        <v>#N/A</v>
      </c>
      <c r="T191" s="81" cm="1">
        <f t="array" ref="T191">_xlfn.IFS(
    FALSE, N("Check if X1 shading is ON"),
    $S$48&lt;&gt;"x", NA(),
    FALSE, N("Check if case is 'LEFT' and x axis value less than z score"),
    AND($D$68 = "LEFT", $Q191 &lt; IF($H$68="", 0, $H$68)), $R191,
    FALSE, N("Check if case is 'RIGHT' and x axis value greater than z score"),
    AND($D$68 = "RIGHT", $Q191 &gt; IF($H$68="", 0, $H$68)), $R191,
    FALSE, N("Default case: Return NA()"),
    TRUE, NA()
)</f>
        <v>6.3981203107236302E-3</v>
      </c>
      <c r="U191" s="81" t="e" cm="1">
        <f t="array" ref="U191">_xlfn.IFS(
    FALSE, N("Check if X1 shading is ON"),
    $U$48&lt;&gt;"x", NA(),
    FALSE, N("Check if case is 'LEFT' and x axis value less than z score"),
    AND($D$71 = "LEFT", $Q191 &lt; IF($H$71="", 0, $H$71)), $R191,
    FALSE, N("Check if case is 'RIGHT' and x axis value greater than z score"),
    AND($D$71 = "RIGHT", $Q191 &gt; IF($H$71="", 0, $H$71)), $R191,
    FALSE, N("Check if case is 'TWO' and both directions"),
    AND(
        $D$71 = "TWO",
        OR($Q191 &lt; -ABS($H$71), $Q191 &gt; ABS($H$71))
    ), $R191,
    FALSE, N("Default case: Return NA()"),
    TRUE, NA()
)</f>
        <v>#VALUE!</v>
      </c>
      <c r="V191" s="38"/>
      <c r="W191" s="23">
        <v>0.49999999999999789</v>
      </c>
      <c r="X191" s="23">
        <v>0.32600000000000001</v>
      </c>
      <c r="Y191" s="23">
        <f t="shared" si="28"/>
        <v>0.32600000000000001</v>
      </c>
      <c r="Z191" s="23" t="str">
        <f t="shared" si="29"/>
        <v>x</v>
      </c>
    </row>
    <row r="192" spans="1:26" ht="16" x14ac:dyDescent="0.2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38"/>
      <c r="O192" s="38"/>
      <c r="P192" s="38"/>
      <c r="Q192" s="46">
        <f t="shared" si="44"/>
        <v>2.9166666666666625</v>
      </c>
      <c r="R192" s="81">
        <f t="shared" si="45"/>
        <v>5.6708812194459562E-3</v>
      </c>
      <c r="S192" s="81" t="e" cm="1">
        <f t="array" ref="S192">_xlfn.IFS(
    FALSE, N("Check if X1 shading is ON"),
    $S$48&lt;&gt;"x", NA(),
    FALSE, N("Check if case is 'LEFT' and x axis value less than z score"),
    AND($D$67 = "LEFT", $Q192 &lt; IF($H$67="", 0, $H$67)), $R192,
    FALSE, N("Check if case is 'RIGHT' and x axis value greater than z score"),
    AND($D$67 = "RIGHT", $Q192 &gt; IF($H$67="", 0, $H$67)), $R192,
    FALSE, N("Check if case is 'TWO' and both directions"),
    AND(
        $D$67 = "TWO",
        OR($Q192 &lt; -ABS($H$67), $Q192 &gt; ABS($H$68))
    ), $R192,
    FALSE, N("Default case: Return NA()"),
    TRUE, NA()
)</f>
        <v>#N/A</v>
      </c>
      <c r="T192" s="81" cm="1">
        <f t="array" ref="T192">_xlfn.IFS(
    FALSE, N("Check if X1 shading is ON"),
    $S$48&lt;&gt;"x", NA(),
    FALSE, N("Check if case is 'LEFT' and x axis value less than z score"),
    AND($D$68 = "LEFT", $Q192 &lt; IF($H$68="", 0, $H$68)), $R192,
    FALSE, N("Check if case is 'RIGHT' and x axis value greater than z score"),
    AND($D$68 = "RIGHT", $Q192 &gt; IF($H$68="", 0, $H$68)), $R192,
    FALSE, N("Default case: Return NA()"),
    TRUE, NA()
)</f>
        <v>5.6708812194459562E-3</v>
      </c>
      <c r="U192" s="81" t="e" cm="1">
        <f t="array" ref="U192">_xlfn.IFS(
    FALSE, N("Check if X1 shading is ON"),
    $U$48&lt;&gt;"x", NA(),
    FALSE, N("Check if case is 'LEFT' and x axis value less than z score"),
    AND($D$71 = "LEFT", $Q192 &lt; IF($H$71="", 0, $H$71)), $R192,
    FALSE, N("Check if case is 'RIGHT' and x axis value greater than z score"),
    AND($D$71 = "RIGHT", $Q192 &gt; IF($H$71="", 0, $H$71)), $R192,
    FALSE, N("Check if case is 'TWO' and both directions"),
    AND(
        $D$71 = "TWO",
        OR($Q192 &lt; -ABS($H$71), $Q192 &gt; ABS($H$71))
    ), $R192,
    FALSE, N("Default case: Return NA()"),
    TRUE, NA()
)</f>
        <v>#VALUE!</v>
      </c>
      <c r="V192" s="38"/>
      <c r="W192" s="23">
        <v>-0.33333333333333548</v>
      </c>
      <c r="X192" s="23">
        <v>0.35</v>
      </c>
      <c r="Y192" s="23">
        <f t="shared" si="28"/>
        <v>0.35</v>
      </c>
      <c r="Z192" s="23" t="str">
        <f t="shared" si="29"/>
        <v>x</v>
      </c>
    </row>
    <row r="193" spans="15:26" ht="16" x14ac:dyDescent="0.2">
      <c r="O193" s="38"/>
      <c r="P193" s="38"/>
      <c r="Q193" s="46">
        <f t="shared" si="44"/>
        <v>2.958333333333329</v>
      </c>
      <c r="R193" s="81">
        <f t="shared" si="45"/>
        <v>5.01758473893272E-3</v>
      </c>
      <c r="S193" s="81" t="e" cm="1">
        <f t="array" ref="S193">_xlfn.IFS(
    FALSE, N("Check if X1 shading is ON"),
    $S$48&lt;&gt;"x", NA(),
    FALSE, N("Check if case is 'LEFT' and x axis value less than z score"),
    AND($D$67 = "LEFT", $Q193 &lt; IF($H$67="", 0, $H$67)), $R193,
    FALSE, N("Check if case is 'RIGHT' and x axis value greater than z score"),
    AND($D$67 = "RIGHT", $Q193 &gt; IF($H$67="", 0, $H$67)), $R193,
    FALSE, N("Check if case is 'TWO' and both directions"),
    AND(
        $D$67 = "TWO",
        OR($Q193 &lt; -ABS($H$67), $Q193 &gt; ABS($H$68))
    ), $R193,
    FALSE, N("Default case: Return NA()"),
    TRUE, NA()
)</f>
        <v>#N/A</v>
      </c>
      <c r="T193" s="81" cm="1">
        <f t="array" ref="T193">_xlfn.IFS(
    FALSE, N("Check if X1 shading is ON"),
    $S$48&lt;&gt;"x", NA(),
    FALSE, N("Check if case is 'LEFT' and x axis value less than z score"),
    AND($D$68 = "LEFT", $Q193 &lt; IF($H$68="", 0, $H$68)), $R193,
    FALSE, N("Check if case is 'RIGHT' and x axis value greater than z score"),
    AND($D$68 = "RIGHT", $Q193 &gt; IF($H$68="", 0, $H$68)), $R193,
    FALSE, N("Default case: Return NA()"),
    TRUE, NA()
)</f>
        <v>5.01758473893272E-3</v>
      </c>
      <c r="U193" s="81" t="e" cm="1">
        <f t="array" ref="U193">_xlfn.IFS(
    FALSE, N("Check if X1 shading is ON"),
    $U$48&lt;&gt;"x", NA(),
    FALSE, N("Check if case is 'LEFT' and x axis value less than z score"),
    AND($D$71 = "LEFT", $Q193 &lt; IF($H$71="", 0, $H$71)), $R193,
    FALSE, N("Check if case is 'RIGHT' and x axis value greater than z score"),
    AND($D$71 = "RIGHT", $Q193 &gt; IF($H$71="", 0, $H$71)), $R193,
    FALSE, N("Check if case is 'TWO' and both directions"),
    AND(
        $D$71 = "TWO",
        OR($Q193 &lt; -ABS($H$71), $Q193 &gt; ABS($H$71))
    ), $R193,
    FALSE, N("Default case: Return NA()"),
    TRUE, NA()
)</f>
        <v>#VALUE!</v>
      </c>
      <c r="V193" s="38"/>
      <c r="W193" s="23">
        <v>-0.16666666666666879</v>
      </c>
      <c r="X193" s="23">
        <v>0.35</v>
      </c>
      <c r="Y193" s="23">
        <f t="shared" si="28"/>
        <v>0.35</v>
      </c>
      <c r="Z193" s="23" t="str">
        <f t="shared" si="29"/>
        <v>x</v>
      </c>
    </row>
    <row r="194" spans="15:26" ht="16" x14ac:dyDescent="0.2">
      <c r="O194" s="38"/>
      <c r="P194" s="38"/>
      <c r="Q194" s="46">
        <f t="shared" si="44"/>
        <v>2.9999999999999956</v>
      </c>
      <c r="R194" s="81">
        <f t="shared" si="45"/>
        <v>4.4318484119380665E-3</v>
      </c>
      <c r="S194" s="81" t="e" cm="1">
        <f t="array" ref="S194">_xlfn.IFS(
    FALSE, N("Check if X1 shading is ON"),
    $S$48&lt;&gt;"x", NA(),
    FALSE, N("Check if case is 'LEFT' and x axis value less than z score"),
    AND($D$67 = "LEFT", $Q194 &lt; IF($H$67="", 0, $H$67)), $R194,
    FALSE, N("Check if case is 'RIGHT' and x axis value greater than z score"),
    AND($D$67 = "RIGHT", $Q194 &gt; IF($H$67="", 0, $H$67)), $R194,
    FALSE, N("Check if case is 'TWO' and both directions"),
    AND(
        $D$67 = "TWO",
        OR($Q194 &lt; -ABS($H$67), $Q194 &gt; ABS($H$68))
    ), $R194,
    FALSE, N("Default case: Return NA()"),
    TRUE, NA()
)</f>
        <v>#N/A</v>
      </c>
      <c r="T194" s="81" cm="1">
        <f t="array" ref="T194">_xlfn.IFS(
    FALSE, N("Check if X1 shading is ON"),
    $S$48&lt;&gt;"x", NA(),
    FALSE, N("Check if case is 'LEFT' and x axis value less than z score"),
    AND($D$68 = "LEFT", $Q194 &lt; IF($H$68="", 0, $H$68)), $R194,
    FALSE, N("Check if case is 'RIGHT' and x axis value greater than z score"),
    AND($D$68 = "RIGHT", $Q194 &gt; IF($H$68="", 0, $H$68)), $R194,
    FALSE, N("Default case: Return NA()"),
    TRUE, NA()
)</f>
        <v>4.4318484119380665E-3</v>
      </c>
      <c r="U194" s="81" t="e" cm="1">
        <f t="array" ref="U194">_xlfn.IFS(
    FALSE, N("Check if X1 shading is ON"),
    $U$48&lt;&gt;"x", NA(),
    FALSE, N("Check if case is 'LEFT' and x axis value less than z score"),
    AND($D$71 = "LEFT", $Q194 &lt; IF($H$71="", 0, $H$71)), $R194,
    FALSE, N("Check if case is 'RIGHT' and x axis value greater than z score"),
    AND($D$71 = "RIGHT", $Q194 &gt; IF($H$71="", 0, $H$71)), $R194,
    FALSE, N("Check if case is 'TWO' and both directions"),
    AND(
        $D$71 = "TWO",
        OR($Q194 &lt; -ABS($H$71), $Q194 &gt; ABS($H$71))
    ), $R194,
    FALSE, N("Default case: Return NA()"),
    TRUE, NA()
)</f>
        <v>#VALUE!</v>
      </c>
      <c r="V194" s="38"/>
      <c r="W194" s="23">
        <v>0.16666666666666449</v>
      </c>
      <c r="X194" s="23">
        <v>0.35</v>
      </c>
      <c r="Y194" s="23">
        <f t="shared" si="28"/>
        <v>0.35</v>
      </c>
      <c r="Z194" s="23" t="str">
        <f t="shared" si="29"/>
        <v>x</v>
      </c>
    </row>
    <row r="195" spans="15:26" ht="16" x14ac:dyDescent="0.2">
      <c r="O195" s="38"/>
      <c r="P195" s="38"/>
      <c r="Q195" s="38"/>
      <c r="R195" s="38"/>
      <c r="S195" s="39"/>
      <c r="T195" s="39"/>
      <c r="U195" s="39"/>
      <c r="V195" s="38"/>
      <c r="W195" s="23">
        <v>0.33333333333333115</v>
      </c>
      <c r="X195" s="23">
        <v>0.35</v>
      </c>
      <c r="Y195" s="23">
        <f t="shared" si="28"/>
        <v>0.35</v>
      </c>
      <c r="Z195" s="23" t="str">
        <f t="shared" si="29"/>
        <v>x</v>
      </c>
    </row>
    <row r="196" spans="15:26" ht="16" x14ac:dyDescent="0.2">
      <c r="O196" s="38"/>
      <c r="P196" s="38"/>
      <c r="Q196" s="38"/>
      <c r="R196" s="38"/>
      <c r="S196" s="39"/>
      <c r="T196" s="39"/>
      <c r="U196" s="39"/>
      <c r="V196" s="38"/>
      <c r="W196" s="23">
        <v>-0.16666666666666879</v>
      </c>
      <c r="X196" s="23">
        <v>0.374</v>
      </c>
      <c r="Y196" s="23">
        <f t="shared" si="28"/>
        <v>0.374</v>
      </c>
      <c r="Z196" s="23" t="str">
        <f t="shared" si="29"/>
        <v>x</v>
      </c>
    </row>
    <row r="197" spans="15:26" x14ac:dyDescent="0.2">
      <c r="O197" s="86"/>
      <c r="P197" s="86"/>
      <c r="Q197" s="86"/>
      <c r="R197" s="86"/>
      <c r="S197" s="48"/>
      <c r="T197" s="48"/>
      <c r="U197" s="48"/>
      <c r="V197" s="86"/>
      <c r="W197" s="23">
        <v>0.16666666666666449</v>
      </c>
      <c r="X197" s="23">
        <v>0.374</v>
      </c>
      <c r="Y197" s="23">
        <f t="shared" ref="Y197" si="48">IF($Y$2="x",X197,NA())</f>
        <v>0.374</v>
      </c>
      <c r="Z197" s="23" t="str">
        <f t="shared" ref="Z197" si="49">IF($G$66="","",$G$66)</f>
        <v>x</v>
      </c>
    </row>
  </sheetData>
  <mergeCells count="11">
    <mergeCell ref="B36:C36"/>
    <mergeCell ref="F36:H36"/>
    <mergeCell ref="K36:M36"/>
    <mergeCell ref="B37:C37"/>
    <mergeCell ref="K37:M37"/>
    <mergeCell ref="B34:C34"/>
    <mergeCell ref="F34:H34"/>
    <mergeCell ref="K34:M34"/>
    <mergeCell ref="B35:C35"/>
    <mergeCell ref="F35:H35"/>
    <mergeCell ref="K35:M35"/>
  </mergeCells>
  <dataValidations count="10">
    <dataValidation type="whole" allowBlank="1" showInputMessage="1" showErrorMessage="1" sqref="J52 M21" xr:uid="{6AE9C4D0-A5BF-F24D-8ABC-53392C25EF6B}">
      <formula1>0</formula1>
      <formula2>3</formula2>
    </dataValidation>
    <dataValidation type="list" allowBlank="1" showInputMessage="1" showErrorMessage="1" sqref="K25" xr:uid="{411A2383-D531-3947-8652-9E47C5FF0327}">
      <formula1>"P(x), P(x̅)"</formula1>
    </dataValidation>
    <dataValidation type="list" allowBlank="1" showInputMessage="1" showErrorMessage="1" sqref="G48 I25" xr:uid="{455ACB7E-C426-0D42-9F72-DA745B8AF81B}">
      <formula1>"x, x̅, r"</formula1>
    </dataValidation>
    <dataValidation type="list" allowBlank="1" showInputMessage="1" showErrorMessage="1" sqref="H25" xr:uid="{AE3015DE-691F-5F4C-912D-E7D1546217D2}">
      <formula1>"σ, σ(x̅) = σ/√n, σ̂(x̅) = s/√n"</formula1>
    </dataValidation>
    <dataValidation type="list" allowBlank="1" showInputMessage="1" showErrorMessage="1" sqref="J25" xr:uid="{25441E02-4AD2-8943-ABF6-50D9593775BC}">
      <formula1>"z score, t score"</formula1>
    </dataValidation>
    <dataValidation type="list" allowBlank="1" showInputMessage="1" showErrorMessage="1" sqref="D31" xr:uid="{4D1CE98B-B11D-FE4A-A750-9E08CBA8E7F4}">
      <formula1>"normal pop, normal x̅,  T x̅"</formula1>
    </dataValidation>
    <dataValidation type="list" allowBlank="1" showInputMessage="1" showErrorMessage="1" sqref="F27:F28" xr:uid="{DDD19636-E65C-EB47-9A5E-533CB8F4AF51}">
      <formula1>"left, right, two left, two right"</formula1>
    </dataValidation>
    <dataValidation type="list" allowBlank="1" showInputMessage="1" showErrorMessage="1" sqref="F31" xr:uid="{29D1886A-A2D7-2846-B0CA-195E17365405}">
      <formula1>"left, right"</formula1>
    </dataValidation>
    <dataValidation type="list" allowBlank="1" showInputMessage="1" showErrorMessage="1" sqref="G25" xr:uid="{6ECB8E8D-42B6-7447-B6A7-04AA108B2A9A}">
      <formula1>"x̅, μ"</formula1>
    </dataValidation>
    <dataValidation type="list" allowBlank="1" showInputMessage="1" showErrorMessage="1" sqref="D27:D28" xr:uid="{B67C9BBF-7DCE-744D-B5B5-3450426AECA7}">
      <formula1>"normal pop, normal μ0,  T μ0"</formula1>
    </dataValidation>
  </dataValidations>
  <pageMargins left="0.7" right="0.7" top="0.75" bottom="0.75" header="0.3" footer="0.3"/>
  <pageSetup orientation="portrait" horizontalDpi="0" verticalDpi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C82BA-58A4-1F45-9DDB-9A3BFC43B457}">
  <dimension ref="A2:Z197"/>
  <sheetViews>
    <sheetView showGridLines="0" zoomScale="120" zoomScaleNormal="120" workbookViewId="0">
      <selection activeCell="E36" sqref="E36"/>
    </sheetView>
  </sheetViews>
  <sheetFormatPr baseColWidth="10" defaultColWidth="10.83203125" defaultRowHeight="15" x14ac:dyDescent="0.2"/>
  <cols>
    <col min="1" max="1" width="5" style="10" customWidth="1"/>
    <col min="2" max="2" width="46.1640625" style="10" customWidth="1"/>
    <col min="3" max="3" width="14.6640625" style="10" customWidth="1"/>
    <col min="4" max="4" width="17.5" style="10" customWidth="1"/>
    <col min="5" max="11" width="15" style="10" customWidth="1"/>
    <col min="12" max="12" width="14.83203125" style="10" customWidth="1"/>
    <col min="13" max="13" width="5" style="10" customWidth="1"/>
    <col min="14" max="14" width="15" style="10" customWidth="1"/>
    <col min="15" max="16" width="14.5" style="10" customWidth="1"/>
    <col min="17" max="18" width="10.83203125" style="10"/>
    <col min="19" max="21" width="10.83203125" style="15"/>
    <col min="22" max="26" width="10.83203125" style="10"/>
  </cols>
  <sheetData>
    <row r="2" spans="13:26" s="27" customFormat="1" ht="16" x14ac:dyDescent="0.2">
      <c r="S2" s="26"/>
      <c r="T2" s="26"/>
      <c r="U2" s="26"/>
      <c r="W2" s="16"/>
      <c r="X2" s="16"/>
      <c r="Y2" s="25" t="str">
        <f>L48</f>
        <v>x</v>
      </c>
      <c r="Z2" s="16"/>
    </row>
    <row r="3" spans="13:26" s="27" customFormat="1" ht="16" x14ac:dyDescent="0.2">
      <c r="Q3" s="2"/>
      <c r="S3" s="26"/>
      <c r="T3" s="26"/>
      <c r="U3" s="26"/>
      <c r="W3" s="23" t="s">
        <v>5</v>
      </c>
      <c r="X3" s="23" t="s">
        <v>6</v>
      </c>
      <c r="Y3" s="23" t="s">
        <v>7</v>
      </c>
      <c r="Z3" s="23" t="s">
        <v>8</v>
      </c>
    </row>
    <row r="4" spans="13:26" s="27" customFormat="1" ht="16" x14ac:dyDescent="0.2">
      <c r="Q4" s="2"/>
      <c r="S4" s="26"/>
      <c r="T4" s="26"/>
      <c r="U4" s="26"/>
      <c r="W4" s="23">
        <v>-2.3333333333333357</v>
      </c>
      <c r="X4" s="23">
        <v>1.4E-2</v>
      </c>
      <c r="Y4" s="23">
        <f>IF($Y$2="x",X4,NA())</f>
        <v>1.4E-2</v>
      </c>
      <c r="Z4" s="23" t="str">
        <f t="shared" ref="Z4:Z35" si="0">IF($G$66="","",$G$66)</f>
        <v>x</v>
      </c>
    </row>
    <row r="5" spans="13:26" s="27" customFormat="1" ht="16" x14ac:dyDescent="0.2">
      <c r="S5" s="26"/>
      <c r="T5" s="26"/>
      <c r="U5" s="26"/>
      <c r="W5" s="23">
        <v>-2.1666666666666696</v>
      </c>
      <c r="X5" s="23">
        <v>1.4E-2</v>
      </c>
      <c r="Y5" s="23">
        <f t="shared" ref="Y5:Y68" si="1">IF($Y$2="x",X5,NA())</f>
        <v>1.4E-2</v>
      </c>
      <c r="Z5" s="23" t="str">
        <f t="shared" si="0"/>
        <v>x</v>
      </c>
    </row>
    <row r="6" spans="13:26" s="27" customFormat="1" ht="16" x14ac:dyDescent="0.2">
      <c r="M6" s="89" t="s">
        <v>44</v>
      </c>
      <c r="N6" s="88" t="s">
        <v>99</v>
      </c>
      <c r="S6" s="26"/>
      <c r="T6" s="26"/>
      <c r="U6" s="26"/>
      <c r="W6" s="23">
        <v>-1.8333333333333366</v>
      </c>
      <c r="X6" s="23">
        <v>1.4E-2</v>
      </c>
      <c r="Y6" s="23">
        <f t="shared" si="1"/>
        <v>1.4E-2</v>
      </c>
      <c r="Z6" s="23" t="str">
        <f t="shared" si="0"/>
        <v>x</v>
      </c>
    </row>
    <row r="7" spans="13:26" s="27" customFormat="1" ht="16" x14ac:dyDescent="0.2">
      <c r="M7" s="89" t="s">
        <v>44</v>
      </c>
      <c r="N7" s="88" t="s">
        <v>103</v>
      </c>
      <c r="Q7" s="2"/>
      <c r="S7" s="26"/>
      <c r="T7" s="26"/>
      <c r="U7" s="26"/>
      <c r="W7" s="23">
        <v>-1.6666666666666696</v>
      </c>
      <c r="X7" s="23">
        <v>1.4E-2</v>
      </c>
      <c r="Y7" s="23">
        <f t="shared" si="1"/>
        <v>1.4E-2</v>
      </c>
      <c r="Z7" s="23" t="str">
        <f t="shared" si="0"/>
        <v>x</v>
      </c>
    </row>
    <row r="8" spans="13:26" s="27" customFormat="1" ht="16" x14ac:dyDescent="0.2">
      <c r="M8" s="89" t="s">
        <v>44</v>
      </c>
      <c r="N8" s="88" t="s">
        <v>107</v>
      </c>
      <c r="Q8" s="2"/>
      <c r="S8" s="26"/>
      <c r="T8" s="26"/>
      <c r="U8" s="26"/>
      <c r="W8" s="23">
        <v>-1.5000000000000027</v>
      </c>
      <c r="X8" s="23">
        <v>1.4E-2</v>
      </c>
      <c r="Y8" s="23">
        <f t="shared" si="1"/>
        <v>1.4E-2</v>
      </c>
      <c r="Z8" s="23" t="str">
        <f t="shared" si="0"/>
        <v>x</v>
      </c>
    </row>
    <row r="9" spans="13:26" s="27" customFormat="1" ht="16" x14ac:dyDescent="0.2">
      <c r="M9" s="89" t="s">
        <v>44</v>
      </c>
      <c r="N9" s="88" t="s">
        <v>111</v>
      </c>
      <c r="Q9" s="2"/>
      <c r="S9" s="26"/>
      <c r="T9" s="26"/>
      <c r="U9" s="26"/>
      <c r="W9" s="23">
        <v>-1.3333333333333357</v>
      </c>
      <c r="X9" s="23">
        <v>1.4E-2</v>
      </c>
      <c r="Y9" s="23">
        <f t="shared" si="1"/>
        <v>1.4E-2</v>
      </c>
      <c r="Z9" s="23" t="str">
        <f t="shared" si="0"/>
        <v>x</v>
      </c>
    </row>
    <row r="10" spans="13:26" s="27" customFormat="1" ht="17" customHeight="1" x14ac:dyDescent="0.25">
      <c r="M10" s="89" t="s">
        <v>44</v>
      </c>
      <c r="N10" s="88" t="s">
        <v>115</v>
      </c>
      <c r="S10" s="26"/>
      <c r="T10" s="26"/>
      <c r="U10" s="26"/>
      <c r="W10" s="23">
        <v>-1.1666666666666687</v>
      </c>
      <c r="X10" s="23">
        <v>1.4E-2</v>
      </c>
      <c r="Y10" s="23">
        <f t="shared" si="1"/>
        <v>1.4E-2</v>
      </c>
      <c r="Z10" s="23" t="str">
        <f t="shared" si="0"/>
        <v>x</v>
      </c>
    </row>
    <row r="11" spans="13:26" s="27" customFormat="1" ht="17" customHeight="1" x14ac:dyDescent="0.25">
      <c r="M11" s="89" t="s">
        <v>44</v>
      </c>
      <c r="N11" s="88" t="s">
        <v>119</v>
      </c>
      <c r="S11" s="26"/>
      <c r="T11" s="26"/>
      <c r="U11" s="26"/>
      <c r="W11" s="23">
        <v>-0.83333333333333526</v>
      </c>
      <c r="X11" s="23">
        <v>1.4E-2</v>
      </c>
      <c r="Y11" s="23">
        <f t="shared" si="1"/>
        <v>1.4E-2</v>
      </c>
      <c r="Z11" s="23" t="str">
        <f t="shared" si="0"/>
        <v>x</v>
      </c>
    </row>
    <row r="12" spans="13:26" s="27" customFormat="1" ht="16" x14ac:dyDescent="0.2">
      <c r="M12" s="89" t="s">
        <v>44</v>
      </c>
      <c r="N12" s="88" t="s">
        <v>123</v>
      </c>
      <c r="S12" s="26"/>
      <c r="T12" s="26"/>
      <c r="U12" s="26"/>
      <c r="W12" s="23">
        <v>-0.66666666666666874</v>
      </c>
      <c r="X12" s="23">
        <v>1.4E-2</v>
      </c>
      <c r="Y12" s="23">
        <f t="shared" si="1"/>
        <v>1.4E-2</v>
      </c>
      <c r="Z12" s="23" t="str">
        <f t="shared" si="0"/>
        <v>x</v>
      </c>
    </row>
    <row r="13" spans="13:26" s="27" customFormat="1" ht="16" x14ac:dyDescent="0.2">
      <c r="M13" s="89" t="s">
        <v>44</v>
      </c>
      <c r="N13" s="88" t="s">
        <v>127</v>
      </c>
      <c r="S13" s="26"/>
      <c r="T13" s="26"/>
      <c r="U13" s="26"/>
      <c r="W13" s="23">
        <v>-0.50000000000000222</v>
      </c>
      <c r="X13" s="23">
        <v>1.4E-2</v>
      </c>
      <c r="Y13" s="23">
        <f t="shared" si="1"/>
        <v>1.4E-2</v>
      </c>
      <c r="Z13" s="23" t="str">
        <f t="shared" si="0"/>
        <v>x</v>
      </c>
    </row>
    <row r="14" spans="13:26" s="27" customFormat="1" ht="16" x14ac:dyDescent="0.2">
      <c r="M14" s="89" t="s">
        <v>44</v>
      </c>
      <c r="N14" s="90" t="s">
        <v>131</v>
      </c>
      <c r="S14" s="26"/>
      <c r="T14" s="26"/>
      <c r="U14" s="26"/>
      <c r="W14" s="23">
        <v>-0.33333333333333548</v>
      </c>
      <c r="X14" s="23">
        <v>1.4E-2</v>
      </c>
      <c r="Y14" s="23">
        <f t="shared" si="1"/>
        <v>1.4E-2</v>
      </c>
      <c r="Z14" s="23" t="str">
        <f t="shared" si="0"/>
        <v>x</v>
      </c>
    </row>
    <row r="15" spans="13:26" s="27" customFormat="1" ht="16" x14ac:dyDescent="0.2">
      <c r="M15" s="89" t="s">
        <v>44</v>
      </c>
      <c r="N15" s="90" t="s">
        <v>134</v>
      </c>
      <c r="S15" s="26"/>
      <c r="T15" s="26"/>
      <c r="U15" s="26"/>
      <c r="W15" s="23">
        <v>-0.16666666666666879</v>
      </c>
      <c r="X15" s="23">
        <v>1.4E-2</v>
      </c>
      <c r="Y15" s="23">
        <f t="shared" si="1"/>
        <v>1.4E-2</v>
      </c>
      <c r="Z15" s="23" t="str">
        <f t="shared" si="0"/>
        <v>x</v>
      </c>
    </row>
    <row r="16" spans="13:26" s="27" customFormat="1" ht="16" x14ac:dyDescent="0.2">
      <c r="M16" s="89" t="s">
        <v>44</v>
      </c>
      <c r="N16" s="90" t="s">
        <v>138</v>
      </c>
      <c r="S16" s="26"/>
      <c r="T16" s="26"/>
      <c r="U16" s="26"/>
      <c r="W16" s="23">
        <v>0.16666666666666449</v>
      </c>
      <c r="X16" s="23">
        <v>1.4E-2</v>
      </c>
      <c r="Y16" s="23">
        <f t="shared" si="1"/>
        <v>1.4E-2</v>
      </c>
      <c r="Z16" s="23" t="str">
        <f t="shared" si="0"/>
        <v>x</v>
      </c>
    </row>
    <row r="17" spans="2:26" s="27" customFormat="1" ht="16" x14ac:dyDescent="0.2">
      <c r="B17" s="15"/>
      <c r="C17" s="26"/>
      <c r="D17" s="26"/>
      <c r="E17" s="26"/>
      <c r="H17" s="10"/>
      <c r="I17" s="10"/>
      <c r="J17" s="10"/>
      <c r="M17" s="89" t="s">
        <v>44</v>
      </c>
      <c r="N17" s="88" t="s">
        <v>142</v>
      </c>
      <c r="Q17" s="2"/>
      <c r="S17" s="26"/>
      <c r="T17" s="26"/>
      <c r="U17" s="26"/>
      <c r="W17" s="23">
        <v>0.33333333333333115</v>
      </c>
      <c r="X17" s="23">
        <v>1.4E-2</v>
      </c>
      <c r="Y17" s="23">
        <f t="shared" si="1"/>
        <v>1.4E-2</v>
      </c>
      <c r="Z17" s="23" t="str">
        <f t="shared" si="0"/>
        <v>x</v>
      </c>
    </row>
    <row r="18" spans="2:26" s="27" customFormat="1" ht="17" x14ac:dyDescent="0.25">
      <c r="B18" s="15"/>
      <c r="C18" s="26"/>
      <c r="D18" s="26"/>
      <c r="E18" s="26"/>
      <c r="H18" s="10"/>
      <c r="I18" s="10"/>
      <c r="J18" s="10"/>
      <c r="M18" s="89">
        <v>0</v>
      </c>
      <c r="N18" s="88" t="s">
        <v>145</v>
      </c>
      <c r="Q18" s="2"/>
      <c r="S18" s="26"/>
      <c r="T18" s="26"/>
      <c r="U18" s="26"/>
      <c r="W18" s="23">
        <v>0.49999999999999789</v>
      </c>
      <c r="X18" s="23">
        <v>1.4E-2</v>
      </c>
      <c r="Y18" s="23">
        <f t="shared" si="1"/>
        <v>1.4E-2</v>
      </c>
      <c r="Z18" s="23" t="str">
        <f t="shared" si="0"/>
        <v>x</v>
      </c>
    </row>
    <row r="19" spans="2:26" s="27" customFormat="1" ht="17" x14ac:dyDescent="0.25">
      <c r="B19" s="15"/>
      <c r="C19" s="26"/>
      <c r="D19" s="26"/>
      <c r="E19" s="26"/>
      <c r="H19" s="10"/>
      <c r="I19" s="10"/>
      <c r="J19" s="10"/>
      <c r="M19" s="89">
        <v>0</v>
      </c>
      <c r="N19" s="88" t="s">
        <v>149</v>
      </c>
      <c r="Q19" s="2"/>
      <c r="S19" s="26"/>
      <c r="T19" s="26"/>
      <c r="U19" s="26"/>
      <c r="W19" s="23">
        <v>0.66666666666666441</v>
      </c>
      <c r="X19" s="23">
        <v>1.4E-2</v>
      </c>
      <c r="Y19" s="23">
        <f t="shared" si="1"/>
        <v>1.4E-2</v>
      </c>
      <c r="Z19" s="23" t="str">
        <f t="shared" si="0"/>
        <v>x</v>
      </c>
    </row>
    <row r="20" spans="2:26" s="27" customFormat="1" ht="16" x14ac:dyDescent="0.2">
      <c r="B20" s="15"/>
      <c r="C20" s="26"/>
      <c r="D20" s="26"/>
      <c r="E20" s="26"/>
      <c r="H20" s="10"/>
      <c r="I20" s="10"/>
      <c r="J20" s="10"/>
      <c r="M20" s="89" t="s">
        <v>44</v>
      </c>
      <c r="N20" s="114" t="s">
        <v>152</v>
      </c>
      <c r="Q20" s="2"/>
      <c r="S20" s="26"/>
      <c r="T20" s="26"/>
      <c r="U20" s="26"/>
      <c r="W20" s="23">
        <v>0.83333333333333093</v>
      </c>
      <c r="X20" s="23">
        <v>1.4E-2</v>
      </c>
      <c r="Y20" s="23">
        <f t="shared" si="1"/>
        <v>1.4E-2</v>
      </c>
      <c r="Z20" s="23" t="str">
        <f t="shared" si="0"/>
        <v>x</v>
      </c>
    </row>
    <row r="21" spans="2:26" s="27" customFormat="1" ht="16" x14ac:dyDescent="0.2">
      <c r="B21" s="15"/>
      <c r="D21" s="26"/>
      <c r="E21" s="26"/>
      <c r="H21" s="10"/>
      <c r="I21" s="10"/>
      <c r="J21" s="10"/>
      <c r="M21" s="89">
        <v>0</v>
      </c>
      <c r="N21" s="88" t="s">
        <v>156</v>
      </c>
      <c r="Q21" s="2"/>
      <c r="S21" s="26"/>
      <c r="T21" s="26"/>
      <c r="U21" s="26"/>
      <c r="W21" s="23">
        <v>1.1666666666666643</v>
      </c>
      <c r="X21" s="23">
        <v>1.4E-2</v>
      </c>
      <c r="Y21" s="23">
        <f t="shared" si="1"/>
        <v>1.4E-2</v>
      </c>
      <c r="Z21" s="23" t="str">
        <f t="shared" si="0"/>
        <v>x</v>
      </c>
    </row>
    <row r="22" spans="2:26" s="27" customFormat="1" ht="16" x14ac:dyDescent="0.2">
      <c r="B22" s="15"/>
      <c r="C22" s="26"/>
      <c r="D22" s="26"/>
      <c r="E22" s="26"/>
      <c r="H22" s="10"/>
      <c r="I22" s="10"/>
      <c r="J22" s="10"/>
      <c r="Q22" s="2"/>
      <c r="S22" s="26"/>
      <c r="T22" s="26"/>
      <c r="U22" s="26"/>
      <c r="W22" s="23">
        <v>1.3333333333333313</v>
      </c>
      <c r="X22" s="23">
        <v>1.4E-2</v>
      </c>
      <c r="Y22" s="23">
        <f t="shared" si="1"/>
        <v>1.4E-2</v>
      </c>
      <c r="Z22" s="23" t="str">
        <f t="shared" si="0"/>
        <v>x</v>
      </c>
    </row>
    <row r="23" spans="2:26" s="27" customFormat="1" ht="16" x14ac:dyDescent="0.2">
      <c r="B23" s="15"/>
      <c r="C23" s="26"/>
      <c r="D23" s="26"/>
      <c r="E23" s="26"/>
      <c r="H23" s="10"/>
      <c r="I23" s="10"/>
      <c r="J23" s="10"/>
      <c r="Q23" s="2"/>
      <c r="S23" s="26"/>
      <c r="T23" s="26"/>
      <c r="U23" s="26"/>
      <c r="W23" s="23">
        <v>1.4999999999999982</v>
      </c>
      <c r="X23" s="23">
        <v>1.4E-2</v>
      </c>
      <c r="Y23" s="23">
        <f t="shared" si="1"/>
        <v>1.4E-2</v>
      </c>
      <c r="Z23" s="23" t="str">
        <f t="shared" si="0"/>
        <v>x</v>
      </c>
    </row>
    <row r="24" spans="2:26" s="27" customFormat="1" ht="16" x14ac:dyDescent="0.2">
      <c r="J24" s="10"/>
      <c r="Q24" s="2"/>
      <c r="S24" s="26"/>
      <c r="T24" s="26"/>
      <c r="U24" s="26"/>
      <c r="W24" s="23">
        <v>1.6666666666666652</v>
      </c>
      <c r="X24" s="23">
        <v>1.4E-2</v>
      </c>
      <c r="Y24" s="23">
        <f t="shared" si="1"/>
        <v>1.4E-2</v>
      </c>
      <c r="Z24" s="23" t="str">
        <f t="shared" si="0"/>
        <v>x</v>
      </c>
    </row>
    <row r="25" spans="2:26" s="27" customFormat="1" ht="16" x14ac:dyDescent="0.2">
      <c r="F25" s="14" t="s">
        <v>169</v>
      </c>
      <c r="G25" s="14" t="s">
        <v>3</v>
      </c>
      <c r="H25" s="30" t="s">
        <v>13</v>
      </c>
      <c r="I25" s="30" t="s">
        <v>44</v>
      </c>
      <c r="J25" s="14" t="s">
        <v>402</v>
      </c>
      <c r="K25" s="14" t="s">
        <v>403</v>
      </c>
      <c r="Q25" s="2"/>
      <c r="S25" s="26"/>
      <c r="T25" s="26"/>
      <c r="U25" s="26"/>
      <c r="W25" s="23">
        <v>1.8333333333333321</v>
      </c>
      <c r="X25" s="23">
        <v>1.4E-2</v>
      </c>
      <c r="Y25" s="23">
        <f t="shared" si="1"/>
        <v>1.4E-2</v>
      </c>
      <c r="Z25" s="23" t="str">
        <f t="shared" si="0"/>
        <v>x</v>
      </c>
    </row>
    <row r="26" spans="2:26" s="27" customFormat="1" ht="16" x14ac:dyDescent="0.2">
      <c r="C26" s="30" t="s">
        <v>166</v>
      </c>
      <c r="D26" s="14" t="s">
        <v>404</v>
      </c>
      <c r="E26" s="8" t="s">
        <v>405</v>
      </c>
      <c r="F26" s="29" t="s">
        <v>127</v>
      </c>
      <c r="G26" s="29" t="s">
        <v>406</v>
      </c>
      <c r="H26" s="29" t="s">
        <v>407</v>
      </c>
      <c r="I26" s="29" t="str">
        <f>IF(ISNUMBER(SEARCH("pop",$D$27)),"raw value","raw CV &lt;&lt;")</f>
        <v>raw value</v>
      </c>
      <c r="J26" s="29" t="str">
        <f>IF(ISNUMBER(SEARCH("pop",$D$27)),"z score","&lt;&lt; standardized CV")</f>
        <v>z score</v>
      </c>
      <c r="K26" s="29" t="str">
        <f>IF(ISNUMBER(SEARCH("pop",$D$27)),"probability of x","&lt;&lt; probability")</f>
        <v>probability of x</v>
      </c>
      <c r="Q26"/>
      <c r="S26" s="26"/>
      <c r="T26" s="26"/>
      <c r="U26" s="26"/>
      <c r="W26" s="23">
        <v>2.1666666666666652</v>
      </c>
      <c r="X26" s="23">
        <v>1.4E-2</v>
      </c>
      <c r="Y26" s="23">
        <f t="shared" si="1"/>
        <v>1.4E-2</v>
      </c>
      <c r="Z26" s="23" t="str">
        <f t="shared" si="0"/>
        <v>x</v>
      </c>
    </row>
    <row r="27" spans="2:26" s="35" customFormat="1" ht="16" x14ac:dyDescent="0.2">
      <c r="B27" s="97" t="s">
        <v>408</v>
      </c>
      <c r="C27" s="85">
        <v>1</v>
      </c>
      <c r="D27" s="11" t="s">
        <v>409</v>
      </c>
      <c r="E27" s="9" t="s">
        <v>484</v>
      </c>
      <c r="F27" s="34" t="s">
        <v>470</v>
      </c>
      <c r="G27" s="117">
        <v>4.8</v>
      </c>
      <c r="H27" s="117">
        <v>1.1000000000000001</v>
      </c>
      <c r="I27" s="117">
        <f>J27*H27+G27</f>
        <v>2.9906610103533797</v>
      </c>
      <c r="J27" s="17">
        <f>_xlfn.NORM.S.INV(K27)</f>
        <v>-1.6448536269514726</v>
      </c>
      <c r="K27" s="18">
        <v>0.05</v>
      </c>
      <c r="Q27"/>
      <c r="S27" s="36"/>
      <c r="T27" s="36"/>
      <c r="U27" s="36"/>
      <c r="W27" s="23">
        <v>2.3333333333333313</v>
      </c>
      <c r="X27" s="23">
        <v>1.4E-2</v>
      </c>
      <c r="Y27" s="23">
        <f t="shared" si="1"/>
        <v>1.4E-2</v>
      </c>
      <c r="Z27" s="23" t="str">
        <f t="shared" si="0"/>
        <v>x</v>
      </c>
    </row>
    <row r="28" spans="2:26" s="10" customFormat="1" ht="16" x14ac:dyDescent="0.2">
      <c r="B28" s="97" t="s">
        <v>411</v>
      </c>
      <c r="C28" s="85">
        <v>1</v>
      </c>
      <c r="D28" s="11" t="s">
        <v>409</v>
      </c>
      <c r="E28" s="9" t="s">
        <v>485</v>
      </c>
      <c r="F28" s="34" t="s">
        <v>472</v>
      </c>
      <c r="G28" s="117">
        <f>G27</f>
        <v>4.8</v>
      </c>
      <c r="H28" s="117">
        <f>H27</f>
        <v>1.1000000000000001</v>
      </c>
      <c r="I28" s="117">
        <f>J28*H28+G28</f>
        <v>6.6093389896466181</v>
      </c>
      <c r="J28" s="17">
        <f>_xlfn.NORM.S.INV(1-K28)</f>
        <v>1.6448536269514715</v>
      </c>
      <c r="K28" s="18">
        <v>0.05</v>
      </c>
      <c r="N28"/>
      <c r="Q28"/>
      <c r="S28" s="15"/>
      <c r="T28" s="15"/>
      <c r="U28" s="15"/>
      <c r="W28" s="23">
        <v>-1.8333333333333366</v>
      </c>
      <c r="X28" s="23">
        <v>3.7999999999999999E-2</v>
      </c>
      <c r="Y28" s="23">
        <f t="shared" si="1"/>
        <v>3.7999999999999999E-2</v>
      </c>
      <c r="Z28" s="23" t="str">
        <f t="shared" si="0"/>
        <v>x</v>
      </c>
    </row>
    <row r="29" spans="2:26" s="10" customFormat="1" x14ac:dyDescent="0.2">
      <c r="B29" s="98"/>
      <c r="S29" s="15"/>
      <c r="T29" s="15"/>
      <c r="U29" s="15"/>
      <c r="W29" s="23">
        <v>-1.6666666666666696</v>
      </c>
      <c r="X29" s="23">
        <v>3.7999999999999999E-2</v>
      </c>
      <c r="Y29" s="23">
        <f t="shared" si="1"/>
        <v>3.7999999999999999E-2</v>
      </c>
      <c r="Z29" s="23" t="str">
        <f t="shared" si="0"/>
        <v>x</v>
      </c>
    </row>
    <row r="30" spans="2:26" s="27" customFormat="1" ht="16" x14ac:dyDescent="0.2">
      <c r="B30" s="28"/>
      <c r="C30"/>
      <c r="D30" s="10"/>
      <c r="E30" s="10"/>
      <c r="F30" s="29" t="s">
        <v>127</v>
      </c>
      <c r="G30" s="29" t="s">
        <v>406</v>
      </c>
      <c r="H30" s="29" t="s">
        <v>407</v>
      </c>
      <c r="I30" s="29" t="str">
        <f>IF(ISNUMBER(SEARCH("pop",$D$27)),"value","raw sample mean &gt;&gt;")</f>
        <v>value</v>
      </c>
      <c r="J30" s="29" t="str">
        <f>IF(ISNUMBER(SEARCH("pop",$D$27)),"z score","standardized test stat &gt;&gt;")</f>
        <v>z score</v>
      </c>
      <c r="K30" s="29" t="str">
        <f>IF(ISNUMBER(SEARCH("pop",$D$27)),"probability of x","&gt;&gt; probability")</f>
        <v>probability of x</v>
      </c>
      <c r="Q30" s="2"/>
      <c r="S30" s="26"/>
      <c r="T30" s="26"/>
      <c r="U30" s="26"/>
      <c r="W30" s="23">
        <v>-1.5000000000000027</v>
      </c>
      <c r="X30" s="23">
        <v>3.7999999999999999E-2</v>
      </c>
      <c r="Y30" s="23">
        <f t="shared" si="1"/>
        <v>3.7999999999999999E-2</v>
      </c>
      <c r="Z30" s="23" t="str">
        <f t="shared" si="0"/>
        <v>x</v>
      </c>
    </row>
    <row r="31" spans="2:26" s="35" customFormat="1" ht="16" x14ac:dyDescent="0.2">
      <c r="B31" s="28" t="s">
        <v>412</v>
      </c>
      <c r="C31" s="85"/>
      <c r="D31" s="11"/>
      <c r="E31" s="9"/>
      <c r="F31" s="9"/>
      <c r="G31" s="95"/>
      <c r="H31" s="95"/>
      <c r="I31" s="95"/>
      <c r="J31" s="93"/>
      <c r="K31" s="96"/>
      <c r="Q31" s="7"/>
      <c r="S31" s="36"/>
      <c r="T31" s="36"/>
      <c r="U31" s="36"/>
      <c r="W31" s="23">
        <v>-1.3333333333333357</v>
      </c>
      <c r="X31" s="23">
        <v>3.7999999999999999E-2</v>
      </c>
      <c r="Y31" s="23">
        <f t="shared" si="1"/>
        <v>3.7999999999999999E-2</v>
      </c>
      <c r="Z31" s="23" t="str">
        <f t="shared" si="0"/>
        <v>x</v>
      </c>
    </row>
    <row r="32" spans="2:26" s="27" customFormat="1" ht="16" x14ac:dyDescent="0.2">
      <c r="B32" s="37"/>
      <c r="C32" s="35"/>
      <c r="D32" s="35"/>
      <c r="E32" s="35"/>
      <c r="F32" s="35"/>
      <c r="G32" s="35"/>
      <c r="H32" s="35"/>
      <c r="I32" s="35"/>
      <c r="J32"/>
      <c r="K32" s="35"/>
      <c r="L32" s="35"/>
      <c r="Q32" s="2"/>
      <c r="S32" s="26"/>
      <c r="T32" s="26"/>
      <c r="U32" s="26"/>
      <c r="W32" s="23">
        <v>-1.1666666666666687</v>
      </c>
      <c r="X32" s="23">
        <v>3.7999999999999999E-2</v>
      </c>
      <c r="Y32" s="23">
        <f t="shared" si="1"/>
        <v>3.7999999999999999E-2</v>
      </c>
      <c r="Z32" s="23" t="str">
        <f t="shared" si="0"/>
        <v>x</v>
      </c>
    </row>
    <row r="33" spans="1:26" s="27" customFormat="1" ht="7" customHeight="1" x14ac:dyDescent="0.2">
      <c r="Q33" s="2"/>
      <c r="S33" s="26"/>
      <c r="T33" s="26"/>
      <c r="U33" s="26"/>
      <c r="W33" s="23">
        <v>-0.83333333333333526</v>
      </c>
      <c r="X33" s="23">
        <v>3.7999999999999999E-2</v>
      </c>
      <c r="Y33" s="23">
        <f t="shared" si="1"/>
        <v>3.7999999999999999E-2</v>
      </c>
      <c r="Z33" s="23" t="str">
        <f t="shared" si="0"/>
        <v>x</v>
      </c>
    </row>
    <row r="34" spans="1:26" s="27" customFormat="1" ht="20" customHeight="1" x14ac:dyDescent="0.2">
      <c r="B34" s="327" t="s">
        <v>486</v>
      </c>
      <c r="C34" s="327"/>
      <c r="D34" s="130"/>
      <c r="E34"/>
      <c r="F34"/>
      <c r="G34"/>
      <c r="H34"/>
      <c r="I34"/>
      <c r="J34"/>
      <c r="K34"/>
      <c r="L34"/>
      <c r="M34"/>
      <c r="N34"/>
      <c r="O34"/>
      <c r="Q34" s="2"/>
      <c r="S34" s="26"/>
      <c r="T34" s="26"/>
      <c r="U34" s="26"/>
      <c r="W34" s="23">
        <v>-0.66666666666666874</v>
      </c>
      <c r="X34" s="23">
        <v>3.7999999999999999E-2</v>
      </c>
      <c r="Y34" s="23">
        <f t="shared" si="1"/>
        <v>3.7999999999999999E-2</v>
      </c>
      <c r="Z34" s="23" t="str">
        <f t="shared" si="0"/>
        <v>x</v>
      </c>
    </row>
    <row r="35" spans="1:26" s="27" customFormat="1" ht="25" customHeight="1" x14ac:dyDescent="0.2">
      <c r="B35" s="329" t="s">
        <v>487</v>
      </c>
      <c r="C35" s="329"/>
      <c r="D35" s="329"/>
      <c r="E35" s="137">
        <f>I27</f>
        <v>2.9906610103533797</v>
      </c>
      <c r="F35"/>
      <c r="G35"/>
      <c r="H35"/>
      <c r="I35"/>
      <c r="J35"/>
      <c r="K35"/>
      <c r="L35"/>
      <c r="M35"/>
      <c r="N35"/>
      <c r="O35"/>
      <c r="Q35" s="2"/>
      <c r="S35" s="26"/>
      <c r="T35" s="26"/>
      <c r="U35" s="26"/>
      <c r="W35" s="23">
        <v>-0.50000000000000222</v>
      </c>
      <c r="X35" s="23">
        <v>3.7999999999999999E-2</v>
      </c>
      <c r="Y35" s="23">
        <f t="shared" si="1"/>
        <v>3.7999999999999999E-2</v>
      </c>
      <c r="Z35" s="23" t="str">
        <f t="shared" si="0"/>
        <v>x</v>
      </c>
    </row>
    <row r="36" spans="1:26" s="27" customFormat="1" ht="25" customHeight="1" x14ac:dyDescent="0.2">
      <c r="B36" s="329" t="s">
        <v>488</v>
      </c>
      <c r="C36" s="329"/>
      <c r="D36" s="329"/>
      <c r="E36" s="137">
        <f>I28</f>
        <v>6.6093389896466181</v>
      </c>
      <c r="F36"/>
      <c r="G36"/>
      <c r="H36"/>
      <c r="I36"/>
      <c r="J36"/>
      <c r="K36"/>
      <c r="L36"/>
      <c r="M36"/>
      <c r="N36"/>
      <c r="O36"/>
      <c r="Q36" s="2"/>
      <c r="S36" s="26"/>
      <c r="T36" s="26"/>
      <c r="U36" s="26"/>
      <c r="W36" s="23">
        <v>-0.33333333333333548</v>
      </c>
      <c r="X36" s="23">
        <v>3.7999999999999999E-2</v>
      </c>
      <c r="Y36" s="23">
        <f t="shared" si="1"/>
        <v>3.7999999999999999E-2</v>
      </c>
      <c r="Z36" s="23" t="str">
        <f t="shared" ref="Z36:Z68" si="2">IF($G$66="","",$G$66)</f>
        <v>x</v>
      </c>
    </row>
    <row r="37" spans="1:26" s="27" customFormat="1" ht="25" customHeight="1" x14ac:dyDescent="0.2">
      <c r="B37" s="329" t="s">
        <v>489</v>
      </c>
      <c r="C37" s="329"/>
      <c r="D37" s="329"/>
      <c r="E37" s="115">
        <v>0.9</v>
      </c>
      <c r="F37"/>
      <c r="G37"/>
      <c r="H37"/>
      <c r="I37"/>
      <c r="J37"/>
      <c r="K37"/>
      <c r="L37"/>
      <c r="M37"/>
      <c r="N37"/>
      <c r="O37"/>
      <c r="Q37" s="2"/>
      <c r="S37" s="26"/>
      <c r="T37" s="26"/>
      <c r="U37" s="26"/>
      <c r="W37" s="23">
        <v>-0.16666666666666879</v>
      </c>
      <c r="X37" s="23">
        <v>3.7999999999999999E-2</v>
      </c>
      <c r="Y37" s="23">
        <f t="shared" si="1"/>
        <v>3.7999999999999999E-2</v>
      </c>
      <c r="Z37" s="23" t="str">
        <f t="shared" si="2"/>
        <v>x</v>
      </c>
    </row>
    <row r="38" spans="1:26" s="27" customFormat="1" ht="36" customHeight="1" x14ac:dyDescent="0.2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Q38" s="2"/>
      <c r="S38" s="26"/>
      <c r="T38" s="26"/>
      <c r="U38" s="26"/>
      <c r="W38" s="23">
        <v>0.16666666666666449</v>
      </c>
      <c r="X38" s="23">
        <v>3.7999999999999999E-2</v>
      </c>
      <c r="Y38" s="23">
        <f t="shared" si="1"/>
        <v>3.7999999999999999E-2</v>
      </c>
      <c r="Z38" s="23" t="str">
        <f t="shared" si="2"/>
        <v>x</v>
      </c>
    </row>
    <row r="39" spans="1:26" s="27" customFormat="1" ht="51" customHeight="1" x14ac:dyDescent="0.2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Q39" s="2"/>
      <c r="S39" s="26"/>
      <c r="T39" s="26"/>
      <c r="U39" s="26"/>
      <c r="W39" s="23">
        <v>0.33333333333333115</v>
      </c>
      <c r="X39" s="23">
        <v>3.7999999999999999E-2</v>
      </c>
      <c r="Y39" s="23">
        <f t="shared" si="1"/>
        <v>3.7999999999999999E-2</v>
      </c>
      <c r="Z39" s="23" t="str">
        <f t="shared" si="2"/>
        <v>x</v>
      </c>
    </row>
    <row r="40" spans="1:26" s="27" customFormat="1" ht="16" x14ac:dyDescent="0.2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Q40" s="2"/>
      <c r="S40" s="26"/>
      <c r="T40" s="26"/>
      <c r="U40" s="26"/>
      <c r="W40" s="23">
        <v>0.49999999999999789</v>
      </c>
      <c r="X40" s="23">
        <v>3.7999999999999999E-2</v>
      </c>
      <c r="Y40" s="23">
        <f t="shared" si="1"/>
        <v>3.7999999999999999E-2</v>
      </c>
      <c r="Z40" s="23" t="str">
        <f t="shared" si="2"/>
        <v>x</v>
      </c>
    </row>
    <row r="41" spans="1:26" s="27" customFormat="1" ht="16" x14ac:dyDescent="0.2">
      <c r="Q41" s="2"/>
      <c r="S41" s="26"/>
      <c r="T41" s="26"/>
      <c r="U41" s="26"/>
      <c r="W41" s="23">
        <v>0.66666666666666441</v>
      </c>
      <c r="X41" s="23">
        <v>3.7999999999999999E-2</v>
      </c>
      <c r="Y41" s="23">
        <f t="shared" si="1"/>
        <v>3.7999999999999999E-2</v>
      </c>
      <c r="Z41" s="23" t="str">
        <f t="shared" si="2"/>
        <v>x</v>
      </c>
    </row>
    <row r="42" spans="1:26" s="27" customFormat="1" ht="16" x14ac:dyDescent="0.2">
      <c r="Q42" s="2"/>
      <c r="S42" s="26"/>
      <c r="T42" s="26"/>
      <c r="U42" s="26"/>
      <c r="W42" s="23">
        <v>0.83333333333333093</v>
      </c>
      <c r="X42" s="23">
        <v>3.7999999999999999E-2</v>
      </c>
      <c r="Y42" s="23">
        <f t="shared" si="1"/>
        <v>3.7999999999999999E-2</v>
      </c>
      <c r="Z42" s="23" t="str">
        <f t="shared" si="2"/>
        <v>x</v>
      </c>
    </row>
    <row r="43" spans="1:26" s="27" customFormat="1" ht="16" x14ac:dyDescent="0.2">
      <c r="D43" s="26"/>
      <c r="Q43" s="2"/>
      <c r="S43" s="26"/>
      <c r="T43" s="26"/>
      <c r="U43" s="26"/>
      <c r="W43" s="23">
        <v>1.1666666666666643</v>
      </c>
      <c r="X43" s="23">
        <v>3.7999999999999999E-2</v>
      </c>
      <c r="Y43" s="23">
        <f t="shared" si="1"/>
        <v>3.7999999999999999E-2</v>
      </c>
      <c r="Z43" s="23" t="str">
        <f t="shared" si="2"/>
        <v>x</v>
      </c>
    </row>
    <row r="44" spans="1:26" s="27" customFormat="1" ht="16" x14ac:dyDescent="0.2">
      <c r="Q44" s="2"/>
      <c r="S44" s="26"/>
      <c r="T44" s="26"/>
      <c r="U44" s="26"/>
      <c r="W44" s="23">
        <v>1.3333333333333313</v>
      </c>
      <c r="X44" s="23">
        <v>3.7999999999999999E-2</v>
      </c>
      <c r="Y44" s="23">
        <f t="shared" si="1"/>
        <v>3.7999999999999999E-2</v>
      </c>
      <c r="Z44" s="23" t="str">
        <f t="shared" si="2"/>
        <v>x</v>
      </c>
    </row>
    <row r="45" spans="1:26" s="27" customFormat="1" ht="17" thickBot="1" x14ac:dyDescent="0.25">
      <c r="Q45" s="2"/>
      <c r="S45" s="26"/>
      <c r="T45" s="26"/>
      <c r="U45" s="26"/>
      <c r="W45" s="23">
        <v>1.4999999999999982</v>
      </c>
      <c r="X45" s="23">
        <v>3.7999999999999999E-2</v>
      </c>
      <c r="Y45" s="23">
        <f t="shared" si="1"/>
        <v>3.7999999999999999E-2</v>
      </c>
      <c r="Z45" s="23" t="str">
        <f t="shared" si="2"/>
        <v>x</v>
      </c>
    </row>
    <row r="46" spans="1:26" s="27" customFormat="1" ht="16" x14ac:dyDescent="0.2">
      <c r="A46" s="99"/>
      <c r="B46" s="100"/>
      <c r="C46" s="100"/>
      <c r="D46" s="100"/>
      <c r="E46" s="100"/>
      <c r="F46" s="100"/>
      <c r="G46" s="100"/>
      <c r="H46" s="100"/>
      <c r="I46" s="100"/>
      <c r="J46" s="101"/>
      <c r="K46" s="38"/>
      <c r="L46" s="38"/>
      <c r="M46" s="38"/>
      <c r="N46" s="38"/>
      <c r="O46" s="38"/>
      <c r="P46" s="38"/>
      <c r="Q46" s="38"/>
      <c r="R46" s="3"/>
      <c r="S46" s="39"/>
      <c r="T46" s="39"/>
      <c r="U46" s="39"/>
      <c r="V46" s="38"/>
      <c r="W46" s="23">
        <v>1.6666666666666652</v>
      </c>
      <c r="X46" s="23">
        <v>3.7999999999999999E-2</v>
      </c>
      <c r="Y46" s="23">
        <f t="shared" si="1"/>
        <v>3.7999999999999999E-2</v>
      </c>
      <c r="Z46" s="23" t="str">
        <f t="shared" si="2"/>
        <v>x</v>
      </c>
    </row>
    <row r="47" spans="1:26" ht="16" x14ac:dyDescent="0.2">
      <c r="A47" s="4" t="s">
        <v>160</v>
      </c>
      <c r="B47" s="16"/>
      <c r="C47" s="23"/>
      <c r="D47" s="41" t="str">
        <f t="shared" ref="D47:I47" si="3">F26</f>
        <v>shading</v>
      </c>
      <c r="E47" s="41" t="str">
        <f t="shared" si="3"/>
        <v>pop mean</v>
      </c>
      <c r="F47" s="41" t="str">
        <f t="shared" si="3"/>
        <v>expected variability</v>
      </c>
      <c r="G47" s="41" t="str">
        <f t="shared" si="3"/>
        <v>raw value</v>
      </c>
      <c r="H47" s="41" t="str">
        <f t="shared" si="3"/>
        <v>z score</v>
      </c>
      <c r="I47" s="41" t="str">
        <f t="shared" si="3"/>
        <v>probability of x</v>
      </c>
      <c r="J47" s="102"/>
      <c r="K47" s="16"/>
      <c r="L47" s="25" t="str">
        <f t="shared" ref="L47:M62" si="4">M6</f>
        <v>x</v>
      </c>
      <c r="M47" s="25" t="str">
        <f t="shared" si="4"/>
        <v>standard axis</v>
      </c>
      <c r="N47" s="16"/>
      <c r="O47" s="38"/>
      <c r="P47" s="38"/>
      <c r="Q47" s="3"/>
      <c r="R47" s="38"/>
      <c r="S47" s="39" t="s">
        <v>161</v>
      </c>
      <c r="T47" s="23" t="s">
        <v>162</v>
      </c>
      <c r="U47" s="39" t="s">
        <v>163</v>
      </c>
      <c r="V47" s="38"/>
      <c r="W47" s="23">
        <v>1.8333333333333321</v>
      </c>
      <c r="X47" s="23">
        <v>3.7999999999999999E-2</v>
      </c>
      <c r="Y47" s="23">
        <f t="shared" si="1"/>
        <v>3.7999999999999999E-2</v>
      </c>
      <c r="Z47" s="23" t="str">
        <f t="shared" si="2"/>
        <v>x</v>
      </c>
    </row>
    <row r="48" spans="1:26" ht="16" x14ac:dyDescent="0.2">
      <c r="A48" s="20" t="s">
        <v>166</v>
      </c>
      <c r="B48" s="19" t="s">
        <v>167</v>
      </c>
      <c r="C48" s="19" t="s">
        <v>168</v>
      </c>
      <c r="D48" s="19" t="s">
        <v>169</v>
      </c>
      <c r="E48" s="20" t="s">
        <v>3</v>
      </c>
      <c r="F48" s="40" t="str">
        <f>H25</f>
        <v>σ</v>
      </c>
      <c r="G48" s="40" t="str">
        <f>I25</f>
        <v>x</v>
      </c>
      <c r="H48" s="20" t="str">
        <f>J25</f>
        <v>z score</v>
      </c>
      <c r="I48" s="20" t="str">
        <f>K25</f>
        <v>P(x)</v>
      </c>
      <c r="J48" s="103"/>
      <c r="K48" s="16"/>
      <c r="L48" s="25" t="str">
        <f t="shared" si="4"/>
        <v>x</v>
      </c>
      <c r="M48" s="25" t="str">
        <f t="shared" si="4"/>
        <v>x, x̅</v>
      </c>
      <c r="N48" s="16"/>
      <c r="O48" s="38" t="s">
        <v>170</v>
      </c>
      <c r="P48" s="38"/>
      <c r="Q48" s="38"/>
      <c r="R48" s="38"/>
      <c r="S48" s="40" t="str">
        <f>L54</f>
        <v>x</v>
      </c>
      <c r="T48" s="91" t="s">
        <v>44</v>
      </c>
      <c r="U48" s="40" t="str">
        <f>L54</f>
        <v>x</v>
      </c>
      <c r="V48" s="38"/>
      <c r="W48" s="23">
        <v>-1.8333333333333366</v>
      </c>
      <c r="X48" s="23">
        <v>6.2000000000000006E-2</v>
      </c>
      <c r="Y48" s="23">
        <f t="shared" si="1"/>
        <v>6.2000000000000006E-2</v>
      </c>
      <c r="Z48" s="23" t="str">
        <f t="shared" si="2"/>
        <v>x</v>
      </c>
    </row>
    <row r="49" spans="1:26" ht="34" x14ac:dyDescent="0.2">
      <c r="A49" s="41">
        <f t="shared" ref="A49:I50" si="5">C27</f>
        <v>1</v>
      </c>
      <c r="B49" s="41" t="str">
        <f t="shared" si="5"/>
        <v>normal pop</v>
      </c>
      <c r="C49" s="41" t="str">
        <f t="shared" si="5"/>
        <v>Fastest</v>
      </c>
      <c r="D49" s="41" t="str">
        <f t="shared" si="5"/>
        <v>two left</v>
      </c>
      <c r="E49" s="118">
        <f t="shared" si="5"/>
        <v>4.8</v>
      </c>
      <c r="F49" s="119">
        <f t="shared" si="5"/>
        <v>1.1000000000000001</v>
      </c>
      <c r="G49" s="118">
        <f t="shared" si="5"/>
        <v>2.9906610103533797</v>
      </c>
      <c r="H49" s="42">
        <f t="shared" si="5"/>
        <v>-1.6448536269514726</v>
      </c>
      <c r="I49" s="43">
        <f t="shared" si="5"/>
        <v>0.05</v>
      </c>
      <c r="J49" s="103"/>
      <c r="K49" s="16"/>
      <c r="L49" s="25" t="str">
        <f t="shared" si="4"/>
        <v>x</v>
      </c>
      <c r="M49" s="25" t="str">
        <f t="shared" si="4"/>
        <v>Empirical Rule</v>
      </c>
      <c r="N49" s="16"/>
      <c r="O49" s="38"/>
      <c r="P49" s="38"/>
      <c r="Q49" s="44" t="s">
        <v>174</v>
      </c>
      <c r="R49" s="45" t="s">
        <v>175</v>
      </c>
      <c r="S49" s="45" t="str">
        <f>B67&amp;" "&amp;S47</f>
        <v>normal pop X1</v>
      </c>
      <c r="T49" s="45" t="str">
        <f>B68&amp;" "&amp;T47</f>
        <v>normal pop X2</v>
      </c>
      <c r="U49" s="45" t="str">
        <f>B71&amp;" "&amp;U47</f>
        <v xml:space="preserve"> X3</v>
      </c>
      <c r="V49" s="38"/>
      <c r="W49" s="23">
        <v>-1.6666666666666696</v>
      </c>
      <c r="X49" s="23">
        <v>6.2000000000000006E-2</v>
      </c>
      <c r="Y49" s="23">
        <f t="shared" si="1"/>
        <v>6.2000000000000006E-2</v>
      </c>
      <c r="Z49" s="23" t="str">
        <f t="shared" si="2"/>
        <v>x</v>
      </c>
    </row>
    <row r="50" spans="1:26" ht="16" x14ac:dyDescent="0.2">
      <c r="A50" s="41">
        <f t="shared" si="5"/>
        <v>1</v>
      </c>
      <c r="B50" s="41" t="str">
        <f t="shared" si="5"/>
        <v>normal pop</v>
      </c>
      <c r="C50" s="41" t="str">
        <f t="shared" si="5"/>
        <v>Slowest</v>
      </c>
      <c r="D50" s="41" t="str">
        <f t="shared" si="5"/>
        <v>two right</v>
      </c>
      <c r="E50" s="118">
        <f t="shared" si="5"/>
        <v>4.8</v>
      </c>
      <c r="F50" s="119">
        <f t="shared" si="5"/>
        <v>1.1000000000000001</v>
      </c>
      <c r="G50" s="120">
        <f t="shared" si="5"/>
        <v>6.6093389896466181</v>
      </c>
      <c r="H50" s="42">
        <f t="shared" si="5"/>
        <v>1.6448536269514715</v>
      </c>
      <c r="I50" s="43">
        <f t="shared" si="5"/>
        <v>0.05</v>
      </c>
      <c r="J50" s="102"/>
      <c r="K50" s="16"/>
      <c r="L50" s="25" t="str">
        <f t="shared" si="4"/>
        <v>x</v>
      </c>
      <c r="M50" s="25" t="str">
        <f t="shared" si="4"/>
        <v>Cumulative %</v>
      </c>
      <c r="N50" s="16"/>
      <c r="O50" s="58" t="s">
        <v>179</v>
      </c>
      <c r="P50" s="58">
        <f>C121-C115</f>
        <v>6</v>
      </c>
      <c r="Q50" s="46">
        <f>C115</f>
        <v>-3</v>
      </c>
      <c r="R50" s="81">
        <f>IF(
    LEFT($B$67,1) ="T",
    _xlfn.T.DIST(Q50, $A$67-1, FALSE),
    _xlfn.NORM.S.DIST(Q50, FALSE)
)</f>
        <v>4.4318484119380075E-3</v>
      </c>
      <c r="S50" s="81" cm="1">
        <f t="array" ref="S50">_xlfn.IFS(
    FALSE, N("Check if X1 shading is ON"),
    $S$48&lt;&gt;"x", NA(),
    FALSE, N("Check if case is 'LEFT' and x axis value less than z score"),
    AND($D$67 = "LEFT", $Q50 &lt; IF($H$67="", 0, $H$67)), $R50,
    FALSE, N("Check if case is 'RIGHT' and x axis value greater than z score"),
    AND($D$67 = "RIGHT", $Q50 &gt; IF($H$67="", 0, $H$67)), $R50,
    FALSE, N("Default case: Return NA()"),
    TRUE, NA()
)</f>
        <v>4.4318484119380075E-3</v>
      </c>
      <c r="T50" s="81" t="e" cm="1">
        <f t="array" ref="T50">_xlfn.IFS(
    FALSE, N("Check if X1 shading is ON"),
    $S$48&lt;&gt;"x", NA(),
    FALSE, N("Check if case is 'LEFT' and x axis value less than z score"),
    AND($D$68 = "LEFT", $Q50 &lt; IF($H$68="", 0, $H$68)), $R50,
    FALSE, N("Check if case is 'RIGHT' and x axis value greater than z score"),
    AND($D$68 = "RIGHT", $Q50 &gt; IF($H$68="", 0, $H$68)), $R50,
    FALSE, N("Default case: Return NA()"),
    TRUE, NA()
)</f>
        <v>#N/A</v>
      </c>
      <c r="U50" s="81" t="e" cm="1">
        <f t="array" ref="U50">_xlfn.IFS(
    FALSE, N("Check if X1 shading is ON"),
    $U$48&lt;&gt;"x", NA(),
    FALSE, N("Check if case is 'LEFT' and x axis value less than z score"),
    AND($D$71 = "LEFT", $Q50 &lt; IF($H$71="", 0, $H$71)), $R50,
    FALSE, N("Check if case is 'RIGHT' and x axis value greater than z score"),
    AND($D$71 = "RIGHT", $Q50 &gt; IF($H$71="", 0, $H$71)), $R50,
    FALSE, N("Check if case is 'TWO' and both directions"),
    AND(
        $D$71 = "TWO",
        OR($Q50 &lt; -ABS($H$71), $Q50 &gt; ABS($H$71))
    ), $R50,
    FALSE, N("Default case: Return NA()"),
    TRUE, NA()
)</f>
        <v>#VALUE!</v>
      </c>
      <c r="V50" s="38"/>
      <c r="W50" s="23">
        <v>-1.5000000000000027</v>
      </c>
      <c r="X50" s="23">
        <v>6.2000000000000006E-2</v>
      </c>
      <c r="Y50" s="23">
        <f t="shared" si="1"/>
        <v>6.2000000000000006E-2</v>
      </c>
      <c r="Z50" s="23" t="str">
        <f t="shared" si="2"/>
        <v>x</v>
      </c>
    </row>
    <row r="51" spans="1:26" ht="18" customHeight="1" x14ac:dyDescent="0.2">
      <c r="A51" s="39"/>
      <c r="B51" s="39"/>
      <c r="C51" s="39"/>
      <c r="D51" s="39"/>
      <c r="E51" s="121"/>
      <c r="F51" s="16"/>
      <c r="G51" s="16"/>
      <c r="H51" s="16"/>
      <c r="I51" s="16"/>
      <c r="J51" s="102"/>
      <c r="K51" s="16"/>
      <c r="L51" s="25" t="str">
        <f t="shared" si="4"/>
        <v>x</v>
      </c>
      <c r="M51" s="25" t="str">
        <f t="shared" si="4"/>
        <v>series1&amp;2 raw scale</v>
      </c>
      <c r="N51" s="16"/>
      <c r="O51" s="58" t="s">
        <v>183</v>
      </c>
      <c r="P51" s="58">
        <v>144</v>
      </c>
      <c r="Q51" s="46">
        <f t="shared" ref="Q51:Q114" si="6">Q50+$P$52</f>
        <v>-2.9583333333333335</v>
      </c>
      <c r="R51" s="81">
        <f t="shared" ref="R51:R114" si="7">IF(
    LEFT($B$67,1) ="T",
    _xlfn.T.DIST(Q51, $A$67-1, FALSE),
    _xlfn.NORM.S.DIST(Q51, FALSE)
)</f>
        <v>5.0175847389326532E-3</v>
      </c>
      <c r="S51" s="81" cm="1">
        <f t="array" ref="S51">_xlfn.IFS(
    FALSE, N("Check if X1 shading is ON"),
    $S$48&lt;&gt;"x", NA(),
    FALSE, N("Check if case is 'LEFT' and x axis value less than z score"),
    AND($D$67 = "LEFT", $Q51 &lt; IF($H$67="", 0, $H$67)), $R51,
    FALSE, N("Check if case is 'RIGHT' and x axis value greater than z score"),
    AND($D$67 = "RIGHT", $Q51 &gt; IF($H$67="", 0, $H$67)), $R51,
    FALSE, N("Check if case is 'TWO' and both directions"),
    AND(
        $D$67 = "TWO",
        OR($Q51 &lt; -ABS($H$67), $Q51 &gt; ABS($H$68))
    ), $R51,
    FALSE, N("Default case: Return NA()"),
    TRUE, NA()
)</f>
        <v>5.0175847389326532E-3</v>
      </c>
      <c r="T51" s="81" t="e" cm="1">
        <f t="array" ref="T51">_xlfn.IFS(
    FALSE, N("Check if X1 shading is ON"),
    $S$48&lt;&gt;"x", NA(),
    FALSE, N("Check if case is 'LEFT' and x axis value less than z score"),
    AND($D$68 = "LEFT", $Q51 &lt; IF($H$68="", 0, $H$68)), $R51,
    FALSE, N("Check if case is 'RIGHT' and x axis value greater than z score"),
    AND($D$68 = "RIGHT", $Q51 &gt; IF($H$68="", 0, $H$68)), $R51,
    FALSE, N("Default case: Return NA()"),
    TRUE, NA()
)</f>
        <v>#N/A</v>
      </c>
      <c r="U51" s="81" t="e" cm="1">
        <f t="array" ref="U51">_xlfn.IFS(
    FALSE, N("Check if X1 shading is ON"),
    $U$48&lt;&gt;"x", NA(),
    FALSE, N("Check if case is 'LEFT' and x axis value less than z score"),
    AND($D$71 = "LEFT", $Q51 &lt; IF($H$71="", 0, $H$71)), $R51,
    FALSE, N("Check if case is 'RIGHT' and x axis value greater than z score"),
    AND($D$71 = "RIGHT", $Q51 &gt; IF($H$71="", 0, $H$71)), $R51,
    FALSE, N("Check if case is 'TWO' and both directions"),
    AND(
        $D$71 = "TWO",
        OR($Q51 &lt; -ABS($H$71), $Q51 &gt; ABS($H$71))
    ), $R51,
    FALSE, N("Default case: Return NA()"),
    TRUE, NA()
)</f>
        <v>#VALUE!</v>
      </c>
      <c r="V51" s="38"/>
      <c r="W51" s="23">
        <v>-1.3333333333333357</v>
      </c>
      <c r="X51" s="23">
        <v>6.2000000000000006E-2</v>
      </c>
      <c r="Y51" s="23">
        <f t="shared" si="1"/>
        <v>6.2000000000000006E-2</v>
      </c>
      <c r="Z51" s="23" t="str">
        <f t="shared" si="2"/>
        <v>x</v>
      </c>
    </row>
    <row r="52" spans="1:26" ht="16" x14ac:dyDescent="0.2">
      <c r="A52" s="39"/>
      <c r="B52" s="16"/>
      <c r="C52" s="16"/>
      <c r="D52" s="41" t="str">
        <f t="shared" ref="D52:I53" si="8">F30</f>
        <v>shading</v>
      </c>
      <c r="E52" s="41" t="str">
        <f t="shared" si="8"/>
        <v>pop mean</v>
      </c>
      <c r="F52" s="41" t="str">
        <f t="shared" si="8"/>
        <v>expected variability</v>
      </c>
      <c r="G52" s="41" t="str">
        <f t="shared" si="8"/>
        <v>value</v>
      </c>
      <c r="H52" s="41" t="str">
        <f t="shared" si="8"/>
        <v>z score</v>
      </c>
      <c r="I52" s="41" t="str">
        <f t="shared" si="8"/>
        <v>probability of x</v>
      </c>
      <c r="J52" s="104"/>
      <c r="K52" s="16"/>
      <c r="L52" s="25" t="str">
        <f t="shared" si="4"/>
        <v>x</v>
      </c>
      <c r="M52" s="25" t="str">
        <f t="shared" si="4"/>
        <v>series1&amp;2 stdev</v>
      </c>
      <c r="N52" s="16"/>
      <c r="O52" s="58" t="s">
        <v>187</v>
      </c>
      <c r="P52" s="58">
        <f>P50/P51</f>
        <v>4.1666666666666664E-2</v>
      </c>
      <c r="Q52" s="46">
        <f t="shared" si="6"/>
        <v>-2.916666666666667</v>
      </c>
      <c r="R52" s="81">
        <f t="shared" si="7"/>
        <v>5.6708812194458807E-3</v>
      </c>
      <c r="S52" s="81" cm="1">
        <f t="array" ref="S52">_xlfn.IFS(
    FALSE, N("Check if X1 shading is ON"),
    $S$48&lt;&gt;"x", NA(),
    FALSE, N("Check if case is 'LEFT' and x axis value less than z score"),
    AND($D$67 = "LEFT", $Q52 &lt; IF($H$67="", 0, $H$67)), $R52,
    FALSE, N("Check if case is 'RIGHT' and x axis value greater than z score"),
    AND($D$67 = "RIGHT", $Q52 &gt; IF($H$67="", 0, $H$67)), $R52,
    FALSE, N("Check if case is 'TWO' and both directions"),
    AND(
        $D$67 = "TWO",
        OR($Q52 &lt; -ABS($H$67), $Q52 &gt; ABS($H$68))
    ), $R52,
    FALSE, N("Default case: Return NA()"),
    TRUE, NA()
)</f>
        <v>5.6708812194458807E-3</v>
      </c>
      <c r="T52" s="81" t="e" cm="1">
        <f t="array" ref="T52">_xlfn.IFS(
    FALSE, N("Check if X1 shading is ON"),
    $S$48&lt;&gt;"x", NA(),
    FALSE, N("Check if case is 'LEFT' and x axis value less than z score"),
    AND($D$68 = "LEFT", $Q52 &lt; IF($H$68="", 0, $H$68)), $R52,
    FALSE, N("Check if case is 'RIGHT' and x axis value greater than z score"),
    AND($D$68 = "RIGHT", $Q52 &gt; IF($H$68="", 0, $H$68)), $R52,
    FALSE, N("Default case: Return NA()"),
    TRUE, NA()
)</f>
        <v>#N/A</v>
      </c>
      <c r="U52" s="81" t="e" cm="1">
        <f t="array" ref="U52">_xlfn.IFS(
    FALSE, N("Check if X1 shading is ON"),
    $U$48&lt;&gt;"x", NA(),
    FALSE, N("Check if case is 'LEFT' and x axis value less than z score"),
    AND($D$71 = "LEFT", $Q52 &lt; IF($H$71="", 0, $H$71)), $R52,
    FALSE, N("Check if case is 'RIGHT' and x axis value greater than z score"),
    AND($D$71 = "RIGHT", $Q52 &gt; IF($H$71="", 0, $H$71)), $R52,
    FALSE, N("Check if case is 'TWO' and both directions"),
    AND(
        $D$71 = "TWO",
        OR($Q52 &lt; -ABS($H$71), $Q52 &gt; ABS($H$71))
    ), $R52,
    FALSE, N("Default case: Return NA()"),
    TRUE, NA()
)</f>
        <v>#VALUE!</v>
      </c>
      <c r="V52" s="38"/>
      <c r="W52" s="23">
        <v>-1.1666666666666687</v>
      </c>
      <c r="X52" s="23">
        <v>6.2000000000000006E-2</v>
      </c>
      <c r="Y52" s="23">
        <f t="shared" si="1"/>
        <v>6.2000000000000006E-2</v>
      </c>
      <c r="Z52" s="23" t="str">
        <f t="shared" si="2"/>
        <v>x</v>
      </c>
    </row>
    <row r="53" spans="1:26" ht="16" x14ac:dyDescent="0.2">
      <c r="A53" s="41">
        <f>A49</f>
        <v>1</v>
      </c>
      <c r="B53" s="41">
        <f>D31</f>
        <v>0</v>
      </c>
      <c r="C53" s="41">
        <f>E31</f>
        <v>0</v>
      </c>
      <c r="D53" s="41">
        <f t="shared" si="8"/>
        <v>0</v>
      </c>
      <c r="E53" s="120">
        <f t="shared" si="8"/>
        <v>0</v>
      </c>
      <c r="F53" s="122">
        <f t="shared" si="8"/>
        <v>0</v>
      </c>
      <c r="G53" s="120">
        <f t="shared" si="8"/>
        <v>0</v>
      </c>
      <c r="H53" s="42">
        <f t="shared" si="8"/>
        <v>0</v>
      </c>
      <c r="I53" s="43">
        <f t="shared" si="8"/>
        <v>0</v>
      </c>
      <c r="J53" s="102"/>
      <c r="K53" s="16"/>
      <c r="L53" s="25" t="str">
        <f t="shared" si="4"/>
        <v>x</v>
      </c>
      <c r="M53" s="25" t="str">
        <f t="shared" si="4"/>
        <v>Labels</v>
      </c>
      <c r="N53" s="16"/>
      <c r="O53" s="38"/>
      <c r="P53" s="38"/>
      <c r="Q53" s="46">
        <f t="shared" si="6"/>
        <v>-2.8750000000000004</v>
      </c>
      <c r="R53" s="81">
        <f t="shared" si="7"/>
        <v>6.3981203107235513E-3</v>
      </c>
      <c r="S53" s="81" cm="1">
        <f t="array" ref="S53">_xlfn.IFS(
    FALSE, N("Check if X1 shading is ON"),
    $S$48&lt;&gt;"x", NA(),
    FALSE, N("Check if case is 'LEFT' and x axis value less than z score"),
    AND($D$67 = "LEFT", $Q53 &lt; IF($H$67="", 0, $H$67)), $R53,
    FALSE, N("Check if case is 'RIGHT' and x axis value greater than z score"),
    AND($D$67 = "RIGHT", $Q53 &gt; IF($H$67="", 0, $H$67)), $R53,
    FALSE, N("Check if case is 'TWO' and both directions"),
    AND(
        $D$67 = "TWO",
        OR($Q53 &lt; -ABS($H$67), $Q53 &gt; ABS($H$68))
    ), $R53,
    FALSE, N("Default case: Return NA()"),
    TRUE, NA()
)</f>
        <v>6.3981203107235513E-3</v>
      </c>
      <c r="T53" s="81" t="e" cm="1">
        <f t="array" ref="T53">_xlfn.IFS(
    FALSE, N("Check if X1 shading is ON"),
    $S$48&lt;&gt;"x", NA(),
    FALSE, N("Check if case is 'LEFT' and x axis value less than z score"),
    AND($D$68 = "LEFT", $Q53 &lt; IF($H$68="", 0, $H$68)), $R53,
    FALSE, N("Check if case is 'RIGHT' and x axis value greater than z score"),
    AND($D$68 = "RIGHT", $Q53 &gt; IF($H$68="", 0, $H$68)), $R53,
    FALSE, N("Default case: Return NA()"),
    TRUE, NA()
)</f>
        <v>#N/A</v>
      </c>
      <c r="U53" s="81" t="e" cm="1">
        <f t="array" ref="U53">_xlfn.IFS(
    FALSE, N("Check if X1 shading is ON"),
    $U$48&lt;&gt;"x", NA(),
    FALSE, N("Check if case is 'LEFT' and x axis value less than z score"),
    AND($D$71 = "LEFT", $Q53 &lt; IF($H$71="", 0, $H$71)), $R53,
    FALSE, N("Check if case is 'RIGHT' and x axis value greater than z score"),
    AND($D$71 = "RIGHT", $Q53 &gt; IF($H$71="", 0, $H$71)), $R53,
    FALSE, N("Check if case is 'TWO' and both directions"),
    AND(
        $D$71 = "TWO",
        OR($Q53 &lt; -ABS($H$71), $Q53 &gt; ABS($H$71))
    ), $R53,
    FALSE, N("Default case: Return NA()"),
    TRUE, NA()
)</f>
        <v>#VALUE!</v>
      </c>
      <c r="V53" s="38"/>
      <c r="W53" s="23">
        <v>-0.83333333333333526</v>
      </c>
      <c r="X53" s="23">
        <v>6.2000000000000006E-2</v>
      </c>
      <c r="Y53" s="23">
        <f t="shared" si="1"/>
        <v>6.2000000000000006E-2</v>
      </c>
      <c r="Z53" s="23" t="str">
        <f t="shared" si="2"/>
        <v>x</v>
      </c>
    </row>
    <row r="54" spans="1:26" ht="15" customHeight="1" thickBot="1" x14ac:dyDescent="0.25">
      <c r="A54" s="105"/>
      <c r="B54" s="105"/>
      <c r="C54" s="105"/>
      <c r="D54" s="106"/>
      <c r="E54" s="106"/>
      <c r="F54" s="106"/>
      <c r="G54" s="106"/>
      <c r="H54" s="106"/>
      <c r="I54" s="106"/>
      <c r="J54" s="107"/>
      <c r="K54" s="16"/>
      <c r="L54" s="25" t="str">
        <f t="shared" si="4"/>
        <v>x</v>
      </c>
      <c r="M54" s="25" t="str">
        <f t="shared" si="4"/>
        <v>shading</v>
      </c>
      <c r="N54" s="16"/>
      <c r="O54" s="38"/>
      <c r="P54" s="38"/>
      <c r="Q54" s="46">
        <f t="shared" si="6"/>
        <v>-2.8333333333333339</v>
      </c>
      <c r="R54" s="81">
        <f t="shared" si="7"/>
        <v>7.2060997646092168E-3</v>
      </c>
      <c r="S54" s="81" cm="1">
        <f t="array" ref="S54">_xlfn.IFS(
    FALSE, N("Check if X1 shading is ON"),
    $S$48&lt;&gt;"x", NA(),
    FALSE, N("Check if case is 'LEFT' and x axis value less than z score"),
    AND($D$67 = "LEFT", $Q54 &lt; IF($H$67="", 0, $H$67)), $R54,
    FALSE, N("Check if case is 'RIGHT' and x axis value greater than z score"),
    AND($D$67 = "RIGHT", $Q54 &gt; IF($H$67="", 0, $H$67)), $R54,
    FALSE, N("Check if case is 'TWO' and both directions"),
    AND(
        $D$67 = "TWO",
        OR($Q54 &lt; -ABS($H$67), $Q54 &gt; ABS($H$68))
    ), $R54,
    FALSE, N("Default case: Return NA()"),
    TRUE, NA()
)</f>
        <v>7.2060997646092168E-3</v>
      </c>
      <c r="T54" s="81" t="e" cm="1">
        <f t="array" ref="T54">_xlfn.IFS(
    FALSE, N("Check if X1 shading is ON"),
    $S$48&lt;&gt;"x", NA(),
    FALSE, N("Check if case is 'LEFT' and x axis value less than z score"),
    AND($D$68 = "LEFT", $Q54 &lt; IF($H$68="", 0, $H$68)), $R54,
    FALSE, N("Check if case is 'RIGHT' and x axis value greater than z score"),
    AND($D$68 = "RIGHT", $Q54 &gt; IF($H$68="", 0, $H$68)), $R54,
    FALSE, N("Default case: Return NA()"),
    TRUE, NA()
)</f>
        <v>#N/A</v>
      </c>
      <c r="U54" s="81" t="e" cm="1">
        <f t="array" ref="U54">_xlfn.IFS(
    FALSE, N("Check if X1 shading is ON"),
    $U$48&lt;&gt;"x", NA(),
    FALSE, N("Check if case is 'LEFT' and x axis value less than z score"),
    AND($D$71 = "LEFT", $Q54 &lt; IF($H$71="", 0, $H$71)), $R54,
    FALSE, N("Check if case is 'RIGHT' and x axis value greater than z score"),
    AND($D$71 = "RIGHT", $Q54 &gt; IF($H$71="", 0, $H$71)), $R54,
    FALSE, N("Check if case is 'TWO' and both directions"),
    AND(
        $D$71 = "TWO",
        OR($Q54 &lt; -ABS($H$71), $Q54 &gt; ABS($H$71))
    ), $R54,
    FALSE, N("Default case: Return NA()"),
    TRUE, NA()
)</f>
        <v>#VALUE!</v>
      </c>
      <c r="V54" s="38"/>
      <c r="W54" s="23">
        <v>-0.66666666666666874</v>
      </c>
      <c r="X54" s="23">
        <v>6.2000000000000006E-2</v>
      </c>
      <c r="Y54" s="23">
        <f t="shared" si="1"/>
        <v>6.2000000000000006E-2</v>
      </c>
      <c r="Z54" s="23" t="str">
        <f t="shared" si="2"/>
        <v>x</v>
      </c>
    </row>
    <row r="55" spans="1:26" ht="16" x14ac:dyDescent="0.2">
      <c r="A55" s="39"/>
      <c r="B55" s="39"/>
      <c r="C55" s="39"/>
      <c r="D55" s="39"/>
      <c r="E55" s="121"/>
      <c r="F55" s="121"/>
      <c r="G55" s="121"/>
      <c r="H55" s="46"/>
      <c r="I55" s="47"/>
      <c r="J55" s="38"/>
      <c r="K55" s="16"/>
      <c r="L55" s="25" t="str">
        <f t="shared" si="4"/>
        <v>x</v>
      </c>
      <c r="M55" s="25" t="str">
        <f t="shared" si="4"/>
        <v>-label raw</v>
      </c>
      <c r="N55" s="16"/>
      <c r="O55" s="38"/>
      <c r="P55" s="38"/>
      <c r="Q55" s="46">
        <f t="shared" si="6"/>
        <v>-2.7916666666666674</v>
      </c>
      <c r="R55" s="81">
        <f t="shared" si="7"/>
        <v>8.1020357469784796E-3</v>
      </c>
      <c r="S55" s="81" cm="1">
        <f t="array" ref="S55">_xlfn.IFS(
    FALSE, N("Check if X1 shading is ON"),
    $S$48&lt;&gt;"x", NA(),
    FALSE, N("Check if case is 'LEFT' and x axis value less than z score"),
    AND($D$67 = "LEFT", $Q55 &lt; IF($H$67="", 0, $H$67)), $R55,
    FALSE, N("Check if case is 'RIGHT' and x axis value greater than z score"),
    AND($D$67 = "RIGHT", $Q55 &gt; IF($H$67="", 0, $H$67)), $R55,
    FALSE, N("Check if case is 'TWO' and both directions"),
    AND(
        $D$67 = "TWO",
        OR($Q55 &lt; -ABS($H$67), $Q55 &gt; ABS($H$68))
    ), $R55,
    FALSE, N("Default case: Return NA()"),
    TRUE, NA()
)</f>
        <v>8.1020357469784796E-3</v>
      </c>
      <c r="T55" s="81" t="e" cm="1">
        <f t="array" ref="T55">_xlfn.IFS(
    FALSE, N("Check if X1 shading is ON"),
    $S$48&lt;&gt;"x", NA(),
    FALSE, N("Check if case is 'LEFT' and x axis value less than z score"),
    AND($D$68 = "LEFT", $Q55 &lt; IF($H$68="", 0, $H$68)), $R55,
    FALSE, N("Check if case is 'RIGHT' and x axis value greater than z score"),
    AND($D$68 = "RIGHT", $Q55 &gt; IF($H$68="", 0, $H$68)), $R55,
    FALSE, N("Default case: Return NA()"),
    TRUE, NA()
)</f>
        <v>#N/A</v>
      </c>
      <c r="U55" s="81" t="e" cm="1">
        <f t="array" ref="U55">_xlfn.IFS(
    FALSE, N("Check if X1 shading is ON"),
    $U$48&lt;&gt;"x", NA(),
    FALSE, N("Check if case is 'LEFT' and x axis value less than z score"),
    AND($D$71 = "LEFT", $Q55 &lt; IF($H$71="", 0, $H$71)), $R55,
    FALSE, N("Check if case is 'RIGHT' and x axis value greater than z score"),
    AND($D$71 = "RIGHT", $Q55 &gt; IF($H$71="", 0, $H$71)), $R55,
    FALSE, N("Check if case is 'TWO' and both directions"),
    AND(
        $D$71 = "TWO",
        OR($Q55 &lt; -ABS($H$71), $Q55 &gt; ABS($H$71))
    ), $R55,
    FALSE, N("Default case: Return NA()"),
    TRUE, NA()
)</f>
        <v>#VALUE!</v>
      </c>
      <c r="V55" s="38"/>
      <c r="W55" s="23">
        <v>-0.50000000000000222</v>
      </c>
      <c r="X55" s="23">
        <v>6.2000000000000006E-2</v>
      </c>
      <c r="Y55" s="23">
        <f t="shared" si="1"/>
        <v>6.2000000000000006E-2</v>
      </c>
      <c r="Z55" s="23" t="str">
        <f t="shared" si="2"/>
        <v>x</v>
      </c>
    </row>
    <row r="56" spans="1:26" ht="16" x14ac:dyDescent="0.2">
      <c r="A56" s="4" t="s">
        <v>201</v>
      </c>
      <c r="B56" s="16"/>
      <c r="C56" s="39"/>
      <c r="D56" s="49" t="str">
        <f t="shared" ref="D56:I56" si="9">D47</f>
        <v>shading</v>
      </c>
      <c r="E56" s="49" t="str">
        <f t="shared" si="9"/>
        <v>pop mean</v>
      </c>
      <c r="F56" s="49" t="str">
        <f t="shared" si="9"/>
        <v>expected variability</v>
      </c>
      <c r="G56" s="49" t="str">
        <f t="shared" si="9"/>
        <v>raw value</v>
      </c>
      <c r="H56" s="49" t="str">
        <f t="shared" si="9"/>
        <v>z score</v>
      </c>
      <c r="I56" s="49" t="str">
        <f t="shared" si="9"/>
        <v>probability of x</v>
      </c>
      <c r="J56" s="38"/>
      <c r="K56" s="16"/>
      <c r="L56" s="25" t="str">
        <f t="shared" si="4"/>
        <v>x</v>
      </c>
      <c r="M56" s="25" t="str">
        <f t="shared" si="4"/>
        <v>-label standard</v>
      </c>
      <c r="N56" s="16"/>
      <c r="O56" s="38"/>
      <c r="P56" s="38"/>
      <c r="Q56" s="46">
        <f t="shared" si="6"/>
        <v>-2.7500000000000009</v>
      </c>
      <c r="R56" s="81">
        <f t="shared" si="7"/>
        <v>9.0935625015910286E-3</v>
      </c>
      <c r="S56" s="81" cm="1">
        <f t="array" ref="S56">_xlfn.IFS(
    FALSE, N("Check if X1 shading is ON"),
    $S$48&lt;&gt;"x", NA(),
    FALSE, N("Check if case is 'LEFT' and x axis value less than z score"),
    AND($D$67 = "LEFT", $Q56 &lt; IF($H$67="", 0, $H$67)), $R56,
    FALSE, N("Check if case is 'RIGHT' and x axis value greater than z score"),
    AND($D$67 = "RIGHT", $Q56 &gt; IF($H$67="", 0, $H$67)), $R56,
    FALSE, N("Check if case is 'TWO' and both directions"),
    AND(
        $D$67 = "TWO",
        OR($Q56 &lt; -ABS($H$67), $Q56 &gt; ABS($H$68))
    ), $R56,
    FALSE, N("Default case: Return NA()"),
    TRUE, NA()
)</f>
        <v>9.0935625015910286E-3</v>
      </c>
      <c r="T56" s="81" t="e" cm="1">
        <f t="array" ref="T56">_xlfn.IFS(
    FALSE, N("Check if X1 shading is ON"),
    $S$48&lt;&gt;"x", NA(),
    FALSE, N("Check if case is 'LEFT' and x axis value less than z score"),
    AND($D$68 = "LEFT", $Q56 &lt; IF($H$68="", 0, $H$68)), $R56,
    FALSE, N("Check if case is 'RIGHT' and x axis value greater than z score"),
    AND($D$68 = "RIGHT", $Q56 &gt; IF($H$68="", 0, $H$68)), $R56,
    FALSE, N("Default case: Return NA()"),
    TRUE, NA()
)</f>
        <v>#N/A</v>
      </c>
      <c r="U56" s="81" t="e" cm="1">
        <f t="array" ref="U56">_xlfn.IFS(
    FALSE, N("Check if X1 shading is ON"),
    $U$48&lt;&gt;"x", NA(),
    FALSE, N("Check if case is 'LEFT' and x axis value less than z score"),
    AND($D$71 = "LEFT", $Q56 &lt; IF($H$71="", 0, $H$71)), $R56,
    FALSE, N("Check if case is 'RIGHT' and x axis value greater than z score"),
    AND($D$71 = "RIGHT", $Q56 &gt; IF($H$71="", 0, $H$71)), $R56,
    FALSE, N("Check if case is 'TWO' and both directions"),
    AND(
        $D$71 = "TWO",
        OR($Q56 &lt; -ABS($H$71), $Q56 &gt; ABS($H$71))
    ), $R56,
    FALSE, N("Default case: Return NA()"),
    TRUE, NA()
)</f>
        <v>#VALUE!</v>
      </c>
      <c r="V56" s="38"/>
      <c r="W56" s="23">
        <v>-0.33333333333333548</v>
      </c>
      <c r="X56" s="23">
        <v>6.2000000000000006E-2</v>
      </c>
      <c r="Y56" s="23">
        <f t="shared" si="1"/>
        <v>6.2000000000000006E-2</v>
      </c>
      <c r="Z56" s="23" t="str">
        <f t="shared" si="2"/>
        <v>x</v>
      </c>
    </row>
    <row r="57" spans="1:26" ht="16" x14ac:dyDescent="0.2">
      <c r="A57" s="40" t="s">
        <v>166</v>
      </c>
      <c r="B57" s="19" t="s">
        <v>167</v>
      </c>
      <c r="C57" s="19" t="s">
        <v>168</v>
      </c>
      <c r="D57" s="19" t="s">
        <v>169</v>
      </c>
      <c r="E57" s="20" t="s">
        <v>3</v>
      </c>
      <c r="F57" s="40" t="str">
        <f>IFERROR(LEFT(F48, FIND(")", F48)),F48)</f>
        <v>σ</v>
      </c>
      <c r="G57" s="20" t="str">
        <f>G48</f>
        <v>x</v>
      </c>
      <c r="H57" s="20" t="str">
        <f>H48</f>
        <v>z score</v>
      </c>
      <c r="I57" s="20" t="str">
        <f>I48</f>
        <v>P(x)</v>
      </c>
      <c r="J57" s="16"/>
      <c r="K57" s="16"/>
      <c r="L57" s="25" t="str">
        <f t="shared" si="4"/>
        <v>x</v>
      </c>
      <c r="M57" s="25" t="str">
        <f t="shared" si="4"/>
        <v>-label probability</v>
      </c>
      <c r="N57" s="16"/>
      <c r="O57" s="38"/>
      <c r="P57" s="38"/>
      <c r="Q57" s="46">
        <f t="shared" si="6"/>
        <v>-2.7083333333333344</v>
      </c>
      <c r="R57" s="81">
        <f t="shared" si="7"/>
        <v>1.0188728126088616E-2</v>
      </c>
      <c r="S57" s="81" cm="1">
        <f t="array" ref="S57">_xlfn.IFS(
    FALSE, N("Check if X1 shading is ON"),
    $S$48&lt;&gt;"x", NA(),
    FALSE, N("Check if case is 'LEFT' and x axis value less than z score"),
    AND($D$67 = "LEFT", $Q57 &lt; IF($H$67="", 0, $H$67)), $R57,
    FALSE, N("Check if case is 'RIGHT' and x axis value greater than z score"),
    AND($D$67 = "RIGHT", $Q57 &gt; IF($H$67="", 0, $H$67)), $R57,
    FALSE, N("Check if case is 'TWO' and both directions"),
    AND(
        $D$67 = "TWO",
        OR($Q57 &lt; -ABS($H$67), $Q57 &gt; ABS($H$68))
    ), $R57,
    FALSE, N("Default case: Return NA()"),
    TRUE, NA()
)</f>
        <v>1.0188728126088616E-2</v>
      </c>
      <c r="T57" s="81" t="e" cm="1">
        <f t="array" ref="T57">_xlfn.IFS(
    FALSE, N("Check if X1 shading is ON"),
    $S$48&lt;&gt;"x", NA(),
    FALSE, N("Check if case is 'LEFT' and x axis value less than z score"),
    AND($D$68 = "LEFT", $Q57 &lt; IF($H$68="", 0, $H$68)), $R57,
    FALSE, N("Check if case is 'RIGHT' and x axis value greater than z score"),
    AND($D$68 = "RIGHT", $Q57 &gt; IF($H$68="", 0, $H$68)), $R57,
    FALSE, N("Default case: Return NA()"),
    TRUE, NA()
)</f>
        <v>#N/A</v>
      </c>
      <c r="U57" s="81" t="e" cm="1">
        <f t="array" ref="U57">_xlfn.IFS(
    FALSE, N("Check if X1 shading is ON"),
    $U$48&lt;&gt;"x", NA(),
    FALSE, N("Check if case is 'LEFT' and x axis value less than z score"),
    AND($D$71 = "LEFT", $Q57 &lt; IF($H$71="", 0, $H$71)), $R57,
    FALSE, N("Check if case is 'RIGHT' and x axis value greater than z score"),
    AND($D$71 = "RIGHT", $Q57 &gt; IF($H$71="", 0, $H$71)), $R57,
    FALSE, N("Check if case is 'TWO' and both directions"),
    AND(
        $D$71 = "TWO",
        OR($Q57 &lt; -ABS($H$71), $Q57 &gt; ABS($H$71))
    ), $R57,
    FALSE, N("Default case: Return NA()"),
    TRUE, NA()
)</f>
        <v>#VALUE!</v>
      </c>
      <c r="V57" s="38"/>
      <c r="W57" s="23">
        <v>-0.16666666666666879</v>
      </c>
      <c r="X57" s="23">
        <v>6.2000000000000006E-2</v>
      </c>
      <c r="Y57" s="23">
        <f t="shared" si="1"/>
        <v>6.2000000000000006E-2</v>
      </c>
      <c r="Z57" s="23" t="str">
        <f t="shared" si="2"/>
        <v>x</v>
      </c>
    </row>
    <row r="58" spans="1:26" ht="16" x14ac:dyDescent="0.2">
      <c r="A58" s="41">
        <f>A49</f>
        <v>1</v>
      </c>
      <c r="B58" s="49" t="str">
        <f t="shared" ref="B58:I59" si="10">IF(B49="","",B49)</f>
        <v>normal pop</v>
      </c>
      <c r="C58" s="49" t="str">
        <f t="shared" si="10"/>
        <v>Fastest</v>
      </c>
      <c r="D58" s="49" t="str">
        <f t="shared" si="10"/>
        <v>two left</v>
      </c>
      <c r="E58" s="50">
        <f t="shared" si="10"/>
        <v>4.8</v>
      </c>
      <c r="F58" s="51">
        <f t="shared" si="10"/>
        <v>1.1000000000000001</v>
      </c>
      <c r="G58" s="50">
        <f t="shared" si="10"/>
        <v>2.9906610103533797</v>
      </c>
      <c r="H58" s="52">
        <f t="shared" si="10"/>
        <v>-1.6448536269514726</v>
      </c>
      <c r="I58" s="1">
        <f t="shared" si="10"/>
        <v>0.05</v>
      </c>
      <c r="J58" s="16"/>
      <c r="K58" s="16"/>
      <c r="L58" s="25" t="str">
        <f t="shared" si="4"/>
        <v>x</v>
      </c>
      <c r="M58" s="25" t="str">
        <f t="shared" si="4"/>
        <v>Equations</v>
      </c>
      <c r="N58" s="16"/>
      <c r="O58" s="38"/>
      <c r="P58" s="38"/>
      <c r="Q58" s="46">
        <f t="shared" si="6"/>
        <v>-2.6666666666666679</v>
      </c>
      <c r="R58" s="81">
        <f t="shared" si="7"/>
        <v>1.1395986023797402E-2</v>
      </c>
      <c r="S58" s="81" cm="1">
        <f t="array" ref="S58">_xlfn.IFS(
    FALSE, N("Check if X1 shading is ON"),
    $S$48&lt;&gt;"x", NA(),
    FALSE, N("Check if case is 'LEFT' and x axis value less than z score"),
    AND($D$67 = "LEFT", $Q58 &lt; IF($H$67="", 0, $H$67)), $R58,
    FALSE, N("Check if case is 'RIGHT' and x axis value greater than z score"),
    AND($D$67 = "RIGHT", $Q58 &gt; IF($H$67="", 0, $H$67)), $R58,
    FALSE, N("Check if case is 'TWO' and both directions"),
    AND(
        $D$67 = "TWO",
        OR($Q58 &lt; -ABS($H$67), $Q58 &gt; ABS($H$68))
    ), $R58,
    FALSE, N("Default case: Return NA()"),
    TRUE, NA()
)</f>
        <v>1.1395986023797402E-2</v>
      </c>
      <c r="T58" s="81" t="e" cm="1">
        <f t="array" ref="T58">_xlfn.IFS(
    FALSE, N("Check if X1 shading is ON"),
    $S$48&lt;&gt;"x", NA(),
    FALSE, N("Check if case is 'LEFT' and x axis value less than z score"),
    AND($D$68 = "LEFT", $Q58 &lt; IF($H$68="", 0, $H$68)), $R58,
    FALSE, N("Check if case is 'RIGHT' and x axis value greater than z score"),
    AND($D$68 = "RIGHT", $Q58 &gt; IF($H$68="", 0, $H$68)), $R58,
    FALSE, N("Default case: Return NA()"),
    TRUE, NA()
)</f>
        <v>#N/A</v>
      </c>
      <c r="U58" s="81" t="e" cm="1">
        <f t="array" ref="U58">_xlfn.IFS(
    FALSE, N("Check if X1 shading is ON"),
    $U$48&lt;&gt;"x", NA(),
    FALSE, N("Check if case is 'LEFT' and x axis value less than z score"),
    AND($D$71 = "LEFT", $Q58 &lt; IF($H$71="", 0, $H$71)), $R58,
    FALSE, N("Check if case is 'RIGHT' and x axis value greater than z score"),
    AND($D$71 = "RIGHT", $Q58 &gt; IF($H$71="", 0, $H$71)), $R58,
    FALSE, N("Check if case is 'TWO' and both directions"),
    AND(
        $D$71 = "TWO",
        OR($Q58 &lt; -ABS($H$71), $Q58 &gt; ABS($H$71))
    ), $R58,
    FALSE, N("Default case: Return NA()"),
    TRUE, NA()
)</f>
        <v>#VALUE!</v>
      </c>
      <c r="V58" s="38"/>
      <c r="W58" s="23">
        <v>0.16666666666666449</v>
      </c>
      <c r="X58" s="23">
        <v>6.2000000000000006E-2</v>
      </c>
      <c r="Y58" s="23">
        <f t="shared" si="1"/>
        <v>6.2000000000000006E-2</v>
      </c>
      <c r="Z58" s="23" t="str">
        <f t="shared" si="2"/>
        <v>x</v>
      </c>
    </row>
    <row r="59" spans="1:26" ht="55" customHeight="1" x14ac:dyDescent="0.2">
      <c r="A59" s="41">
        <f>A50</f>
        <v>1</v>
      </c>
      <c r="B59" s="49" t="str">
        <f t="shared" si="10"/>
        <v>normal pop</v>
      </c>
      <c r="C59" s="49" t="str">
        <f t="shared" si="10"/>
        <v>Slowest</v>
      </c>
      <c r="D59" s="49" t="str">
        <f t="shared" si="10"/>
        <v>two right</v>
      </c>
      <c r="E59" s="50">
        <f t="shared" si="10"/>
        <v>4.8</v>
      </c>
      <c r="F59" s="51">
        <f t="shared" si="10"/>
        <v>1.1000000000000001</v>
      </c>
      <c r="G59" s="54">
        <f t="shared" si="10"/>
        <v>6.6093389896466181</v>
      </c>
      <c r="H59" s="55">
        <f t="shared" si="10"/>
        <v>1.6448536269514715</v>
      </c>
      <c r="I59" s="56">
        <f t="shared" si="10"/>
        <v>0.05</v>
      </c>
      <c r="J59" s="38"/>
      <c r="K59" s="16"/>
      <c r="L59" s="25">
        <f t="shared" si="4"/>
        <v>0</v>
      </c>
      <c r="M59" s="25" t="str">
        <f t="shared" si="4"/>
        <v>series3 raw scale</v>
      </c>
      <c r="N59" s="16"/>
      <c r="O59" s="38"/>
      <c r="P59" s="38"/>
      <c r="Q59" s="46">
        <f t="shared" si="6"/>
        <v>-2.6250000000000013</v>
      </c>
      <c r="R59" s="81">
        <f t="shared" si="7"/>
        <v>1.2724181596831387E-2</v>
      </c>
      <c r="S59" s="81" cm="1">
        <f t="array" ref="S59">_xlfn.IFS(
    FALSE, N("Check if X1 shading is ON"),
    $S$48&lt;&gt;"x", NA(),
    FALSE, N("Check if case is 'LEFT' and x axis value less than z score"),
    AND($D$67 = "LEFT", $Q59 &lt; IF($H$67="", 0, $H$67)), $R59,
    FALSE, N("Check if case is 'RIGHT' and x axis value greater than z score"),
    AND($D$67 = "RIGHT", $Q59 &gt; IF($H$67="", 0, $H$67)), $R59,
    FALSE, N("Check if case is 'TWO' and both directions"),
    AND(
        $D$67 = "TWO",
        OR($Q59 &lt; -ABS($H$67), $Q59 &gt; ABS($H$68))
    ), $R59,
    FALSE, N("Default case: Return NA()"),
    TRUE, NA()
)</f>
        <v>1.2724181596831387E-2</v>
      </c>
      <c r="T59" s="81" t="e" cm="1">
        <f t="array" ref="T59">_xlfn.IFS(
    FALSE, N("Check if X1 shading is ON"),
    $S$48&lt;&gt;"x", NA(),
    FALSE, N("Check if case is 'LEFT' and x axis value less than z score"),
    AND($D$68 = "LEFT", $Q59 &lt; IF($H$68="", 0, $H$68)), $R59,
    FALSE, N("Check if case is 'RIGHT' and x axis value greater than z score"),
    AND($D$68 = "RIGHT", $Q59 &gt; IF($H$68="", 0, $H$68)), $R59,
    FALSE, N("Default case: Return NA()"),
    TRUE, NA()
)</f>
        <v>#N/A</v>
      </c>
      <c r="U59" s="81" t="e" cm="1">
        <f t="array" ref="U59">_xlfn.IFS(
    FALSE, N("Check if X1 shading is ON"),
    $U$48&lt;&gt;"x", NA(),
    FALSE, N("Check if case is 'LEFT' and x axis value less than z score"),
    AND($D$71 = "LEFT", $Q59 &lt; IF($H$71="", 0, $H$71)), $R59,
    FALSE, N("Check if case is 'RIGHT' and x axis value greater than z score"),
    AND($D$71 = "RIGHT", $Q59 &gt; IF($H$71="", 0, $H$71)), $R59,
    FALSE, N("Check if case is 'TWO' and both directions"),
    AND(
        $D$71 = "TWO",
        OR($Q59 &lt; -ABS($H$71), $Q59 &gt; ABS($H$71))
    ), $R59,
    FALSE, N("Default case: Return NA()"),
    TRUE, NA()
)</f>
        <v>#VALUE!</v>
      </c>
      <c r="V59" s="38"/>
      <c r="W59" s="23">
        <v>0.33333333333333115</v>
      </c>
      <c r="X59" s="23">
        <v>6.2000000000000006E-2</v>
      </c>
      <c r="Y59" s="23">
        <f t="shared" si="1"/>
        <v>6.2000000000000006E-2</v>
      </c>
      <c r="Z59" s="23" t="str">
        <f t="shared" si="2"/>
        <v>x</v>
      </c>
    </row>
    <row r="60" spans="1:26" ht="16" x14ac:dyDescent="0.2">
      <c r="A60" s="39"/>
      <c r="B60" s="16"/>
      <c r="C60" s="16"/>
      <c r="D60" s="16"/>
      <c r="E60" s="16"/>
      <c r="F60" s="16"/>
      <c r="G60" s="16"/>
      <c r="H60" s="16"/>
      <c r="I60" s="16"/>
      <c r="J60" s="38"/>
      <c r="K60" s="16"/>
      <c r="L60" s="25">
        <f t="shared" si="4"/>
        <v>0</v>
      </c>
      <c r="M60" s="25" t="str">
        <f t="shared" si="4"/>
        <v>series3 stdev</v>
      </c>
      <c r="N60" s="16"/>
      <c r="O60" s="38"/>
      <c r="P60" s="38"/>
      <c r="Q60" s="46">
        <f t="shared" si="6"/>
        <v>-2.5833333333333348</v>
      </c>
      <c r="R60" s="81">
        <f t="shared" si="7"/>
        <v>1.4182533754437251E-2</v>
      </c>
      <c r="S60" s="81" cm="1">
        <f t="array" ref="S60">_xlfn.IFS(
    FALSE, N("Check if X1 shading is ON"),
    $S$48&lt;&gt;"x", NA(),
    FALSE, N("Check if case is 'LEFT' and x axis value less than z score"),
    AND($D$67 = "LEFT", $Q60 &lt; IF($H$67="", 0, $H$67)), $R60,
    FALSE, N("Check if case is 'RIGHT' and x axis value greater than z score"),
    AND($D$67 = "RIGHT", $Q60 &gt; IF($H$67="", 0, $H$67)), $R60,
    FALSE, N("Check if case is 'TWO' and both directions"),
    AND(
        $D$67 = "TWO",
        OR($Q60 &lt; -ABS($H$67), $Q60 &gt; ABS($H$68))
    ), $R60,
    FALSE, N("Default case: Return NA()"),
    TRUE, NA()
)</f>
        <v>1.4182533754437251E-2</v>
      </c>
      <c r="T60" s="81" t="e" cm="1">
        <f t="array" ref="T60">_xlfn.IFS(
    FALSE, N("Check if X1 shading is ON"),
    $S$48&lt;&gt;"x", NA(),
    FALSE, N("Check if case is 'LEFT' and x axis value less than z score"),
    AND($D$68 = "LEFT", $Q60 &lt; IF($H$68="", 0, $H$68)), $R60,
    FALSE, N("Check if case is 'RIGHT' and x axis value greater than z score"),
    AND($D$68 = "RIGHT", $Q60 &gt; IF($H$68="", 0, $H$68)), $R60,
    FALSE, N("Default case: Return NA()"),
    TRUE, NA()
)</f>
        <v>#N/A</v>
      </c>
      <c r="U60" s="81" t="e" cm="1">
        <f t="array" ref="U60">_xlfn.IFS(
    FALSE, N("Check if X1 shading is ON"),
    $U$48&lt;&gt;"x", NA(),
    FALSE, N("Check if case is 'LEFT' and x axis value less than z score"),
    AND($D$71 = "LEFT", $Q60 &lt; IF($H$71="", 0, $H$71)), $R60,
    FALSE, N("Check if case is 'RIGHT' and x axis value greater than z score"),
    AND($D$71 = "RIGHT", $Q60 &gt; IF($H$71="", 0, $H$71)), $R60,
    FALSE, N("Check if case is 'TWO' and both directions"),
    AND(
        $D$71 = "TWO",
        OR($Q60 &lt; -ABS($H$71), $Q60 &gt; ABS($H$71))
    ), $R60,
    FALSE, N("Default case: Return NA()"),
    TRUE, NA()
)</f>
        <v>#VALUE!</v>
      </c>
      <c r="V60" s="38"/>
      <c r="W60" s="23">
        <v>0.49999999999999789</v>
      </c>
      <c r="X60" s="23">
        <v>6.2000000000000006E-2</v>
      </c>
      <c r="Y60" s="23">
        <f t="shared" si="1"/>
        <v>6.2000000000000006E-2</v>
      </c>
      <c r="Z60" s="23" t="str">
        <f t="shared" si="2"/>
        <v>x</v>
      </c>
    </row>
    <row r="61" spans="1:26" ht="16" x14ac:dyDescent="0.2">
      <c r="A61" s="39"/>
      <c r="B61" s="16"/>
      <c r="C61" s="16"/>
      <c r="D61" s="49" t="str">
        <f t="shared" ref="D61:I61" si="11">D52</f>
        <v>shading</v>
      </c>
      <c r="E61" s="49" t="str">
        <f t="shared" si="11"/>
        <v>pop mean</v>
      </c>
      <c r="F61" s="49" t="str">
        <f t="shared" si="11"/>
        <v>expected variability</v>
      </c>
      <c r="G61" s="49" t="str">
        <f t="shared" si="11"/>
        <v>value</v>
      </c>
      <c r="H61" s="49" t="str">
        <f t="shared" si="11"/>
        <v>z score</v>
      </c>
      <c r="I61" s="49" t="str">
        <f t="shared" si="11"/>
        <v>probability of x</v>
      </c>
      <c r="J61" s="38"/>
      <c r="K61" s="16"/>
      <c r="L61" s="25" t="str">
        <f t="shared" si="4"/>
        <v>x</v>
      </c>
      <c r="M61" s="25" t="str">
        <f t="shared" si="4"/>
        <v>Kudos!</v>
      </c>
      <c r="N61" s="16"/>
      <c r="O61" s="38"/>
      <c r="P61" s="38"/>
      <c r="Q61" s="46">
        <f t="shared" si="6"/>
        <v>-2.5416666666666683</v>
      </c>
      <c r="R61" s="81">
        <f t="shared" si="7"/>
        <v>1.5780610826231802E-2</v>
      </c>
      <c r="S61" s="81" cm="1">
        <f t="array" ref="S61">_xlfn.IFS(
    FALSE, N("Check if X1 shading is ON"),
    $S$48&lt;&gt;"x", NA(),
    FALSE, N("Check if case is 'LEFT' and x axis value less than z score"),
    AND($D$67 = "LEFT", $Q61 &lt; IF($H$67="", 0, $H$67)), $R61,
    FALSE, N("Check if case is 'RIGHT' and x axis value greater than z score"),
    AND($D$67 = "RIGHT", $Q61 &gt; IF($H$67="", 0, $H$67)), $R61,
    FALSE, N("Check if case is 'TWO' and both directions"),
    AND(
        $D$67 = "TWO",
        OR($Q61 &lt; -ABS($H$67), $Q61 &gt; ABS($H$68))
    ), $R61,
    FALSE, N("Default case: Return NA()"),
    TRUE, NA()
)</f>
        <v>1.5780610826231802E-2</v>
      </c>
      <c r="T61" s="81" t="e" cm="1">
        <f t="array" ref="T61">_xlfn.IFS(
    FALSE, N("Check if X1 shading is ON"),
    $S$48&lt;&gt;"x", NA(),
    FALSE, N("Check if case is 'LEFT' and x axis value less than z score"),
    AND($D$68 = "LEFT", $Q61 &lt; IF($H$68="", 0, $H$68)), $R61,
    FALSE, N("Check if case is 'RIGHT' and x axis value greater than z score"),
    AND($D$68 = "RIGHT", $Q61 &gt; IF($H$68="", 0, $H$68)), $R61,
    FALSE, N("Default case: Return NA()"),
    TRUE, NA()
)</f>
        <v>#N/A</v>
      </c>
      <c r="U61" s="81" t="e" cm="1">
        <f t="array" ref="U61">_xlfn.IFS(
    FALSE, N("Check if X1 shading is ON"),
    $U$48&lt;&gt;"x", NA(),
    FALSE, N("Check if case is 'LEFT' and x axis value less than z score"),
    AND($D$71 = "LEFT", $Q61 &lt; IF($H$71="", 0, $H$71)), $R61,
    FALSE, N("Check if case is 'RIGHT' and x axis value greater than z score"),
    AND($D$71 = "RIGHT", $Q61 &gt; IF($H$71="", 0, $H$71)), $R61,
    FALSE, N("Check if case is 'TWO' and both directions"),
    AND(
        $D$71 = "TWO",
        OR($Q61 &lt; -ABS($H$71), $Q61 &gt; ABS($H$71))
    ), $R61,
    FALSE, N("Default case: Return NA()"),
    TRUE, NA()
)</f>
        <v>#VALUE!</v>
      </c>
      <c r="V61" s="38"/>
      <c r="W61" s="23">
        <v>0.66666666666666441</v>
      </c>
      <c r="X61" s="23">
        <v>6.2000000000000006E-2</v>
      </c>
      <c r="Y61" s="23">
        <f t="shared" si="1"/>
        <v>6.2000000000000006E-2</v>
      </c>
      <c r="Z61" s="23" t="str">
        <f t="shared" si="2"/>
        <v>x</v>
      </c>
    </row>
    <row r="62" spans="1:26" ht="16" x14ac:dyDescent="0.2">
      <c r="A62" s="41">
        <f>A53</f>
        <v>1</v>
      </c>
      <c r="B62" s="49">
        <f t="shared" ref="B62:I62" si="12">IF(B53="","",B53)</f>
        <v>0</v>
      </c>
      <c r="C62" s="49">
        <f t="shared" si="12"/>
        <v>0</v>
      </c>
      <c r="D62" s="49">
        <f t="shared" si="12"/>
        <v>0</v>
      </c>
      <c r="E62" s="50">
        <f t="shared" si="12"/>
        <v>0</v>
      </c>
      <c r="F62" s="57">
        <f t="shared" si="12"/>
        <v>0</v>
      </c>
      <c r="G62" s="54">
        <f t="shared" si="12"/>
        <v>0</v>
      </c>
      <c r="H62" s="55">
        <f t="shared" si="12"/>
        <v>0</v>
      </c>
      <c r="I62" s="56">
        <f t="shared" si="12"/>
        <v>0</v>
      </c>
      <c r="J62" s="38"/>
      <c r="K62" s="16"/>
      <c r="L62" s="25">
        <f t="shared" si="4"/>
        <v>0</v>
      </c>
      <c r="M62" s="25" t="str">
        <f t="shared" si="4"/>
        <v># decimals raw</v>
      </c>
      <c r="N62" s="16"/>
      <c r="O62" s="38"/>
      <c r="P62" s="38"/>
      <c r="Q62" s="46">
        <f t="shared" si="6"/>
        <v>-2.5000000000000018</v>
      </c>
      <c r="R62" s="81">
        <f t="shared" si="7"/>
        <v>1.7528300493568461E-2</v>
      </c>
      <c r="S62" s="81" cm="1">
        <f t="array" ref="S62">_xlfn.IFS(
    FALSE, N("Check if X1 shading is ON"),
    $S$48&lt;&gt;"x", NA(),
    FALSE, N("Check if case is 'LEFT' and x axis value less than z score"),
    AND($D$67 = "LEFT", $Q62 &lt; IF($H$67="", 0, $H$67)), $R62,
    FALSE, N("Check if case is 'RIGHT' and x axis value greater than z score"),
    AND($D$67 = "RIGHT", $Q62 &gt; IF($H$67="", 0, $H$67)), $R62,
    FALSE, N("Check if case is 'TWO' and both directions"),
    AND(
        $D$67 = "TWO",
        OR($Q62 &lt; -ABS($H$67), $Q62 &gt; ABS($H$68))
    ), $R62,
    FALSE, N("Default case: Return NA()"),
    TRUE, NA()
)</f>
        <v>1.7528300493568461E-2</v>
      </c>
      <c r="T62" s="81" t="e" cm="1">
        <f t="array" ref="T62">_xlfn.IFS(
    FALSE, N("Check if X1 shading is ON"),
    $S$48&lt;&gt;"x", NA(),
    FALSE, N("Check if case is 'LEFT' and x axis value less than z score"),
    AND($D$68 = "LEFT", $Q62 &lt; IF($H$68="", 0, $H$68)), $R62,
    FALSE, N("Check if case is 'RIGHT' and x axis value greater than z score"),
    AND($D$68 = "RIGHT", $Q62 &gt; IF($H$68="", 0, $H$68)), $R62,
    FALSE, N("Default case: Return NA()"),
    TRUE, NA()
)</f>
        <v>#N/A</v>
      </c>
      <c r="U62" s="81" t="e" cm="1">
        <f t="array" ref="U62">_xlfn.IFS(
    FALSE, N("Check if X1 shading is ON"),
    $U$48&lt;&gt;"x", NA(),
    FALSE, N("Check if case is 'LEFT' and x axis value less than z score"),
    AND($D$71 = "LEFT", $Q62 &lt; IF($H$71="", 0, $H$71)), $R62,
    FALSE, N("Check if case is 'RIGHT' and x axis value greater than z score"),
    AND($D$71 = "RIGHT", $Q62 &gt; IF($H$71="", 0, $H$71)), $R62,
    FALSE, N("Check if case is 'TWO' and both directions"),
    AND(
        $D$71 = "TWO",
        OR($Q62 &lt; -ABS($H$71), $Q62 &gt; ABS($H$71))
    ), $R62,
    FALSE, N("Default case: Return NA()"),
    TRUE, NA()
)</f>
        <v>#VALUE!</v>
      </c>
      <c r="V62" s="38"/>
      <c r="W62" s="23">
        <v>0.83333333333333093</v>
      </c>
      <c r="X62" s="23">
        <v>6.2000000000000006E-2</v>
      </c>
      <c r="Y62" s="23">
        <f t="shared" si="1"/>
        <v>6.2000000000000006E-2</v>
      </c>
      <c r="Z62" s="23" t="str">
        <f t="shared" si="2"/>
        <v>x</v>
      </c>
    </row>
    <row r="63" spans="1:26" ht="16" x14ac:dyDescent="0.2">
      <c r="A63" s="39"/>
      <c r="B63" s="53"/>
      <c r="C63" s="53"/>
      <c r="D63" s="16"/>
      <c r="E63" s="16"/>
      <c r="F63" s="16"/>
      <c r="G63" s="16"/>
      <c r="H63" s="16"/>
      <c r="I63" s="16"/>
      <c r="J63" s="38"/>
      <c r="K63" s="16"/>
      <c r="L63" s="16"/>
      <c r="M63" s="16"/>
      <c r="N63" s="16"/>
      <c r="O63" s="38"/>
      <c r="P63" s="38"/>
      <c r="Q63" s="46">
        <f t="shared" si="6"/>
        <v>-2.4583333333333353</v>
      </c>
      <c r="R63" s="81">
        <f t="shared" si="7"/>
        <v>1.9435773384264884E-2</v>
      </c>
      <c r="S63" s="81" cm="1">
        <f t="array" ref="S63">_xlfn.IFS(
    FALSE, N("Check if X1 shading is ON"),
    $S$48&lt;&gt;"x", NA(),
    FALSE, N("Check if case is 'LEFT' and x axis value less than z score"),
    AND($D$67 = "LEFT", $Q63 &lt; IF($H$67="", 0, $H$67)), $R63,
    FALSE, N("Check if case is 'RIGHT' and x axis value greater than z score"),
    AND($D$67 = "RIGHT", $Q63 &gt; IF($H$67="", 0, $H$67)), $R63,
    FALSE, N("Check if case is 'TWO' and both directions"),
    AND(
        $D$67 = "TWO",
        OR($Q63 &lt; -ABS($H$67), $Q63 &gt; ABS($H$68))
    ), $R63,
    FALSE, N("Default case: Return NA()"),
    TRUE, NA()
)</f>
        <v>1.9435773384264884E-2</v>
      </c>
      <c r="T63" s="81" t="e" cm="1">
        <f t="array" ref="T63">_xlfn.IFS(
    FALSE, N("Check if X1 shading is ON"),
    $S$48&lt;&gt;"x", NA(),
    FALSE, N("Check if case is 'LEFT' and x axis value less than z score"),
    AND($D$68 = "LEFT", $Q63 &lt; IF($H$68="", 0, $H$68)), $R63,
    FALSE, N("Check if case is 'RIGHT' and x axis value greater than z score"),
    AND($D$68 = "RIGHT", $Q63 &gt; IF($H$68="", 0, $H$68)), $R63,
    FALSE, N("Default case: Return NA()"),
    TRUE, NA()
)</f>
        <v>#N/A</v>
      </c>
      <c r="U63" s="81" t="e" cm="1">
        <f t="array" ref="U63">_xlfn.IFS(
    FALSE, N("Check if X1 shading is ON"),
    $U$48&lt;&gt;"x", NA(),
    FALSE, N("Check if case is 'LEFT' and x axis value less than z score"),
    AND($D$71 = "LEFT", $Q63 &lt; IF($H$71="", 0, $H$71)), $R63,
    FALSE, N("Check if case is 'RIGHT' and x axis value greater than z score"),
    AND($D$71 = "RIGHT", $Q63 &gt; IF($H$71="", 0, $H$71)), $R63,
    FALSE, N("Check if case is 'TWO' and both directions"),
    AND(
        $D$71 = "TWO",
        OR($Q63 &lt; -ABS($H$71), $Q63 &gt; ABS($H$71))
    ), $R63,
    FALSE, N("Default case: Return NA()"),
    TRUE, NA()
)</f>
        <v>#VALUE!</v>
      </c>
      <c r="V63" s="38"/>
      <c r="W63" s="23">
        <v>1.1666666666666643</v>
      </c>
      <c r="X63" s="23">
        <v>6.2000000000000006E-2</v>
      </c>
      <c r="Y63" s="23">
        <f t="shared" si="1"/>
        <v>6.2000000000000006E-2</v>
      </c>
      <c r="Z63" s="23" t="str">
        <f t="shared" si="2"/>
        <v>x</v>
      </c>
    </row>
    <row r="64" spans="1:26" ht="16" x14ac:dyDescent="0.2">
      <c r="A64" s="39"/>
      <c r="B64" s="39"/>
      <c r="C64" s="39"/>
      <c r="D64" s="39"/>
      <c r="E64" s="121"/>
      <c r="F64" s="121"/>
      <c r="G64" s="121"/>
      <c r="H64" s="46"/>
      <c r="I64" s="47"/>
      <c r="J64" s="38"/>
      <c r="K64" s="16"/>
      <c r="L64" s="16"/>
      <c r="M64" s="16"/>
      <c r="N64" s="16"/>
      <c r="O64" s="38"/>
      <c r="P64" s="38"/>
      <c r="Q64" s="46">
        <f t="shared" si="6"/>
        <v>-2.4166666666666687</v>
      </c>
      <c r="R64" s="81">
        <f t="shared" si="7"/>
        <v>2.1513440016773546E-2</v>
      </c>
      <c r="S64" s="81" cm="1">
        <f t="array" ref="S64">_xlfn.IFS(
    FALSE, N("Check if X1 shading is ON"),
    $S$48&lt;&gt;"x", NA(),
    FALSE, N("Check if case is 'LEFT' and x axis value less than z score"),
    AND($D$67 = "LEFT", $Q64 &lt; IF($H$67="", 0, $H$67)), $R64,
    FALSE, N("Check if case is 'RIGHT' and x axis value greater than z score"),
    AND($D$67 = "RIGHT", $Q64 &gt; IF($H$67="", 0, $H$67)), $R64,
    FALSE, N("Check if case is 'TWO' and both directions"),
    AND(
        $D$67 = "TWO",
        OR($Q64 &lt; -ABS($H$67), $Q64 &gt; ABS($H$68))
    ), $R64,
    FALSE, N("Default case: Return NA()"),
    TRUE, NA()
)</f>
        <v>2.1513440016773546E-2</v>
      </c>
      <c r="T64" s="81" t="e" cm="1">
        <f t="array" ref="T64">_xlfn.IFS(
    FALSE, N("Check if X1 shading is ON"),
    $S$48&lt;&gt;"x", NA(),
    FALSE, N("Check if case is 'LEFT' and x axis value less than z score"),
    AND($D$68 = "LEFT", $Q64 &lt; IF($H$68="", 0, $H$68)), $R64,
    FALSE, N("Check if case is 'RIGHT' and x axis value greater than z score"),
    AND($D$68 = "RIGHT", $Q64 &gt; IF($H$68="", 0, $H$68)), $R64,
    FALSE, N("Default case: Return NA()"),
    TRUE, NA()
)</f>
        <v>#N/A</v>
      </c>
      <c r="U64" s="81" t="e" cm="1">
        <f t="array" ref="U64">_xlfn.IFS(
    FALSE, N("Check if X1 shading is ON"),
    $U$48&lt;&gt;"x", NA(),
    FALSE, N("Check if case is 'LEFT' and x axis value less than z score"),
    AND($D$71 = "LEFT", $Q64 &lt; IF($H$71="", 0, $H$71)), $R64,
    FALSE, N("Check if case is 'RIGHT' and x axis value greater than z score"),
    AND($D$71 = "RIGHT", $Q64 &gt; IF($H$71="", 0, $H$71)), $R64,
    FALSE, N("Check if case is 'TWO' and both directions"),
    AND(
        $D$71 = "TWO",
        OR($Q64 &lt; -ABS($H$71), $Q64 &gt; ABS($H$71))
    ), $R64,
    FALSE, N("Default case: Return NA()"),
    TRUE, NA()
)</f>
        <v>#VALUE!</v>
      </c>
      <c r="V64" s="38"/>
      <c r="W64" s="23">
        <v>1.3333333333333313</v>
      </c>
      <c r="X64" s="23">
        <v>6.2000000000000006E-2</v>
      </c>
      <c r="Y64" s="23">
        <f t="shared" si="1"/>
        <v>6.2000000000000006E-2</v>
      </c>
      <c r="Z64" s="23" t="str">
        <f t="shared" si="2"/>
        <v>x</v>
      </c>
    </row>
    <row r="65" spans="1:26" ht="16" x14ac:dyDescent="0.2">
      <c r="A65" s="4" t="s">
        <v>232</v>
      </c>
      <c r="B65" s="16"/>
      <c r="C65" s="39"/>
      <c r="D65" s="86"/>
      <c r="E65" s="86"/>
      <c r="F65" s="86"/>
      <c r="G65" s="49" t="str" cm="1">
        <f t="array" ref="G65">_xlfn.IFS(
    ISNUMBER(SEARCH("0", G56)), 0,
    G56="", 0,
    ISNUMBER(SEARCH("x", G56)), "x",
    TRUE, "x"
)</f>
        <v>x</v>
      </c>
      <c r="H65" s="49" t="str" cm="1">
        <f t="array" ref="H65">_xlfn.IFS(
    ISNUMBER(SEARCH("0", H56)), 0,
    H56="", 0,
    ISNUMBER(SEARCH("x", H56)), "x",
    TRUE, "x"
)</f>
        <v>x</v>
      </c>
      <c r="I65" s="49" t="str" cm="1">
        <f t="array" ref="I65">_xlfn.IFS(
    ISNUMBER(SEARCH("0", I56)), 0,
    I56="", 0,
    ISNUMBER(SEARCH("x", I56)), "x",
    TRUE, "x"
)</f>
        <v>x</v>
      </c>
      <c r="J65" s="38"/>
      <c r="K65" s="16"/>
      <c r="L65" s="16"/>
      <c r="M65" s="16"/>
      <c r="N65" s="16"/>
      <c r="O65" s="38"/>
      <c r="P65" s="38"/>
      <c r="Q65" s="46">
        <f t="shared" si="6"/>
        <v>-2.3750000000000022</v>
      </c>
      <c r="R65" s="81">
        <f t="shared" si="7"/>
        <v>2.3771900829913678E-2</v>
      </c>
      <c r="S65" s="81" cm="1">
        <f t="array" ref="S65">_xlfn.IFS(
    FALSE, N("Check if X1 shading is ON"),
    $S$48&lt;&gt;"x", NA(),
    FALSE, N("Check if case is 'LEFT' and x axis value less than z score"),
    AND($D$67 = "LEFT", $Q65 &lt; IF($H$67="", 0, $H$67)), $R65,
    FALSE, N("Check if case is 'RIGHT' and x axis value greater than z score"),
    AND($D$67 = "RIGHT", $Q65 &gt; IF($H$67="", 0, $H$67)), $R65,
    FALSE, N("Check if case is 'TWO' and both directions"),
    AND(
        $D$67 = "TWO",
        OR($Q65 &lt; -ABS($H$67), $Q65 &gt; ABS($H$68))
    ), $R65,
    FALSE, N("Default case: Return NA()"),
    TRUE, NA()
)</f>
        <v>2.3771900829913678E-2</v>
      </c>
      <c r="T65" s="81" t="e" cm="1">
        <f t="array" ref="T65">_xlfn.IFS(
    FALSE, N("Check if X1 shading is ON"),
    $S$48&lt;&gt;"x", NA(),
    FALSE, N("Check if case is 'LEFT' and x axis value less than z score"),
    AND($D$68 = "LEFT", $Q65 &lt; IF($H$68="", 0, $H$68)), $R65,
    FALSE, N("Check if case is 'RIGHT' and x axis value greater than z score"),
    AND($D$68 = "RIGHT", $Q65 &gt; IF($H$68="", 0, $H$68)), $R65,
    FALSE, N("Default case: Return NA()"),
    TRUE, NA()
)</f>
        <v>#N/A</v>
      </c>
      <c r="U65" s="81" t="e" cm="1">
        <f t="array" ref="U65">_xlfn.IFS(
    FALSE, N("Check if X1 shading is ON"),
    $U$48&lt;&gt;"x", NA(),
    FALSE, N("Check if case is 'LEFT' and x axis value less than z score"),
    AND($D$71 = "LEFT", $Q65 &lt; IF($H$71="", 0, $H$71)), $R65,
    FALSE, N("Check if case is 'RIGHT' and x axis value greater than z score"),
    AND($D$71 = "RIGHT", $Q65 &gt; IF($H$71="", 0, $H$71)), $R65,
    FALSE, N("Check if case is 'TWO' and both directions"),
    AND(
        $D$71 = "TWO",
        OR($Q65 &lt; -ABS($H$71), $Q65 &gt; ABS($H$71))
    ), $R65,
    FALSE, N("Default case: Return NA()"),
    TRUE, NA()
)</f>
        <v>#VALUE!</v>
      </c>
      <c r="V65" s="38"/>
      <c r="W65" s="23">
        <v>1.4999999999999982</v>
      </c>
      <c r="X65" s="23">
        <v>6.2000000000000006E-2</v>
      </c>
      <c r="Y65" s="23">
        <f t="shared" si="1"/>
        <v>6.2000000000000006E-2</v>
      </c>
      <c r="Z65" s="23" t="str">
        <f t="shared" si="2"/>
        <v>x</v>
      </c>
    </row>
    <row r="66" spans="1:26" ht="16" x14ac:dyDescent="0.2">
      <c r="A66" s="40" t="s">
        <v>166</v>
      </c>
      <c r="B66" s="19" t="s">
        <v>167</v>
      </c>
      <c r="C66" s="19" t="s">
        <v>168</v>
      </c>
      <c r="D66" s="19" t="s">
        <v>169</v>
      </c>
      <c r="E66" s="20" t="s">
        <v>3</v>
      </c>
      <c r="F66" s="40" t="str">
        <f>IF(F57=0,"",F57)</f>
        <v>σ</v>
      </c>
      <c r="G66" s="40" t="str">
        <f t="shared" ref="G66:I66" si="13">IF(G57=0,"",G57)</f>
        <v>x</v>
      </c>
      <c r="H66" s="40" t="str">
        <f>IF(H57=0,"",LEFT(H57,1))</f>
        <v>z</v>
      </c>
      <c r="I66" s="40" t="str">
        <f t="shared" si="13"/>
        <v>P(x)</v>
      </c>
      <c r="J66" s="16"/>
      <c r="K66" s="16"/>
      <c r="L66" s="16"/>
      <c r="M66" s="38"/>
      <c r="N66" s="38"/>
      <c r="O66" s="38"/>
      <c r="P66" s="38"/>
      <c r="Q66" s="46">
        <f t="shared" si="6"/>
        <v>-2.3333333333333357</v>
      </c>
      <c r="R66" s="81">
        <f t="shared" si="7"/>
        <v>2.6221889093709354E-2</v>
      </c>
      <c r="S66" s="81" cm="1">
        <f t="array" ref="S66">_xlfn.IFS(
    FALSE, N("Check if X1 shading is ON"),
    $S$48&lt;&gt;"x", NA(),
    FALSE, N("Check if case is 'LEFT' and x axis value less than z score"),
    AND($D$67 = "LEFT", $Q66 &lt; IF($H$67="", 0, $H$67)), $R66,
    FALSE, N("Check if case is 'RIGHT' and x axis value greater than z score"),
    AND($D$67 = "RIGHT", $Q66 &gt; IF($H$67="", 0, $H$67)), $R66,
    FALSE, N("Check if case is 'TWO' and both directions"),
    AND(
        $D$67 = "TWO",
        OR($Q66 &lt; -ABS($H$67), $Q66 &gt; ABS($H$68))
    ), $R66,
    FALSE, N("Default case: Return NA()"),
    TRUE, NA()
)</f>
        <v>2.6221889093709354E-2</v>
      </c>
      <c r="T66" s="81" t="e" cm="1">
        <f t="array" ref="T66">_xlfn.IFS(
    FALSE, N("Check if X1 shading is ON"),
    $S$48&lt;&gt;"x", NA(),
    FALSE, N("Check if case is 'LEFT' and x axis value less than z score"),
    AND($D$68 = "LEFT", $Q66 &lt; IF($H$68="", 0, $H$68)), $R66,
    FALSE, N("Check if case is 'RIGHT' and x axis value greater than z score"),
    AND($D$68 = "RIGHT", $Q66 &gt; IF($H$68="", 0, $H$68)), $R66,
    FALSE, N("Default case: Return NA()"),
    TRUE, NA()
)</f>
        <v>#N/A</v>
      </c>
      <c r="U66" s="81" t="e" cm="1">
        <f t="array" ref="U66">_xlfn.IFS(
    FALSE, N("Check if X1 shading is ON"),
    $U$48&lt;&gt;"x", NA(),
    FALSE, N("Check if case is 'LEFT' and x axis value less than z score"),
    AND($D$71 = "LEFT", $Q66 &lt; IF($H$71="", 0, $H$71)), $R66,
    FALSE, N("Check if case is 'RIGHT' and x axis value greater than z score"),
    AND($D$71 = "RIGHT", $Q66 &gt; IF($H$71="", 0, $H$71)), $R66,
    FALSE, N("Check if case is 'TWO' and both directions"),
    AND(
        $D$71 = "TWO",
        OR($Q66 &lt; -ABS($H$71), $Q66 &gt; ABS($H$71))
    ), $R66,
    FALSE, N("Default case: Return NA()"),
    TRUE, NA()
)</f>
        <v>#VALUE!</v>
      </c>
      <c r="V66" s="38"/>
      <c r="W66" s="23">
        <v>1.6666666666666652</v>
      </c>
      <c r="X66" s="23">
        <v>6.2000000000000006E-2</v>
      </c>
      <c r="Y66" s="23">
        <f t="shared" si="1"/>
        <v>6.2000000000000006E-2</v>
      </c>
      <c r="Z66" s="23" t="str">
        <f t="shared" si="2"/>
        <v>x</v>
      </c>
    </row>
    <row r="67" spans="1:26" ht="16" x14ac:dyDescent="0.2">
      <c r="A67" s="41">
        <f>A58</f>
        <v>1</v>
      </c>
      <c r="B67" s="49" t="str">
        <f t="shared" ref="B67:C68" si="14">IF(B58=0,"",B58)</f>
        <v>normal pop</v>
      </c>
      <c r="C67" s="49" t="str">
        <f t="shared" si="14"/>
        <v>Fastest</v>
      </c>
      <c r="D67" s="49" t="str" cm="1">
        <f t="array" ref="D67">_xlfn.IFS(
    D58=0, "",
    ISNUMBER(SEARCH("LEFT", D58)), "LEFT",
    ISNUMBER(SEARCH("RIGHT", D58)), "RIGHT",
    TRUE, D58
)</f>
        <v>LEFT</v>
      </c>
      <c r="E67" s="59">
        <f t="shared" ref="E67:I68" si="15">IF(E58=0,"",E58)</f>
        <v>4.8</v>
      </c>
      <c r="F67" s="60">
        <f t="shared" si="15"/>
        <v>1.1000000000000001</v>
      </c>
      <c r="G67" s="59">
        <f t="shared" si="15"/>
        <v>2.9906610103533797</v>
      </c>
      <c r="H67" s="61">
        <f t="shared" si="15"/>
        <v>-1.6448536269514726</v>
      </c>
      <c r="I67" s="6">
        <f t="shared" si="15"/>
        <v>0.05</v>
      </c>
      <c r="J67" s="16"/>
      <c r="K67" s="16"/>
      <c r="L67" s="16"/>
      <c r="M67" s="38"/>
      <c r="N67" s="38"/>
      <c r="O67" s="38"/>
      <c r="P67" s="38"/>
      <c r="Q67" s="46">
        <f t="shared" si="6"/>
        <v>-2.2916666666666692</v>
      </c>
      <c r="R67" s="81">
        <f t="shared" si="7"/>
        <v>2.8874206565747223E-2</v>
      </c>
      <c r="S67" s="81" cm="1">
        <f t="array" ref="S67">_xlfn.IFS(
    FALSE, N("Check if X1 shading is ON"),
    $S$48&lt;&gt;"x", NA(),
    FALSE, N("Check if case is 'LEFT' and x axis value less than z score"),
    AND($D$67 = "LEFT", $Q67 &lt; IF($H$67="", 0, $H$67)), $R67,
    FALSE, N("Check if case is 'RIGHT' and x axis value greater than z score"),
    AND($D$67 = "RIGHT", $Q67 &gt; IF($H$67="", 0, $H$67)), $R67,
    FALSE, N("Check if case is 'TWO' and both directions"),
    AND(
        $D$67 = "TWO",
        OR($Q67 &lt; -ABS($H$67), $Q67 &gt; ABS($H$68))
    ), $R67,
    FALSE, N("Default case: Return NA()"),
    TRUE, NA()
)</f>
        <v>2.8874206565747223E-2</v>
      </c>
      <c r="T67" s="81" t="e" cm="1">
        <f t="array" ref="T67">_xlfn.IFS(
    FALSE, N("Check if X1 shading is ON"),
    $S$48&lt;&gt;"x", NA(),
    FALSE, N("Check if case is 'LEFT' and x axis value less than z score"),
    AND($D$68 = "LEFT", $Q67 &lt; IF($H$68="", 0, $H$68)), $R67,
    FALSE, N("Check if case is 'RIGHT' and x axis value greater than z score"),
    AND($D$68 = "RIGHT", $Q67 &gt; IF($H$68="", 0, $H$68)), $R67,
    FALSE, N("Default case: Return NA()"),
    TRUE, NA()
)</f>
        <v>#N/A</v>
      </c>
      <c r="U67" s="81" t="e" cm="1">
        <f t="array" ref="U67">_xlfn.IFS(
    FALSE, N("Check if X1 shading is ON"),
    $U$48&lt;&gt;"x", NA(),
    FALSE, N("Check if case is 'LEFT' and x axis value less than z score"),
    AND($D$71 = "LEFT", $Q67 &lt; IF($H$71="", 0, $H$71)), $R67,
    FALSE, N("Check if case is 'RIGHT' and x axis value greater than z score"),
    AND($D$71 = "RIGHT", $Q67 &gt; IF($H$71="", 0, $H$71)), $R67,
    FALSE, N("Check if case is 'TWO' and both directions"),
    AND(
        $D$71 = "TWO",
        OR($Q67 &lt; -ABS($H$71), $Q67 &gt; ABS($H$71))
    ), $R67,
    FALSE, N("Default case: Return NA()"),
    TRUE, NA()
)</f>
        <v>#VALUE!</v>
      </c>
      <c r="V67" s="38"/>
      <c r="W67" s="23">
        <v>1.8333333333333321</v>
      </c>
      <c r="X67" s="23">
        <v>6.2000000000000006E-2</v>
      </c>
      <c r="Y67" s="23">
        <f t="shared" si="1"/>
        <v>6.2000000000000006E-2</v>
      </c>
      <c r="Z67" s="23" t="str">
        <f t="shared" si="2"/>
        <v>x</v>
      </c>
    </row>
    <row r="68" spans="1:26" ht="16" x14ac:dyDescent="0.2">
      <c r="A68" s="41">
        <f>A59</f>
        <v>1</v>
      </c>
      <c r="B68" s="49" t="str">
        <f t="shared" si="14"/>
        <v>normal pop</v>
      </c>
      <c r="C68" s="49" t="str">
        <f t="shared" si="14"/>
        <v>Slowest</v>
      </c>
      <c r="D68" s="49" t="str" cm="1">
        <f t="array" ref="D68">_xlfn.IFS(
    D59=0, "",
    ISNUMBER(SEARCH("LEFT", D59)), "LEFT",
    ISNUMBER(SEARCH("RIGHT", D59)), "RIGHT",
    TRUE, D59
)</f>
        <v>RIGHT</v>
      </c>
      <c r="E68" s="59">
        <f t="shared" si="15"/>
        <v>4.8</v>
      </c>
      <c r="F68" s="60">
        <f t="shared" si="15"/>
        <v>1.1000000000000001</v>
      </c>
      <c r="G68" s="59">
        <f>IF(G59=0,"",G59)</f>
        <v>6.6093389896466181</v>
      </c>
      <c r="H68" s="61">
        <f>IF(H59=0,"",H59)</f>
        <v>1.6448536269514715</v>
      </c>
      <c r="I68" s="6">
        <f>IF(I59=0,"",I59)</f>
        <v>0.05</v>
      </c>
      <c r="J68" s="38"/>
      <c r="K68" s="16"/>
      <c r="L68" s="16"/>
      <c r="M68" s="38"/>
      <c r="N68" s="38"/>
      <c r="O68" s="38"/>
      <c r="P68" s="38"/>
      <c r="Q68" s="46">
        <f t="shared" si="6"/>
        <v>-2.2500000000000027</v>
      </c>
      <c r="R68" s="81">
        <f t="shared" si="7"/>
        <v>3.1739651835667224E-2</v>
      </c>
      <c r="S68" s="81" cm="1">
        <f t="array" ref="S68">_xlfn.IFS(
    FALSE, N("Check if X1 shading is ON"),
    $S$48&lt;&gt;"x", NA(),
    FALSE, N("Check if case is 'LEFT' and x axis value less than z score"),
    AND($D$67 = "LEFT", $Q68 &lt; IF($H$67="", 0, $H$67)), $R68,
    FALSE, N("Check if case is 'RIGHT' and x axis value greater than z score"),
    AND($D$67 = "RIGHT", $Q68 &gt; IF($H$67="", 0, $H$67)), $R68,
    FALSE, N("Check if case is 'TWO' and both directions"),
    AND(
        $D$67 = "TWO",
        OR($Q68 &lt; -ABS($H$67), $Q68 &gt; ABS($H$68))
    ), $R68,
    FALSE, N("Default case: Return NA()"),
    TRUE, NA()
)</f>
        <v>3.1739651835667224E-2</v>
      </c>
      <c r="T68" s="81" t="e" cm="1">
        <f t="array" ref="T68">_xlfn.IFS(
    FALSE, N("Check if X1 shading is ON"),
    $S$48&lt;&gt;"x", NA(),
    FALSE, N("Check if case is 'LEFT' and x axis value less than z score"),
    AND($D$68 = "LEFT", $Q68 &lt; IF($H$68="", 0, $H$68)), $R68,
    FALSE, N("Check if case is 'RIGHT' and x axis value greater than z score"),
    AND($D$68 = "RIGHT", $Q68 &gt; IF($H$68="", 0, $H$68)), $R68,
    FALSE, N("Default case: Return NA()"),
    TRUE, NA()
)</f>
        <v>#N/A</v>
      </c>
      <c r="U68" s="81" t="e" cm="1">
        <f t="array" ref="U68">_xlfn.IFS(
    FALSE, N("Check if X1 shading is ON"),
    $U$48&lt;&gt;"x", NA(),
    FALSE, N("Check if case is 'LEFT' and x axis value less than z score"),
    AND($D$71 = "LEFT", $Q68 &lt; IF($H$71="", 0, $H$71)), $R68,
    FALSE, N("Check if case is 'RIGHT' and x axis value greater than z score"),
    AND($D$71 = "RIGHT", $Q68 &gt; IF($H$71="", 0, $H$71)), $R68,
    FALSE, N("Check if case is 'TWO' and both directions"),
    AND(
        $D$71 = "TWO",
        OR($Q68 &lt; -ABS($H$71), $Q68 &gt; ABS($H$71))
    ), $R68,
    FALSE, N("Default case: Return NA()"),
    TRUE, NA()
)</f>
        <v>#VALUE!</v>
      </c>
      <c r="V68" s="38"/>
      <c r="W68" s="23">
        <v>-1.6666666666666696</v>
      </c>
      <c r="X68" s="23">
        <v>8.6000000000000007E-2</v>
      </c>
      <c r="Y68" s="23">
        <f t="shared" si="1"/>
        <v>8.6000000000000007E-2</v>
      </c>
      <c r="Z68" s="23" t="str">
        <f t="shared" si="2"/>
        <v>x</v>
      </c>
    </row>
    <row r="69" spans="1:26" ht="16" x14ac:dyDescent="0.2">
      <c r="A69" s="39"/>
      <c r="B69" s="16"/>
      <c r="C69" s="16"/>
      <c r="D69" s="25" t="str">
        <f>IF(AND(D67="left",D68="right"),"TWO","")</f>
        <v>TWO</v>
      </c>
      <c r="E69" s="16"/>
      <c r="F69" s="16"/>
      <c r="G69" s="16"/>
      <c r="H69" s="16"/>
      <c r="I69" s="16"/>
      <c r="J69" s="38"/>
      <c r="K69" s="16" t="s">
        <v>246</v>
      </c>
      <c r="L69" s="16"/>
      <c r="M69" s="38"/>
      <c r="N69" s="38"/>
      <c r="O69" s="38"/>
      <c r="P69" s="38"/>
      <c r="Q69" s="46">
        <f t="shared" si="6"/>
        <v>-2.2083333333333361</v>
      </c>
      <c r="R69" s="81">
        <f t="shared" si="7"/>
        <v>3.482894138763417E-2</v>
      </c>
      <c r="S69" s="81" cm="1">
        <f t="array" ref="S69">_xlfn.IFS(
    FALSE, N("Check if X1 shading is ON"),
    $S$48&lt;&gt;"x", NA(),
    FALSE, N("Check if case is 'LEFT' and x axis value less than z score"),
    AND($D$67 = "LEFT", $Q69 &lt; IF($H$67="", 0, $H$67)), $R69,
    FALSE, N("Check if case is 'RIGHT' and x axis value greater than z score"),
    AND($D$67 = "RIGHT", $Q69 &gt; IF($H$67="", 0, $H$67)), $R69,
    FALSE, N("Check if case is 'TWO' and both directions"),
    AND(
        $D$67 = "TWO",
        OR($Q69 &lt; -ABS($H$67), $Q69 &gt; ABS($H$68))
    ), $R69,
    FALSE, N("Default case: Return NA()"),
    TRUE, NA()
)</f>
        <v>3.482894138763417E-2</v>
      </c>
      <c r="T69" s="81" t="e" cm="1">
        <f t="array" ref="T69">_xlfn.IFS(
    FALSE, N("Check if X1 shading is ON"),
    $S$48&lt;&gt;"x", NA(),
    FALSE, N("Check if case is 'LEFT' and x axis value less than z score"),
    AND($D$68 = "LEFT", $Q69 &lt; IF($H$68="", 0, $H$68)), $R69,
    FALSE, N("Check if case is 'RIGHT' and x axis value greater than z score"),
    AND($D$68 = "RIGHT", $Q69 &gt; IF($H$68="", 0, $H$68)), $R69,
    FALSE, N("Default case: Return NA()"),
    TRUE, NA()
)</f>
        <v>#N/A</v>
      </c>
      <c r="U69" s="81" t="e" cm="1">
        <f t="array" ref="U69">_xlfn.IFS(
    FALSE, N("Check if X1 shading is ON"),
    $U$48&lt;&gt;"x", NA(),
    FALSE, N("Check if case is 'LEFT' and x axis value less than z score"),
    AND($D$71 = "LEFT", $Q69 &lt; IF($H$71="", 0, $H$71)), $R69,
    FALSE, N("Check if case is 'RIGHT' and x axis value greater than z score"),
    AND($D$71 = "RIGHT", $Q69 &gt; IF($H$71="", 0, $H$71)), $R69,
    FALSE, N("Check if case is 'TWO' and both directions"),
    AND(
        $D$71 = "TWO",
        OR($Q69 &lt; -ABS($H$71), $Q69 &gt; ABS($H$71))
    ), $R69,
    FALSE, N("Default case: Return NA()"),
    TRUE, NA()
)</f>
        <v>#VALUE!</v>
      </c>
      <c r="V69" s="38"/>
      <c r="W69" s="23">
        <v>-1.5000000000000027</v>
      </c>
      <c r="X69" s="23">
        <v>8.6000000000000007E-2</v>
      </c>
      <c r="Y69" s="23">
        <f t="shared" ref="Y69:Y132" si="16">IF($Y$2="x",X69,NA())</f>
        <v>8.6000000000000007E-2</v>
      </c>
      <c r="Z69" s="23" t="str">
        <f t="shared" ref="Z69:Z132" si="17">IF($G$66="","",$G$66)</f>
        <v>x</v>
      </c>
    </row>
    <row r="70" spans="1:26" ht="16" x14ac:dyDescent="0.2">
      <c r="A70" s="39"/>
      <c r="B70" s="16"/>
      <c r="C70" s="16"/>
      <c r="D70" s="49" t="str" cm="1">
        <f t="array" ref="D70">_xlfn.IFS(
    ISNUMBER(SEARCH("0", D61)), 0,
    D61="", 0,
    ISNUMBER(SEARCH("x", D61)), "x",
    TRUE, "x"
)</f>
        <v>x</v>
      </c>
      <c r="E70" s="49" t="str" cm="1">
        <f t="array" ref="E70">_xlfn.IFS(
    ISNUMBER(SEARCH("0", E61)), 0,
    E61="", 0,
    ISNUMBER(SEARCH("x", E61)), "x",
    TRUE, "x"
)</f>
        <v>x</v>
      </c>
      <c r="F70" s="49" t="str" cm="1">
        <f t="array" ref="F70">_xlfn.IFS(
    ISNUMBER(SEARCH("0", F61)), 0,
    F61="", 0,
    ISNUMBER(SEARCH("x", F61)), "x",
    TRUE, "x"
)</f>
        <v>x</v>
      </c>
      <c r="G70" s="49" t="str" cm="1">
        <f t="array" ref="G70">_xlfn.IFS(
    ISNUMBER(SEARCH("0", G61)), 0,
    G61="", 0,
    ISNUMBER(SEARCH("x", G61)), "x",
    TRUE, "x"
)</f>
        <v>x</v>
      </c>
      <c r="H70" s="49" t="str" cm="1">
        <f t="array" ref="H70">_xlfn.IFS(
    ISNUMBER(SEARCH("0", H61)), 0,
    H61="", 0,
    ISNUMBER(SEARCH("x", H61)), "x",
    TRUE, "x"
)</f>
        <v>x</v>
      </c>
      <c r="I70" s="49" t="str" cm="1">
        <f t="array" ref="I70">_xlfn.IFS(
    ISNUMBER(SEARCH("0", I61)), 0,
    I61="", 0,
    ISNUMBER(SEARCH("x", I61)), "x",
    TRUE, "x"
)</f>
        <v>x</v>
      </c>
      <c r="J70" s="38"/>
      <c r="K70" s="41" t="s">
        <v>44</v>
      </c>
      <c r="L70" s="92" t="s">
        <v>250</v>
      </c>
      <c r="M70" s="38"/>
      <c r="N70" s="38"/>
      <c r="O70" s="38"/>
      <c r="P70" s="38"/>
      <c r="Q70" s="46">
        <f t="shared" si="6"/>
        <v>-2.1666666666666696</v>
      </c>
      <c r="R70" s="81">
        <f t="shared" si="7"/>
        <v>3.8152623506417724E-2</v>
      </c>
      <c r="S70" s="81" cm="1">
        <f t="array" ref="S70">_xlfn.IFS(
    FALSE, N("Check if X1 shading is ON"),
    $S$48&lt;&gt;"x", NA(),
    FALSE, N("Check if case is 'LEFT' and x axis value less than z score"),
    AND($D$67 = "LEFT", $Q70 &lt; IF($H$67="", 0, $H$67)), $R70,
    FALSE, N("Check if case is 'RIGHT' and x axis value greater than z score"),
    AND($D$67 = "RIGHT", $Q70 &gt; IF($H$67="", 0, $H$67)), $R70,
    FALSE, N("Check if case is 'TWO' and both directions"),
    AND(
        $D$67 = "TWO",
        OR($Q70 &lt; -ABS($H$67), $Q70 &gt; ABS($H$68))
    ), $R70,
    FALSE, N("Default case: Return NA()"),
    TRUE, NA()
)</f>
        <v>3.8152623506417724E-2</v>
      </c>
      <c r="T70" s="81" t="e" cm="1">
        <f t="array" ref="T70">_xlfn.IFS(
    FALSE, N("Check if X1 shading is ON"),
    $S$48&lt;&gt;"x", NA(),
    FALSE, N("Check if case is 'LEFT' and x axis value less than z score"),
    AND($D$68 = "LEFT", $Q70 &lt; IF($H$68="", 0, $H$68)), $R70,
    FALSE, N("Check if case is 'RIGHT' and x axis value greater than z score"),
    AND($D$68 = "RIGHT", $Q70 &gt; IF($H$68="", 0, $H$68)), $R70,
    FALSE, N("Default case: Return NA()"),
    TRUE, NA()
)</f>
        <v>#N/A</v>
      </c>
      <c r="U70" s="81" t="e" cm="1">
        <f t="array" ref="U70">_xlfn.IFS(
    FALSE, N("Check if X1 shading is ON"),
    $U$48&lt;&gt;"x", NA(),
    FALSE, N("Check if case is 'LEFT' and x axis value less than z score"),
    AND($D$71 = "LEFT", $Q70 &lt; IF($H$71="", 0, $H$71)), $R70,
    FALSE, N("Check if case is 'RIGHT' and x axis value greater than z score"),
    AND($D$71 = "RIGHT", $Q70 &gt; IF($H$71="", 0, $H$71)), $R70,
    FALSE, N("Check if case is 'TWO' and both directions"),
    AND(
        $D$71 = "TWO",
        OR($Q70 &lt; -ABS($H$71), $Q70 &gt; ABS($H$71))
    ), $R70,
    FALSE, N("Default case: Return NA()"),
    TRUE, NA()
)</f>
        <v>#VALUE!</v>
      </c>
      <c r="V70" s="38"/>
      <c r="W70" s="23">
        <v>-1.3333333333333357</v>
      </c>
      <c r="X70" s="23">
        <v>8.6000000000000007E-2</v>
      </c>
      <c r="Y70" s="23">
        <f t="shared" si="16"/>
        <v>8.6000000000000007E-2</v>
      </c>
      <c r="Z70" s="23" t="str">
        <f t="shared" si="17"/>
        <v>x</v>
      </c>
    </row>
    <row r="71" spans="1:26" ht="16" x14ac:dyDescent="0.2">
      <c r="A71" s="41">
        <f>A62</f>
        <v>1</v>
      </c>
      <c r="B71" s="49" t="str">
        <f t="shared" ref="B71:C71" si="18">IF(B62=0,"",B62)</f>
        <v/>
      </c>
      <c r="C71" s="49" t="str">
        <f t="shared" si="18"/>
        <v/>
      </c>
      <c r="D71" s="49" t="str" cm="1">
        <f t="array" ref="D71">_xlfn.IFS(
    D62=0, "",
    ISNUMBER(SEARCH("LEFT", D62)), "LEFT",
    ISNUMBER(SEARCH("RIGHT", D62)), "RIGHT",
    TRUE, D62
)</f>
        <v/>
      </c>
      <c r="E71" s="59" t="str">
        <f t="shared" ref="E71:I71" si="19">IF(E62=0,"",E62)</f>
        <v/>
      </c>
      <c r="F71" s="60" t="str">
        <f t="shared" si="19"/>
        <v/>
      </c>
      <c r="G71" s="59" t="str">
        <f t="shared" si="19"/>
        <v/>
      </c>
      <c r="H71" s="61" t="str">
        <f t="shared" si="19"/>
        <v/>
      </c>
      <c r="I71" s="6" t="str">
        <f t="shared" si="19"/>
        <v/>
      </c>
      <c r="J71" s="38"/>
      <c r="K71" s="41" t="s">
        <v>252</v>
      </c>
      <c r="L71" s="92" t="s">
        <v>253</v>
      </c>
      <c r="M71" s="38"/>
      <c r="N71" s="38"/>
      <c r="O71" s="38"/>
      <c r="P71" s="38"/>
      <c r="Q71" s="46">
        <f t="shared" si="6"/>
        <v>-2.1250000000000031</v>
      </c>
      <c r="R71" s="81">
        <f t="shared" si="7"/>
        <v>4.1720985256338335E-2</v>
      </c>
      <c r="S71" s="81" cm="1">
        <f t="array" ref="S71">_xlfn.IFS(
    FALSE, N("Check if X1 shading is ON"),
    $S$48&lt;&gt;"x", NA(),
    FALSE, N("Check if case is 'LEFT' and x axis value less than z score"),
    AND($D$67 = "LEFT", $Q71 &lt; IF($H$67="", 0, $H$67)), $R71,
    FALSE, N("Check if case is 'RIGHT' and x axis value greater than z score"),
    AND($D$67 = "RIGHT", $Q71 &gt; IF($H$67="", 0, $H$67)), $R71,
    FALSE, N("Check if case is 'TWO' and both directions"),
    AND(
        $D$67 = "TWO",
        OR($Q71 &lt; -ABS($H$67), $Q71 &gt; ABS($H$68))
    ), $R71,
    FALSE, N("Default case: Return NA()"),
    TRUE, NA()
)</f>
        <v>4.1720985256338335E-2</v>
      </c>
      <c r="T71" s="81" t="e" cm="1">
        <f t="array" ref="T71">_xlfn.IFS(
    FALSE, N("Check if X1 shading is ON"),
    $S$48&lt;&gt;"x", NA(),
    FALSE, N("Check if case is 'LEFT' and x axis value less than z score"),
    AND($D$68 = "LEFT", $Q71 &lt; IF($H$68="", 0, $H$68)), $R71,
    FALSE, N("Check if case is 'RIGHT' and x axis value greater than z score"),
    AND($D$68 = "RIGHT", $Q71 &gt; IF($H$68="", 0, $H$68)), $R71,
    FALSE, N("Default case: Return NA()"),
    TRUE, NA()
)</f>
        <v>#N/A</v>
      </c>
      <c r="U71" s="81" t="e" cm="1">
        <f t="array" ref="U71">_xlfn.IFS(
    FALSE, N("Check if X1 shading is ON"),
    $U$48&lt;&gt;"x", NA(),
    FALSE, N("Check if case is 'LEFT' and x axis value less than z score"),
    AND($D$71 = "LEFT", $Q71 &lt; IF($H$71="", 0, $H$71)), $R71,
    FALSE, N("Check if case is 'RIGHT' and x axis value greater than z score"),
    AND($D$71 = "RIGHT", $Q71 &gt; IF($H$71="", 0, $H$71)), $R71,
    FALSE, N("Check if case is 'TWO' and both directions"),
    AND(
        $D$71 = "TWO",
        OR($Q71 &lt; -ABS($H$71), $Q71 &gt; ABS($H$71))
    ), $R71,
    FALSE, N("Default case: Return NA()"),
    TRUE, NA()
)</f>
        <v>#VALUE!</v>
      </c>
      <c r="V71" s="38"/>
      <c r="W71" s="23">
        <v>-1.1666666666666687</v>
      </c>
      <c r="X71" s="23">
        <v>8.6000000000000007E-2</v>
      </c>
      <c r="Y71" s="23">
        <f t="shared" si="16"/>
        <v>8.6000000000000007E-2</v>
      </c>
      <c r="Z71" s="23" t="str">
        <f t="shared" si="17"/>
        <v>x</v>
      </c>
    </row>
    <row r="72" spans="1:26" ht="16" x14ac:dyDescent="0.2">
      <c r="A72" s="39"/>
      <c r="B72" s="53"/>
      <c r="C72" s="53"/>
      <c r="D72" s="16"/>
      <c r="E72" s="16"/>
      <c r="F72" s="16"/>
      <c r="G72" s="16"/>
      <c r="H72" s="16"/>
      <c r="I72" s="16"/>
      <c r="J72" s="38"/>
      <c r="K72" s="41" t="s">
        <v>256</v>
      </c>
      <c r="L72" s="92" t="s">
        <v>257</v>
      </c>
      <c r="M72" s="38"/>
      <c r="N72" s="38"/>
      <c r="O72" s="38"/>
      <c r="P72" s="38"/>
      <c r="Q72" s="46">
        <f t="shared" si="6"/>
        <v>-2.0833333333333366</v>
      </c>
      <c r="R72" s="81">
        <f t="shared" si="7"/>
        <v>4.5543952872905295E-2</v>
      </c>
      <c r="S72" s="81" cm="1">
        <f t="array" ref="S72">_xlfn.IFS(
    FALSE, N("Check if X1 shading is ON"),
    $S$48&lt;&gt;"x", NA(),
    FALSE, N("Check if case is 'LEFT' and x axis value less than z score"),
    AND($D$67 = "LEFT", $Q72 &lt; IF($H$67="", 0, $H$67)), $R72,
    FALSE, N("Check if case is 'RIGHT' and x axis value greater than z score"),
    AND($D$67 = "RIGHT", $Q72 &gt; IF($H$67="", 0, $H$67)), $R72,
    FALSE, N("Check if case is 'TWO' and both directions"),
    AND(
        $D$67 = "TWO",
        OR($Q72 &lt; -ABS($H$67), $Q72 &gt; ABS($H$68))
    ), $R72,
    FALSE, N("Default case: Return NA()"),
    TRUE, NA()
)</f>
        <v>4.5543952872905295E-2</v>
      </c>
      <c r="T72" s="81" t="e" cm="1">
        <f t="array" ref="T72">_xlfn.IFS(
    FALSE, N("Check if X1 shading is ON"),
    $S$48&lt;&gt;"x", NA(),
    FALSE, N("Check if case is 'LEFT' and x axis value less than z score"),
    AND($D$68 = "LEFT", $Q72 &lt; IF($H$68="", 0, $H$68)), $R72,
    FALSE, N("Check if case is 'RIGHT' and x axis value greater than z score"),
    AND($D$68 = "RIGHT", $Q72 &gt; IF($H$68="", 0, $H$68)), $R72,
    FALSE, N("Default case: Return NA()"),
    TRUE, NA()
)</f>
        <v>#N/A</v>
      </c>
      <c r="U72" s="81" t="e" cm="1">
        <f t="array" ref="U72">_xlfn.IFS(
    FALSE, N("Check if X1 shading is ON"),
    $U$48&lt;&gt;"x", NA(),
    FALSE, N("Check if case is 'LEFT' and x axis value less than z score"),
    AND($D$71 = "LEFT", $Q72 &lt; IF($H$71="", 0, $H$71)), $R72,
    FALSE, N("Check if case is 'RIGHT' and x axis value greater than z score"),
    AND($D$71 = "RIGHT", $Q72 &gt; IF($H$71="", 0, $H$71)), $R72,
    FALSE, N("Check if case is 'TWO' and both directions"),
    AND(
        $D$71 = "TWO",
        OR($Q72 &lt; -ABS($H$71), $Q72 &gt; ABS($H$71))
    ), $R72,
    FALSE, N("Default case: Return NA()"),
    TRUE, NA()
)</f>
        <v>#VALUE!</v>
      </c>
      <c r="V72" s="38"/>
      <c r="W72" s="23">
        <v>-0.83333333333333526</v>
      </c>
      <c r="X72" s="23">
        <v>8.6000000000000007E-2</v>
      </c>
      <c r="Y72" s="23">
        <f t="shared" si="16"/>
        <v>8.6000000000000007E-2</v>
      </c>
      <c r="Z72" s="23" t="str">
        <f t="shared" si="17"/>
        <v>x</v>
      </c>
    </row>
    <row r="73" spans="1:26" ht="16" x14ac:dyDescent="0.2">
      <c r="A73" s="39"/>
      <c r="B73" s="39"/>
      <c r="C73" s="39"/>
      <c r="D73" s="39"/>
      <c r="E73" s="121"/>
      <c r="F73" s="121"/>
      <c r="G73" s="121"/>
      <c r="H73" s="46"/>
      <c r="I73" s="47"/>
      <c r="J73" s="38"/>
      <c r="K73" s="41" t="s">
        <v>13</v>
      </c>
      <c r="L73" s="16"/>
      <c r="M73" s="38"/>
      <c r="N73" s="38"/>
      <c r="O73" s="38"/>
      <c r="P73" s="38"/>
      <c r="Q73" s="46">
        <f t="shared" si="6"/>
        <v>-2.0416666666666701</v>
      </c>
      <c r="R73" s="81">
        <f t="shared" si="7"/>
        <v>4.9630986023358713E-2</v>
      </c>
      <c r="S73" s="81" cm="1">
        <f t="array" ref="S73">_xlfn.IFS(
    FALSE, N("Check if X1 shading is ON"),
    $S$48&lt;&gt;"x", NA(),
    FALSE, N("Check if case is 'LEFT' and x axis value less than z score"),
    AND($D$67 = "LEFT", $Q73 &lt; IF($H$67="", 0, $H$67)), $R73,
    FALSE, N("Check if case is 'RIGHT' and x axis value greater than z score"),
    AND($D$67 = "RIGHT", $Q73 &gt; IF($H$67="", 0, $H$67)), $R73,
    FALSE, N("Check if case is 'TWO' and both directions"),
    AND(
        $D$67 = "TWO",
        OR($Q73 &lt; -ABS($H$67), $Q73 &gt; ABS($H$68))
    ), $R73,
    FALSE, N("Default case: Return NA()"),
    TRUE, NA()
)</f>
        <v>4.9630986023358713E-2</v>
      </c>
      <c r="T73" s="81" t="e" cm="1">
        <f t="array" ref="T73">_xlfn.IFS(
    FALSE, N("Check if X1 shading is ON"),
    $S$48&lt;&gt;"x", NA(),
    FALSE, N("Check if case is 'LEFT' and x axis value less than z score"),
    AND($D$68 = "LEFT", $Q73 &lt; IF($H$68="", 0, $H$68)), $R73,
    FALSE, N("Check if case is 'RIGHT' and x axis value greater than z score"),
    AND($D$68 = "RIGHT", $Q73 &gt; IF($H$68="", 0, $H$68)), $R73,
    FALSE, N("Default case: Return NA()"),
    TRUE, NA()
)</f>
        <v>#N/A</v>
      </c>
      <c r="U73" s="81" t="e" cm="1">
        <f t="array" ref="U73">_xlfn.IFS(
    FALSE, N("Check if X1 shading is ON"),
    $U$48&lt;&gt;"x", NA(),
    FALSE, N("Check if case is 'LEFT' and x axis value less than z score"),
    AND($D$71 = "LEFT", $Q73 &lt; IF($H$71="", 0, $H$71)), $R73,
    FALSE, N("Check if case is 'RIGHT' and x axis value greater than z score"),
    AND($D$71 = "RIGHT", $Q73 &gt; IF($H$71="", 0, $H$71)), $R73,
    FALSE, N("Check if case is 'TWO' and both directions"),
    AND(
        $D$71 = "TWO",
        OR($Q73 &lt; -ABS($H$71), $Q73 &gt; ABS($H$71))
    ), $R73,
    FALSE, N("Default case: Return NA()"),
    TRUE, NA()
)</f>
        <v>#VALUE!</v>
      </c>
      <c r="V73" s="38"/>
      <c r="W73" s="23">
        <v>-0.66666666666666874</v>
      </c>
      <c r="X73" s="23">
        <v>8.6000000000000007E-2</v>
      </c>
      <c r="Y73" s="23">
        <f t="shared" si="16"/>
        <v>8.6000000000000007E-2</v>
      </c>
      <c r="Z73" s="23" t="str">
        <f t="shared" si="17"/>
        <v>x</v>
      </c>
    </row>
    <row r="74" spans="1:26" ht="51" x14ac:dyDescent="0.2">
      <c r="A74" s="45" t="s">
        <v>264</v>
      </c>
      <c r="B74" s="39" t="str">
        <f>I66</f>
        <v>P(x)</v>
      </c>
      <c r="C74" s="38"/>
      <c r="D74" s="38"/>
      <c r="E74" s="38" t="str">
        <f>IF(I66="","",B74 &amp; D75 &amp;  D76)</f>
        <v>P(x)</v>
      </c>
      <c r="F74" s="111" t="s">
        <v>266</v>
      </c>
      <c r="G74" s="39" t="s">
        <v>44</v>
      </c>
      <c r="H74" s="39" t="s">
        <v>267</v>
      </c>
      <c r="I74" s="47" t="s">
        <v>268</v>
      </c>
      <c r="J74" s="38"/>
      <c r="K74" s="41" t="s">
        <v>3</v>
      </c>
      <c r="L74" s="16"/>
      <c r="M74" s="38"/>
      <c r="N74" s="38"/>
      <c r="O74" s="38"/>
      <c r="P74" s="38"/>
      <c r="Q74" s="46">
        <f t="shared" si="6"/>
        <v>-2.0000000000000036</v>
      </c>
      <c r="R74" s="81">
        <f t="shared" si="7"/>
        <v>5.3990966513187674E-2</v>
      </c>
      <c r="S74" s="81" cm="1">
        <f t="array" ref="S74">_xlfn.IFS(
    FALSE, N("Check if X1 shading is ON"),
    $S$48&lt;&gt;"x", NA(),
    FALSE, N("Check if case is 'LEFT' and x axis value less than z score"),
    AND($D$67 = "LEFT", $Q74 &lt; IF($H$67="", 0, $H$67)), $R74,
    FALSE, N("Check if case is 'RIGHT' and x axis value greater than z score"),
    AND($D$67 = "RIGHT", $Q74 &gt; IF($H$67="", 0, $H$67)), $R74,
    FALSE, N("Check if case is 'TWO' and both directions"),
    AND(
        $D$67 = "TWO",
        OR($Q74 &lt; -ABS($H$67), $Q74 &gt; ABS($H$68))
    ), $R74,
    FALSE, N("Default case: Return NA()"),
    TRUE, NA()
)</f>
        <v>5.3990966513187674E-2</v>
      </c>
      <c r="T74" s="81" t="e" cm="1">
        <f t="array" ref="T74">_xlfn.IFS(
    FALSE, N("Check if X1 shading is ON"),
    $S$48&lt;&gt;"x", NA(),
    FALSE, N("Check if case is 'LEFT' and x axis value less than z score"),
    AND($D$68 = "LEFT", $Q74 &lt; IF($H$68="", 0, $H$68)), $R74,
    FALSE, N("Check if case is 'RIGHT' and x axis value greater than z score"),
    AND($D$68 = "RIGHT", $Q74 &gt; IF($H$68="", 0, $H$68)), $R74,
    FALSE, N("Default case: Return NA()"),
    TRUE, NA()
)</f>
        <v>#N/A</v>
      </c>
      <c r="U74" s="81" t="e" cm="1">
        <f t="array" ref="U74">_xlfn.IFS(
    FALSE, N("Check if X1 shading is ON"),
    $U$48&lt;&gt;"x", NA(),
    FALSE, N("Check if case is 'LEFT' and x axis value less than z score"),
    AND($D$71 = "LEFT", $Q74 &lt; IF($H$71="", 0, $H$71)), $R74,
    FALSE, N("Check if case is 'RIGHT' and x axis value greater than z score"),
    AND($D$71 = "RIGHT", $Q74 &gt; IF($H$71="", 0, $H$71)), $R74,
    FALSE, N("Check if case is 'TWO' and both directions"),
    AND(
        $D$71 = "TWO",
        OR($Q74 &lt; -ABS($H$71), $Q74 &gt; ABS($H$71))
    ), $R74,
    FALSE, N("Default case: Return NA()"),
    TRUE, NA()
)</f>
        <v>#VALUE!</v>
      </c>
      <c r="V74" s="38"/>
      <c r="W74" s="23">
        <v>-0.50000000000000222</v>
      </c>
      <c r="X74" s="23">
        <v>8.6000000000000007E-2</v>
      </c>
      <c r="Y74" s="23">
        <f t="shared" si="16"/>
        <v>8.6000000000000007E-2</v>
      </c>
      <c r="Z74" s="23" t="str">
        <f t="shared" si="17"/>
        <v>x</v>
      </c>
    </row>
    <row r="75" spans="1:26" ht="16" x14ac:dyDescent="0.2">
      <c r="A75" s="39"/>
      <c r="B75" s="39" t="str">
        <f>A66</f>
        <v>n</v>
      </c>
      <c r="C75" s="39">
        <f>A67</f>
        <v>1</v>
      </c>
      <c r="D75" s="38" t="str">
        <f>IF(B74&lt;&gt;"P(x)"," "&amp;B75&amp;"="&amp;C75,"")</f>
        <v/>
      </c>
      <c r="E75" s="38"/>
      <c r="F75" s="23"/>
      <c r="G75" s="23">
        <v>0</v>
      </c>
      <c r="H75" s="23">
        <v>0.04</v>
      </c>
      <c r="I75" s="23" t="s">
        <v>3</v>
      </c>
      <c r="J75" s="16"/>
      <c r="K75" s="41" t="s">
        <v>272</v>
      </c>
      <c r="L75" s="16"/>
      <c r="M75" s="38"/>
      <c r="N75" s="38"/>
      <c r="O75" s="38"/>
      <c r="P75" s="38"/>
      <c r="Q75" s="46">
        <f t="shared" si="6"/>
        <v>-1.9583333333333368</v>
      </c>
      <c r="R75" s="81">
        <f t="shared" si="7"/>
        <v>5.8632082139484169E-2</v>
      </c>
      <c r="S75" s="81" cm="1">
        <f t="array" ref="S75">_xlfn.IFS(
    FALSE, N("Check if X1 shading is ON"),
    $S$48&lt;&gt;"x", NA(),
    FALSE, N("Check if case is 'LEFT' and x axis value less than z score"),
    AND($D$67 = "LEFT", $Q75 &lt; IF($H$67="", 0, $H$67)), $R75,
    FALSE, N("Check if case is 'RIGHT' and x axis value greater than z score"),
    AND($D$67 = "RIGHT", $Q75 &gt; IF($H$67="", 0, $H$67)), $R75,
    FALSE, N("Check if case is 'TWO' and both directions"),
    AND(
        $D$67 = "TWO",
        OR($Q75 &lt; -ABS($H$67), $Q75 &gt; ABS($H$68))
    ), $R75,
    FALSE, N("Default case: Return NA()"),
    TRUE, NA()
)</f>
        <v>5.8632082139484169E-2</v>
      </c>
      <c r="T75" s="81" t="e" cm="1">
        <f t="array" ref="T75">_xlfn.IFS(
    FALSE, N("Check if X1 shading is ON"),
    $S$48&lt;&gt;"x", NA(),
    FALSE, N("Check if case is 'LEFT' and x axis value less than z score"),
    AND($D$68 = "LEFT", $Q75 &lt; IF($H$68="", 0, $H$68)), $R75,
    FALSE, N("Check if case is 'RIGHT' and x axis value greater than z score"),
    AND($D$68 = "RIGHT", $Q75 &gt; IF($H$68="", 0, $H$68)), $R75,
    FALSE, N("Default case: Return NA()"),
    TRUE, NA()
)</f>
        <v>#N/A</v>
      </c>
      <c r="U75" s="81" t="e" cm="1">
        <f t="array" ref="U75">_xlfn.IFS(
    FALSE, N("Check if X1 shading is ON"),
    $U$48&lt;&gt;"x", NA(),
    FALSE, N("Check if case is 'LEFT' and x axis value less than z score"),
    AND($D$71 = "LEFT", $Q75 &lt; IF($H$71="", 0, $H$71)), $R75,
    FALSE, N("Check if case is 'RIGHT' and x axis value greater than z score"),
    AND($D$71 = "RIGHT", $Q75 &gt; IF($H$71="", 0, $H$71)), $R75,
    FALSE, N("Check if case is 'TWO' and both directions"),
    AND(
        $D$71 = "TWO",
        OR($Q75 &lt; -ABS($H$71), $Q75 &gt; ABS($H$71))
    ), $R75,
    FALSE, N("Default case: Return NA()"),
    TRUE, NA()
)</f>
        <v>#VALUE!</v>
      </c>
      <c r="V75" s="38"/>
      <c r="W75" s="23">
        <v>-0.33333333333333548</v>
      </c>
      <c r="X75" s="23">
        <v>8.6000000000000007E-2</v>
      </c>
      <c r="Y75" s="23">
        <f t="shared" si="16"/>
        <v>8.6000000000000007E-2</v>
      </c>
      <c r="Z75" s="23" t="str">
        <f t="shared" si="17"/>
        <v>x</v>
      </c>
    </row>
    <row r="76" spans="1:26" ht="16" x14ac:dyDescent="0.2">
      <c r="A76" s="38"/>
      <c r="B76" s="39" t="s">
        <v>272</v>
      </c>
      <c r="C76" s="74">
        <f>K27+K28</f>
        <v>0.1</v>
      </c>
      <c r="D76" s="38" t="str">
        <f>IF(B74&lt;&gt;"P(x)"," "&amp;B76&amp;"="&amp;TEXT(C76,"#,##0.0%"),"")</f>
        <v/>
      </c>
      <c r="E76" s="38"/>
      <c r="F76" s="16"/>
      <c r="G76" s="16"/>
      <c r="H76" s="16"/>
      <c r="I76" s="23"/>
      <c r="J76" s="16"/>
      <c r="K76" s="41" t="s">
        <v>275</v>
      </c>
      <c r="L76" s="16"/>
      <c r="M76" s="16"/>
      <c r="N76" s="38"/>
      <c r="O76" s="38"/>
      <c r="P76" s="38"/>
      <c r="Q76" s="46">
        <f t="shared" si="6"/>
        <v>-1.9166666666666701</v>
      </c>
      <c r="R76" s="81">
        <f t="shared" si="7"/>
        <v>6.3561706516961941E-2</v>
      </c>
      <c r="S76" s="81" cm="1">
        <f t="array" ref="S76">_xlfn.IFS(
    FALSE, N("Check if X1 shading is ON"),
    $S$48&lt;&gt;"x", NA(),
    FALSE, N("Check if case is 'LEFT' and x axis value less than z score"),
    AND($D$67 = "LEFT", $Q76 &lt; IF($H$67="", 0, $H$67)), $R76,
    FALSE, N("Check if case is 'RIGHT' and x axis value greater than z score"),
    AND($D$67 = "RIGHT", $Q76 &gt; IF($H$67="", 0, $H$67)), $R76,
    FALSE, N("Check if case is 'TWO' and both directions"),
    AND(
        $D$67 = "TWO",
        OR($Q76 &lt; -ABS($H$67), $Q76 &gt; ABS($H$68))
    ), $R76,
    FALSE, N("Default case: Return NA()"),
    TRUE, NA()
)</f>
        <v>6.3561706516961941E-2</v>
      </c>
      <c r="T76" s="81" t="e" cm="1">
        <f t="array" ref="T76">_xlfn.IFS(
    FALSE, N("Check if X1 shading is ON"),
    $S$48&lt;&gt;"x", NA(),
    FALSE, N("Check if case is 'LEFT' and x axis value less than z score"),
    AND($D$68 = "LEFT", $Q76 &lt; IF($H$68="", 0, $H$68)), $R76,
    FALSE, N("Check if case is 'RIGHT' and x axis value greater than z score"),
    AND($D$68 = "RIGHT", $Q76 &gt; IF($H$68="", 0, $H$68)), $R76,
    FALSE, N("Default case: Return NA()"),
    TRUE, NA()
)</f>
        <v>#N/A</v>
      </c>
      <c r="U76" s="81" t="e" cm="1">
        <f t="array" ref="U76">_xlfn.IFS(
    FALSE, N("Check if X1 shading is ON"),
    $U$48&lt;&gt;"x", NA(),
    FALSE, N("Check if case is 'LEFT' and x axis value less than z score"),
    AND($D$71 = "LEFT", $Q76 &lt; IF($H$71="", 0, $H$71)), $R76,
    FALSE, N("Check if case is 'RIGHT' and x axis value greater than z score"),
    AND($D$71 = "RIGHT", $Q76 &gt; IF($H$71="", 0, $H$71)), $R76,
    FALSE, N("Check if case is 'TWO' and both directions"),
    AND(
        $D$71 = "TWO",
        OR($Q76 &lt; -ABS($H$71), $Q76 &gt; ABS($H$71))
    ), $R76,
    FALSE, N("Default case: Return NA()"),
    TRUE, NA()
)</f>
        <v>#VALUE!</v>
      </c>
      <c r="V76" s="38"/>
      <c r="W76" s="23">
        <v>-0.16666666666666879</v>
      </c>
      <c r="X76" s="23">
        <v>8.6000000000000007E-2</v>
      </c>
      <c r="Y76" s="23">
        <f t="shared" si="16"/>
        <v>8.6000000000000007E-2</v>
      </c>
      <c r="Z76" s="23" t="str">
        <f t="shared" si="17"/>
        <v>x</v>
      </c>
    </row>
    <row r="77" spans="1:26" ht="16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41" t="s">
        <v>279</v>
      </c>
      <c r="L77" s="16"/>
      <c r="M77" s="16"/>
      <c r="N77" s="38"/>
      <c r="O77" s="38"/>
      <c r="P77" s="38"/>
      <c r="Q77" s="46">
        <f t="shared" si="6"/>
        <v>-1.8750000000000033</v>
      </c>
      <c r="R77" s="81">
        <f t="shared" si="7"/>
        <v>6.8786275826691473E-2</v>
      </c>
      <c r="S77" s="81" cm="1">
        <f t="array" ref="S77">_xlfn.IFS(
    FALSE, N("Check if X1 shading is ON"),
    $S$48&lt;&gt;"x", NA(),
    FALSE, N("Check if case is 'LEFT' and x axis value less than z score"),
    AND($D$67 = "LEFT", $Q77 &lt; IF($H$67="", 0, $H$67)), $R77,
    FALSE, N("Check if case is 'RIGHT' and x axis value greater than z score"),
    AND($D$67 = "RIGHT", $Q77 &gt; IF($H$67="", 0, $H$67)), $R77,
    FALSE, N("Check if case is 'TWO' and both directions"),
    AND(
        $D$67 = "TWO",
        OR($Q77 &lt; -ABS($H$67), $Q77 &gt; ABS($H$68))
    ), $R77,
    FALSE, N("Default case: Return NA()"),
    TRUE, NA()
)</f>
        <v>6.8786275826691473E-2</v>
      </c>
      <c r="T77" s="81" t="e" cm="1">
        <f t="array" ref="T77">_xlfn.IFS(
    FALSE, N("Check if X1 shading is ON"),
    $S$48&lt;&gt;"x", NA(),
    FALSE, N("Check if case is 'LEFT' and x axis value less than z score"),
    AND($D$68 = "LEFT", $Q77 &lt; IF($H$68="", 0, $H$68)), $R77,
    FALSE, N("Check if case is 'RIGHT' and x axis value greater than z score"),
    AND($D$68 = "RIGHT", $Q77 &gt; IF($H$68="", 0, $H$68)), $R77,
    FALSE, N("Default case: Return NA()"),
    TRUE, NA()
)</f>
        <v>#N/A</v>
      </c>
      <c r="U77" s="81" t="e" cm="1">
        <f t="array" ref="U77">_xlfn.IFS(
    FALSE, N("Check if X1 shading is ON"),
    $U$48&lt;&gt;"x", NA(),
    FALSE, N("Check if case is 'LEFT' and x axis value less than z score"),
    AND($D$71 = "LEFT", $Q77 &lt; IF($H$71="", 0, $H$71)), $R77,
    FALSE, N("Check if case is 'RIGHT' and x axis value greater than z score"),
    AND($D$71 = "RIGHT", $Q77 &gt; IF($H$71="", 0, $H$71)), $R77,
    FALSE, N("Check if case is 'TWO' and both directions"),
    AND(
        $D$71 = "TWO",
        OR($Q77 &lt; -ABS($H$71), $Q77 &gt; ABS($H$71))
    ), $R77,
    FALSE, N("Default case: Return NA()"),
    TRUE, NA()
)</f>
        <v>#VALUE!</v>
      </c>
      <c r="V77" s="38"/>
      <c r="W77" s="23">
        <v>0.16666666666666449</v>
      </c>
      <c r="X77" s="23">
        <v>8.6000000000000007E-2</v>
      </c>
      <c r="Y77" s="23">
        <f t="shared" si="16"/>
        <v>8.6000000000000007E-2</v>
      </c>
      <c r="Z77" s="23" t="str">
        <f t="shared" si="17"/>
        <v>x</v>
      </c>
    </row>
    <row r="78" spans="1:26" ht="16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92" t="s">
        <v>282</v>
      </c>
      <c r="L78" s="16"/>
      <c r="M78" s="16"/>
      <c r="N78" s="38"/>
      <c r="O78" s="38"/>
      <c r="P78" s="38"/>
      <c r="Q78" s="46">
        <f t="shared" si="6"/>
        <v>-1.8333333333333366</v>
      </c>
      <c r="R78" s="81">
        <f t="shared" si="7"/>
        <v>7.4311163558992643E-2</v>
      </c>
      <c r="S78" s="81" cm="1">
        <f t="array" ref="S78">_xlfn.IFS(
    FALSE, N("Check if X1 shading is ON"),
    $S$48&lt;&gt;"x", NA(),
    FALSE, N("Check if case is 'LEFT' and x axis value less than z score"),
    AND($D$67 = "LEFT", $Q78 &lt; IF($H$67="", 0, $H$67)), $R78,
    FALSE, N("Check if case is 'RIGHT' and x axis value greater than z score"),
    AND($D$67 = "RIGHT", $Q78 &gt; IF($H$67="", 0, $H$67)), $R78,
    FALSE, N("Check if case is 'TWO' and both directions"),
    AND(
        $D$67 = "TWO",
        OR($Q78 &lt; -ABS($H$67), $Q78 &gt; ABS($H$68))
    ), $R78,
    FALSE, N("Default case: Return NA()"),
    TRUE, NA()
)</f>
        <v>7.4311163558992643E-2</v>
      </c>
      <c r="T78" s="81" t="e" cm="1">
        <f t="array" ref="T78">_xlfn.IFS(
    FALSE, N("Check if X1 shading is ON"),
    $S$48&lt;&gt;"x", NA(),
    FALSE, N("Check if case is 'LEFT' and x axis value less than z score"),
    AND($D$68 = "LEFT", $Q78 &lt; IF($H$68="", 0, $H$68)), $R78,
    FALSE, N("Check if case is 'RIGHT' and x axis value greater than z score"),
    AND($D$68 = "RIGHT", $Q78 &gt; IF($H$68="", 0, $H$68)), $R78,
    FALSE, N("Default case: Return NA()"),
    TRUE, NA()
)</f>
        <v>#N/A</v>
      </c>
      <c r="U78" s="81" t="e" cm="1">
        <f t="array" ref="U78">_xlfn.IFS(
    FALSE, N("Check if X1 shading is ON"),
    $U$48&lt;&gt;"x", NA(),
    FALSE, N("Check if case is 'LEFT' and x axis value less than z score"),
    AND($D$71 = "LEFT", $Q78 &lt; IF($H$71="", 0, $H$71)), $R78,
    FALSE, N("Check if case is 'RIGHT' and x axis value greater than z score"),
    AND($D$71 = "RIGHT", $Q78 &gt; IF($H$71="", 0, $H$71)), $R78,
    FALSE, N("Check if case is 'TWO' and both directions"),
    AND(
        $D$71 = "TWO",
        OR($Q78 &lt; -ABS($H$71), $Q78 &gt; ABS($H$71))
    ), $R78,
    FALSE, N("Default case: Return NA()"),
    TRUE, NA()
)</f>
        <v>#VALUE!</v>
      </c>
      <c r="V78" s="38"/>
      <c r="W78" s="23">
        <v>0.33333333333333115</v>
      </c>
      <c r="X78" s="23">
        <v>8.6000000000000007E-2</v>
      </c>
      <c r="Y78" s="23">
        <f t="shared" si="16"/>
        <v>8.6000000000000007E-2</v>
      </c>
      <c r="Z78" s="23" t="str">
        <f t="shared" si="17"/>
        <v>x</v>
      </c>
    </row>
    <row r="79" spans="1:26" ht="16" x14ac:dyDescent="0.2">
      <c r="A79" s="72" t="s">
        <v>142</v>
      </c>
      <c r="B79" s="23"/>
      <c r="C79" s="16"/>
      <c r="D79" s="16"/>
      <c r="E79" s="16"/>
      <c r="F79" s="39"/>
      <c r="G79" s="38"/>
      <c r="H79" s="38"/>
      <c r="I79" s="75"/>
      <c r="J79" s="16"/>
      <c r="K79" s="92" t="s">
        <v>286</v>
      </c>
      <c r="L79" s="16"/>
      <c r="M79" s="16"/>
      <c r="N79" s="38"/>
      <c r="O79" s="38"/>
      <c r="P79" s="38"/>
      <c r="Q79" s="46">
        <f t="shared" si="6"/>
        <v>-1.7916666666666698</v>
      </c>
      <c r="R79" s="81">
        <f t="shared" si="7"/>
        <v>8.0140554438265552E-2</v>
      </c>
      <c r="S79" s="81" cm="1">
        <f t="array" ref="S79">_xlfn.IFS(
    FALSE, N("Check if X1 shading is ON"),
    $S$48&lt;&gt;"x", NA(),
    FALSE, N("Check if case is 'LEFT' and x axis value less than z score"),
    AND($D$67 = "LEFT", $Q79 &lt; IF($H$67="", 0, $H$67)), $R79,
    FALSE, N("Check if case is 'RIGHT' and x axis value greater than z score"),
    AND($D$67 = "RIGHT", $Q79 &gt; IF($H$67="", 0, $H$67)), $R79,
    FALSE, N("Check if case is 'TWO' and both directions"),
    AND(
        $D$67 = "TWO",
        OR($Q79 &lt; -ABS($H$67), $Q79 &gt; ABS($H$68))
    ), $R79,
    FALSE, N("Default case: Return NA()"),
    TRUE, NA()
)</f>
        <v>8.0140554438265552E-2</v>
      </c>
      <c r="T79" s="81" t="e" cm="1">
        <f t="array" ref="T79">_xlfn.IFS(
    FALSE, N("Check if X1 shading is ON"),
    $S$48&lt;&gt;"x", NA(),
    FALSE, N("Check if case is 'LEFT' and x axis value less than z score"),
    AND($D$68 = "LEFT", $Q79 &lt; IF($H$68="", 0, $H$68)), $R79,
    FALSE, N("Check if case is 'RIGHT' and x axis value greater than z score"),
    AND($D$68 = "RIGHT", $Q79 &gt; IF($H$68="", 0, $H$68)), $R79,
    FALSE, N("Default case: Return NA()"),
    TRUE, NA()
)</f>
        <v>#N/A</v>
      </c>
      <c r="U79" s="81" t="e" cm="1">
        <f t="array" ref="U79">_xlfn.IFS(
    FALSE, N("Check if X1 shading is ON"),
    $U$48&lt;&gt;"x", NA(),
    FALSE, N("Check if case is 'LEFT' and x axis value less than z score"),
    AND($D$71 = "LEFT", $Q79 &lt; IF($H$71="", 0, $H$71)), $R79,
    FALSE, N("Check if case is 'RIGHT' and x axis value greater than z score"),
    AND($D$71 = "RIGHT", $Q79 &gt; IF($H$71="", 0, $H$71)), $R79,
    FALSE, N("Check if case is 'TWO' and both directions"),
    AND(
        $D$71 = "TWO",
        OR($Q79 &lt; -ABS($H$71), $Q79 &gt; ABS($H$71))
    ), $R79,
    FALSE, N("Default case: Return NA()"),
    TRUE, NA()
)</f>
        <v>#VALUE!</v>
      </c>
      <c r="V79" s="38"/>
      <c r="W79" s="23">
        <v>0.49999999999999789</v>
      </c>
      <c r="X79" s="23">
        <v>8.6000000000000007E-2</v>
      </c>
      <c r="Y79" s="23">
        <f t="shared" si="16"/>
        <v>8.6000000000000007E-2</v>
      </c>
      <c r="Z79" s="23" t="str">
        <f t="shared" si="17"/>
        <v>x</v>
      </c>
    </row>
    <row r="80" spans="1:26" ht="16" x14ac:dyDescent="0.2">
      <c r="A80" s="44" t="s">
        <v>289</v>
      </c>
      <c r="B80" s="5" t="s">
        <v>290</v>
      </c>
      <c r="C80" s="5" t="s">
        <v>44</v>
      </c>
      <c r="D80" s="44" t="s">
        <v>267</v>
      </c>
      <c r="E80" s="44" t="s">
        <v>291</v>
      </c>
      <c r="F80" s="66" t="s">
        <v>290</v>
      </c>
      <c r="G80" s="66" t="s">
        <v>44</v>
      </c>
      <c r="H80" s="66" t="s">
        <v>267</v>
      </c>
      <c r="I80" s="66" t="s">
        <v>292</v>
      </c>
      <c r="J80" s="16"/>
      <c r="K80" s="92" t="s">
        <v>293</v>
      </c>
      <c r="L80" s="16"/>
      <c r="M80" s="16"/>
      <c r="N80" s="38"/>
      <c r="O80" s="38"/>
      <c r="P80" s="38"/>
      <c r="Q80" s="46">
        <f t="shared" si="6"/>
        <v>-1.7500000000000031</v>
      </c>
      <c r="R80" s="81">
        <f t="shared" si="7"/>
        <v>8.6277318826511032E-2</v>
      </c>
      <c r="S80" s="81" cm="1">
        <f t="array" ref="S80">_xlfn.IFS(
    FALSE, N("Check if X1 shading is ON"),
    $S$48&lt;&gt;"x", NA(),
    FALSE, N("Check if case is 'LEFT' and x axis value less than z score"),
    AND($D$67 = "LEFT", $Q80 &lt; IF($H$67="", 0, $H$67)), $R80,
    FALSE, N("Check if case is 'RIGHT' and x axis value greater than z score"),
    AND($D$67 = "RIGHT", $Q80 &gt; IF($H$67="", 0, $H$67)), $R80,
    FALSE, N("Check if case is 'TWO' and both directions"),
    AND(
        $D$67 = "TWO",
        OR($Q80 &lt; -ABS($H$67), $Q80 &gt; ABS($H$68))
    ), $R80,
    FALSE, N("Default case: Return NA()"),
    TRUE, NA()
)</f>
        <v>8.6277318826511032E-2</v>
      </c>
      <c r="T80" s="81" t="e" cm="1">
        <f t="array" ref="T80">_xlfn.IFS(
    FALSE, N("Check if X1 shading is ON"),
    $S$48&lt;&gt;"x", NA(),
    FALSE, N("Check if case is 'LEFT' and x axis value less than z score"),
    AND($D$68 = "LEFT", $Q80 &lt; IF($H$68="", 0, $H$68)), $R80,
    FALSE, N("Check if case is 'RIGHT' and x axis value greater than z score"),
    AND($D$68 = "RIGHT", $Q80 &gt; IF($H$68="", 0, $H$68)), $R80,
    FALSE, N("Default case: Return NA()"),
    TRUE, NA()
)</f>
        <v>#N/A</v>
      </c>
      <c r="U80" s="81" t="e" cm="1">
        <f t="array" ref="U80">_xlfn.IFS(
    FALSE, N("Check if X1 shading is ON"),
    $U$48&lt;&gt;"x", NA(),
    FALSE, N("Check if case is 'LEFT' and x axis value less than z score"),
    AND($D$71 = "LEFT", $Q80 &lt; IF($H$71="", 0, $H$71)), $R80,
    FALSE, N("Check if case is 'RIGHT' and x axis value greater than z score"),
    AND($D$71 = "RIGHT", $Q80 &gt; IF($H$71="", 0, $H$71)), $R80,
    FALSE, N("Check if case is 'TWO' and both directions"),
    AND(
        $D$71 = "TWO",
        OR($Q80 &lt; -ABS($H$71), $Q80 &gt; ABS($H$71))
    ), $R80,
    FALSE, N("Default case: Return NA()"),
    TRUE, NA()
)</f>
        <v>#VALUE!</v>
      </c>
      <c r="V80" s="38"/>
      <c r="W80" s="23">
        <v>0.66666666666666441</v>
      </c>
      <c r="X80" s="23">
        <v>8.6000000000000007E-2</v>
      </c>
      <c r="Y80" s="23">
        <f t="shared" si="16"/>
        <v>8.6000000000000007E-2</v>
      </c>
      <c r="Z80" s="23" t="str">
        <f t="shared" si="17"/>
        <v>x</v>
      </c>
    </row>
    <row r="81" spans="1:26" ht="153" x14ac:dyDescent="0.2">
      <c r="A81" s="76" t="str">
        <f>L58</f>
        <v>x</v>
      </c>
      <c r="B81" s="24">
        <v>0.49</v>
      </c>
      <c r="C81" s="64">
        <v>-3.5</v>
      </c>
      <c r="D81" s="69">
        <f>IF(
    $A$81="x",
    B81,
    NA()
)</f>
        <v>0.49</v>
      </c>
      <c r="E81" s="77" t="str" cm="1">
        <f t="array" ref="E81">_xlfn.IFS($B$67="normal pop",E83,$B$67="normal x̅",E84,$B$67="T x̅",E85,TRUE,"")</f>
        <v>x to P(x)
z = (x -μ) / σ
⟵ P(x) = P(z) = norm.s.dist(z, true)
⟶ P(x) = P(z) = 1-norm.s.dist(z, true)</v>
      </c>
      <c r="F81" s="24">
        <v>0.49</v>
      </c>
      <c r="G81" s="64">
        <v>3.5</v>
      </c>
      <c r="H81" s="64">
        <f>IF(
    $A$81="x",
    F81,
    NA()
)</f>
        <v>0.49</v>
      </c>
      <c r="I81" s="77" t="str" cm="1">
        <f t="array" ref="I81">_xlfn.IFS($B$67="normal pop",I83,$B$67="normal x̅",I84,$B$67="T x̅",I85,TRUE,"")</f>
        <v>P(x) to x
⟵ z = norm.s.inv(P(x))
⟶ z = norm.s.inv(1-P(x))
x = zσ + μ</v>
      </c>
      <c r="J81" s="16"/>
      <c r="K81" s="38"/>
      <c r="L81" s="16"/>
      <c r="M81" s="16"/>
      <c r="N81" s="38"/>
      <c r="O81" s="38"/>
      <c r="P81" s="38"/>
      <c r="Q81" s="46">
        <f t="shared" si="6"/>
        <v>-1.7083333333333364</v>
      </c>
      <c r="R81" s="81">
        <f t="shared" si="7"/>
        <v>9.2722889001515207E-2</v>
      </c>
      <c r="S81" s="81" cm="1">
        <f t="array" ref="S81">_xlfn.IFS(
    FALSE, N("Check if X1 shading is ON"),
    $S$48&lt;&gt;"x", NA(),
    FALSE, N("Check if case is 'LEFT' and x axis value less than z score"),
    AND($D$67 = "LEFT", $Q81 &lt; IF($H$67="", 0, $H$67)), $R81,
    FALSE, N("Check if case is 'RIGHT' and x axis value greater than z score"),
    AND($D$67 = "RIGHT", $Q81 &gt; IF($H$67="", 0, $H$67)), $R81,
    FALSE, N("Check if case is 'TWO' and both directions"),
    AND(
        $D$67 = "TWO",
        OR($Q81 &lt; -ABS($H$67), $Q81 &gt; ABS($H$68))
    ), $R81,
    FALSE, N("Default case: Return NA()"),
    TRUE, NA()
)</f>
        <v>9.2722889001515207E-2</v>
      </c>
      <c r="T81" s="81" t="e" cm="1">
        <f t="array" ref="T81">_xlfn.IFS(
    FALSE, N("Check if X1 shading is ON"),
    $S$48&lt;&gt;"x", NA(),
    FALSE, N("Check if case is 'LEFT' and x axis value less than z score"),
    AND($D$68 = "LEFT", $Q81 &lt; IF($H$68="", 0, $H$68)), $R81,
    FALSE, N("Check if case is 'RIGHT' and x axis value greater than z score"),
    AND($D$68 = "RIGHT", $Q81 &gt; IF($H$68="", 0, $H$68)), $R81,
    FALSE, N("Default case: Return NA()"),
    TRUE, NA()
)</f>
        <v>#N/A</v>
      </c>
      <c r="U81" s="81" t="e" cm="1">
        <f t="array" ref="U81">_xlfn.IFS(
    FALSE, N("Check if X1 shading is ON"),
    $U$48&lt;&gt;"x", NA(),
    FALSE, N("Check if case is 'LEFT' and x axis value less than z score"),
    AND($D$71 = "LEFT", $Q81 &lt; IF($H$71="", 0, $H$71)), $R81,
    FALSE, N("Check if case is 'RIGHT' and x axis value greater than z score"),
    AND($D$71 = "RIGHT", $Q81 &gt; IF($H$71="", 0, $H$71)), $R81,
    FALSE, N("Check if case is 'TWO' and both directions"),
    AND(
        $D$71 = "TWO",
        OR($Q81 &lt; -ABS($H$71), $Q81 &gt; ABS($H$71))
    ), $R81,
    FALSE, N("Default case: Return NA()"),
    TRUE, NA()
)</f>
        <v>#VALUE!</v>
      </c>
      <c r="V81" s="38"/>
      <c r="W81" s="23">
        <v>0.83333333333333093</v>
      </c>
      <c r="X81" s="23">
        <v>8.6000000000000007E-2</v>
      </c>
      <c r="Y81" s="23">
        <f t="shared" si="16"/>
        <v>8.6000000000000007E-2</v>
      </c>
      <c r="Z81" s="23" t="str">
        <f t="shared" si="17"/>
        <v>x</v>
      </c>
    </row>
    <row r="82" spans="1:26" ht="16" x14ac:dyDescent="0.2">
      <c r="A82" s="63"/>
      <c r="B82" s="38"/>
      <c r="C82" s="38"/>
      <c r="D82" s="38"/>
      <c r="E82" s="38"/>
      <c r="F82" s="39"/>
      <c r="G82" s="38"/>
      <c r="H82" s="38"/>
      <c r="I82" s="38"/>
      <c r="J82" s="16"/>
      <c r="K82" s="38"/>
      <c r="L82" s="38"/>
      <c r="M82" s="38"/>
      <c r="N82" s="38"/>
      <c r="O82" s="38"/>
      <c r="P82" s="38"/>
      <c r="Q82" s="46">
        <f t="shared" si="6"/>
        <v>-1.6666666666666696</v>
      </c>
      <c r="R82" s="81">
        <f t="shared" si="7"/>
        <v>9.9477138792748207E-2</v>
      </c>
      <c r="S82" s="81" cm="1">
        <f t="array" ref="S82">_xlfn.IFS(
    FALSE, N("Check if X1 shading is ON"),
    $S$48&lt;&gt;"x", NA(),
    FALSE, N("Check if case is 'LEFT' and x axis value less than z score"),
    AND($D$67 = "LEFT", $Q82 &lt; IF($H$67="", 0, $H$67)), $R82,
    FALSE, N("Check if case is 'RIGHT' and x axis value greater than z score"),
    AND($D$67 = "RIGHT", $Q82 &gt; IF($H$67="", 0, $H$67)), $R82,
    FALSE, N("Check if case is 'TWO' and both directions"),
    AND(
        $D$67 = "TWO",
        OR($Q82 &lt; -ABS($H$67), $Q82 &gt; ABS($H$68))
    ), $R82,
    FALSE, N("Default case: Return NA()"),
    TRUE, NA()
)</f>
        <v>9.9477138792748207E-2</v>
      </c>
      <c r="T82" s="81" t="e" cm="1">
        <f t="array" ref="T82">_xlfn.IFS(
    FALSE, N("Check if X1 shading is ON"),
    $S$48&lt;&gt;"x", NA(),
    FALSE, N("Check if case is 'LEFT' and x axis value less than z score"),
    AND($D$68 = "LEFT", $Q82 &lt; IF($H$68="", 0, $H$68)), $R82,
    FALSE, N("Check if case is 'RIGHT' and x axis value greater than z score"),
    AND($D$68 = "RIGHT", $Q82 &gt; IF($H$68="", 0, $H$68)), $R82,
    FALSE, N("Default case: Return NA()"),
    TRUE, NA()
)</f>
        <v>#N/A</v>
      </c>
      <c r="U82" s="81" t="e" cm="1">
        <f t="array" ref="U82">_xlfn.IFS(
    FALSE, N("Check if X1 shading is ON"),
    $U$48&lt;&gt;"x", NA(),
    FALSE, N("Check if case is 'LEFT' and x axis value less than z score"),
    AND($D$71 = "LEFT", $Q82 &lt; IF($H$71="", 0, $H$71)), $R82,
    FALSE, N("Check if case is 'RIGHT' and x axis value greater than z score"),
    AND($D$71 = "RIGHT", $Q82 &gt; IF($H$71="", 0, $H$71)), $R82,
    FALSE, N("Check if case is 'TWO' and both directions"),
    AND(
        $D$71 = "TWO",
        OR($Q82 &lt; -ABS($H$71), $Q82 &gt; ABS($H$71))
    ), $R82,
    FALSE, N("Default case: Return NA()"),
    TRUE, NA()
)</f>
        <v>#VALUE!</v>
      </c>
      <c r="V82" s="38"/>
      <c r="W82" s="23">
        <v>1.1666666666666643</v>
      </c>
      <c r="X82" s="23">
        <v>8.6000000000000007E-2</v>
      </c>
      <c r="Y82" s="23">
        <f t="shared" si="16"/>
        <v>8.6000000000000007E-2</v>
      </c>
      <c r="Z82" s="23" t="str">
        <f t="shared" si="17"/>
        <v>x</v>
      </c>
    </row>
    <row r="83" spans="1:26" ht="153" x14ac:dyDescent="0.2">
      <c r="A83" s="39"/>
      <c r="B83" s="23"/>
      <c r="C83" s="23"/>
      <c r="D83" s="63" t="s">
        <v>5</v>
      </c>
      <c r="E83" s="77" t="s">
        <v>300</v>
      </c>
      <c r="F83" s="39"/>
      <c r="G83" s="38"/>
      <c r="H83" s="39"/>
      <c r="I83" s="77" t="s">
        <v>301</v>
      </c>
      <c r="J83" s="16"/>
      <c r="K83" s="38"/>
      <c r="L83" s="38"/>
      <c r="M83" s="38"/>
      <c r="N83" s="38"/>
      <c r="O83" s="38"/>
      <c r="P83" s="38"/>
      <c r="Q83" s="46">
        <f t="shared" si="6"/>
        <v>-1.6250000000000029</v>
      </c>
      <c r="R83" s="81">
        <f t="shared" si="7"/>
        <v>0.10653826813058456</v>
      </c>
      <c r="S83" s="81" t="e" cm="1">
        <f t="array" ref="S83">_xlfn.IFS(
    FALSE, N("Check if X1 shading is ON"),
    $S$48&lt;&gt;"x", NA(),
    FALSE, N("Check if case is 'LEFT' and x axis value less than z score"),
    AND($D$67 = "LEFT", $Q83 &lt; IF($H$67="", 0, $H$67)), $R83,
    FALSE, N("Check if case is 'RIGHT' and x axis value greater than z score"),
    AND($D$67 = "RIGHT", $Q83 &gt; IF($H$67="", 0, $H$67)), $R83,
    FALSE, N("Check if case is 'TWO' and both directions"),
    AND(
        $D$67 = "TWO",
        OR($Q83 &lt; -ABS($H$67), $Q83 &gt; ABS($H$68))
    ), $R83,
    FALSE, N("Default case: Return NA()"),
    TRUE, NA()
)</f>
        <v>#N/A</v>
      </c>
      <c r="T83" s="81" t="e" cm="1">
        <f t="array" ref="T83">_xlfn.IFS(
    FALSE, N("Check if X1 shading is ON"),
    $S$48&lt;&gt;"x", NA(),
    FALSE, N("Check if case is 'LEFT' and x axis value less than z score"),
    AND($D$68 = "LEFT", $Q83 &lt; IF($H$68="", 0, $H$68)), $R83,
    FALSE, N("Check if case is 'RIGHT' and x axis value greater than z score"),
    AND($D$68 = "RIGHT", $Q83 &gt; IF($H$68="", 0, $H$68)), $R83,
    FALSE, N("Default case: Return NA()"),
    TRUE, NA()
)</f>
        <v>#N/A</v>
      </c>
      <c r="U83" s="81" t="e" cm="1">
        <f t="array" ref="U83">_xlfn.IFS(
    FALSE, N("Check if X1 shading is ON"),
    $U$48&lt;&gt;"x", NA(),
    FALSE, N("Check if case is 'LEFT' and x axis value less than z score"),
    AND($D$71 = "LEFT", $Q83 &lt; IF($H$71="", 0, $H$71)), $R83,
    FALSE, N("Check if case is 'RIGHT' and x axis value greater than z score"),
    AND($D$71 = "RIGHT", $Q83 &gt; IF($H$71="", 0, $H$71)), $R83,
    FALSE, N("Check if case is 'TWO' and both directions"),
    AND(
        $D$71 = "TWO",
        OR($Q83 &lt; -ABS($H$71), $Q83 &gt; ABS($H$71))
    ), $R83,
    FALSE, N("Default case: Return NA()"),
    TRUE, NA()
)</f>
        <v>#VALUE!</v>
      </c>
      <c r="V83" s="38"/>
      <c r="W83" s="23">
        <v>1.3333333333333313</v>
      </c>
      <c r="X83" s="23">
        <v>8.6000000000000007E-2</v>
      </c>
      <c r="Y83" s="23">
        <f t="shared" si="16"/>
        <v>8.6000000000000007E-2</v>
      </c>
      <c r="Z83" s="23" t="str">
        <f t="shared" si="17"/>
        <v>x</v>
      </c>
    </row>
    <row r="84" spans="1:26" ht="153" x14ac:dyDescent="0.2">
      <c r="A84" s="39"/>
      <c r="B84" s="23"/>
      <c r="C84" s="23"/>
      <c r="D84" s="63" t="s">
        <v>304</v>
      </c>
      <c r="E84" s="77" t="s">
        <v>305</v>
      </c>
      <c r="F84" s="39"/>
      <c r="G84" s="38"/>
      <c r="H84" s="39"/>
      <c r="I84" s="77" t="s">
        <v>306</v>
      </c>
      <c r="J84" s="16"/>
      <c r="K84" s="38"/>
      <c r="L84" s="38"/>
      <c r="M84" s="38"/>
      <c r="N84" s="38"/>
      <c r="O84" s="38"/>
      <c r="P84" s="38"/>
      <c r="Q84" s="46">
        <f t="shared" si="6"/>
        <v>-1.5833333333333361</v>
      </c>
      <c r="R84" s="81">
        <f t="shared" si="7"/>
        <v>0.11390269412019136</v>
      </c>
      <c r="S84" s="81" t="e" cm="1">
        <f t="array" ref="S84">_xlfn.IFS(
    FALSE, N("Check if X1 shading is ON"),
    $S$48&lt;&gt;"x", NA(),
    FALSE, N("Check if case is 'LEFT' and x axis value less than z score"),
    AND($D$67 = "LEFT", $Q84 &lt; IF($H$67="", 0, $H$67)), $R84,
    FALSE, N("Check if case is 'RIGHT' and x axis value greater than z score"),
    AND($D$67 = "RIGHT", $Q84 &gt; IF($H$67="", 0, $H$67)), $R84,
    FALSE, N("Check if case is 'TWO' and both directions"),
    AND(
        $D$67 = "TWO",
        OR($Q84 &lt; -ABS($H$67), $Q84 &gt; ABS($H$68))
    ), $R84,
    FALSE, N("Default case: Return NA()"),
    TRUE, NA()
)</f>
        <v>#N/A</v>
      </c>
      <c r="T84" s="81" t="e" cm="1">
        <f t="array" ref="T84">_xlfn.IFS(
    FALSE, N("Check if X1 shading is ON"),
    $S$48&lt;&gt;"x", NA(),
    FALSE, N("Check if case is 'LEFT' and x axis value less than z score"),
    AND($D$68 = "LEFT", $Q84 &lt; IF($H$68="", 0, $H$68)), $R84,
    FALSE, N("Check if case is 'RIGHT' and x axis value greater than z score"),
    AND($D$68 = "RIGHT", $Q84 &gt; IF($H$68="", 0, $H$68)), $R84,
    FALSE, N("Default case: Return NA()"),
    TRUE, NA()
)</f>
        <v>#N/A</v>
      </c>
      <c r="U84" s="81" t="e" cm="1">
        <f t="array" ref="U84">_xlfn.IFS(
    FALSE, N("Check if X1 shading is ON"),
    $U$48&lt;&gt;"x", NA(),
    FALSE, N("Check if case is 'LEFT' and x axis value less than z score"),
    AND($D$71 = "LEFT", $Q84 &lt; IF($H$71="", 0, $H$71)), $R84,
    FALSE, N("Check if case is 'RIGHT' and x axis value greater than z score"),
    AND($D$71 = "RIGHT", $Q84 &gt; IF($H$71="", 0, $H$71)), $R84,
    FALSE, N("Check if case is 'TWO' and both directions"),
    AND(
        $D$71 = "TWO",
        OR($Q84 &lt; -ABS($H$71), $Q84 &gt; ABS($H$71))
    ), $R84,
    FALSE, N("Default case: Return NA()"),
    TRUE, NA()
)</f>
        <v>#VALUE!</v>
      </c>
      <c r="V84" s="38"/>
      <c r="W84" s="23">
        <v>1.4999999999999982</v>
      </c>
      <c r="X84" s="23">
        <v>8.6000000000000007E-2</v>
      </c>
      <c r="Y84" s="23">
        <f t="shared" si="16"/>
        <v>8.6000000000000007E-2</v>
      </c>
      <c r="Z84" s="23" t="str">
        <f t="shared" si="17"/>
        <v>x</v>
      </c>
    </row>
    <row r="85" spans="1:26" ht="136" x14ac:dyDescent="0.2">
      <c r="A85" s="38"/>
      <c r="B85" s="38"/>
      <c r="C85" s="38"/>
      <c r="D85" s="63" t="s">
        <v>310</v>
      </c>
      <c r="E85" s="77" t="s">
        <v>311</v>
      </c>
      <c r="F85" s="38"/>
      <c r="G85" s="38"/>
      <c r="H85" s="38"/>
      <c r="I85" s="77" t="s">
        <v>312</v>
      </c>
      <c r="J85" s="16"/>
      <c r="K85" s="38"/>
      <c r="L85" s="38"/>
      <c r="M85" s="38"/>
      <c r="N85" s="38"/>
      <c r="O85" s="38"/>
      <c r="P85" s="38"/>
      <c r="Q85" s="46">
        <f t="shared" si="6"/>
        <v>-1.5416666666666694</v>
      </c>
      <c r="R85" s="81">
        <f t="shared" si="7"/>
        <v>0.12156495028818042</v>
      </c>
      <c r="S85" s="81" t="e" cm="1">
        <f t="array" ref="S85">_xlfn.IFS(
    FALSE, N("Check if X1 shading is ON"),
    $S$48&lt;&gt;"x", NA(),
    FALSE, N("Check if case is 'LEFT' and x axis value less than z score"),
    AND($D$67 = "LEFT", $Q85 &lt; IF($H$67="", 0, $H$67)), $R85,
    FALSE, N("Check if case is 'RIGHT' and x axis value greater than z score"),
    AND($D$67 = "RIGHT", $Q85 &gt; IF($H$67="", 0, $H$67)), $R85,
    FALSE, N("Check if case is 'TWO' and both directions"),
    AND(
        $D$67 = "TWO",
        OR($Q85 &lt; -ABS($H$67), $Q85 &gt; ABS($H$68))
    ), $R85,
    FALSE, N("Default case: Return NA()"),
    TRUE, NA()
)</f>
        <v>#N/A</v>
      </c>
      <c r="T85" s="81" t="e" cm="1">
        <f t="array" ref="T85">_xlfn.IFS(
    FALSE, N("Check if X1 shading is ON"),
    $S$48&lt;&gt;"x", NA(),
    FALSE, N("Check if case is 'LEFT' and x axis value less than z score"),
    AND($D$68 = "LEFT", $Q85 &lt; IF($H$68="", 0, $H$68)), $R85,
    FALSE, N("Check if case is 'RIGHT' and x axis value greater than z score"),
    AND($D$68 = "RIGHT", $Q85 &gt; IF($H$68="", 0, $H$68)), $R85,
    FALSE, N("Default case: Return NA()"),
    TRUE, NA()
)</f>
        <v>#N/A</v>
      </c>
      <c r="U85" s="81" t="e" cm="1">
        <f t="array" ref="U85">_xlfn.IFS(
    FALSE, N("Check if X1 shading is ON"),
    $U$48&lt;&gt;"x", NA(),
    FALSE, N("Check if case is 'LEFT' and x axis value less than z score"),
    AND($D$71 = "LEFT", $Q85 &lt; IF($H$71="", 0, $H$71)), $R85,
    FALSE, N("Check if case is 'RIGHT' and x axis value greater than z score"),
    AND($D$71 = "RIGHT", $Q85 &gt; IF($H$71="", 0, $H$71)), $R85,
    FALSE, N("Check if case is 'TWO' and both directions"),
    AND(
        $D$71 = "TWO",
        OR($Q85 &lt; -ABS($H$71), $Q85 &gt; ABS($H$71))
    ), $R85,
    FALSE, N("Default case: Return NA()"),
    TRUE, NA()
)</f>
        <v>#VALUE!</v>
      </c>
      <c r="V85" s="38"/>
      <c r="W85" s="23">
        <v>1.6666666666666652</v>
      </c>
      <c r="X85" s="23">
        <v>8.6000000000000007E-2</v>
      </c>
      <c r="Y85" s="23">
        <f t="shared" si="16"/>
        <v>8.6000000000000007E-2</v>
      </c>
      <c r="Z85" s="23" t="str">
        <f t="shared" si="17"/>
        <v>x</v>
      </c>
    </row>
    <row r="86" spans="1:26" ht="16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38"/>
      <c r="L86" s="38"/>
      <c r="M86" s="38"/>
      <c r="N86" s="38"/>
      <c r="O86" s="38"/>
      <c r="P86" s="38"/>
      <c r="Q86" s="46">
        <f t="shared" si="6"/>
        <v>-1.5000000000000027</v>
      </c>
      <c r="R86" s="81">
        <f t="shared" si="7"/>
        <v>0.12951759566589122</v>
      </c>
      <c r="S86" s="81" t="e" cm="1">
        <f t="array" ref="S86">_xlfn.IFS(
    FALSE, N("Check if X1 shading is ON"),
    $S$48&lt;&gt;"x", NA(),
    FALSE, N("Check if case is 'LEFT' and x axis value less than z score"),
    AND($D$67 = "LEFT", $Q86 &lt; IF($H$67="", 0, $H$67)), $R86,
    FALSE, N("Check if case is 'RIGHT' and x axis value greater than z score"),
    AND($D$67 = "RIGHT", $Q86 &gt; IF($H$67="", 0, $H$67)), $R86,
    FALSE, N("Check if case is 'TWO' and both directions"),
    AND(
        $D$67 = "TWO",
        OR($Q86 &lt; -ABS($H$67), $Q86 &gt; ABS($H$68))
    ), $R86,
    FALSE, N("Default case: Return NA()"),
    TRUE, NA()
)</f>
        <v>#N/A</v>
      </c>
      <c r="T86" s="81" t="e" cm="1">
        <f t="array" ref="T86">_xlfn.IFS(
    FALSE, N("Check if X1 shading is ON"),
    $S$48&lt;&gt;"x", NA(),
    FALSE, N("Check if case is 'LEFT' and x axis value less than z score"),
    AND($D$68 = "LEFT", $Q86 &lt; IF($H$68="", 0, $H$68)), $R86,
    FALSE, N("Check if case is 'RIGHT' and x axis value greater than z score"),
    AND($D$68 = "RIGHT", $Q86 &gt; IF($H$68="", 0, $H$68)), $R86,
    FALSE, N("Default case: Return NA()"),
    TRUE, NA()
)</f>
        <v>#N/A</v>
      </c>
      <c r="U86" s="81" t="e" cm="1">
        <f t="array" ref="U86">_xlfn.IFS(
    FALSE, N("Check if X1 shading is ON"),
    $U$48&lt;&gt;"x", NA(),
    FALSE, N("Check if case is 'LEFT' and x axis value less than z score"),
    AND($D$71 = "LEFT", $Q86 &lt; IF($H$71="", 0, $H$71)), $R86,
    FALSE, N("Check if case is 'RIGHT' and x axis value greater than z score"),
    AND($D$71 = "RIGHT", $Q86 &gt; IF($H$71="", 0, $H$71)), $R86,
    FALSE, N("Check if case is 'TWO' and both directions"),
    AND(
        $D$71 = "TWO",
        OR($Q86 &lt; -ABS($H$71), $Q86 &gt; ABS($H$71))
    ), $R86,
    FALSE, N("Default case: Return NA()"),
    TRUE, NA()
)</f>
        <v>#VALUE!</v>
      </c>
      <c r="V86" s="38"/>
      <c r="W86" s="23">
        <v>-1.5000000000000027</v>
      </c>
      <c r="X86" s="23">
        <v>0.11</v>
      </c>
      <c r="Y86" s="23">
        <f t="shared" si="16"/>
        <v>0.11</v>
      </c>
      <c r="Z86" s="23" t="str">
        <f t="shared" si="17"/>
        <v>x</v>
      </c>
    </row>
    <row r="87" spans="1:26" ht="16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38"/>
      <c r="L87" s="38"/>
      <c r="M87" s="38"/>
      <c r="N87" s="38"/>
      <c r="O87" s="38"/>
      <c r="P87" s="38"/>
      <c r="Q87" s="46">
        <f t="shared" si="6"/>
        <v>-1.4583333333333359</v>
      </c>
      <c r="R87" s="81">
        <f t="shared" si="7"/>
        <v>0.13775113536619732</v>
      </c>
      <c r="S87" s="81" t="e" cm="1">
        <f t="array" ref="S87">_xlfn.IFS(
    FALSE, N("Check if X1 shading is ON"),
    $S$48&lt;&gt;"x", NA(),
    FALSE, N("Check if case is 'LEFT' and x axis value less than z score"),
    AND($D$67 = "LEFT", $Q87 &lt; IF($H$67="", 0, $H$67)), $R87,
    FALSE, N("Check if case is 'RIGHT' and x axis value greater than z score"),
    AND($D$67 = "RIGHT", $Q87 &gt; IF($H$67="", 0, $H$67)), $R87,
    FALSE, N("Check if case is 'TWO' and both directions"),
    AND(
        $D$67 = "TWO",
        OR($Q87 &lt; -ABS($H$67), $Q87 &gt; ABS($H$68))
    ), $R87,
    FALSE, N("Default case: Return NA()"),
    TRUE, NA()
)</f>
        <v>#N/A</v>
      </c>
      <c r="T87" s="81" t="e" cm="1">
        <f t="array" ref="T87">_xlfn.IFS(
    FALSE, N("Check if X1 shading is ON"),
    $S$48&lt;&gt;"x", NA(),
    FALSE, N("Check if case is 'LEFT' and x axis value less than z score"),
    AND($D$68 = "LEFT", $Q87 &lt; IF($H$68="", 0, $H$68)), $R87,
    FALSE, N("Check if case is 'RIGHT' and x axis value greater than z score"),
    AND($D$68 = "RIGHT", $Q87 &gt; IF($H$68="", 0, $H$68)), $R87,
    FALSE, N("Default case: Return NA()"),
    TRUE, NA()
)</f>
        <v>#N/A</v>
      </c>
      <c r="U87" s="81" t="e" cm="1">
        <f t="array" ref="U87">_xlfn.IFS(
    FALSE, N("Check if X1 shading is ON"),
    $U$48&lt;&gt;"x", NA(),
    FALSE, N("Check if case is 'LEFT' and x axis value less than z score"),
    AND($D$71 = "LEFT", $Q87 &lt; IF($H$71="", 0, $H$71)), $R87,
    FALSE, N("Check if case is 'RIGHT' and x axis value greater than z score"),
    AND($D$71 = "RIGHT", $Q87 &gt; IF($H$71="", 0, $H$71)), $R87,
    FALSE, N("Check if case is 'TWO' and both directions"),
    AND(
        $D$71 = "TWO",
        OR($Q87 &lt; -ABS($H$71), $Q87 &gt; ABS($H$71))
    ), $R87,
    FALSE, N("Default case: Return NA()"),
    TRUE, NA()
)</f>
        <v>#VALUE!</v>
      </c>
      <c r="V87" s="38"/>
      <c r="W87" s="23">
        <v>-1.3333333333333357</v>
      </c>
      <c r="X87" s="23">
        <v>0.11</v>
      </c>
      <c r="Y87" s="23">
        <f t="shared" si="16"/>
        <v>0.11</v>
      </c>
      <c r="Z87" s="23" t="str">
        <f t="shared" si="17"/>
        <v>x</v>
      </c>
    </row>
    <row r="88" spans="1:26" ht="16" x14ac:dyDescent="0.2">
      <c r="A88" s="72" t="s">
        <v>320</v>
      </c>
      <c r="B88" s="23"/>
      <c r="C88" s="16"/>
      <c r="D88" s="16"/>
      <c r="E88" s="16"/>
      <c r="F88" s="39"/>
      <c r="G88" s="38"/>
      <c r="H88" s="46"/>
      <c r="I88" s="47"/>
      <c r="J88" s="38"/>
      <c r="K88" s="38"/>
      <c r="L88" s="38"/>
      <c r="M88" s="38"/>
      <c r="N88" s="38"/>
      <c r="O88" s="38"/>
      <c r="P88" s="38"/>
      <c r="Q88" s="46">
        <f t="shared" si="6"/>
        <v>-1.4166666666666692</v>
      </c>
      <c r="R88" s="81">
        <f t="shared" si="7"/>
        <v>0.14625395427953519</v>
      </c>
      <c r="S88" s="81" t="e" cm="1">
        <f t="array" ref="S88">_xlfn.IFS(
    FALSE, N("Check if X1 shading is ON"),
    $S$48&lt;&gt;"x", NA(),
    FALSE, N("Check if case is 'LEFT' and x axis value less than z score"),
    AND($D$67 = "LEFT", $Q88 &lt; IF($H$67="", 0, $H$67)), $R88,
    FALSE, N("Check if case is 'RIGHT' and x axis value greater than z score"),
    AND($D$67 = "RIGHT", $Q88 &gt; IF($H$67="", 0, $H$67)), $R88,
    FALSE, N("Check if case is 'TWO' and both directions"),
    AND(
        $D$67 = "TWO",
        OR($Q88 &lt; -ABS($H$67), $Q88 &gt; ABS($H$68))
    ), $R88,
    FALSE, N("Default case: Return NA()"),
    TRUE, NA()
)</f>
        <v>#N/A</v>
      </c>
      <c r="T88" s="81" t="e" cm="1">
        <f t="array" ref="T88">_xlfn.IFS(
    FALSE, N("Check if X1 shading is ON"),
    $S$48&lt;&gt;"x", NA(),
    FALSE, N("Check if case is 'LEFT' and x axis value less than z score"),
    AND($D$68 = "LEFT", $Q88 &lt; IF($H$68="", 0, $H$68)), $R88,
    FALSE, N("Check if case is 'RIGHT' and x axis value greater than z score"),
    AND($D$68 = "RIGHT", $Q88 &gt; IF($H$68="", 0, $H$68)), $R88,
    FALSE, N("Default case: Return NA()"),
    TRUE, NA()
)</f>
        <v>#N/A</v>
      </c>
      <c r="U88" s="81" t="e" cm="1">
        <f t="array" ref="U88">_xlfn.IFS(
    FALSE, N("Check if X1 shading is ON"),
    $U$48&lt;&gt;"x", NA(),
    FALSE, N("Check if case is 'LEFT' and x axis value less than z score"),
    AND($D$71 = "LEFT", $Q88 &lt; IF($H$71="", 0, $H$71)), $R88,
    FALSE, N("Check if case is 'RIGHT' and x axis value greater than z score"),
    AND($D$71 = "RIGHT", $Q88 &gt; IF($H$71="", 0, $H$71)), $R88,
    FALSE, N("Check if case is 'TWO' and both directions"),
    AND(
        $D$71 = "TWO",
        OR($Q88 &lt; -ABS($H$71), $Q88 &gt; ABS($H$71))
    ), $R88,
    FALSE, N("Default case: Return NA()"),
    TRUE, NA()
)</f>
        <v>#VALUE!</v>
      </c>
      <c r="V88" s="38"/>
      <c r="W88" s="23">
        <v>-1.1666666666666687</v>
      </c>
      <c r="X88" s="23">
        <v>0.11</v>
      </c>
      <c r="Y88" s="23">
        <f t="shared" si="16"/>
        <v>0.11</v>
      </c>
      <c r="Z88" s="23" t="str">
        <f t="shared" si="17"/>
        <v>x</v>
      </c>
    </row>
    <row r="89" spans="1:26" ht="16" x14ac:dyDescent="0.2">
      <c r="A89" s="44" t="s">
        <v>289</v>
      </c>
      <c r="B89" s="5" t="s">
        <v>290</v>
      </c>
      <c r="C89" s="5" t="s">
        <v>44</v>
      </c>
      <c r="D89" s="44" t="s">
        <v>267</v>
      </c>
      <c r="E89" s="66" t="s">
        <v>324</v>
      </c>
      <c r="F89" s="66" t="s">
        <v>325</v>
      </c>
      <c r="G89" s="44" t="s">
        <v>268</v>
      </c>
      <c r="H89" s="46"/>
      <c r="I89" s="47"/>
      <c r="J89" s="38"/>
      <c r="K89" s="38"/>
      <c r="L89" s="38"/>
      <c r="M89" s="38"/>
      <c r="N89" s="38"/>
      <c r="O89" s="38"/>
      <c r="P89" s="38"/>
      <c r="Q89" s="46">
        <f t="shared" si="6"/>
        <v>-1.3750000000000024</v>
      </c>
      <c r="R89" s="81">
        <f t="shared" si="7"/>
        <v>0.15501226545829269</v>
      </c>
      <c r="S89" s="81" t="e" cm="1">
        <f t="array" ref="S89">_xlfn.IFS(
    FALSE, N("Check if X1 shading is ON"),
    $S$48&lt;&gt;"x", NA(),
    FALSE, N("Check if case is 'LEFT' and x axis value less than z score"),
    AND($D$67 = "LEFT", $Q89 &lt; IF($H$67="", 0, $H$67)), $R89,
    FALSE, N("Check if case is 'RIGHT' and x axis value greater than z score"),
    AND($D$67 = "RIGHT", $Q89 &gt; IF($H$67="", 0, $H$67)), $R89,
    FALSE, N("Check if case is 'TWO' and both directions"),
    AND(
        $D$67 = "TWO",
        OR($Q89 &lt; -ABS($H$67), $Q89 &gt; ABS($H$68))
    ), $R89,
    FALSE, N("Default case: Return NA()"),
    TRUE, NA()
)</f>
        <v>#N/A</v>
      </c>
      <c r="T89" s="81" t="e" cm="1">
        <f t="array" ref="T89">_xlfn.IFS(
    FALSE, N("Check if X1 shading is ON"),
    $S$48&lt;&gt;"x", NA(),
    FALSE, N("Check if case is 'LEFT' and x axis value less than z score"),
    AND($D$68 = "LEFT", $Q89 &lt; IF($H$68="", 0, $H$68)), $R89,
    FALSE, N("Check if case is 'RIGHT' and x axis value greater than z score"),
    AND($D$68 = "RIGHT", $Q89 &gt; IF($H$68="", 0, $H$68)), $R89,
    FALSE, N("Default case: Return NA()"),
    TRUE, NA()
)</f>
        <v>#N/A</v>
      </c>
      <c r="U89" s="81" t="e" cm="1">
        <f t="array" ref="U89">_xlfn.IFS(
    FALSE, N("Check if X1 shading is ON"),
    $U$48&lt;&gt;"x", NA(),
    FALSE, N("Check if case is 'LEFT' and x axis value less than z score"),
    AND($D$71 = "LEFT", $Q89 &lt; IF($H$71="", 0, $H$71)), $R89,
    FALSE, N("Check if case is 'RIGHT' and x axis value greater than z score"),
    AND($D$71 = "RIGHT", $Q89 &gt; IF($H$71="", 0, $H$71)), $R89,
    FALSE, N("Check if case is 'TWO' and both directions"),
    AND(
        $D$71 = "TWO",
        OR($Q89 &lt; -ABS($H$71), $Q89 &gt; ABS($H$71))
    ), $R89,
    FALSE, N("Default case: Return NA()"),
    TRUE, NA()
)</f>
        <v>#VALUE!</v>
      </c>
      <c r="V89" s="38"/>
      <c r="W89" s="23">
        <v>-0.83333333333333526</v>
      </c>
      <c r="X89" s="23">
        <v>0.11</v>
      </c>
      <c r="Y89" s="23">
        <f t="shared" si="16"/>
        <v>0.11</v>
      </c>
      <c r="Z89" s="23" t="str">
        <f t="shared" si="17"/>
        <v>x</v>
      </c>
    </row>
    <row r="90" spans="1:26" ht="17" x14ac:dyDescent="0.2">
      <c r="A90" s="41" t="str" cm="1">
        <f t="array" aca="1" ref="A90" ca="1">IFERROR(
    IF(
        OR(
            AND(ISNUMBER(INDIRECT("A2")), ISNUMBER(INDIRECT("B2")), INDIRECT("A2") &gt; 0, INDIRECT("B2") &gt; 0, INDIRECT("A2") = INDIRECT("B2")),
            AND(ISNUMBER(INDIRECT("B2")), ISNUMBER(INDIRECT("C2")), INDIRECT("B2") &gt; 0, INDIRECT("C2") &gt; 0, INDIRECT("B2") = INDIRECT("C2")),
            AND(ISNUMBER(INDIRECT("C2")), ISNUMBER(INDIRECT("D2")), INDIRECT("C2") &gt; 0, INDIRECT("D2") &gt; 0, INDIRECT("C2") = INDIRECT("D2")),
            AND(ISNUMBER(INDIRECT("D2")), ISNUMBER(INDIRECT("E2")), INDIRECT("D2") &gt; 0, INDIRECT("E2") &gt; 0, INDIRECT("D2") = INDIRECT("E2"))
        ),
        L61,
        "0"
    ),
    ""
)</f>
        <v>0</v>
      </c>
      <c r="B90" s="25">
        <v>0.15</v>
      </c>
      <c r="C90" s="41">
        <v>0</v>
      </c>
      <c r="D90" s="41" t="e">
        <f ca="1">IF(A90="x",B90,NA())</f>
        <v>#N/A</v>
      </c>
      <c r="E90" s="79">
        <f ca="1">RANDBETWEEN(1,10)</f>
        <v>10</v>
      </c>
      <c r="F90" s="112" t="s">
        <v>328</v>
      </c>
      <c r="G90" s="80" t="str" cm="1">
        <f t="array" aca="1" ref="G90" ca="1">INDEX(F90:F99,E90,1)</f>
        <v>YASS!</v>
      </c>
      <c r="H90" s="16"/>
      <c r="I90" s="16"/>
      <c r="J90" s="16"/>
      <c r="K90" s="38"/>
      <c r="L90" s="38"/>
      <c r="M90" s="38"/>
      <c r="N90" s="38"/>
      <c r="O90" s="38"/>
      <c r="P90" s="38"/>
      <c r="Q90" s="46">
        <f t="shared" si="6"/>
        <v>-1.3333333333333357</v>
      </c>
      <c r="R90" s="81">
        <f t="shared" si="7"/>
        <v>0.1640100746759931</v>
      </c>
      <c r="S90" s="81" t="e" cm="1">
        <f t="array" ref="S90">_xlfn.IFS(
    FALSE, N("Check if X1 shading is ON"),
    $S$48&lt;&gt;"x", NA(),
    FALSE, N("Check if case is 'LEFT' and x axis value less than z score"),
    AND($D$67 = "LEFT", $Q90 &lt; IF($H$67="", 0, $H$67)), $R90,
    FALSE, N("Check if case is 'RIGHT' and x axis value greater than z score"),
    AND($D$67 = "RIGHT", $Q90 &gt; IF($H$67="", 0, $H$67)), $R90,
    FALSE, N("Check if case is 'TWO' and both directions"),
    AND(
        $D$67 = "TWO",
        OR($Q90 &lt; -ABS($H$67), $Q90 &gt; ABS($H$68))
    ), $R90,
    FALSE, N("Default case: Return NA()"),
    TRUE, NA()
)</f>
        <v>#N/A</v>
      </c>
      <c r="T90" s="81" t="e" cm="1">
        <f t="array" ref="T90">_xlfn.IFS(
    FALSE, N("Check if X1 shading is ON"),
    $S$48&lt;&gt;"x", NA(),
    FALSE, N("Check if case is 'LEFT' and x axis value less than z score"),
    AND($D$68 = "LEFT", $Q90 &lt; IF($H$68="", 0, $H$68)), $R90,
    FALSE, N("Check if case is 'RIGHT' and x axis value greater than z score"),
    AND($D$68 = "RIGHT", $Q90 &gt; IF($H$68="", 0, $H$68)), $R90,
    FALSE, N("Default case: Return NA()"),
    TRUE, NA()
)</f>
        <v>#N/A</v>
      </c>
      <c r="U90" s="81" t="e" cm="1">
        <f t="array" ref="U90">_xlfn.IFS(
    FALSE, N("Check if X1 shading is ON"),
    $U$48&lt;&gt;"x", NA(),
    FALSE, N("Check if case is 'LEFT' and x axis value less than z score"),
    AND($D$71 = "LEFT", $Q90 &lt; IF($H$71="", 0, $H$71)), $R90,
    FALSE, N("Check if case is 'RIGHT' and x axis value greater than z score"),
    AND($D$71 = "RIGHT", $Q90 &gt; IF($H$71="", 0, $H$71)), $R90,
    FALSE, N("Check if case is 'TWO' and both directions"),
    AND(
        $D$71 = "TWO",
        OR($Q90 &lt; -ABS($H$71), $Q90 &gt; ABS($H$71))
    ), $R90,
    FALSE, N("Default case: Return NA()"),
    TRUE, NA()
)</f>
        <v>#VALUE!</v>
      </c>
      <c r="V90" s="38"/>
      <c r="W90" s="23">
        <v>-0.66666666666666874</v>
      </c>
      <c r="X90" s="23">
        <v>0.11</v>
      </c>
      <c r="Y90" s="23">
        <f t="shared" si="16"/>
        <v>0.11</v>
      </c>
      <c r="Z90" s="23" t="str">
        <f t="shared" si="17"/>
        <v>x</v>
      </c>
    </row>
    <row r="91" spans="1:26" ht="16" x14ac:dyDescent="0.2">
      <c r="A91" s="39"/>
      <c r="B91" s="23"/>
      <c r="C91" s="39"/>
      <c r="D91" s="39"/>
      <c r="E91" s="38"/>
      <c r="F91" s="113" t="s">
        <v>333</v>
      </c>
      <c r="G91" s="38"/>
      <c r="H91" s="16"/>
      <c r="I91" s="16"/>
      <c r="J91" s="16"/>
      <c r="K91" s="38"/>
      <c r="L91" s="38"/>
      <c r="M91" s="38"/>
      <c r="N91" s="38"/>
      <c r="O91" s="38"/>
      <c r="P91" s="38"/>
      <c r="Q91" s="46">
        <f t="shared" si="6"/>
        <v>-1.291666666666669</v>
      </c>
      <c r="R91" s="81">
        <f t="shared" si="7"/>
        <v>0.17322916253851786</v>
      </c>
      <c r="S91" s="81" t="e" cm="1">
        <f t="array" ref="S91">_xlfn.IFS(
    FALSE, N("Check if X1 shading is ON"),
    $S$48&lt;&gt;"x", NA(),
    FALSE, N("Check if case is 'LEFT' and x axis value less than z score"),
    AND($D$67 = "LEFT", $Q91 &lt; IF($H$67="", 0, $H$67)), $R91,
    FALSE, N("Check if case is 'RIGHT' and x axis value greater than z score"),
    AND($D$67 = "RIGHT", $Q91 &gt; IF($H$67="", 0, $H$67)), $R91,
    FALSE, N("Check if case is 'TWO' and both directions"),
    AND(
        $D$67 = "TWO",
        OR($Q91 &lt; -ABS($H$67), $Q91 &gt; ABS($H$68))
    ), $R91,
    FALSE, N("Default case: Return NA()"),
    TRUE, NA()
)</f>
        <v>#N/A</v>
      </c>
      <c r="T91" s="81" t="e" cm="1">
        <f t="array" ref="T91">_xlfn.IFS(
    FALSE, N("Check if X1 shading is ON"),
    $S$48&lt;&gt;"x", NA(),
    FALSE, N("Check if case is 'LEFT' and x axis value less than z score"),
    AND($D$68 = "LEFT", $Q91 &lt; IF($H$68="", 0, $H$68)), $R91,
    FALSE, N("Check if case is 'RIGHT' and x axis value greater than z score"),
    AND($D$68 = "RIGHT", $Q91 &gt; IF($H$68="", 0, $H$68)), $R91,
    FALSE, N("Default case: Return NA()"),
    TRUE, NA()
)</f>
        <v>#N/A</v>
      </c>
      <c r="U91" s="81" t="e" cm="1">
        <f t="array" ref="U91">_xlfn.IFS(
    FALSE, N("Check if X1 shading is ON"),
    $U$48&lt;&gt;"x", NA(),
    FALSE, N("Check if case is 'LEFT' and x axis value less than z score"),
    AND($D$71 = "LEFT", $Q91 &lt; IF($H$71="", 0, $H$71)), $R91,
    FALSE, N("Check if case is 'RIGHT' and x axis value greater than z score"),
    AND($D$71 = "RIGHT", $Q91 &gt; IF($H$71="", 0, $H$71)), $R91,
    FALSE, N("Check if case is 'TWO' and both directions"),
    AND(
        $D$71 = "TWO",
        OR($Q91 &lt; -ABS($H$71), $Q91 &gt; ABS($H$71))
    ), $R91,
    FALSE, N("Default case: Return NA()"),
    TRUE, NA()
)</f>
        <v>#VALUE!</v>
      </c>
      <c r="V91" s="38"/>
      <c r="W91" s="23">
        <v>-0.50000000000000222</v>
      </c>
      <c r="X91" s="23">
        <v>0.11</v>
      </c>
      <c r="Y91" s="23">
        <f t="shared" si="16"/>
        <v>0.11</v>
      </c>
      <c r="Z91" s="23" t="str">
        <f t="shared" si="17"/>
        <v>x</v>
      </c>
    </row>
    <row r="92" spans="1:26" ht="16" x14ac:dyDescent="0.2">
      <c r="A92" s="39"/>
      <c r="B92" s="16"/>
      <c r="C92" s="23"/>
      <c r="D92" s="39"/>
      <c r="E92" s="38"/>
      <c r="F92" s="113" t="s">
        <v>337</v>
      </c>
      <c r="G92" s="38"/>
      <c r="H92" s="16"/>
      <c r="I92" s="16"/>
      <c r="J92" s="16"/>
      <c r="K92" s="38"/>
      <c r="L92" s="38"/>
      <c r="M92" s="38"/>
      <c r="N92" s="38"/>
      <c r="O92" s="38"/>
      <c r="P92" s="38"/>
      <c r="Q92" s="46">
        <f t="shared" si="6"/>
        <v>-1.2500000000000022</v>
      </c>
      <c r="R92" s="81">
        <f t="shared" si="7"/>
        <v>0.18264908538902141</v>
      </c>
      <c r="S92" s="81" t="e" cm="1">
        <f t="array" ref="S92">_xlfn.IFS(
    FALSE, N("Check if X1 shading is ON"),
    $S$48&lt;&gt;"x", NA(),
    FALSE, N("Check if case is 'LEFT' and x axis value less than z score"),
    AND($D$67 = "LEFT", $Q92 &lt; IF($H$67="", 0, $H$67)), $R92,
    FALSE, N("Check if case is 'RIGHT' and x axis value greater than z score"),
    AND($D$67 = "RIGHT", $Q92 &gt; IF($H$67="", 0, $H$67)), $R92,
    FALSE, N("Check if case is 'TWO' and both directions"),
    AND(
        $D$67 = "TWO",
        OR($Q92 &lt; -ABS($H$67), $Q92 &gt; ABS($H$68))
    ), $R92,
    FALSE, N("Default case: Return NA()"),
    TRUE, NA()
)</f>
        <v>#N/A</v>
      </c>
      <c r="T92" s="81" t="e" cm="1">
        <f t="array" ref="T92">_xlfn.IFS(
    FALSE, N("Check if X1 shading is ON"),
    $S$48&lt;&gt;"x", NA(),
    FALSE, N("Check if case is 'LEFT' and x axis value less than z score"),
    AND($D$68 = "LEFT", $Q92 &lt; IF($H$68="", 0, $H$68)), $R92,
    FALSE, N("Check if case is 'RIGHT' and x axis value greater than z score"),
    AND($D$68 = "RIGHT", $Q92 &gt; IF($H$68="", 0, $H$68)), $R92,
    FALSE, N("Default case: Return NA()"),
    TRUE, NA()
)</f>
        <v>#N/A</v>
      </c>
      <c r="U92" s="81" t="e" cm="1">
        <f t="array" ref="U92">_xlfn.IFS(
    FALSE, N("Check if X1 shading is ON"),
    $U$48&lt;&gt;"x", NA(),
    FALSE, N("Check if case is 'LEFT' and x axis value less than z score"),
    AND($D$71 = "LEFT", $Q92 &lt; IF($H$71="", 0, $H$71)), $R92,
    FALSE, N("Check if case is 'RIGHT' and x axis value greater than z score"),
    AND($D$71 = "RIGHT", $Q92 &gt; IF($H$71="", 0, $H$71)), $R92,
    FALSE, N("Check if case is 'TWO' and both directions"),
    AND(
        $D$71 = "TWO",
        OR($Q92 &lt; -ABS($H$71), $Q92 &gt; ABS($H$71))
    ), $R92,
    FALSE, N("Default case: Return NA()"),
    TRUE, NA()
)</f>
        <v>#VALUE!</v>
      </c>
      <c r="V92" s="38"/>
      <c r="W92" s="23">
        <v>-0.33333333333333548</v>
      </c>
      <c r="X92" s="23">
        <v>0.11</v>
      </c>
      <c r="Y92" s="23">
        <f t="shared" si="16"/>
        <v>0.11</v>
      </c>
      <c r="Z92" s="23" t="str">
        <f t="shared" si="17"/>
        <v>x</v>
      </c>
    </row>
    <row r="93" spans="1:26" ht="16" x14ac:dyDescent="0.2">
      <c r="A93" s="39"/>
      <c r="B93" s="16"/>
      <c r="C93" s="23"/>
      <c r="D93" s="39"/>
      <c r="E93" s="38"/>
      <c r="F93" s="113" t="s">
        <v>341</v>
      </c>
      <c r="G93" s="38"/>
      <c r="H93" s="16"/>
      <c r="I93" s="16"/>
      <c r="J93" s="16"/>
      <c r="K93" s="38"/>
      <c r="L93" s="38"/>
      <c r="M93" s="38"/>
      <c r="N93" s="38"/>
      <c r="O93" s="38"/>
      <c r="P93" s="38"/>
      <c r="Q93" s="46">
        <f t="shared" si="6"/>
        <v>-1.2083333333333355</v>
      </c>
      <c r="R93" s="81">
        <f t="shared" si="7"/>
        <v>0.19224719608678109</v>
      </c>
      <c r="S93" s="81" t="e" cm="1">
        <f t="array" ref="S93">_xlfn.IFS(
    FALSE, N("Check if X1 shading is ON"),
    $S$48&lt;&gt;"x", NA(),
    FALSE, N("Check if case is 'LEFT' and x axis value less than z score"),
    AND($D$67 = "LEFT", $Q93 &lt; IF($H$67="", 0, $H$67)), $R93,
    FALSE, N("Check if case is 'RIGHT' and x axis value greater than z score"),
    AND($D$67 = "RIGHT", $Q93 &gt; IF($H$67="", 0, $H$67)), $R93,
    FALSE, N("Check if case is 'TWO' and both directions"),
    AND(
        $D$67 = "TWO",
        OR($Q93 &lt; -ABS($H$67), $Q93 &gt; ABS($H$68))
    ), $R93,
    FALSE, N("Default case: Return NA()"),
    TRUE, NA()
)</f>
        <v>#N/A</v>
      </c>
      <c r="T93" s="81" t="e" cm="1">
        <f t="array" ref="T93">_xlfn.IFS(
    FALSE, N("Check if X1 shading is ON"),
    $S$48&lt;&gt;"x", NA(),
    FALSE, N("Check if case is 'LEFT' and x axis value less than z score"),
    AND($D$68 = "LEFT", $Q93 &lt; IF($H$68="", 0, $H$68)), $R93,
    FALSE, N("Check if case is 'RIGHT' and x axis value greater than z score"),
    AND($D$68 = "RIGHT", $Q93 &gt; IF($H$68="", 0, $H$68)), $R93,
    FALSE, N("Default case: Return NA()"),
    TRUE, NA()
)</f>
        <v>#N/A</v>
      </c>
      <c r="U93" s="81" t="e" cm="1">
        <f t="array" ref="U93">_xlfn.IFS(
    FALSE, N("Check if X1 shading is ON"),
    $U$48&lt;&gt;"x", NA(),
    FALSE, N("Check if case is 'LEFT' and x axis value less than z score"),
    AND($D$71 = "LEFT", $Q93 &lt; IF($H$71="", 0, $H$71)), $R93,
    FALSE, N("Check if case is 'RIGHT' and x axis value greater than z score"),
    AND($D$71 = "RIGHT", $Q93 &gt; IF($H$71="", 0, $H$71)), $R93,
    FALSE, N("Check if case is 'TWO' and both directions"),
    AND(
        $D$71 = "TWO",
        OR($Q93 &lt; -ABS($H$71), $Q93 &gt; ABS($H$71))
    ), $R93,
    FALSE, N("Default case: Return NA()"),
    TRUE, NA()
)</f>
        <v>#VALUE!</v>
      </c>
      <c r="V93" s="38"/>
      <c r="W93" s="23">
        <v>-0.16666666666666879</v>
      </c>
      <c r="X93" s="23">
        <v>0.11</v>
      </c>
      <c r="Y93" s="23">
        <f t="shared" si="16"/>
        <v>0.11</v>
      </c>
      <c r="Z93" s="23" t="str">
        <f t="shared" si="17"/>
        <v>x</v>
      </c>
    </row>
    <row r="94" spans="1:26" ht="16" x14ac:dyDescent="0.2">
      <c r="A94" s="39"/>
      <c r="B94" s="16"/>
      <c r="C94" s="23"/>
      <c r="D94" s="39"/>
      <c r="E94" s="38"/>
      <c r="F94" s="113" t="s">
        <v>343</v>
      </c>
      <c r="G94" s="38"/>
      <c r="H94" s="16"/>
      <c r="I94" s="16"/>
      <c r="J94" s="16"/>
      <c r="K94" s="38"/>
      <c r="L94" s="38"/>
      <c r="M94" s="38"/>
      <c r="N94" s="38"/>
      <c r="O94" s="38"/>
      <c r="P94" s="38"/>
      <c r="Q94" s="46">
        <f t="shared" si="6"/>
        <v>-1.1666666666666687</v>
      </c>
      <c r="R94" s="81">
        <f t="shared" si="7"/>
        <v>0.20199868555405839</v>
      </c>
      <c r="S94" s="81" t="e" cm="1">
        <f t="array" ref="S94">_xlfn.IFS(
    FALSE, N("Check if X1 shading is ON"),
    $S$48&lt;&gt;"x", NA(),
    FALSE, N("Check if case is 'LEFT' and x axis value less than z score"),
    AND($D$67 = "LEFT", $Q94 &lt; IF($H$67="", 0, $H$67)), $R94,
    FALSE, N("Check if case is 'RIGHT' and x axis value greater than z score"),
    AND($D$67 = "RIGHT", $Q94 &gt; IF($H$67="", 0, $H$67)), $R94,
    FALSE, N("Check if case is 'TWO' and both directions"),
    AND(
        $D$67 = "TWO",
        OR($Q94 &lt; -ABS($H$67), $Q94 &gt; ABS($H$68))
    ), $R94,
    FALSE, N("Default case: Return NA()"),
    TRUE, NA()
)</f>
        <v>#N/A</v>
      </c>
      <c r="T94" s="81" t="e" cm="1">
        <f t="array" ref="T94">_xlfn.IFS(
    FALSE, N("Check if X1 shading is ON"),
    $S$48&lt;&gt;"x", NA(),
    FALSE, N("Check if case is 'LEFT' and x axis value less than z score"),
    AND($D$68 = "LEFT", $Q94 &lt; IF($H$68="", 0, $H$68)), $R94,
    FALSE, N("Check if case is 'RIGHT' and x axis value greater than z score"),
    AND($D$68 = "RIGHT", $Q94 &gt; IF($H$68="", 0, $H$68)), $R94,
    FALSE, N("Default case: Return NA()"),
    TRUE, NA()
)</f>
        <v>#N/A</v>
      </c>
      <c r="U94" s="81" t="e" cm="1">
        <f t="array" ref="U94">_xlfn.IFS(
    FALSE, N("Check if X1 shading is ON"),
    $U$48&lt;&gt;"x", NA(),
    FALSE, N("Check if case is 'LEFT' and x axis value less than z score"),
    AND($D$71 = "LEFT", $Q94 &lt; IF($H$71="", 0, $H$71)), $R94,
    FALSE, N("Check if case is 'RIGHT' and x axis value greater than z score"),
    AND($D$71 = "RIGHT", $Q94 &gt; IF($H$71="", 0, $H$71)), $R94,
    FALSE, N("Check if case is 'TWO' and both directions"),
    AND(
        $D$71 = "TWO",
        OR($Q94 &lt; -ABS($H$71), $Q94 &gt; ABS($H$71))
    ), $R94,
    FALSE, N("Default case: Return NA()"),
    TRUE, NA()
)</f>
        <v>#VALUE!</v>
      </c>
      <c r="V94" s="38"/>
      <c r="W94" s="23">
        <v>0.16666666666666449</v>
      </c>
      <c r="X94" s="23">
        <v>0.11</v>
      </c>
      <c r="Y94" s="23">
        <f t="shared" si="16"/>
        <v>0.11</v>
      </c>
      <c r="Z94" s="23" t="str">
        <f t="shared" si="17"/>
        <v>x</v>
      </c>
    </row>
    <row r="95" spans="1:26" ht="16" x14ac:dyDescent="0.2">
      <c r="A95" s="39"/>
      <c r="B95" s="16"/>
      <c r="C95" s="23"/>
      <c r="D95" s="39"/>
      <c r="E95" s="38"/>
      <c r="F95" s="113" t="s">
        <v>347</v>
      </c>
      <c r="G95" s="38"/>
      <c r="H95" s="16"/>
      <c r="I95" s="16"/>
      <c r="J95" s="16"/>
      <c r="K95" s="38"/>
      <c r="L95" s="38"/>
      <c r="M95" s="38"/>
      <c r="N95" s="38"/>
      <c r="O95" s="38"/>
      <c r="P95" s="38"/>
      <c r="Q95" s="46">
        <f t="shared" si="6"/>
        <v>-1.125000000000002</v>
      </c>
      <c r="R95" s="81">
        <f t="shared" si="7"/>
        <v>0.21187664577569898</v>
      </c>
      <c r="S95" s="81" t="e" cm="1">
        <f t="array" ref="S95">_xlfn.IFS(
    FALSE, N("Check if X1 shading is ON"),
    $S$48&lt;&gt;"x", NA(),
    FALSE, N("Check if case is 'LEFT' and x axis value less than z score"),
    AND($D$67 = "LEFT", $Q95 &lt; IF($H$67="", 0, $H$67)), $R95,
    FALSE, N("Check if case is 'RIGHT' and x axis value greater than z score"),
    AND($D$67 = "RIGHT", $Q95 &gt; IF($H$67="", 0, $H$67)), $R95,
    FALSE, N("Check if case is 'TWO' and both directions"),
    AND(
        $D$67 = "TWO",
        OR($Q95 &lt; -ABS($H$67), $Q95 &gt; ABS($H$68))
    ), $R95,
    FALSE, N("Default case: Return NA()"),
    TRUE, NA()
)</f>
        <v>#N/A</v>
      </c>
      <c r="T95" s="81" t="e" cm="1">
        <f t="array" ref="T95">_xlfn.IFS(
    FALSE, N("Check if X1 shading is ON"),
    $S$48&lt;&gt;"x", NA(),
    FALSE, N("Check if case is 'LEFT' and x axis value less than z score"),
    AND($D$68 = "LEFT", $Q95 &lt; IF($H$68="", 0, $H$68)), $R95,
    FALSE, N("Check if case is 'RIGHT' and x axis value greater than z score"),
    AND($D$68 = "RIGHT", $Q95 &gt; IF($H$68="", 0, $H$68)), $R95,
    FALSE, N("Default case: Return NA()"),
    TRUE, NA()
)</f>
        <v>#N/A</v>
      </c>
      <c r="U95" s="81" t="e" cm="1">
        <f t="array" ref="U95">_xlfn.IFS(
    FALSE, N("Check if X1 shading is ON"),
    $U$48&lt;&gt;"x", NA(),
    FALSE, N("Check if case is 'LEFT' and x axis value less than z score"),
    AND($D$71 = "LEFT", $Q95 &lt; IF($H$71="", 0, $H$71)), $R95,
    FALSE, N("Check if case is 'RIGHT' and x axis value greater than z score"),
    AND($D$71 = "RIGHT", $Q95 &gt; IF($H$71="", 0, $H$71)), $R95,
    FALSE, N("Check if case is 'TWO' and both directions"),
    AND(
        $D$71 = "TWO",
        OR($Q95 &lt; -ABS($H$71), $Q95 &gt; ABS($H$71))
    ), $R95,
    FALSE, N("Default case: Return NA()"),
    TRUE, NA()
)</f>
        <v>#VALUE!</v>
      </c>
      <c r="V95" s="38"/>
      <c r="W95" s="23">
        <v>0.33333333333333115</v>
      </c>
      <c r="X95" s="23">
        <v>0.11</v>
      </c>
      <c r="Y95" s="23">
        <f t="shared" si="16"/>
        <v>0.11</v>
      </c>
      <c r="Z95" s="23" t="str">
        <f t="shared" si="17"/>
        <v>x</v>
      </c>
    </row>
    <row r="96" spans="1:26" ht="16" x14ac:dyDescent="0.2">
      <c r="A96" s="39"/>
      <c r="B96" s="23"/>
      <c r="C96" s="23"/>
      <c r="D96" s="39"/>
      <c r="E96" s="38"/>
      <c r="F96" s="113" t="s">
        <v>350</v>
      </c>
      <c r="G96" s="38"/>
      <c r="H96" s="16"/>
      <c r="I96" s="16"/>
      <c r="J96" s="16"/>
      <c r="K96" s="38"/>
      <c r="L96" s="38"/>
      <c r="M96" s="38"/>
      <c r="N96" s="38"/>
      <c r="O96" s="38"/>
      <c r="P96" s="38"/>
      <c r="Q96" s="46">
        <f t="shared" si="6"/>
        <v>-1.0833333333333353</v>
      </c>
      <c r="R96" s="81">
        <f t="shared" si="7"/>
        <v>0.22185215470573549</v>
      </c>
      <c r="S96" s="81" t="e" cm="1">
        <f t="array" ref="S96">_xlfn.IFS(
    FALSE, N("Check if X1 shading is ON"),
    $S$48&lt;&gt;"x", NA(),
    FALSE, N("Check if case is 'LEFT' and x axis value less than z score"),
    AND($D$67 = "LEFT", $Q96 &lt; IF($H$67="", 0, $H$67)), $R96,
    FALSE, N("Check if case is 'RIGHT' and x axis value greater than z score"),
    AND($D$67 = "RIGHT", $Q96 &gt; IF($H$67="", 0, $H$67)), $R96,
    FALSE, N("Check if case is 'TWO' and both directions"),
    AND(
        $D$67 = "TWO",
        OR($Q96 &lt; -ABS($H$67), $Q96 &gt; ABS($H$68))
    ), $R96,
    FALSE, N("Default case: Return NA()"),
    TRUE, NA()
)</f>
        <v>#N/A</v>
      </c>
      <c r="T96" s="81" t="e" cm="1">
        <f t="array" ref="T96">_xlfn.IFS(
    FALSE, N("Check if X1 shading is ON"),
    $S$48&lt;&gt;"x", NA(),
    FALSE, N("Check if case is 'LEFT' and x axis value less than z score"),
    AND($D$68 = "LEFT", $Q96 &lt; IF($H$68="", 0, $H$68)), $R96,
    FALSE, N("Check if case is 'RIGHT' and x axis value greater than z score"),
    AND($D$68 = "RIGHT", $Q96 &gt; IF($H$68="", 0, $H$68)), $R96,
    FALSE, N("Default case: Return NA()"),
    TRUE, NA()
)</f>
        <v>#N/A</v>
      </c>
      <c r="U96" s="81" t="e" cm="1">
        <f t="array" ref="U96">_xlfn.IFS(
    FALSE, N("Check if X1 shading is ON"),
    $U$48&lt;&gt;"x", NA(),
    FALSE, N("Check if case is 'LEFT' and x axis value less than z score"),
    AND($D$71 = "LEFT", $Q96 &lt; IF($H$71="", 0, $H$71)), $R96,
    FALSE, N("Check if case is 'RIGHT' and x axis value greater than z score"),
    AND($D$71 = "RIGHT", $Q96 &gt; IF($H$71="", 0, $H$71)), $R96,
    FALSE, N("Check if case is 'TWO' and both directions"),
    AND(
        $D$71 = "TWO",
        OR($Q96 &lt; -ABS($H$71), $Q96 &gt; ABS($H$71))
    ), $R96,
    FALSE, N("Default case: Return NA()"),
    TRUE, NA()
)</f>
        <v>#VALUE!</v>
      </c>
      <c r="V96" s="38"/>
      <c r="W96" s="23">
        <v>0.49999999999999789</v>
      </c>
      <c r="X96" s="23">
        <v>0.11</v>
      </c>
      <c r="Y96" s="23">
        <f t="shared" si="16"/>
        <v>0.11</v>
      </c>
      <c r="Z96" s="23" t="str">
        <f t="shared" si="17"/>
        <v>x</v>
      </c>
    </row>
    <row r="97" spans="1:26" ht="16" x14ac:dyDescent="0.2">
      <c r="A97" s="39"/>
      <c r="B97" s="23"/>
      <c r="C97" s="23"/>
      <c r="D97" s="39"/>
      <c r="E97" s="38"/>
      <c r="F97" s="113" t="s">
        <v>353</v>
      </c>
      <c r="G97" s="38"/>
      <c r="H97" s="16"/>
      <c r="I97" s="16"/>
      <c r="J97" s="16"/>
      <c r="K97" s="38"/>
      <c r="L97" s="38"/>
      <c r="M97" s="38"/>
      <c r="N97" s="38"/>
      <c r="O97" s="38"/>
      <c r="P97" s="38"/>
      <c r="Q97" s="46">
        <f t="shared" si="6"/>
        <v>-1.0416666666666685</v>
      </c>
      <c r="R97" s="81">
        <f t="shared" si="7"/>
        <v>0.23189438328624226</v>
      </c>
      <c r="S97" s="81" t="e" cm="1">
        <f t="array" ref="S97">_xlfn.IFS(
    FALSE, N("Check if X1 shading is ON"),
    $S$48&lt;&gt;"x", NA(),
    FALSE, N("Check if case is 'LEFT' and x axis value less than z score"),
    AND($D$67 = "LEFT", $Q97 &lt; IF($H$67="", 0, $H$67)), $R97,
    FALSE, N("Check if case is 'RIGHT' and x axis value greater than z score"),
    AND($D$67 = "RIGHT", $Q97 &gt; IF($H$67="", 0, $H$67)), $R97,
    FALSE, N("Check if case is 'TWO' and both directions"),
    AND(
        $D$67 = "TWO",
        OR($Q97 &lt; -ABS($H$67), $Q97 &gt; ABS($H$68))
    ), $R97,
    FALSE, N("Default case: Return NA()"),
    TRUE, NA()
)</f>
        <v>#N/A</v>
      </c>
      <c r="T97" s="81" t="e" cm="1">
        <f t="array" ref="T97">_xlfn.IFS(
    FALSE, N("Check if X1 shading is ON"),
    $S$48&lt;&gt;"x", NA(),
    FALSE, N("Check if case is 'LEFT' and x axis value less than z score"),
    AND($D$68 = "LEFT", $Q97 &lt; IF($H$68="", 0, $H$68)), $R97,
    FALSE, N("Check if case is 'RIGHT' and x axis value greater than z score"),
    AND($D$68 = "RIGHT", $Q97 &gt; IF($H$68="", 0, $H$68)), $R97,
    FALSE, N("Default case: Return NA()"),
    TRUE, NA()
)</f>
        <v>#N/A</v>
      </c>
      <c r="U97" s="81" t="e" cm="1">
        <f t="array" ref="U97">_xlfn.IFS(
    FALSE, N("Check if X1 shading is ON"),
    $U$48&lt;&gt;"x", NA(),
    FALSE, N("Check if case is 'LEFT' and x axis value less than z score"),
    AND($D$71 = "LEFT", $Q97 &lt; IF($H$71="", 0, $H$71)), $R97,
    FALSE, N("Check if case is 'RIGHT' and x axis value greater than z score"),
    AND($D$71 = "RIGHT", $Q97 &gt; IF($H$71="", 0, $H$71)), $R97,
    FALSE, N("Check if case is 'TWO' and both directions"),
    AND(
        $D$71 = "TWO",
        OR($Q97 &lt; -ABS($H$71), $Q97 &gt; ABS($H$71))
    ), $R97,
    FALSE, N("Default case: Return NA()"),
    TRUE, NA()
)</f>
        <v>#VALUE!</v>
      </c>
      <c r="V97" s="38"/>
      <c r="W97" s="23">
        <v>0.66666666666666441</v>
      </c>
      <c r="X97" s="23">
        <v>0.11</v>
      </c>
      <c r="Y97" s="23">
        <f t="shared" si="16"/>
        <v>0.11</v>
      </c>
      <c r="Z97" s="23" t="str">
        <f t="shared" si="17"/>
        <v>x</v>
      </c>
    </row>
    <row r="98" spans="1:26" ht="16" x14ac:dyDescent="0.2">
      <c r="A98" s="39"/>
      <c r="B98" s="23"/>
      <c r="C98" s="23"/>
      <c r="D98" s="39"/>
      <c r="E98" s="38"/>
      <c r="F98" s="113" t="s">
        <v>355</v>
      </c>
      <c r="G98" s="38"/>
      <c r="H98" s="16"/>
      <c r="I98" s="16"/>
      <c r="J98" s="16"/>
      <c r="K98" s="38"/>
      <c r="L98" s="38"/>
      <c r="M98" s="38"/>
      <c r="N98" s="38"/>
      <c r="O98" s="38"/>
      <c r="P98" s="38"/>
      <c r="Q98" s="46">
        <f t="shared" si="6"/>
        <v>-1.0000000000000018</v>
      </c>
      <c r="R98" s="81">
        <f t="shared" si="7"/>
        <v>0.24197072451914292</v>
      </c>
      <c r="S98" s="81" t="e" cm="1">
        <f t="array" ref="S98">_xlfn.IFS(
    FALSE, N("Check if X1 shading is ON"),
    $S$48&lt;&gt;"x", NA(),
    FALSE, N("Check if case is 'LEFT' and x axis value less than z score"),
    AND($D$67 = "LEFT", $Q98 &lt; IF($H$67="", 0, $H$67)), $R98,
    FALSE, N("Check if case is 'RIGHT' and x axis value greater than z score"),
    AND($D$67 = "RIGHT", $Q98 &gt; IF($H$67="", 0, $H$67)), $R98,
    FALSE, N("Check if case is 'TWO' and both directions"),
    AND(
        $D$67 = "TWO",
        OR($Q98 &lt; -ABS($H$67), $Q98 &gt; ABS($H$68))
    ), $R98,
    FALSE, N("Default case: Return NA()"),
    TRUE, NA()
)</f>
        <v>#N/A</v>
      </c>
      <c r="T98" s="81" t="e" cm="1">
        <f t="array" ref="T98">_xlfn.IFS(
    FALSE, N("Check if X1 shading is ON"),
    $S$48&lt;&gt;"x", NA(),
    FALSE, N("Check if case is 'LEFT' and x axis value less than z score"),
    AND($D$68 = "LEFT", $Q98 &lt; IF($H$68="", 0, $H$68)), $R98,
    FALSE, N("Check if case is 'RIGHT' and x axis value greater than z score"),
    AND($D$68 = "RIGHT", $Q98 &gt; IF($H$68="", 0, $H$68)), $R98,
    FALSE, N("Default case: Return NA()"),
    TRUE, NA()
)</f>
        <v>#N/A</v>
      </c>
      <c r="U98" s="81" t="e" cm="1">
        <f t="array" ref="U98">_xlfn.IFS(
    FALSE, N("Check if X1 shading is ON"),
    $U$48&lt;&gt;"x", NA(),
    FALSE, N("Check if case is 'LEFT' and x axis value less than z score"),
    AND($D$71 = "LEFT", $Q98 &lt; IF($H$71="", 0, $H$71)), $R98,
    FALSE, N("Check if case is 'RIGHT' and x axis value greater than z score"),
    AND($D$71 = "RIGHT", $Q98 &gt; IF($H$71="", 0, $H$71)), $R98,
    FALSE, N("Check if case is 'TWO' and both directions"),
    AND(
        $D$71 = "TWO",
        OR($Q98 &lt; -ABS($H$71), $Q98 &gt; ABS($H$71))
    ), $R98,
    FALSE, N("Default case: Return NA()"),
    TRUE, NA()
)</f>
        <v>#VALUE!</v>
      </c>
      <c r="V98" s="38"/>
      <c r="W98" s="23">
        <v>0.83333333333333093</v>
      </c>
      <c r="X98" s="23">
        <v>0.11</v>
      </c>
      <c r="Y98" s="23">
        <f t="shared" si="16"/>
        <v>0.11</v>
      </c>
      <c r="Z98" s="23" t="str">
        <f t="shared" si="17"/>
        <v>x</v>
      </c>
    </row>
    <row r="99" spans="1:26" ht="16" x14ac:dyDescent="0.2">
      <c r="A99" s="39"/>
      <c r="B99" s="23"/>
      <c r="C99" s="23"/>
      <c r="D99" s="39"/>
      <c r="E99" s="38"/>
      <c r="F99" s="113" t="s">
        <v>357</v>
      </c>
      <c r="G99" s="38"/>
      <c r="H99" s="16"/>
      <c r="I99" s="16"/>
      <c r="J99" s="16"/>
      <c r="K99" s="38"/>
      <c r="L99" s="38"/>
      <c r="M99" s="38"/>
      <c r="N99" s="38"/>
      <c r="O99" s="38"/>
      <c r="P99" s="38"/>
      <c r="Q99" s="46">
        <f t="shared" si="6"/>
        <v>-0.95833333333333515</v>
      </c>
      <c r="R99" s="81">
        <f t="shared" si="7"/>
        <v>0.25204694425504476</v>
      </c>
      <c r="S99" s="81" t="e" cm="1">
        <f t="array" ref="S99">_xlfn.IFS(
    FALSE, N("Check if X1 shading is ON"),
    $S$48&lt;&gt;"x", NA(),
    FALSE, N("Check if case is 'LEFT' and x axis value less than z score"),
    AND($D$67 = "LEFT", $Q99 &lt; IF($H$67="", 0, $H$67)), $R99,
    FALSE, N("Check if case is 'RIGHT' and x axis value greater than z score"),
    AND($D$67 = "RIGHT", $Q99 &gt; IF($H$67="", 0, $H$67)), $R99,
    FALSE, N("Check if case is 'TWO' and both directions"),
    AND(
        $D$67 = "TWO",
        OR($Q99 &lt; -ABS($H$67), $Q99 &gt; ABS($H$68))
    ), $R99,
    FALSE, N("Default case: Return NA()"),
    TRUE, NA()
)</f>
        <v>#N/A</v>
      </c>
      <c r="T99" s="81" t="e" cm="1">
        <f t="array" ref="T99">_xlfn.IFS(
    FALSE, N("Check if X1 shading is ON"),
    $S$48&lt;&gt;"x", NA(),
    FALSE, N("Check if case is 'LEFT' and x axis value less than z score"),
    AND($D$68 = "LEFT", $Q99 &lt; IF($H$68="", 0, $H$68)), $R99,
    FALSE, N("Check if case is 'RIGHT' and x axis value greater than z score"),
    AND($D$68 = "RIGHT", $Q99 &gt; IF($H$68="", 0, $H$68)), $R99,
    FALSE, N("Default case: Return NA()"),
    TRUE, NA()
)</f>
        <v>#N/A</v>
      </c>
      <c r="U99" s="81" t="e" cm="1">
        <f t="array" ref="U99">_xlfn.IFS(
    FALSE, N("Check if X1 shading is ON"),
    $U$48&lt;&gt;"x", NA(),
    FALSE, N("Check if case is 'LEFT' and x axis value less than z score"),
    AND($D$71 = "LEFT", $Q99 &lt; IF($H$71="", 0, $H$71)), $R99,
    FALSE, N("Check if case is 'RIGHT' and x axis value greater than z score"),
    AND($D$71 = "RIGHT", $Q99 &gt; IF($H$71="", 0, $H$71)), $R99,
    FALSE, N("Check if case is 'TWO' and both directions"),
    AND(
        $D$71 = "TWO",
        OR($Q99 &lt; -ABS($H$71), $Q99 &gt; ABS($H$71))
    ), $R99,
    FALSE, N("Default case: Return NA()"),
    TRUE, NA()
)</f>
        <v>#VALUE!</v>
      </c>
      <c r="V99" s="38"/>
      <c r="W99" s="23">
        <v>1.1666666666666643</v>
      </c>
      <c r="X99" s="23">
        <v>0.11</v>
      </c>
      <c r="Y99" s="23">
        <f t="shared" si="16"/>
        <v>0.11</v>
      </c>
      <c r="Z99" s="23" t="str">
        <f t="shared" si="17"/>
        <v>x</v>
      </c>
    </row>
    <row r="100" spans="1:26" ht="16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38"/>
      <c r="K100" s="38"/>
      <c r="L100" s="38"/>
      <c r="M100" s="38"/>
      <c r="N100" s="38"/>
      <c r="O100" s="38"/>
      <c r="P100" s="38"/>
      <c r="Q100" s="46">
        <f t="shared" si="6"/>
        <v>-0.91666666666666852</v>
      </c>
      <c r="R100" s="81">
        <f t="shared" si="7"/>
        <v>0.262087353078301</v>
      </c>
      <c r="S100" s="81" t="e" cm="1">
        <f t="array" ref="S100">_xlfn.IFS(
    FALSE, N("Check if X1 shading is ON"),
    $S$48&lt;&gt;"x", NA(),
    FALSE, N("Check if case is 'LEFT' and x axis value less than z score"),
    AND($D$67 = "LEFT", $Q100 &lt; IF($H$67="", 0, $H$67)), $R100,
    FALSE, N("Check if case is 'RIGHT' and x axis value greater than z score"),
    AND($D$67 = "RIGHT", $Q100 &gt; IF($H$67="", 0, $H$67)), $R100,
    FALSE, N("Check if case is 'TWO' and both directions"),
    AND(
        $D$67 = "TWO",
        OR($Q100 &lt; -ABS($H$67), $Q100 &gt; ABS($H$68))
    ), $R100,
    FALSE, N("Default case: Return NA()"),
    TRUE, NA()
)</f>
        <v>#N/A</v>
      </c>
      <c r="T100" s="81" t="e" cm="1">
        <f t="array" ref="T100">_xlfn.IFS(
    FALSE, N("Check if X1 shading is ON"),
    $S$48&lt;&gt;"x", NA(),
    FALSE, N("Check if case is 'LEFT' and x axis value less than z score"),
    AND($D$68 = "LEFT", $Q100 &lt; IF($H$68="", 0, $H$68)), $R100,
    FALSE, N("Check if case is 'RIGHT' and x axis value greater than z score"),
    AND($D$68 = "RIGHT", $Q100 &gt; IF($H$68="", 0, $H$68)), $R100,
    FALSE, N("Default case: Return NA()"),
    TRUE, NA()
)</f>
        <v>#N/A</v>
      </c>
      <c r="U100" s="81" t="e" cm="1">
        <f t="array" ref="U100">_xlfn.IFS(
    FALSE, N("Check if X1 shading is ON"),
    $U$48&lt;&gt;"x", NA(),
    FALSE, N("Check if case is 'LEFT' and x axis value less than z score"),
    AND($D$71 = "LEFT", $Q100 &lt; IF($H$71="", 0, $H$71)), $R100,
    FALSE, N("Check if case is 'RIGHT' and x axis value greater than z score"),
    AND($D$71 = "RIGHT", $Q100 &gt; IF($H$71="", 0, $H$71)), $R100,
    FALSE, N("Check if case is 'TWO' and both directions"),
    AND(
        $D$71 = "TWO",
        OR($Q100 &lt; -ABS($H$71), $Q100 &gt; ABS($H$71))
    ), $R100,
    FALSE, N("Default case: Return NA()"),
    TRUE, NA()
)</f>
        <v>#VALUE!</v>
      </c>
      <c r="V100" s="38"/>
      <c r="W100" s="23">
        <v>1.3333333333333313</v>
      </c>
      <c r="X100" s="23">
        <v>0.11</v>
      </c>
      <c r="Y100" s="23">
        <f t="shared" si="16"/>
        <v>0.11</v>
      </c>
      <c r="Z100" s="23" t="str">
        <f t="shared" si="17"/>
        <v>x</v>
      </c>
    </row>
    <row r="101" spans="1:26" ht="16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38"/>
      <c r="K101" s="38"/>
      <c r="L101" s="38"/>
      <c r="M101" s="38"/>
      <c r="N101" s="38"/>
      <c r="O101" s="38"/>
      <c r="P101" s="38"/>
      <c r="Q101" s="46">
        <f t="shared" si="6"/>
        <v>-0.87500000000000189</v>
      </c>
      <c r="R101" s="81">
        <f t="shared" si="7"/>
        <v>0.27205499837854308</v>
      </c>
      <c r="S101" s="81" t="e" cm="1">
        <f t="array" ref="S101">_xlfn.IFS(
    FALSE, N("Check if X1 shading is ON"),
    $S$48&lt;&gt;"x", NA(),
    FALSE, N("Check if case is 'LEFT' and x axis value less than z score"),
    AND($D$67 = "LEFT", $Q101 &lt; IF($H$67="", 0, $H$67)), $R101,
    FALSE, N("Check if case is 'RIGHT' and x axis value greater than z score"),
    AND($D$67 = "RIGHT", $Q101 &gt; IF($H$67="", 0, $H$67)), $R101,
    FALSE, N("Check if case is 'TWO' and both directions"),
    AND(
        $D$67 = "TWO",
        OR($Q101 &lt; -ABS($H$67), $Q101 &gt; ABS($H$68))
    ), $R101,
    FALSE, N("Default case: Return NA()"),
    TRUE, NA()
)</f>
        <v>#N/A</v>
      </c>
      <c r="T101" s="81" t="e" cm="1">
        <f t="array" ref="T101">_xlfn.IFS(
    FALSE, N("Check if X1 shading is ON"),
    $S$48&lt;&gt;"x", NA(),
    FALSE, N("Check if case is 'LEFT' and x axis value less than z score"),
    AND($D$68 = "LEFT", $Q101 &lt; IF($H$68="", 0, $H$68)), $R101,
    FALSE, N("Check if case is 'RIGHT' and x axis value greater than z score"),
    AND($D$68 = "RIGHT", $Q101 &gt; IF($H$68="", 0, $H$68)), $R101,
    FALSE, N("Default case: Return NA()"),
    TRUE, NA()
)</f>
        <v>#N/A</v>
      </c>
      <c r="U101" s="81" t="e" cm="1">
        <f t="array" ref="U101">_xlfn.IFS(
    FALSE, N("Check if X1 shading is ON"),
    $U$48&lt;&gt;"x", NA(),
    FALSE, N("Check if case is 'LEFT' and x axis value less than z score"),
    AND($D$71 = "LEFT", $Q101 &lt; IF($H$71="", 0, $H$71)), $R101,
    FALSE, N("Check if case is 'RIGHT' and x axis value greater than z score"),
    AND($D$71 = "RIGHT", $Q101 &gt; IF($H$71="", 0, $H$71)), $R101,
    FALSE, N("Check if case is 'TWO' and both directions"),
    AND(
        $D$71 = "TWO",
        OR($Q101 &lt; -ABS($H$71), $Q101 &gt; ABS($H$71))
    ), $R101,
    FALSE, N("Default case: Return NA()"),
    TRUE, NA()
)</f>
        <v>#VALUE!</v>
      </c>
      <c r="V101" s="38"/>
      <c r="W101" s="23">
        <v>1.4999999999999982</v>
      </c>
      <c r="X101" s="23">
        <v>0.11</v>
      </c>
      <c r="Y101" s="23">
        <f t="shared" si="16"/>
        <v>0.11</v>
      </c>
      <c r="Z101" s="23" t="str">
        <f t="shared" si="17"/>
        <v>x</v>
      </c>
    </row>
    <row r="102" spans="1:26" ht="16" x14ac:dyDescent="0.2">
      <c r="A102" s="62" t="s">
        <v>366</v>
      </c>
      <c r="B102" s="63"/>
      <c r="C102" s="63"/>
      <c r="D102" s="64" t="str">
        <f>IF(
    AND(
        $D$67 &lt;&gt; "TWO",
        L53 = "x"
    ),
    "x",
    0
)</f>
        <v>x</v>
      </c>
      <c r="E102" s="124"/>
      <c r="F102" s="63"/>
      <c r="G102" s="64" t="str">
        <f>L55</f>
        <v>x</v>
      </c>
      <c r="H102" s="64" t="str">
        <f>L56</f>
        <v>x</v>
      </c>
      <c r="I102" s="64" t="str">
        <f>L57</f>
        <v>x</v>
      </c>
      <c r="J102" s="65"/>
      <c r="K102" s="38"/>
      <c r="L102" s="38"/>
      <c r="M102" s="38"/>
      <c r="N102" s="38"/>
      <c r="O102" s="38"/>
      <c r="P102" s="38"/>
      <c r="Q102" s="46">
        <f t="shared" si="6"/>
        <v>-0.83333333333333526</v>
      </c>
      <c r="R102" s="81">
        <f t="shared" si="7"/>
        <v>0.2819118754103021</v>
      </c>
      <c r="S102" s="81" t="e" cm="1">
        <f t="array" ref="S102">_xlfn.IFS(
    FALSE, N("Check if X1 shading is ON"),
    $S$48&lt;&gt;"x", NA(),
    FALSE, N("Check if case is 'LEFT' and x axis value less than z score"),
    AND($D$67 = "LEFT", $Q102 &lt; IF($H$67="", 0, $H$67)), $R102,
    FALSE, N("Check if case is 'RIGHT' and x axis value greater than z score"),
    AND($D$67 = "RIGHT", $Q102 &gt; IF($H$67="", 0, $H$67)), $R102,
    FALSE, N("Check if case is 'TWO' and both directions"),
    AND(
        $D$67 = "TWO",
        OR($Q102 &lt; -ABS($H$67), $Q102 &gt; ABS($H$68))
    ), $R102,
    FALSE, N("Default case: Return NA()"),
    TRUE, NA()
)</f>
        <v>#N/A</v>
      </c>
      <c r="T102" s="81" t="e" cm="1">
        <f t="array" ref="T102">_xlfn.IFS(
    FALSE, N("Check if X1 shading is ON"),
    $S$48&lt;&gt;"x", NA(),
    FALSE, N("Check if case is 'LEFT' and x axis value less than z score"),
    AND($D$68 = "LEFT", $Q102 &lt; IF($H$68="", 0, $H$68)), $R102,
    FALSE, N("Check if case is 'RIGHT' and x axis value greater than z score"),
    AND($D$68 = "RIGHT", $Q102 &gt; IF($H$68="", 0, $H$68)), $R102,
    FALSE, N("Default case: Return NA()"),
    TRUE, NA()
)</f>
        <v>#N/A</v>
      </c>
      <c r="U102" s="81" t="e" cm="1">
        <f t="array" ref="U102">_xlfn.IFS(
    FALSE, N("Check if X1 shading is ON"),
    $U$48&lt;&gt;"x", NA(),
    FALSE, N("Check if case is 'LEFT' and x axis value less than z score"),
    AND($D$71 = "LEFT", $Q102 &lt; IF($H$71="", 0, $H$71)), $R102,
    FALSE, N("Check if case is 'RIGHT' and x axis value greater than z score"),
    AND($D$71 = "RIGHT", $Q102 &gt; IF($H$71="", 0, $H$71)), $R102,
    FALSE, N("Check if case is 'TWO' and both directions"),
    AND(
        $D$71 = "TWO",
        OR($Q102 &lt; -ABS($H$71), $Q102 &gt; ABS($H$71))
    ), $R102,
    FALSE, N("Default case: Return NA()"),
    TRUE, NA()
)</f>
        <v>#VALUE!</v>
      </c>
      <c r="V102" s="38"/>
      <c r="W102" s="23">
        <v>-1.3333333333333357</v>
      </c>
      <c r="X102" s="23">
        <v>0.13400000000000001</v>
      </c>
      <c r="Y102" s="23">
        <f t="shared" si="16"/>
        <v>0.13400000000000001</v>
      </c>
      <c r="Z102" s="23" t="str">
        <f t="shared" si="17"/>
        <v>x</v>
      </c>
    </row>
    <row r="103" spans="1:26" ht="24" customHeight="1" x14ac:dyDescent="0.2">
      <c r="A103" s="63"/>
      <c r="B103" s="21"/>
      <c r="C103" s="12" t="s">
        <v>44</v>
      </c>
      <c r="D103" s="66" t="s">
        <v>267</v>
      </c>
      <c r="E103" s="63" t="s">
        <v>370</v>
      </c>
      <c r="F103" s="65" t="s">
        <v>371</v>
      </c>
      <c r="G103" s="124" t="s">
        <v>44</v>
      </c>
      <c r="H103" s="124" t="str">
        <f>H66</f>
        <v>z</v>
      </c>
      <c r="I103" s="67" t="s">
        <v>36</v>
      </c>
      <c r="J103" s="66" t="s">
        <v>268</v>
      </c>
      <c r="K103" s="38"/>
      <c r="L103" s="38"/>
      <c r="M103" s="38"/>
      <c r="N103" s="38"/>
      <c r="O103" s="38"/>
      <c r="P103" s="38"/>
      <c r="Q103" s="46">
        <f t="shared" si="6"/>
        <v>-0.79166666666666863</v>
      </c>
      <c r="R103" s="81">
        <f t="shared" si="7"/>
        <v>0.29161915585865517</v>
      </c>
      <c r="S103" s="81" t="e" cm="1">
        <f t="array" ref="S103">_xlfn.IFS(
    FALSE, N("Check if X1 shading is ON"),
    $S$48&lt;&gt;"x", NA(),
    FALSE, N("Check if case is 'LEFT' and x axis value less than z score"),
    AND($D$67 = "LEFT", $Q103 &lt; IF($H$67="", 0, $H$67)), $R103,
    FALSE, N("Check if case is 'RIGHT' and x axis value greater than z score"),
    AND($D$67 = "RIGHT", $Q103 &gt; IF($H$67="", 0, $H$67)), $R103,
    FALSE, N("Check if case is 'TWO' and both directions"),
    AND(
        $D$67 = "TWO",
        OR($Q103 &lt; -ABS($H$67), $Q103 &gt; ABS($H$68))
    ), $R103,
    FALSE, N("Default case: Return NA()"),
    TRUE, NA()
)</f>
        <v>#N/A</v>
      </c>
      <c r="T103" s="81" t="e" cm="1">
        <f t="array" ref="T103">_xlfn.IFS(
    FALSE, N("Check if X1 shading is ON"),
    $S$48&lt;&gt;"x", NA(),
    FALSE, N("Check if case is 'LEFT' and x axis value less than z score"),
    AND($D$68 = "LEFT", $Q103 &lt; IF($H$68="", 0, $H$68)), $R103,
    FALSE, N("Check if case is 'RIGHT' and x axis value greater than z score"),
    AND($D$68 = "RIGHT", $Q103 &gt; IF($H$68="", 0, $H$68)), $R103,
    FALSE, N("Default case: Return NA()"),
    TRUE, NA()
)</f>
        <v>#N/A</v>
      </c>
      <c r="U103" s="81" t="e" cm="1">
        <f t="array" ref="U103">_xlfn.IFS(
    FALSE, N("Check if X1 shading is ON"),
    $U$48&lt;&gt;"x", NA(),
    FALSE, N("Check if case is 'LEFT' and x axis value less than z score"),
    AND($D$71 = "LEFT", $Q103 &lt; IF($H$71="", 0, $H$71)), $R103,
    FALSE, N("Check if case is 'RIGHT' and x axis value greater than z score"),
    AND($D$71 = "RIGHT", $Q103 &gt; IF($H$71="", 0, $H$71)), $R103,
    FALSE, N("Check if case is 'TWO' and both directions"),
    AND(
        $D$71 = "TWO",
        OR($Q103 &lt; -ABS($H$71), $Q103 &gt; ABS($H$71))
    ), $R103,
    FALSE, N("Default case: Return NA()"),
    TRUE, NA()
)</f>
        <v>#VALUE!</v>
      </c>
      <c r="V103" s="38"/>
      <c r="W103" s="23">
        <v>-1.1666666666666687</v>
      </c>
      <c r="X103" s="23">
        <v>0.13400000000000001</v>
      </c>
      <c r="Y103" s="23">
        <f t="shared" si="16"/>
        <v>0.13400000000000001</v>
      </c>
      <c r="Z103" s="23" t="str">
        <f t="shared" si="17"/>
        <v>x</v>
      </c>
    </row>
    <row r="104" spans="1:26" ht="24" customHeight="1" x14ac:dyDescent="0.2">
      <c r="A104" s="68" t="s">
        <v>375</v>
      </c>
      <c r="B104" s="69" t="str">
        <f>$C67</f>
        <v>Fastest</v>
      </c>
      <c r="C104" s="70" cm="1">
        <f t="array" ref="C104">IFERROR(
   _xlfn.IFS(
       FALSE, N("Use the value of z if it is not empty"),
       $H67&lt;&gt;"", $H67,
       FALSE, N("Calculate (x - μ) / σ if μ, σ, and x are numbers"),
       AND(ISNUMBER($E67), ISNUMBER($F67), ISNUMBER($G67)), ($G67 - $E67) / $F67,
       FALSE, N("Fallback to 0 if no conditions are met"),
       TRUE, 0
   ),
   NA()
)</f>
        <v>-1.6448536269514726</v>
      </c>
      <c r="D104" s="70" cm="1">
        <f t="array" ref="D104">IFERROR(
   _xlfn.IFS(
       $D$102&lt;&gt;"x", NA(),
       $H67&lt;&gt;"", MAX(1.1*_xlfn.NORM.S.DIST($H67, FALSE), 0.2)
   ),
   NA()
)</f>
        <v>0.2</v>
      </c>
      <c r="E104" s="22" t="str" cm="1">
        <f t="array" ref="E104">_xlfn.IFS(
            $D67="RIGHT", " &gt; ",
            $D67="LEFT", " &lt; "
        )</f>
        <v xml:space="preserve"> &lt; </v>
      </c>
      <c r="F104" s="22" t="str" cm="1">
        <f t="array" ref="F104">_xlfn.IFS(
            $D67="RIGHT", "⟶",
            $D67="LEFT", "⟵",
             $D67="TWO", "⟵  ⟶",
            TRUE, "⟵ ? ⟶"
        )</f>
        <v>⟵</v>
      </c>
      <c r="G104" s="13" t="str">
        <f>IF(
    AND($G$102="x", $G67&lt;&gt;""),
    $G$57 &amp; E104 &amp;
    TEXT(
        $G67,
        IF(
            L62 = 0,
            "#,##0",
            "#,##0." &amp; REPT("0", L62)
        )
    ),
   ""
)</f>
        <v>x &lt; 3</v>
      </c>
      <c r="H104" s="22" t="str">
        <f>IF(
    AND($H$102="x", $H67&lt;&gt;""),
    "  "&amp;$H$103 &amp; E104 &amp; TEXT($H67, "0.00"),
   ""
)</f>
        <v xml:space="preserve">  z &lt; -1.64</v>
      </c>
      <c r="I104" s="22" t="str">
        <f>IF(
       AND($I$102="x",$I67&lt;&gt;""),
        " = "&amp;TEXT($I67,"#0.0%"),
        ""
)</f>
        <v xml:space="preserve"> = 5.0%</v>
      </c>
      <c r="J104" s="71" t="str">
        <f>IF($D67="LEFT",F104&amp;" "&amp;B104,B104&amp;" "&amp;F104) &amp; CHAR(10) &amp;
"P( " &amp; G104 &amp; H104 &amp; " )" &amp; I104</f>
        <v>⟵ Fastest
P( x &lt; 3  z &lt; -1.64 ) = 5.0%</v>
      </c>
      <c r="K104" s="38"/>
      <c r="L104" s="38"/>
      <c r="M104" s="38"/>
      <c r="N104" s="38"/>
      <c r="O104" s="38"/>
      <c r="P104" s="38"/>
      <c r="Q104" s="46">
        <f t="shared" si="6"/>
        <v>-0.750000000000002</v>
      </c>
      <c r="R104" s="81">
        <f t="shared" si="7"/>
        <v>0.30113743215480399</v>
      </c>
      <c r="S104" s="81" t="e" cm="1">
        <f t="array" ref="S104">_xlfn.IFS(
    FALSE, N("Check if X1 shading is ON"),
    $S$48&lt;&gt;"x", NA(),
    FALSE, N("Check if case is 'LEFT' and x axis value less than z score"),
    AND($D$67 = "LEFT", $Q104 &lt; IF($H$67="", 0, $H$67)), $R104,
    FALSE, N("Check if case is 'RIGHT' and x axis value greater than z score"),
    AND($D$67 = "RIGHT", $Q104 &gt; IF($H$67="", 0, $H$67)), $R104,
    FALSE, N("Check if case is 'TWO' and both directions"),
    AND(
        $D$67 = "TWO",
        OR($Q104 &lt; -ABS($H$67), $Q104 &gt; ABS($H$68))
    ), $R104,
    FALSE, N("Default case: Return NA()"),
    TRUE, NA()
)</f>
        <v>#N/A</v>
      </c>
      <c r="T104" s="81" t="e" cm="1">
        <f t="array" ref="T104">_xlfn.IFS(
    FALSE, N("Check if X1 shading is ON"),
    $S$48&lt;&gt;"x", NA(),
    FALSE, N("Check if case is 'LEFT' and x axis value less than z score"),
    AND($D$68 = "LEFT", $Q104 &lt; IF($H$68="", 0, $H$68)), $R104,
    FALSE, N("Check if case is 'RIGHT' and x axis value greater than z score"),
    AND($D$68 = "RIGHT", $Q104 &gt; IF($H$68="", 0, $H$68)), $R104,
    FALSE, N("Default case: Return NA()"),
    TRUE, NA()
)</f>
        <v>#N/A</v>
      </c>
      <c r="U104" s="81" t="e" cm="1">
        <f t="array" ref="U104">_xlfn.IFS(
    FALSE, N("Check if X1 shading is ON"),
    $U$48&lt;&gt;"x", NA(),
    FALSE, N("Check if case is 'LEFT' and x axis value less than z score"),
    AND($D$71 = "LEFT", $Q104 &lt; IF($H$71="", 0, $H$71)), $R104,
    FALSE, N("Check if case is 'RIGHT' and x axis value greater than z score"),
    AND($D$71 = "RIGHT", $Q104 &gt; IF($H$71="", 0, $H$71)), $R104,
    FALSE, N("Check if case is 'TWO' and both directions"),
    AND(
        $D$71 = "TWO",
        OR($Q104 &lt; -ABS($H$71), $Q104 &gt; ABS($H$71))
    ), $R104,
    FALSE, N("Default case: Return NA()"),
    TRUE, NA()
)</f>
        <v>#VALUE!</v>
      </c>
      <c r="V104" s="38"/>
      <c r="W104" s="23">
        <v>-0.83333333333333526</v>
      </c>
      <c r="X104" s="23">
        <v>0.13400000000000001</v>
      </c>
      <c r="Y104" s="23">
        <f t="shared" si="16"/>
        <v>0.13400000000000001</v>
      </c>
      <c r="Z104" s="23" t="str">
        <f t="shared" si="17"/>
        <v>x</v>
      </c>
    </row>
    <row r="105" spans="1:26" ht="24" customHeight="1" x14ac:dyDescent="0.2">
      <c r="A105" s="68" t="s">
        <v>380</v>
      </c>
      <c r="B105" s="69" t="str">
        <f>$C68</f>
        <v>Slowest</v>
      </c>
      <c r="C105" s="70" cm="1">
        <f t="array" ref="C105">IFERROR(
   _xlfn.IFS(
       FALSE, N("Use the value of z if it is not empty"),
       $H68&lt;&gt;"", $H68,
       FALSE, N("Calculate (x - μ) / σ if μ, σ, and x are numbers"),
       AND(ISNUMBER($E68), ISNUMBER($F68), ISNUMBER($G68)), ($G68 - $E68) / $F68,
       FALSE, N("Fallback to 0 if no conditions are met"),
       TRUE, 0
   ),
   NA()
)</f>
        <v>1.6448536269514715</v>
      </c>
      <c r="D105" s="70" cm="1">
        <f t="array" ref="D105">IFERROR(
   _xlfn.IFS(
       $D$102&lt;&gt;"x", NA(),
       $H68&lt;&gt;"", MAX(1.1*_xlfn.NORM.S.DIST($H68, FALSE), 0.2)
   ),
   NA()
)</f>
        <v>0.2</v>
      </c>
      <c r="E105" s="22" t="str" cm="1">
        <f t="array" ref="E105">_xlfn.IFS(
            $D68="RIGHT", " &gt; ",
            $D68="LEFT", " &lt; "
        )</f>
        <v xml:space="preserve"> &gt; </v>
      </c>
      <c r="F105" s="22" t="str" cm="1">
        <f t="array" ref="F105">_xlfn.IFS(
            $D68="RIGHT", "⟶",
            $D68="LEFT", "⟵",
             $D68="TWO", "⟵  ⟶",
            TRUE, "⟵ ? ⟶"
        )</f>
        <v>⟶</v>
      </c>
      <c r="G105" s="13" t="str">
        <f>IF(
    AND($G$102="x", $G68&lt;&gt;""),
    $G$57 &amp; E105 &amp;
    TEXT(
        $G68,
        IF(
            L62 = 0,
            "#,##0",
            "#,##0." &amp; REPT("0", L62)
        )
    ),
   ""
)</f>
        <v>x &gt; 7</v>
      </c>
      <c r="H105" s="22" t="str">
        <f>IF(
    AND($H$102="x", $H68&lt;&gt;""),
    "  "&amp;$H$103 &amp; E105 &amp; TEXT($H68, "0.00"),
   ""
)</f>
        <v xml:space="preserve">  z &gt; 1.64</v>
      </c>
      <c r="I105" s="22" t="str">
        <f>IF(
       AND($I$102="x",$I68&lt;&gt;""),
        " = "&amp;TEXT($I68,"#0.0%"),
        ""
)</f>
        <v xml:space="preserve"> = 5.0%</v>
      </c>
      <c r="J105" s="71" t="str">
        <f>IF($D68="LEFT",F105&amp;" "&amp;B105,B105&amp;" "&amp;F105) &amp; CHAR(10) &amp;
"P( " &amp; G105 &amp; H105 &amp; " )" &amp; I105</f>
        <v>Slowest ⟶
P( x &gt; 7  z &gt; 1.64 ) = 5.0%</v>
      </c>
      <c r="K105" s="38"/>
      <c r="L105" s="38"/>
      <c r="M105" s="38"/>
      <c r="N105" s="38"/>
      <c r="O105" s="38"/>
      <c r="P105" s="38"/>
      <c r="Q105" s="46">
        <f t="shared" si="6"/>
        <v>-0.70833333333333537</v>
      </c>
      <c r="R105" s="81">
        <f t="shared" si="7"/>
        <v>0.31042697552584209</v>
      </c>
      <c r="S105" s="81" t="e" cm="1">
        <f t="array" ref="S105">_xlfn.IFS(
    FALSE, N("Check if X1 shading is ON"),
    $S$48&lt;&gt;"x", NA(),
    FALSE, N("Check if case is 'LEFT' and x axis value less than z score"),
    AND($D$67 = "LEFT", $Q105 &lt; IF($H$67="", 0, $H$67)), $R105,
    FALSE, N("Check if case is 'RIGHT' and x axis value greater than z score"),
    AND($D$67 = "RIGHT", $Q105 &gt; IF($H$67="", 0, $H$67)), $R105,
    FALSE, N("Check if case is 'TWO' and both directions"),
    AND(
        $D$67 = "TWO",
        OR($Q105 &lt; -ABS($H$67), $Q105 &gt; ABS($H$68))
    ), $R105,
    FALSE, N("Default case: Return NA()"),
    TRUE, NA()
)</f>
        <v>#N/A</v>
      </c>
      <c r="T105" s="81" t="e" cm="1">
        <f t="array" ref="T105">_xlfn.IFS(
    FALSE, N("Check if X1 shading is ON"),
    $S$48&lt;&gt;"x", NA(),
    FALSE, N("Check if case is 'LEFT' and x axis value less than z score"),
    AND($D$68 = "LEFT", $Q105 &lt; IF($H$68="", 0, $H$68)), $R105,
    FALSE, N("Check if case is 'RIGHT' and x axis value greater than z score"),
    AND($D$68 = "RIGHT", $Q105 &gt; IF($H$68="", 0, $H$68)), $R105,
    FALSE, N("Default case: Return NA()"),
    TRUE, NA()
)</f>
        <v>#N/A</v>
      </c>
      <c r="U105" s="81" t="e" cm="1">
        <f t="array" ref="U105">_xlfn.IFS(
    FALSE, N("Check if X1 shading is ON"),
    $U$48&lt;&gt;"x", NA(),
    FALSE, N("Check if case is 'LEFT' and x axis value less than z score"),
    AND($D$71 = "LEFT", $Q105 &lt; IF($H$71="", 0, $H$71)), $R105,
    FALSE, N("Check if case is 'RIGHT' and x axis value greater than z score"),
    AND($D$71 = "RIGHT", $Q105 &gt; IF($H$71="", 0, $H$71)), $R105,
    FALSE, N("Check if case is 'TWO' and both directions"),
    AND(
        $D$71 = "TWO",
        OR($Q105 &lt; -ABS($H$71), $Q105 &gt; ABS($H$71))
    ), $R105,
    FALSE, N("Default case: Return NA()"),
    TRUE, NA()
)</f>
        <v>#VALUE!</v>
      </c>
      <c r="V105" s="38"/>
      <c r="W105" s="23">
        <v>-0.66666666666666874</v>
      </c>
      <c r="X105" s="23">
        <v>0.13400000000000001</v>
      </c>
      <c r="Y105" s="23">
        <f t="shared" si="16"/>
        <v>0.13400000000000001</v>
      </c>
      <c r="Z105" s="23" t="str">
        <f t="shared" si="17"/>
        <v>x</v>
      </c>
    </row>
    <row r="106" spans="1:26" ht="16" x14ac:dyDescent="0.2">
      <c r="A106" s="39"/>
      <c r="B106" s="39"/>
      <c r="C106" s="39"/>
      <c r="D106" s="39"/>
      <c r="E106" s="121"/>
      <c r="F106" s="121"/>
      <c r="G106" s="121"/>
      <c r="H106" s="46"/>
      <c r="I106" s="47"/>
      <c r="J106" s="38"/>
      <c r="K106" s="38"/>
      <c r="L106" s="38"/>
      <c r="M106" s="38"/>
      <c r="N106" s="38"/>
      <c r="O106" s="38"/>
      <c r="P106" s="38"/>
      <c r="Q106" s="46">
        <f t="shared" si="6"/>
        <v>-0.66666666666666874</v>
      </c>
      <c r="R106" s="81">
        <f t="shared" si="7"/>
        <v>0.31944800552235181</v>
      </c>
      <c r="S106" s="81" t="e" cm="1">
        <f t="array" ref="S106">_xlfn.IFS(
    FALSE, N("Check if X1 shading is ON"),
    $S$48&lt;&gt;"x", NA(),
    FALSE, N("Check if case is 'LEFT' and x axis value less than z score"),
    AND($D$67 = "LEFT", $Q106 &lt; IF($H$67="", 0, $H$67)), $R106,
    FALSE, N("Check if case is 'RIGHT' and x axis value greater than z score"),
    AND($D$67 = "RIGHT", $Q106 &gt; IF($H$67="", 0, $H$67)), $R106,
    FALSE, N("Check if case is 'TWO' and both directions"),
    AND(
        $D$67 = "TWO",
        OR($Q106 &lt; -ABS($H$67), $Q106 &gt; ABS($H$68))
    ), $R106,
    FALSE, N("Default case: Return NA()"),
    TRUE, NA()
)</f>
        <v>#N/A</v>
      </c>
      <c r="T106" s="81" t="e" cm="1">
        <f t="array" ref="T106">_xlfn.IFS(
    FALSE, N("Check if X1 shading is ON"),
    $S$48&lt;&gt;"x", NA(),
    FALSE, N("Check if case is 'LEFT' and x axis value less than z score"),
    AND($D$68 = "LEFT", $Q106 &lt; IF($H$68="", 0, $H$68)), $R106,
    FALSE, N("Check if case is 'RIGHT' and x axis value greater than z score"),
    AND($D$68 = "RIGHT", $Q106 &gt; IF($H$68="", 0, $H$68)), $R106,
    FALSE, N("Default case: Return NA()"),
    TRUE, NA()
)</f>
        <v>#N/A</v>
      </c>
      <c r="U106" s="81" t="e" cm="1">
        <f t="array" ref="U106">_xlfn.IFS(
    FALSE, N("Check if X1 shading is ON"),
    $U$48&lt;&gt;"x", NA(),
    FALSE, N("Check if case is 'LEFT' and x axis value less than z score"),
    AND($D$71 = "LEFT", $Q106 &lt; IF($H$71="", 0, $H$71)), $R106,
    FALSE, N("Check if case is 'RIGHT' and x axis value greater than z score"),
    AND($D$71 = "RIGHT", $Q106 &gt; IF($H$71="", 0, $H$71)), $R106,
    FALSE, N("Check if case is 'TWO' and both directions"),
    AND(
        $D$71 = "TWO",
        OR($Q106 &lt; -ABS($H$71), $Q106 &gt; ABS($H$71))
    ), $R106,
    FALSE, N("Default case: Return NA()"),
    TRUE, NA()
)</f>
        <v>#VALUE!</v>
      </c>
      <c r="V106" s="38"/>
      <c r="W106" s="23">
        <v>-0.50000000000000222</v>
      </c>
      <c r="X106" s="23">
        <v>0.13400000000000001</v>
      </c>
      <c r="Y106" s="23">
        <f t="shared" si="16"/>
        <v>0.13400000000000001</v>
      </c>
      <c r="Z106" s="23" t="str">
        <f t="shared" si="17"/>
        <v>x</v>
      </c>
    </row>
    <row r="107" spans="1:26" ht="16" x14ac:dyDescent="0.2">
      <c r="A107" s="72" t="s">
        <v>385</v>
      </c>
      <c r="B107" s="39"/>
      <c r="C107" s="39"/>
      <c r="D107" s="41" t="str">
        <f>L53</f>
        <v>x</v>
      </c>
      <c r="E107" s="121"/>
      <c r="F107" s="121"/>
      <c r="G107" s="41" t="str">
        <f>L55</f>
        <v>x</v>
      </c>
      <c r="H107" s="41" t="str">
        <f>L56</f>
        <v>x</v>
      </c>
      <c r="I107" s="41" t="str">
        <f>L57</f>
        <v>x</v>
      </c>
      <c r="J107" s="38"/>
      <c r="K107" s="38"/>
      <c r="L107" s="38"/>
      <c r="M107" s="38"/>
      <c r="N107" s="38"/>
      <c r="O107" s="38"/>
      <c r="P107" s="38"/>
      <c r="Q107" s="46">
        <f t="shared" si="6"/>
        <v>-0.62500000000000211</v>
      </c>
      <c r="R107" s="81">
        <f t="shared" si="7"/>
        <v>0.32816096855037463</v>
      </c>
      <c r="S107" s="81" t="e" cm="1">
        <f t="array" ref="S107">_xlfn.IFS(
    FALSE, N("Check if X1 shading is ON"),
    $S$48&lt;&gt;"x", NA(),
    FALSE, N("Check if case is 'LEFT' and x axis value less than z score"),
    AND($D$67 = "LEFT", $Q107 &lt; IF($H$67="", 0, $H$67)), $R107,
    FALSE, N("Check if case is 'RIGHT' and x axis value greater than z score"),
    AND($D$67 = "RIGHT", $Q107 &gt; IF($H$67="", 0, $H$67)), $R107,
    FALSE, N("Check if case is 'TWO' and both directions"),
    AND(
        $D$67 = "TWO",
        OR($Q107 &lt; -ABS($H$67), $Q107 &gt; ABS($H$68))
    ), $R107,
    FALSE, N("Default case: Return NA()"),
    TRUE, NA()
)</f>
        <v>#N/A</v>
      </c>
      <c r="T107" s="81" t="e" cm="1">
        <f t="array" ref="T107">_xlfn.IFS(
    FALSE, N("Check if X1 shading is ON"),
    $S$48&lt;&gt;"x", NA(),
    FALSE, N("Check if case is 'LEFT' and x axis value less than z score"),
    AND($D$68 = "LEFT", $Q107 &lt; IF($H$68="", 0, $H$68)), $R107,
    FALSE, N("Check if case is 'RIGHT' and x axis value greater than z score"),
    AND($D$68 = "RIGHT", $Q107 &gt; IF($H$68="", 0, $H$68)), $R107,
    FALSE, N("Default case: Return NA()"),
    TRUE, NA()
)</f>
        <v>#N/A</v>
      </c>
      <c r="U107" s="81" t="e" cm="1">
        <f t="array" ref="U107">_xlfn.IFS(
    FALSE, N("Check if X1 shading is ON"),
    $U$48&lt;&gt;"x", NA(),
    FALSE, N("Check if case is 'LEFT' and x axis value less than z score"),
    AND($D$71 = "LEFT", $Q107 &lt; IF($H$71="", 0, $H$71)), $R107,
    FALSE, N("Check if case is 'RIGHT' and x axis value greater than z score"),
    AND($D$71 = "RIGHT", $Q107 &gt; IF($H$71="", 0, $H$71)), $R107,
    FALSE, N("Check if case is 'TWO' and both directions"),
    AND(
        $D$71 = "TWO",
        OR($Q107 &lt; -ABS($H$71), $Q107 &gt; ABS($H$71))
    ), $R107,
    FALSE, N("Default case: Return NA()"),
    TRUE, NA()
)</f>
        <v>#VALUE!</v>
      </c>
      <c r="V107" s="38"/>
      <c r="W107" s="23">
        <v>-0.33333333333333548</v>
      </c>
      <c r="X107" s="23">
        <v>0.13400000000000001</v>
      </c>
      <c r="Y107" s="23">
        <f t="shared" si="16"/>
        <v>0.13400000000000001</v>
      </c>
      <c r="Z107" s="23" t="str">
        <f t="shared" si="17"/>
        <v>x</v>
      </c>
    </row>
    <row r="108" spans="1:26" ht="16" x14ac:dyDescent="0.2">
      <c r="A108" s="39"/>
      <c r="B108" s="39"/>
      <c r="C108" s="12" t="s">
        <v>44</v>
      </c>
      <c r="D108" s="66" t="s">
        <v>267</v>
      </c>
      <c r="E108" s="63" t="s">
        <v>370</v>
      </c>
      <c r="F108" s="65" t="s">
        <v>371</v>
      </c>
      <c r="G108" s="124" t="s">
        <v>44</v>
      </c>
      <c r="H108" s="124" t="str">
        <f>H103</f>
        <v>z</v>
      </c>
      <c r="I108" s="67" t="s">
        <v>36</v>
      </c>
      <c r="J108" s="44" t="s">
        <v>268</v>
      </c>
      <c r="K108" s="38"/>
      <c r="L108" s="38"/>
      <c r="M108" s="38"/>
      <c r="N108" s="38"/>
      <c r="O108" s="38"/>
      <c r="P108" s="38"/>
      <c r="Q108" s="46">
        <f t="shared" si="6"/>
        <v>-0.58333333333333548</v>
      </c>
      <c r="R108" s="81">
        <f t="shared" si="7"/>
        <v>0.33652682274495277</v>
      </c>
      <c r="S108" s="81" t="e" cm="1">
        <f t="array" ref="S108">_xlfn.IFS(
    FALSE, N("Check if X1 shading is ON"),
    $S$48&lt;&gt;"x", NA(),
    FALSE, N("Check if case is 'LEFT' and x axis value less than z score"),
    AND($D$67 = "LEFT", $Q108 &lt; IF($H$67="", 0, $H$67)), $R108,
    FALSE, N("Check if case is 'RIGHT' and x axis value greater than z score"),
    AND($D$67 = "RIGHT", $Q108 &gt; IF($H$67="", 0, $H$67)), $R108,
    FALSE, N("Check if case is 'TWO' and both directions"),
    AND(
        $D$67 = "TWO",
        OR($Q108 &lt; -ABS($H$67), $Q108 &gt; ABS($H$68))
    ), $R108,
    FALSE, N("Default case: Return NA()"),
    TRUE, NA()
)</f>
        <v>#N/A</v>
      </c>
      <c r="T108" s="81" t="e" cm="1">
        <f t="array" ref="T108">_xlfn.IFS(
    FALSE, N("Check if X1 shading is ON"),
    $S$48&lt;&gt;"x", NA(),
    FALSE, N("Check if case is 'LEFT' and x axis value less than z score"),
    AND($D$68 = "LEFT", $Q108 &lt; IF($H$68="", 0, $H$68)), $R108,
    FALSE, N("Check if case is 'RIGHT' and x axis value greater than z score"),
    AND($D$68 = "RIGHT", $Q108 &gt; IF($H$68="", 0, $H$68)), $R108,
    FALSE, N("Default case: Return NA()"),
    TRUE, NA()
)</f>
        <v>#N/A</v>
      </c>
      <c r="U108" s="81" t="e" cm="1">
        <f t="array" ref="U108">_xlfn.IFS(
    FALSE, N("Check if X1 shading is ON"),
    $U$48&lt;&gt;"x", NA(),
    FALSE, N("Check if case is 'LEFT' and x axis value less than z score"),
    AND($D$71 = "LEFT", $Q108 &lt; IF($H$71="", 0, $H$71)), $R108,
    FALSE, N("Check if case is 'RIGHT' and x axis value greater than z score"),
    AND($D$71 = "RIGHT", $Q108 &gt; IF($H$71="", 0, $H$71)), $R108,
    FALSE, N("Check if case is 'TWO' and both directions"),
    AND(
        $D$71 = "TWO",
        OR($Q108 &lt; -ABS($H$71), $Q108 &gt; ABS($H$71))
    ), $R108,
    FALSE, N("Default case: Return NA()"),
    TRUE, NA()
)</f>
        <v>#VALUE!</v>
      </c>
      <c r="V108" s="38"/>
      <c r="W108" s="23">
        <v>-0.16666666666666879</v>
      </c>
      <c r="X108" s="23">
        <v>0.13400000000000001</v>
      </c>
      <c r="Y108" s="23">
        <f t="shared" si="16"/>
        <v>0.13400000000000001</v>
      </c>
      <c r="Z108" s="23" t="str">
        <f t="shared" si="17"/>
        <v>x</v>
      </c>
    </row>
    <row r="109" spans="1:26" ht="51" x14ac:dyDescent="0.2">
      <c r="A109" s="68" t="s">
        <v>386</v>
      </c>
      <c r="B109" s="73" t="str">
        <f>C71</f>
        <v/>
      </c>
      <c r="C109" s="70">
        <f>IFERROR(
   MAX(-3.9, MIN(3.9,
       _xlfn.IFS(
           FALSE, N("Check if the Case display is ON"),
           D70&lt;&gt;"x", NA(),
           FALSE, N("Use the value of z if it is not empty"),
           H71&lt;&gt;"", H71,
           FALSE, N("Calculate (x - μ) / σ if μ, σ, and x are numbers"),
           AND(ISNUMBER(E71), ISNUMBER(F71), ISNUMBER(G71)), (G71 - E71) / F71,
           FALSE, N("Fallback to 0 if no conditions are met"),
           TRUE, 0
       )
   )),
   NA()
)</f>
        <v>0</v>
      </c>
      <c r="D109" s="70" t="e" cm="1">
        <f t="array" ref="D109">IFERROR(
   _xlfn.IFS(
       D107&lt;&gt;"x", NA(),
       H71&lt;&gt;"", MAX(1.1*_xlfn.NORM.S.DIST(H71, FALSE), 0.1)
   ),
   NA()
)</f>
        <v>#N/A</v>
      </c>
      <c r="E109" s="22" t="e" cm="1">
        <f t="array" ref="E109">_xlfn.IFS(
            $D71="RIGHT", " &gt; ",
            $D71="LEFT", " &lt; "
        )</f>
        <v>#N/A</v>
      </c>
      <c r="F109" s="22" t="str" cm="1">
        <f t="array" ref="F109">_xlfn.IFS(
            D71="RIGHT", "⟶",
            D71="LEFT", "⟵",
            TRUE, "⟵ ? ⟶"
        )</f>
        <v>⟵ ? ⟶</v>
      </c>
      <c r="G109" s="13" t="str">
        <f>IF(
    AND(G107="x", G71&lt;&gt;""),
    $G$66 &amp; E109 &amp;
    TEXT(
        G71,
        IF(
            L62 = 0,
            "#,##0",
            "#,##0." &amp; REPT("0", L62)
        )
    ),
 ""
)</f>
        <v/>
      </c>
      <c r="H109" s="22" t="str">
        <f>IF(
    AND(H107="x", H71&lt;&gt;""),
    " "&amp; H108 &amp; E109 &amp; TEXT(H71, "0.00"),
   ""
)</f>
        <v/>
      </c>
      <c r="I109" s="22" t="str">
        <f>IF(
       AND($I107="x",I71&lt;&gt;""),
        " = "&amp;TEXT(I71,"#0.0%"),
       ""
)</f>
        <v/>
      </c>
      <c r="J109" s="71" t="str">
        <f>IF(D71="LEFT",F109&amp;" "&amp;B109,B109&amp;" "&amp;F109) &amp; CHAR(10) &amp;
"P( " &amp; G109 &amp; H109 &amp; " )" &amp; I109</f>
        <v xml:space="preserve"> ⟵ ? ⟶
P(  )</v>
      </c>
      <c r="K109" s="38"/>
      <c r="L109" s="38"/>
      <c r="M109" s="38"/>
      <c r="N109" s="38"/>
      <c r="O109" s="38"/>
      <c r="P109" s="38"/>
      <c r="Q109" s="46">
        <f t="shared" si="6"/>
        <v>-0.54166666666666885</v>
      </c>
      <c r="R109" s="81">
        <f t="shared" si="7"/>
        <v>0.34450732636471215</v>
      </c>
      <c r="S109" s="81" t="e" cm="1">
        <f t="array" ref="S109">_xlfn.IFS(
    FALSE, N("Check if X1 shading is ON"),
    $S$48&lt;&gt;"x", NA(),
    FALSE, N("Check if case is 'LEFT' and x axis value less than z score"),
    AND($D$67 = "LEFT", $Q109 &lt; IF($H$67="", 0, $H$67)), $R109,
    FALSE, N("Check if case is 'RIGHT' and x axis value greater than z score"),
    AND($D$67 = "RIGHT", $Q109 &gt; IF($H$67="", 0, $H$67)), $R109,
    FALSE, N("Check if case is 'TWO' and both directions"),
    AND(
        $D$67 = "TWO",
        OR($Q109 &lt; -ABS($H$67), $Q109 &gt; ABS($H$68))
    ), $R109,
    FALSE, N("Default case: Return NA()"),
    TRUE, NA()
)</f>
        <v>#N/A</v>
      </c>
      <c r="T109" s="81" t="e" cm="1">
        <f t="array" ref="T109">_xlfn.IFS(
    FALSE, N("Check if X1 shading is ON"),
    $S$48&lt;&gt;"x", NA(),
    FALSE, N("Check if case is 'LEFT' and x axis value less than z score"),
    AND($D$68 = "LEFT", $Q109 &lt; IF($H$68="", 0, $H$68)), $R109,
    FALSE, N("Check if case is 'RIGHT' and x axis value greater than z score"),
    AND($D$68 = "RIGHT", $Q109 &gt; IF($H$68="", 0, $H$68)), $R109,
    FALSE, N("Default case: Return NA()"),
    TRUE, NA()
)</f>
        <v>#N/A</v>
      </c>
      <c r="U109" s="81" t="e" cm="1">
        <f t="array" ref="U109">_xlfn.IFS(
    FALSE, N("Check if X1 shading is ON"),
    $U$48&lt;&gt;"x", NA(),
    FALSE, N("Check if case is 'LEFT' and x axis value less than z score"),
    AND($D$71 = "LEFT", $Q109 &lt; IF($H$71="", 0, $H$71)), $R109,
    FALSE, N("Check if case is 'RIGHT' and x axis value greater than z score"),
    AND($D$71 = "RIGHT", $Q109 &gt; IF($H$71="", 0, $H$71)), $R109,
    FALSE, N("Check if case is 'TWO' and both directions"),
    AND(
        $D$71 = "TWO",
        OR($Q109 &lt; -ABS($H$71), $Q109 &gt; ABS($H$71))
    ), $R109,
    FALSE, N("Default case: Return NA()"),
    TRUE, NA()
)</f>
        <v>#VALUE!</v>
      </c>
      <c r="V109" s="38"/>
      <c r="W109" s="23">
        <v>0.16666666666666449</v>
      </c>
      <c r="X109" s="23">
        <v>0.13400000000000001</v>
      </c>
      <c r="Y109" s="23">
        <f t="shared" si="16"/>
        <v>0.13400000000000001</v>
      </c>
      <c r="Z109" s="23" t="str">
        <f t="shared" si="17"/>
        <v>x</v>
      </c>
    </row>
    <row r="110" spans="1:26" ht="16" x14ac:dyDescent="0.2">
      <c r="A110" s="39"/>
      <c r="B110" s="23"/>
      <c r="C110" s="23"/>
      <c r="D110" s="39"/>
      <c r="E110" s="39"/>
      <c r="F110" s="39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46">
        <f t="shared" si="6"/>
        <v>-0.50000000000000222</v>
      </c>
      <c r="R110" s="81">
        <f t="shared" si="7"/>
        <v>0.35206532676429914</v>
      </c>
      <c r="S110" s="81" t="e" cm="1">
        <f t="array" ref="S110">_xlfn.IFS(
    FALSE, N("Check if X1 shading is ON"),
    $S$48&lt;&gt;"x", NA(),
    FALSE, N("Check if case is 'LEFT' and x axis value less than z score"),
    AND($D$67 = "LEFT", $Q110 &lt; IF($H$67="", 0, $H$67)), $R110,
    FALSE, N("Check if case is 'RIGHT' and x axis value greater than z score"),
    AND($D$67 = "RIGHT", $Q110 &gt; IF($H$67="", 0, $H$67)), $R110,
    FALSE, N("Check if case is 'TWO' and both directions"),
    AND(
        $D$67 = "TWO",
        OR($Q110 &lt; -ABS($H$67), $Q110 &gt; ABS($H$68))
    ), $R110,
    FALSE, N("Default case: Return NA()"),
    TRUE, NA()
)</f>
        <v>#N/A</v>
      </c>
      <c r="T110" s="81" t="e" cm="1">
        <f t="array" ref="T110">_xlfn.IFS(
    FALSE, N("Check if X1 shading is ON"),
    $S$48&lt;&gt;"x", NA(),
    FALSE, N("Check if case is 'LEFT' and x axis value less than z score"),
    AND($D$68 = "LEFT", $Q110 &lt; IF($H$68="", 0, $H$68)), $R110,
    FALSE, N("Check if case is 'RIGHT' and x axis value greater than z score"),
    AND($D$68 = "RIGHT", $Q110 &gt; IF($H$68="", 0, $H$68)), $R110,
    FALSE, N("Default case: Return NA()"),
    TRUE, NA()
)</f>
        <v>#N/A</v>
      </c>
      <c r="U110" s="81" t="e" cm="1">
        <f t="array" ref="U110">_xlfn.IFS(
    FALSE, N("Check if X1 shading is ON"),
    $U$48&lt;&gt;"x", NA(),
    FALSE, N("Check if case is 'LEFT' and x axis value less than z score"),
    AND($D$71 = "LEFT", $Q110 &lt; IF($H$71="", 0, $H$71)), $R110,
    FALSE, N("Check if case is 'RIGHT' and x axis value greater than z score"),
    AND($D$71 = "RIGHT", $Q110 &gt; IF($H$71="", 0, $H$71)), $R110,
    FALSE, N("Check if case is 'TWO' and both directions"),
    AND(
        $D$71 = "TWO",
        OR($Q110 &lt; -ABS($H$71), $Q110 &gt; ABS($H$71))
    ), $R110,
    FALSE, N("Default case: Return NA()"),
    TRUE, NA()
)</f>
        <v>#VALUE!</v>
      </c>
      <c r="V110" s="38"/>
      <c r="W110" s="23">
        <v>0.33333333333333115</v>
      </c>
      <c r="X110" s="23">
        <v>0.13400000000000001</v>
      </c>
      <c r="Y110" s="23">
        <f t="shared" si="16"/>
        <v>0.13400000000000001</v>
      </c>
      <c r="Z110" s="23" t="str">
        <f t="shared" si="17"/>
        <v>x</v>
      </c>
    </row>
    <row r="111" spans="1:26" ht="16" x14ac:dyDescent="0.2">
      <c r="A111" s="39"/>
      <c r="B111" s="23"/>
      <c r="C111" s="23"/>
      <c r="D111" s="39"/>
      <c r="E111" s="39"/>
      <c r="F111" s="39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46">
        <f t="shared" si="6"/>
        <v>-0.45833333333333554</v>
      </c>
      <c r="R111" s="81">
        <f t="shared" si="7"/>
        <v>0.35916504691680912</v>
      </c>
      <c r="S111" s="81" t="e" cm="1">
        <f t="array" ref="S111">_xlfn.IFS(
    FALSE, N("Check if X1 shading is ON"),
    $S$48&lt;&gt;"x", NA(),
    FALSE, N("Check if case is 'LEFT' and x axis value less than z score"),
    AND($D$67 = "LEFT", $Q111 &lt; IF($H$67="", 0, $H$67)), $R111,
    FALSE, N("Check if case is 'RIGHT' and x axis value greater than z score"),
    AND($D$67 = "RIGHT", $Q111 &gt; IF($H$67="", 0, $H$67)), $R111,
    FALSE, N("Check if case is 'TWO' and both directions"),
    AND(
        $D$67 = "TWO",
        OR($Q111 &lt; -ABS($H$67), $Q111 &gt; ABS($H$68))
    ), $R111,
    FALSE, N("Default case: Return NA()"),
    TRUE, NA()
)</f>
        <v>#N/A</v>
      </c>
      <c r="T111" s="81" t="e" cm="1">
        <f t="array" ref="T111">_xlfn.IFS(
    FALSE, N("Check if X1 shading is ON"),
    $S$48&lt;&gt;"x", NA(),
    FALSE, N("Check if case is 'LEFT' and x axis value less than z score"),
    AND($D$68 = "LEFT", $Q111 &lt; IF($H$68="", 0, $H$68)), $R111,
    FALSE, N("Check if case is 'RIGHT' and x axis value greater than z score"),
    AND($D$68 = "RIGHT", $Q111 &gt; IF($H$68="", 0, $H$68)), $R111,
    FALSE, N("Default case: Return NA()"),
    TRUE, NA()
)</f>
        <v>#N/A</v>
      </c>
      <c r="U111" s="81" t="e" cm="1">
        <f t="array" ref="U111">_xlfn.IFS(
    FALSE, N("Check if X1 shading is ON"),
    $U$48&lt;&gt;"x", NA(),
    FALSE, N("Check if case is 'LEFT' and x axis value less than z score"),
    AND($D$71 = "LEFT", $Q111 &lt; IF($H$71="", 0, $H$71)), $R111,
    FALSE, N("Check if case is 'RIGHT' and x axis value greater than z score"),
    AND($D$71 = "RIGHT", $Q111 &gt; IF($H$71="", 0, $H$71)), $R111,
    FALSE, N("Check if case is 'TWO' and both directions"),
    AND(
        $D$71 = "TWO",
        OR($Q111 &lt; -ABS($H$71), $Q111 &gt; ABS($H$71))
    ), $R111,
    FALSE, N("Default case: Return NA()"),
    TRUE, NA()
)</f>
        <v>#VALUE!</v>
      </c>
      <c r="V111" s="38"/>
      <c r="W111" s="23">
        <v>0.49999999999999789</v>
      </c>
      <c r="X111" s="23">
        <v>0.13400000000000001</v>
      </c>
      <c r="Y111" s="23">
        <f t="shared" si="16"/>
        <v>0.13400000000000001</v>
      </c>
      <c r="Z111" s="23" t="str">
        <f t="shared" si="17"/>
        <v>x</v>
      </c>
    </row>
    <row r="112" spans="1:26" ht="19" x14ac:dyDescent="0.25">
      <c r="A112" s="78" t="s">
        <v>387</v>
      </c>
      <c r="B112" s="23"/>
      <c r="C112" s="23"/>
      <c r="D112" s="39"/>
      <c r="E112" s="39"/>
      <c r="F112" s="39"/>
      <c r="G112" s="38"/>
      <c r="H112" s="16"/>
      <c r="I112" s="16"/>
      <c r="J112" s="16"/>
      <c r="K112" s="16"/>
      <c r="L112" s="16"/>
      <c r="M112" s="16"/>
      <c r="N112" s="38"/>
      <c r="O112" s="38"/>
      <c r="P112" s="38"/>
      <c r="Q112" s="46">
        <f t="shared" si="6"/>
        <v>-0.41666666666666885</v>
      </c>
      <c r="R112" s="81">
        <f t="shared" si="7"/>
        <v>0.36577236641400213</v>
      </c>
      <c r="S112" s="81" t="e" cm="1">
        <f t="array" ref="S112">_xlfn.IFS(
    FALSE, N("Check if X1 shading is ON"),
    $S$48&lt;&gt;"x", NA(),
    FALSE, N("Check if case is 'LEFT' and x axis value less than z score"),
    AND($D$67 = "LEFT", $Q112 &lt; IF($H$67="", 0, $H$67)), $R112,
    FALSE, N("Check if case is 'RIGHT' and x axis value greater than z score"),
    AND($D$67 = "RIGHT", $Q112 &gt; IF($H$67="", 0, $H$67)), $R112,
    FALSE, N("Check if case is 'TWO' and both directions"),
    AND(
        $D$67 = "TWO",
        OR($Q112 &lt; -ABS($H$67), $Q112 &gt; ABS($H$68))
    ), $R112,
    FALSE, N("Default case: Return NA()"),
    TRUE, NA()
)</f>
        <v>#N/A</v>
      </c>
      <c r="T112" s="81" t="e" cm="1">
        <f t="array" ref="T112">_xlfn.IFS(
    FALSE, N("Check if X1 shading is ON"),
    $S$48&lt;&gt;"x", NA(),
    FALSE, N("Check if case is 'LEFT' and x axis value less than z score"),
    AND($D$68 = "LEFT", $Q112 &lt; IF($H$68="", 0, $H$68)), $R112,
    FALSE, N("Check if case is 'RIGHT' and x axis value greater than z score"),
    AND($D$68 = "RIGHT", $Q112 &gt; IF($H$68="", 0, $H$68)), $R112,
    FALSE, N("Default case: Return NA()"),
    TRUE, NA()
)</f>
        <v>#N/A</v>
      </c>
      <c r="U112" s="81" t="e" cm="1">
        <f t="array" ref="U112">_xlfn.IFS(
    FALSE, N("Check if X1 shading is ON"),
    $U$48&lt;&gt;"x", NA(),
    FALSE, N("Check if case is 'LEFT' and x axis value less than z score"),
    AND($D$71 = "LEFT", $Q112 &lt; IF($H$71="", 0, $H$71)), $R112,
    FALSE, N("Check if case is 'RIGHT' and x axis value greater than z score"),
    AND($D$71 = "RIGHT", $Q112 &gt; IF($H$71="", 0, $H$71)), $R112,
    FALSE, N("Check if case is 'TWO' and both directions"),
    AND(
        $D$71 = "TWO",
        OR($Q112 &lt; -ABS($H$71), $Q112 &gt; ABS($H$71))
    ), $R112,
    FALSE, N("Default case: Return NA()"),
    TRUE, NA()
)</f>
        <v>#VALUE!</v>
      </c>
      <c r="V112" s="38"/>
      <c r="W112" s="23">
        <v>0.66666666666666441</v>
      </c>
      <c r="X112" s="23">
        <v>0.13400000000000001</v>
      </c>
      <c r="Y112" s="23">
        <f t="shared" si="16"/>
        <v>0.13400000000000001</v>
      </c>
      <c r="Z112" s="23" t="str">
        <f t="shared" si="17"/>
        <v>x</v>
      </c>
    </row>
    <row r="113" spans="1:26" ht="16" x14ac:dyDescent="0.2">
      <c r="A113" s="44" t="s">
        <v>289</v>
      </c>
      <c r="B113" s="5" t="s">
        <v>290</v>
      </c>
      <c r="C113" s="44" t="s">
        <v>388</v>
      </c>
      <c r="D113" s="44" t="s">
        <v>389</v>
      </c>
      <c r="E113" s="44" t="s">
        <v>390</v>
      </c>
      <c r="F113" s="44" t="s">
        <v>391</v>
      </c>
      <c r="G113" s="38"/>
      <c r="H113" s="16"/>
      <c r="I113" s="16"/>
      <c r="J113" s="16"/>
      <c r="K113" s="16"/>
      <c r="L113" s="16"/>
      <c r="M113" s="16"/>
      <c r="N113" s="38"/>
      <c r="O113" s="38"/>
      <c r="P113" s="38"/>
      <c r="Q113" s="46">
        <f t="shared" si="6"/>
        <v>-0.37500000000000216</v>
      </c>
      <c r="R113" s="81">
        <f t="shared" si="7"/>
        <v>0.37185509386976862</v>
      </c>
      <c r="S113" s="81" t="e" cm="1">
        <f t="array" ref="S113">_xlfn.IFS(
    FALSE, N("Check if X1 shading is ON"),
    $S$48&lt;&gt;"x", NA(),
    FALSE, N("Check if case is 'LEFT' and x axis value less than z score"),
    AND($D$67 = "LEFT", $Q113 &lt; IF($H$67="", 0, $H$67)), $R113,
    FALSE, N("Check if case is 'RIGHT' and x axis value greater than z score"),
    AND($D$67 = "RIGHT", $Q113 &gt; IF($H$67="", 0, $H$67)), $R113,
    FALSE, N("Check if case is 'TWO' and both directions"),
    AND(
        $D$67 = "TWO",
        OR($Q113 &lt; -ABS($H$67), $Q113 &gt; ABS($H$68))
    ), $R113,
    FALSE, N("Default case: Return NA()"),
    TRUE, NA()
)</f>
        <v>#N/A</v>
      </c>
      <c r="T113" s="81" t="e" cm="1">
        <f t="array" ref="T113">_xlfn.IFS(
    FALSE, N("Check if X1 shading is ON"),
    $S$48&lt;&gt;"x", NA(),
    FALSE, N("Check if case is 'LEFT' and x axis value less than z score"),
    AND($D$68 = "LEFT", $Q113 &lt; IF($H$68="", 0, $H$68)), $R113,
    FALSE, N("Check if case is 'RIGHT' and x axis value greater than z score"),
    AND($D$68 = "RIGHT", $Q113 &gt; IF($H$68="", 0, $H$68)), $R113,
    FALSE, N("Default case: Return NA()"),
    TRUE, NA()
)</f>
        <v>#N/A</v>
      </c>
      <c r="U113" s="81" t="e" cm="1">
        <f t="array" ref="U113">_xlfn.IFS(
    FALSE, N("Check if X1 shading is ON"),
    $U$48&lt;&gt;"x", NA(),
    FALSE, N("Check if case is 'LEFT' and x axis value less than z score"),
    AND($D$71 = "LEFT", $Q113 &lt; IF($H$71="", 0, $H$71)), $R113,
    FALSE, N("Check if case is 'RIGHT' and x axis value greater than z score"),
    AND($D$71 = "RIGHT", $Q113 &gt; IF($H$71="", 0, $H$71)), $R113,
    FALSE, N("Check if case is 'TWO' and both directions"),
    AND(
        $D$71 = "TWO",
        OR($Q113 &lt; -ABS($H$71), $Q113 &gt; ABS($H$71))
    ), $R113,
    FALSE, N("Default case: Return NA()"),
    TRUE, NA()
)</f>
        <v>#VALUE!</v>
      </c>
      <c r="V113" s="38"/>
      <c r="W113" s="23">
        <v>0.83333333333333093</v>
      </c>
      <c r="X113" s="23">
        <v>0.13400000000000001</v>
      </c>
      <c r="Y113" s="23">
        <f t="shared" si="16"/>
        <v>0.13400000000000001</v>
      </c>
      <c r="Z113" s="23" t="str">
        <f t="shared" si="17"/>
        <v>x</v>
      </c>
    </row>
    <row r="114" spans="1:26" ht="17" x14ac:dyDescent="0.2">
      <c r="A114" s="83" t="str">
        <f>L47</f>
        <v>x</v>
      </c>
      <c r="B114" s="23">
        <f>IF(A114="x",-0.02,NA())</f>
        <v>-0.02</v>
      </c>
      <c r="C114" s="39">
        <v>-4</v>
      </c>
      <c r="D114" s="39">
        <f>IF(
    ISNA(A114),
    NA(),
    B114
)</f>
        <v>-0.02</v>
      </c>
      <c r="E114" s="23"/>
      <c r="F114" s="44"/>
      <c r="G114" s="38"/>
      <c r="H114" s="16"/>
      <c r="I114" s="16"/>
      <c r="J114" s="16"/>
      <c r="K114" s="16"/>
      <c r="L114" s="16"/>
      <c r="M114" s="16"/>
      <c r="N114" s="38"/>
      <c r="O114" s="38"/>
      <c r="P114" s="38"/>
      <c r="Q114" s="46">
        <f t="shared" si="6"/>
        <v>-0.33333333333333548</v>
      </c>
      <c r="R114" s="81">
        <f t="shared" si="7"/>
        <v>0.37738322769299293</v>
      </c>
      <c r="S114" s="81" t="e" cm="1">
        <f t="array" ref="S114">_xlfn.IFS(
    FALSE, N("Check if X1 shading is ON"),
    $S$48&lt;&gt;"x", NA(),
    FALSE, N("Check if case is 'LEFT' and x axis value less than z score"),
    AND($D$67 = "LEFT", $Q114 &lt; IF($H$67="", 0, $H$67)), $R114,
    FALSE, N("Check if case is 'RIGHT' and x axis value greater than z score"),
    AND($D$67 = "RIGHT", $Q114 &gt; IF($H$67="", 0, $H$67)), $R114,
    FALSE, N("Check if case is 'TWO' and both directions"),
    AND(
        $D$67 = "TWO",
        OR($Q114 &lt; -ABS($H$67), $Q114 &gt; ABS($H$68))
    ), $R114,
    FALSE, N("Default case: Return NA()"),
    TRUE, NA()
)</f>
        <v>#N/A</v>
      </c>
      <c r="T114" s="81" t="e" cm="1">
        <f t="array" ref="T114">_xlfn.IFS(
    FALSE, N("Check if X1 shading is ON"),
    $S$48&lt;&gt;"x", NA(),
    FALSE, N("Check if case is 'LEFT' and x axis value less than z score"),
    AND($D$68 = "LEFT", $Q114 &lt; IF($H$68="", 0, $H$68)), $R114,
    FALSE, N("Check if case is 'RIGHT' and x axis value greater than z score"),
    AND($D$68 = "RIGHT", $Q114 &gt; IF($H$68="", 0, $H$68)), $R114,
    FALSE, N("Default case: Return NA()"),
    TRUE, NA()
)</f>
        <v>#N/A</v>
      </c>
      <c r="U114" s="81" t="e" cm="1">
        <f t="array" ref="U114">_xlfn.IFS(
    FALSE, N("Check if X1 shading is ON"),
    $U$48&lt;&gt;"x", NA(),
    FALSE, N("Check if case is 'LEFT' and x axis value less than z score"),
    AND($D$71 = "LEFT", $Q114 &lt; IF($H$71="", 0, $H$71)), $R114,
    FALSE, N("Check if case is 'RIGHT' and x axis value greater than z score"),
    AND($D$71 = "RIGHT", $Q114 &gt; IF($H$71="", 0, $H$71)), $R114,
    FALSE, N("Check if case is 'TWO' and both directions"),
    AND(
        $D$71 = "TWO",
        OR($Q114 &lt; -ABS($H$71), $Q114 &gt; ABS($H$71))
    ), $R114,
    FALSE, N("Default case: Return NA()"),
    TRUE, NA()
)</f>
        <v>#VALUE!</v>
      </c>
      <c r="V114" s="38"/>
      <c r="W114" s="23">
        <v>1.1666666666666643</v>
      </c>
      <c r="X114" s="23">
        <v>0.13400000000000001</v>
      </c>
      <c r="Y114" s="23">
        <f t="shared" si="16"/>
        <v>0.13400000000000001</v>
      </c>
      <c r="Z114" s="23" t="str">
        <f t="shared" si="17"/>
        <v>x</v>
      </c>
    </row>
    <row r="115" spans="1:26" ht="16" x14ac:dyDescent="0.2">
      <c r="A115" s="39"/>
      <c r="B115" s="23"/>
      <c r="C115" s="39">
        <f t="shared" ref="C115:C121" si="20">C114+1</f>
        <v>-3</v>
      </c>
      <c r="D115" s="39">
        <f t="shared" ref="D115:D121" si="21">D114</f>
        <v>-0.02</v>
      </c>
      <c r="E115" s="23" t="str">
        <f>C115&amp;$H$66</f>
        <v>-3z</v>
      </c>
      <c r="F115" s="81">
        <f t="shared" ref="F115:F121" si="22">IF($A$114="x",_xlfn.NORM.S.DIST(C115,FALSE),NA())</f>
        <v>4.4318484119380075E-3</v>
      </c>
      <c r="G115" s="38"/>
      <c r="H115" s="16"/>
      <c r="I115" s="16"/>
      <c r="J115" s="16"/>
      <c r="K115" s="16"/>
      <c r="L115" s="16"/>
      <c r="M115" s="16"/>
      <c r="N115" s="38"/>
      <c r="O115" s="38"/>
      <c r="P115" s="38"/>
      <c r="Q115" s="46">
        <f t="shared" ref="Q115:Q178" si="23">Q114+$P$52</f>
        <v>-0.29166666666666879</v>
      </c>
      <c r="R115" s="81">
        <f t="shared" ref="R115:R178" si="24">IF(
    LEFT($B$67,1) ="T",
    _xlfn.T.DIST(Q115, $A$67-1, FALSE),
    _xlfn.NORM.S.DIST(Q115, FALSE)
)</f>
        <v>0.3823292022799164</v>
      </c>
      <c r="S115" s="81" t="e" cm="1">
        <f t="array" ref="S115">_xlfn.IFS(
    FALSE, N("Check if X1 shading is ON"),
    $S$48&lt;&gt;"x", NA(),
    FALSE, N("Check if case is 'LEFT' and x axis value less than z score"),
    AND($D$67 = "LEFT", $Q115 &lt; IF($H$67="", 0, $H$67)), $R115,
    FALSE, N("Check if case is 'RIGHT' and x axis value greater than z score"),
    AND($D$67 = "RIGHT", $Q115 &gt; IF($H$67="", 0, $H$67)), $R115,
    FALSE, N("Check if case is 'TWO' and both directions"),
    AND(
        $D$67 = "TWO",
        OR($Q115 &lt; -ABS($H$67), $Q115 &gt; ABS($H$68))
    ), $R115,
    FALSE, N("Default case: Return NA()"),
    TRUE, NA()
)</f>
        <v>#N/A</v>
      </c>
      <c r="T115" s="81" t="e" cm="1">
        <f t="array" ref="T115">_xlfn.IFS(
    FALSE, N("Check if X1 shading is ON"),
    $S$48&lt;&gt;"x", NA(),
    FALSE, N("Check if case is 'LEFT' and x axis value less than z score"),
    AND($D$68 = "LEFT", $Q115 &lt; IF($H$68="", 0, $H$68)), $R115,
    FALSE, N("Check if case is 'RIGHT' and x axis value greater than z score"),
    AND($D$68 = "RIGHT", $Q115 &gt; IF($H$68="", 0, $H$68)), $R115,
    FALSE, N("Default case: Return NA()"),
    TRUE, NA()
)</f>
        <v>#N/A</v>
      </c>
      <c r="U115" s="81" t="e" cm="1">
        <f t="array" ref="U115">_xlfn.IFS(
    FALSE, N("Check if X1 shading is ON"),
    $U$48&lt;&gt;"x", NA(),
    FALSE, N("Check if case is 'LEFT' and x axis value less than z score"),
    AND($D$71 = "LEFT", $Q115 &lt; IF($H$71="", 0, $H$71)), $R115,
    FALSE, N("Check if case is 'RIGHT' and x axis value greater than z score"),
    AND($D$71 = "RIGHT", $Q115 &gt; IF($H$71="", 0, $H$71)), $R115,
    FALSE, N("Check if case is 'TWO' and both directions"),
    AND(
        $D$71 = "TWO",
        OR($Q115 &lt; -ABS($H$71), $Q115 &gt; ABS($H$71))
    ), $R115,
    FALSE, N("Default case: Return NA()"),
    TRUE, NA()
)</f>
        <v>#VALUE!</v>
      </c>
      <c r="V115" s="38"/>
      <c r="W115" s="23">
        <v>1.3333333333333313</v>
      </c>
      <c r="X115" s="23">
        <v>0.13400000000000001</v>
      </c>
      <c r="Y115" s="23">
        <f t="shared" si="16"/>
        <v>0.13400000000000001</v>
      </c>
      <c r="Z115" s="23" t="str">
        <f t="shared" si="17"/>
        <v>x</v>
      </c>
    </row>
    <row r="116" spans="1:26" ht="16" x14ac:dyDescent="0.2">
      <c r="A116" s="39"/>
      <c r="B116" s="23"/>
      <c r="C116" s="39">
        <f t="shared" si="20"/>
        <v>-2</v>
      </c>
      <c r="D116" s="39">
        <f t="shared" si="21"/>
        <v>-0.02</v>
      </c>
      <c r="E116" s="23" t="str">
        <f t="shared" ref="E116:E117" si="25">C116&amp;$H$66</f>
        <v>-2z</v>
      </c>
      <c r="F116" s="81">
        <f t="shared" si="22"/>
        <v>5.3990966513188063E-2</v>
      </c>
      <c r="G116" s="38"/>
      <c r="H116" s="16"/>
      <c r="I116" s="16"/>
      <c r="J116" s="16"/>
      <c r="K116" s="16"/>
      <c r="L116" s="16"/>
      <c r="M116" s="16"/>
      <c r="N116" s="38"/>
      <c r="O116" s="38"/>
      <c r="P116" s="38"/>
      <c r="Q116" s="46">
        <f t="shared" si="23"/>
        <v>-0.25000000000000211</v>
      </c>
      <c r="R116" s="81">
        <f t="shared" si="24"/>
        <v>0.38666811680284902</v>
      </c>
      <c r="S116" s="81" t="e" cm="1">
        <f t="array" ref="S116">_xlfn.IFS(
    FALSE, N("Check if X1 shading is ON"),
    $S$48&lt;&gt;"x", NA(),
    FALSE, N("Check if case is 'LEFT' and x axis value less than z score"),
    AND($D$67 = "LEFT", $Q116 &lt; IF($H$67="", 0, $H$67)), $R116,
    FALSE, N("Check if case is 'RIGHT' and x axis value greater than z score"),
    AND($D$67 = "RIGHT", $Q116 &gt; IF($H$67="", 0, $H$67)), $R116,
    FALSE, N("Check if case is 'TWO' and both directions"),
    AND(
        $D$67 = "TWO",
        OR($Q116 &lt; -ABS($H$67), $Q116 &gt; ABS($H$68))
    ), $R116,
    FALSE, N("Default case: Return NA()"),
    TRUE, NA()
)</f>
        <v>#N/A</v>
      </c>
      <c r="T116" s="81" t="e" cm="1">
        <f t="array" ref="T116">_xlfn.IFS(
    FALSE, N("Check if X1 shading is ON"),
    $S$48&lt;&gt;"x", NA(),
    FALSE, N("Check if case is 'LEFT' and x axis value less than z score"),
    AND($D$68 = "LEFT", $Q116 &lt; IF($H$68="", 0, $H$68)), $R116,
    FALSE, N("Check if case is 'RIGHT' and x axis value greater than z score"),
    AND($D$68 = "RIGHT", $Q116 &gt; IF($H$68="", 0, $H$68)), $R116,
    FALSE, N("Default case: Return NA()"),
    TRUE, NA()
)</f>
        <v>#N/A</v>
      </c>
      <c r="U116" s="81" t="e" cm="1">
        <f t="array" ref="U116">_xlfn.IFS(
    FALSE, N("Check if X1 shading is ON"),
    $U$48&lt;&gt;"x", NA(),
    FALSE, N("Check if case is 'LEFT' and x axis value less than z score"),
    AND($D$71 = "LEFT", $Q116 &lt; IF($H$71="", 0, $H$71)), $R116,
    FALSE, N("Check if case is 'RIGHT' and x axis value greater than z score"),
    AND($D$71 = "RIGHT", $Q116 &gt; IF($H$71="", 0, $H$71)), $R116,
    FALSE, N("Check if case is 'TWO' and both directions"),
    AND(
        $D$71 = "TWO",
        OR($Q116 &lt; -ABS($H$71), $Q116 &gt; ABS($H$71))
    ), $R116,
    FALSE, N("Default case: Return NA()"),
    TRUE, NA()
)</f>
        <v>#VALUE!</v>
      </c>
      <c r="V116" s="38"/>
      <c r="W116" s="23">
        <v>-1.1666666666666687</v>
      </c>
      <c r="X116" s="23">
        <v>0.158</v>
      </c>
      <c r="Y116" s="23">
        <f t="shared" si="16"/>
        <v>0.158</v>
      </c>
      <c r="Z116" s="23" t="str">
        <f t="shared" si="17"/>
        <v>x</v>
      </c>
    </row>
    <row r="117" spans="1:26" ht="16" x14ac:dyDescent="0.2">
      <c r="A117" s="39"/>
      <c r="B117" s="23"/>
      <c r="C117" s="39">
        <f t="shared" si="20"/>
        <v>-1</v>
      </c>
      <c r="D117" s="39">
        <f t="shared" si="21"/>
        <v>-0.02</v>
      </c>
      <c r="E117" s="23" t="str">
        <f t="shared" si="25"/>
        <v>-1z</v>
      </c>
      <c r="F117" s="81">
        <f t="shared" si="22"/>
        <v>0.24197072451914337</v>
      </c>
      <c r="G117" s="38"/>
      <c r="H117" s="16"/>
      <c r="I117" s="16"/>
      <c r="J117" s="16"/>
      <c r="K117" s="16"/>
      <c r="L117" s="16"/>
      <c r="M117" s="16"/>
      <c r="N117" s="38"/>
      <c r="O117" s="38"/>
      <c r="P117" s="38"/>
      <c r="Q117" s="46">
        <f t="shared" si="23"/>
        <v>-0.20833333333333545</v>
      </c>
      <c r="R117" s="81">
        <f t="shared" si="24"/>
        <v>0.39037794394036218</v>
      </c>
      <c r="S117" s="81" t="e" cm="1">
        <f t="array" ref="S117">_xlfn.IFS(
    FALSE, N("Check if X1 shading is ON"),
    $S$48&lt;&gt;"x", NA(),
    FALSE, N("Check if case is 'LEFT' and x axis value less than z score"),
    AND($D$67 = "LEFT", $Q117 &lt; IF($H$67="", 0, $H$67)), $R117,
    FALSE, N("Check if case is 'RIGHT' and x axis value greater than z score"),
    AND($D$67 = "RIGHT", $Q117 &gt; IF($H$67="", 0, $H$67)), $R117,
    FALSE, N("Check if case is 'TWO' and both directions"),
    AND(
        $D$67 = "TWO",
        OR($Q117 &lt; -ABS($H$67), $Q117 &gt; ABS($H$68))
    ), $R117,
    FALSE, N("Default case: Return NA()"),
    TRUE, NA()
)</f>
        <v>#N/A</v>
      </c>
      <c r="T117" s="81" t="e" cm="1">
        <f t="array" ref="T117">_xlfn.IFS(
    FALSE, N("Check if X1 shading is ON"),
    $S$48&lt;&gt;"x", NA(),
    FALSE, N("Check if case is 'LEFT' and x axis value less than z score"),
    AND($D$68 = "LEFT", $Q117 &lt; IF($H$68="", 0, $H$68)), $R117,
    FALSE, N("Check if case is 'RIGHT' and x axis value greater than z score"),
    AND($D$68 = "RIGHT", $Q117 &gt; IF($H$68="", 0, $H$68)), $R117,
    FALSE, N("Default case: Return NA()"),
    TRUE, NA()
)</f>
        <v>#N/A</v>
      </c>
      <c r="U117" s="81" t="e" cm="1">
        <f t="array" ref="U117">_xlfn.IFS(
    FALSE, N("Check if X1 shading is ON"),
    $U$48&lt;&gt;"x", NA(),
    FALSE, N("Check if case is 'LEFT' and x axis value less than z score"),
    AND($D$71 = "LEFT", $Q117 &lt; IF($H$71="", 0, $H$71)), $R117,
    FALSE, N("Check if case is 'RIGHT' and x axis value greater than z score"),
    AND($D$71 = "RIGHT", $Q117 &gt; IF($H$71="", 0, $H$71)), $R117,
    FALSE, N("Check if case is 'TWO' and both directions"),
    AND(
        $D$71 = "TWO",
        OR($Q117 &lt; -ABS($H$71), $Q117 &gt; ABS($H$71))
    ), $R117,
    FALSE, N("Default case: Return NA()"),
    TRUE, NA()
)</f>
        <v>#VALUE!</v>
      </c>
      <c r="V117" s="38"/>
      <c r="W117" s="23">
        <v>-0.83333333333333526</v>
      </c>
      <c r="X117" s="23">
        <v>0.158</v>
      </c>
      <c r="Y117" s="23">
        <f t="shared" si="16"/>
        <v>0.158</v>
      </c>
      <c r="Z117" s="23" t="str">
        <f t="shared" si="17"/>
        <v>x</v>
      </c>
    </row>
    <row r="118" spans="1:26" ht="16" x14ac:dyDescent="0.2">
      <c r="A118" s="39"/>
      <c r="B118" s="23"/>
      <c r="C118" s="39">
        <f t="shared" si="20"/>
        <v>0</v>
      </c>
      <c r="D118" s="39">
        <f t="shared" si="21"/>
        <v>-0.02</v>
      </c>
      <c r="E118" s="23">
        <f>C118</f>
        <v>0</v>
      </c>
      <c r="F118" s="81">
        <f t="shared" si="22"/>
        <v>0.3989422804014327</v>
      </c>
      <c r="G118" s="38"/>
      <c r="H118" s="16"/>
      <c r="I118" s="16"/>
      <c r="J118" s="16"/>
      <c r="K118" s="16"/>
      <c r="L118" s="16"/>
      <c r="M118" s="16"/>
      <c r="N118" s="38"/>
      <c r="O118" s="38"/>
      <c r="P118" s="38"/>
      <c r="Q118" s="46">
        <f t="shared" si="23"/>
        <v>-0.16666666666666879</v>
      </c>
      <c r="R118" s="81">
        <f t="shared" si="24"/>
        <v>0.39343971610193973</v>
      </c>
      <c r="S118" s="81" t="e" cm="1">
        <f t="array" ref="S118">_xlfn.IFS(
    FALSE, N("Check if X1 shading is ON"),
    $S$48&lt;&gt;"x", NA(),
    FALSE, N("Check if case is 'LEFT' and x axis value less than z score"),
    AND($D$67 = "LEFT", $Q118 &lt; IF($H$67="", 0, $H$67)), $R118,
    FALSE, N("Check if case is 'RIGHT' and x axis value greater than z score"),
    AND($D$67 = "RIGHT", $Q118 &gt; IF($H$67="", 0, $H$67)), $R118,
    FALSE, N("Check if case is 'TWO' and both directions"),
    AND(
        $D$67 = "TWO",
        OR($Q118 &lt; -ABS($H$67), $Q118 &gt; ABS($H$68))
    ), $R118,
    FALSE, N("Default case: Return NA()"),
    TRUE, NA()
)</f>
        <v>#N/A</v>
      </c>
      <c r="T118" s="81" t="e" cm="1">
        <f t="array" ref="T118">_xlfn.IFS(
    FALSE, N("Check if X1 shading is ON"),
    $S$48&lt;&gt;"x", NA(),
    FALSE, N("Check if case is 'LEFT' and x axis value less than z score"),
    AND($D$68 = "LEFT", $Q118 &lt; IF($H$68="", 0, $H$68)), $R118,
    FALSE, N("Check if case is 'RIGHT' and x axis value greater than z score"),
    AND($D$68 = "RIGHT", $Q118 &gt; IF($H$68="", 0, $H$68)), $R118,
    FALSE, N("Default case: Return NA()"),
    TRUE, NA()
)</f>
        <v>#N/A</v>
      </c>
      <c r="U118" s="81" t="e" cm="1">
        <f t="array" ref="U118">_xlfn.IFS(
    FALSE, N("Check if X1 shading is ON"),
    $U$48&lt;&gt;"x", NA(),
    FALSE, N("Check if case is 'LEFT' and x axis value less than z score"),
    AND($D$71 = "LEFT", $Q118 &lt; IF($H$71="", 0, $H$71)), $R118,
    FALSE, N("Check if case is 'RIGHT' and x axis value greater than z score"),
    AND($D$71 = "RIGHT", $Q118 &gt; IF($H$71="", 0, $H$71)), $R118,
    FALSE, N("Check if case is 'TWO' and both directions"),
    AND(
        $D$71 = "TWO",
        OR($Q118 &lt; -ABS($H$71), $Q118 &gt; ABS($H$71))
    ), $R118,
    FALSE, N("Default case: Return NA()"),
    TRUE, NA()
)</f>
        <v>#VALUE!</v>
      </c>
      <c r="V118" s="38"/>
      <c r="W118" s="23">
        <v>-0.66666666666666874</v>
      </c>
      <c r="X118" s="23">
        <v>0.158</v>
      </c>
      <c r="Y118" s="23">
        <f t="shared" si="16"/>
        <v>0.158</v>
      </c>
      <c r="Z118" s="23" t="str">
        <f t="shared" si="17"/>
        <v>x</v>
      </c>
    </row>
    <row r="119" spans="1:26" ht="16" x14ac:dyDescent="0.2">
      <c r="A119" s="39"/>
      <c r="B119" s="23"/>
      <c r="C119" s="39">
        <f t="shared" si="20"/>
        <v>1</v>
      </c>
      <c r="D119" s="39">
        <f t="shared" si="21"/>
        <v>-0.02</v>
      </c>
      <c r="E119" s="23" t="str">
        <f t="shared" ref="E119:E121" si="26">C119&amp;$H$66</f>
        <v>1z</v>
      </c>
      <c r="F119" s="81">
        <f t="shared" si="22"/>
        <v>0.24197072451914337</v>
      </c>
      <c r="G119" s="38"/>
      <c r="H119" s="16"/>
      <c r="I119" s="16"/>
      <c r="J119" s="16"/>
      <c r="K119" s="16"/>
      <c r="L119" s="16"/>
      <c r="M119" s="16"/>
      <c r="N119" s="38"/>
      <c r="O119" s="38"/>
      <c r="P119" s="38"/>
      <c r="Q119" s="46">
        <f t="shared" si="23"/>
        <v>-0.12500000000000214</v>
      </c>
      <c r="R119" s="81">
        <f t="shared" si="24"/>
        <v>0.39583768694474941</v>
      </c>
      <c r="S119" s="81" t="e" cm="1">
        <f t="array" ref="S119">_xlfn.IFS(
    FALSE, N("Check if X1 shading is ON"),
    $S$48&lt;&gt;"x", NA(),
    FALSE, N("Check if case is 'LEFT' and x axis value less than z score"),
    AND($D$67 = "LEFT", $Q119 &lt; IF($H$67="", 0, $H$67)), $R119,
    FALSE, N("Check if case is 'RIGHT' and x axis value greater than z score"),
    AND($D$67 = "RIGHT", $Q119 &gt; IF($H$67="", 0, $H$67)), $R119,
    FALSE, N("Check if case is 'TWO' and both directions"),
    AND(
        $D$67 = "TWO",
        OR($Q119 &lt; -ABS($H$67), $Q119 &gt; ABS($H$68))
    ), $R119,
    FALSE, N("Default case: Return NA()"),
    TRUE, NA()
)</f>
        <v>#N/A</v>
      </c>
      <c r="T119" s="81" t="e" cm="1">
        <f t="array" ref="T119">_xlfn.IFS(
    FALSE, N("Check if X1 shading is ON"),
    $S$48&lt;&gt;"x", NA(),
    FALSE, N("Check if case is 'LEFT' and x axis value less than z score"),
    AND($D$68 = "LEFT", $Q119 &lt; IF($H$68="", 0, $H$68)), $R119,
    FALSE, N("Check if case is 'RIGHT' and x axis value greater than z score"),
    AND($D$68 = "RIGHT", $Q119 &gt; IF($H$68="", 0, $H$68)), $R119,
    FALSE, N("Default case: Return NA()"),
    TRUE, NA()
)</f>
        <v>#N/A</v>
      </c>
      <c r="U119" s="81" t="e" cm="1">
        <f t="array" ref="U119">_xlfn.IFS(
    FALSE, N("Check if X1 shading is ON"),
    $U$48&lt;&gt;"x", NA(),
    FALSE, N("Check if case is 'LEFT' and x axis value less than z score"),
    AND($D$71 = "LEFT", $Q119 &lt; IF($H$71="", 0, $H$71)), $R119,
    FALSE, N("Check if case is 'RIGHT' and x axis value greater than z score"),
    AND($D$71 = "RIGHT", $Q119 &gt; IF($H$71="", 0, $H$71)), $R119,
    FALSE, N("Check if case is 'TWO' and both directions"),
    AND(
        $D$71 = "TWO",
        OR($Q119 &lt; -ABS($H$71), $Q119 &gt; ABS($H$71))
    ), $R119,
    FALSE, N("Default case: Return NA()"),
    TRUE, NA()
)</f>
        <v>#VALUE!</v>
      </c>
      <c r="V119" s="38"/>
      <c r="W119" s="23">
        <v>-0.50000000000000222</v>
      </c>
      <c r="X119" s="23">
        <v>0.158</v>
      </c>
      <c r="Y119" s="23">
        <f t="shared" si="16"/>
        <v>0.158</v>
      </c>
      <c r="Z119" s="23" t="str">
        <f t="shared" si="17"/>
        <v>x</v>
      </c>
    </row>
    <row r="120" spans="1:26" ht="16" x14ac:dyDescent="0.2">
      <c r="A120" s="39"/>
      <c r="B120" s="23"/>
      <c r="C120" s="39">
        <f t="shared" si="20"/>
        <v>2</v>
      </c>
      <c r="D120" s="39">
        <f t="shared" si="21"/>
        <v>-0.02</v>
      </c>
      <c r="E120" s="23" t="str">
        <f t="shared" si="26"/>
        <v>2z</v>
      </c>
      <c r="F120" s="81">
        <f t="shared" si="22"/>
        <v>5.3990966513188063E-2</v>
      </c>
      <c r="G120" s="38"/>
      <c r="H120" s="16"/>
      <c r="I120" s="16"/>
      <c r="J120" s="16"/>
      <c r="K120" s="16"/>
      <c r="L120" s="16"/>
      <c r="M120" s="16"/>
      <c r="N120" s="38"/>
      <c r="O120" s="38"/>
      <c r="P120" s="38"/>
      <c r="Q120" s="46">
        <f t="shared" si="23"/>
        <v>-8.333333333333548E-2</v>
      </c>
      <c r="R120" s="81">
        <f t="shared" si="24"/>
        <v>0.39755946625834188</v>
      </c>
      <c r="S120" s="81" t="e" cm="1">
        <f t="array" ref="S120">_xlfn.IFS(
    FALSE, N("Check if X1 shading is ON"),
    $S$48&lt;&gt;"x", NA(),
    FALSE, N("Check if case is 'LEFT' and x axis value less than z score"),
    AND($D$67 = "LEFT", $Q120 &lt; IF($H$67="", 0, $H$67)), $R120,
    FALSE, N("Check if case is 'RIGHT' and x axis value greater than z score"),
    AND($D$67 = "RIGHT", $Q120 &gt; IF($H$67="", 0, $H$67)), $R120,
    FALSE, N("Check if case is 'TWO' and both directions"),
    AND(
        $D$67 = "TWO",
        OR($Q120 &lt; -ABS($H$67), $Q120 &gt; ABS($H$68))
    ), $R120,
    FALSE, N("Default case: Return NA()"),
    TRUE, NA()
)</f>
        <v>#N/A</v>
      </c>
      <c r="T120" s="81" t="e" cm="1">
        <f t="array" ref="T120">_xlfn.IFS(
    FALSE, N("Check if X1 shading is ON"),
    $S$48&lt;&gt;"x", NA(),
    FALSE, N("Check if case is 'LEFT' and x axis value less than z score"),
    AND($D$68 = "LEFT", $Q120 &lt; IF($H$68="", 0, $H$68)), $R120,
    FALSE, N("Check if case is 'RIGHT' and x axis value greater than z score"),
    AND($D$68 = "RIGHT", $Q120 &gt; IF($H$68="", 0, $H$68)), $R120,
    FALSE, N("Default case: Return NA()"),
    TRUE, NA()
)</f>
        <v>#N/A</v>
      </c>
      <c r="U120" s="81" t="e" cm="1">
        <f t="array" ref="U120">_xlfn.IFS(
    FALSE, N("Check if X1 shading is ON"),
    $U$48&lt;&gt;"x", NA(),
    FALSE, N("Check if case is 'LEFT' and x axis value less than z score"),
    AND($D$71 = "LEFT", $Q120 &lt; IF($H$71="", 0, $H$71)), $R120,
    FALSE, N("Check if case is 'RIGHT' and x axis value greater than z score"),
    AND($D$71 = "RIGHT", $Q120 &gt; IF($H$71="", 0, $H$71)), $R120,
    FALSE, N("Check if case is 'TWO' and both directions"),
    AND(
        $D$71 = "TWO",
        OR($Q120 &lt; -ABS($H$71), $Q120 &gt; ABS($H$71))
    ), $R120,
    FALSE, N("Default case: Return NA()"),
    TRUE, NA()
)</f>
        <v>#VALUE!</v>
      </c>
      <c r="V120" s="38"/>
      <c r="W120" s="23">
        <v>-0.33333333333333548</v>
      </c>
      <c r="X120" s="23">
        <v>0.158</v>
      </c>
      <c r="Y120" s="23">
        <f t="shared" si="16"/>
        <v>0.158</v>
      </c>
      <c r="Z120" s="23" t="str">
        <f t="shared" si="17"/>
        <v>x</v>
      </c>
    </row>
    <row r="121" spans="1:26" ht="16" x14ac:dyDescent="0.2">
      <c r="A121" s="39"/>
      <c r="B121" s="23"/>
      <c r="C121" s="39">
        <f t="shared" si="20"/>
        <v>3</v>
      </c>
      <c r="D121" s="39">
        <f t="shared" si="21"/>
        <v>-0.02</v>
      </c>
      <c r="E121" s="23" t="str">
        <f t="shared" si="26"/>
        <v>3z</v>
      </c>
      <c r="F121" s="81">
        <f t="shared" si="22"/>
        <v>4.4318484119380075E-3</v>
      </c>
      <c r="G121" s="38"/>
      <c r="H121" s="16"/>
      <c r="I121" s="16"/>
      <c r="J121" s="16"/>
      <c r="K121" s="16"/>
      <c r="L121" s="16"/>
      <c r="M121" s="16"/>
      <c r="N121" s="38"/>
      <c r="O121" s="38"/>
      <c r="P121" s="38"/>
      <c r="Q121" s="46">
        <f t="shared" si="23"/>
        <v>-4.1666666666668815E-2</v>
      </c>
      <c r="R121" s="81">
        <f t="shared" si="24"/>
        <v>0.39859612660068527</v>
      </c>
      <c r="S121" s="81" t="e" cm="1">
        <f t="array" ref="S121">_xlfn.IFS(
    FALSE, N("Check if X1 shading is ON"),
    $S$48&lt;&gt;"x", NA(),
    FALSE, N("Check if case is 'LEFT' and x axis value less than z score"),
    AND($D$67 = "LEFT", $Q121 &lt; IF($H$67="", 0, $H$67)), $R121,
    FALSE, N("Check if case is 'RIGHT' and x axis value greater than z score"),
    AND($D$67 = "RIGHT", $Q121 &gt; IF($H$67="", 0, $H$67)), $R121,
    FALSE, N("Check if case is 'TWO' and both directions"),
    AND(
        $D$67 = "TWO",
        OR($Q121 &lt; -ABS($H$67), $Q121 &gt; ABS($H$68))
    ), $R121,
    FALSE, N("Default case: Return NA()"),
    TRUE, NA()
)</f>
        <v>#N/A</v>
      </c>
      <c r="T121" s="81" t="e" cm="1">
        <f t="array" ref="T121">_xlfn.IFS(
    FALSE, N("Check if X1 shading is ON"),
    $S$48&lt;&gt;"x", NA(),
    FALSE, N("Check if case is 'LEFT' and x axis value less than z score"),
    AND($D$68 = "LEFT", $Q121 &lt; IF($H$68="", 0, $H$68)), $R121,
    FALSE, N("Check if case is 'RIGHT' and x axis value greater than z score"),
    AND($D$68 = "RIGHT", $Q121 &gt; IF($H$68="", 0, $H$68)), $R121,
    FALSE, N("Default case: Return NA()"),
    TRUE, NA()
)</f>
        <v>#N/A</v>
      </c>
      <c r="U121" s="81" t="e" cm="1">
        <f t="array" ref="U121">_xlfn.IFS(
    FALSE, N("Check if X1 shading is ON"),
    $U$48&lt;&gt;"x", NA(),
    FALSE, N("Check if case is 'LEFT' and x axis value less than z score"),
    AND($D$71 = "LEFT", $Q121 &lt; IF($H$71="", 0, $H$71)), $R121,
    FALSE, N("Check if case is 'RIGHT' and x axis value greater than z score"),
    AND($D$71 = "RIGHT", $Q121 &gt; IF($H$71="", 0, $H$71)), $R121,
    FALSE, N("Check if case is 'TWO' and both directions"),
    AND(
        $D$71 = "TWO",
        OR($Q121 &lt; -ABS($H$71), $Q121 &gt; ABS($H$71))
    ), $R121,
    FALSE, N("Default case: Return NA()"),
    TRUE, NA()
)</f>
        <v>#VALUE!</v>
      </c>
      <c r="V121" s="38"/>
      <c r="W121" s="23">
        <v>-0.16666666666666879</v>
      </c>
      <c r="X121" s="23">
        <v>0.158</v>
      </c>
      <c r="Y121" s="23">
        <f t="shared" si="16"/>
        <v>0.158</v>
      </c>
      <c r="Z121" s="23" t="str">
        <f t="shared" si="17"/>
        <v>x</v>
      </c>
    </row>
    <row r="122" spans="1:26" ht="16" x14ac:dyDescent="0.2">
      <c r="A122" s="39"/>
      <c r="B122" s="23"/>
      <c r="C122" s="23"/>
      <c r="D122" s="39"/>
      <c r="E122" s="39"/>
      <c r="F122" s="39"/>
      <c r="G122" s="38"/>
      <c r="H122" s="16"/>
      <c r="I122" s="16"/>
      <c r="J122" s="16"/>
      <c r="K122" s="16"/>
      <c r="L122" s="16"/>
      <c r="M122" s="16"/>
      <c r="N122" s="16"/>
      <c r="O122" s="38"/>
      <c r="P122" s="38"/>
      <c r="Q122" s="46">
        <f t="shared" si="23"/>
        <v>-2.1510571102112408E-15</v>
      </c>
      <c r="R122" s="81">
        <f t="shared" si="24"/>
        <v>0.3989422804014327</v>
      </c>
      <c r="S122" s="81" t="e" cm="1">
        <f t="array" ref="S122">_xlfn.IFS(
    FALSE, N("Check if X1 shading is ON"),
    $S$48&lt;&gt;"x", NA(),
    FALSE, N("Check if case is 'LEFT' and x axis value less than z score"),
    AND($D$67 = "LEFT", $Q122 &lt; IF($H$67="", 0, $H$67)), $R122,
    FALSE, N("Check if case is 'RIGHT' and x axis value greater than z score"),
    AND($D$67 = "RIGHT", $Q122 &gt; IF($H$67="", 0, $H$67)), $R122,
    FALSE, N("Check if case is 'TWO' and both directions"),
    AND(
        $D$67 = "TWO",
        OR($Q122 &lt; -ABS($H$67), $Q122 &gt; ABS($H$68))
    ), $R122,
    FALSE, N("Default case: Return NA()"),
    TRUE, NA()
)</f>
        <v>#N/A</v>
      </c>
      <c r="T122" s="81" t="e" cm="1">
        <f t="array" ref="T122">_xlfn.IFS(
    FALSE, N("Check if X1 shading is ON"),
    $S$48&lt;&gt;"x", NA(),
    FALSE, N("Check if case is 'LEFT' and x axis value less than z score"),
    AND($D$68 = "LEFT", $Q122 &lt; IF($H$68="", 0, $H$68)), $R122,
    FALSE, N("Check if case is 'RIGHT' and x axis value greater than z score"),
    AND($D$68 = "RIGHT", $Q122 &gt; IF($H$68="", 0, $H$68)), $R122,
    FALSE, N("Default case: Return NA()"),
    TRUE, NA()
)</f>
        <v>#N/A</v>
      </c>
      <c r="U122" s="81" t="e" cm="1">
        <f t="array" ref="U122">_xlfn.IFS(
    FALSE, N("Check if X1 shading is ON"),
    $U$48&lt;&gt;"x", NA(),
    FALSE, N("Check if case is 'LEFT' and x axis value less than z score"),
    AND($D$71 = "LEFT", $Q122 &lt; IF($H$71="", 0, $H$71)), $R122,
    FALSE, N("Check if case is 'RIGHT' and x axis value greater than z score"),
    AND($D$71 = "RIGHT", $Q122 &gt; IF($H$71="", 0, $H$71)), $R122,
    FALSE, N("Check if case is 'TWO' and both directions"),
    AND(
        $D$71 = "TWO",
        OR($Q122 &lt; -ABS($H$71), $Q122 &gt; ABS($H$71))
    ), $R122,
    FALSE, N("Default case: Return NA()"),
    TRUE, NA()
)</f>
        <v>#VALUE!</v>
      </c>
      <c r="V122" s="38"/>
      <c r="W122" s="23">
        <v>0.16666666666666449</v>
      </c>
      <c r="X122" s="23">
        <v>0.158</v>
      </c>
      <c r="Y122" s="23">
        <f t="shared" si="16"/>
        <v>0.158</v>
      </c>
      <c r="Z122" s="23" t="str">
        <f t="shared" si="17"/>
        <v>x</v>
      </c>
    </row>
    <row r="123" spans="1:26" ht="19" x14ac:dyDescent="0.25">
      <c r="A123" s="78" t="s">
        <v>107</v>
      </c>
      <c r="B123" s="23"/>
      <c r="C123" s="23"/>
      <c r="D123" s="39"/>
      <c r="E123" s="39"/>
      <c r="F123" s="39"/>
      <c r="G123" s="38"/>
      <c r="H123" s="16"/>
      <c r="I123" s="16"/>
      <c r="J123" s="16"/>
      <c r="K123" s="16"/>
      <c r="L123" s="16"/>
      <c r="M123" s="16"/>
      <c r="N123" s="16"/>
      <c r="O123" s="38"/>
      <c r="P123" s="38"/>
      <c r="Q123" s="46">
        <f t="shared" si="23"/>
        <v>4.1666666666664513E-2</v>
      </c>
      <c r="R123" s="81">
        <f t="shared" si="24"/>
        <v>0.39859612660068539</v>
      </c>
      <c r="S123" s="81" t="e" cm="1">
        <f t="array" ref="S123">_xlfn.IFS(
    FALSE, N("Check if X1 shading is ON"),
    $S$48&lt;&gt;"x", NA(),
    FALSE, N("Check if case is 'LEFT' and x axis value less than z score"),
    AND($D$67 = "LEFT", $Q123 &lt; IF($H$67="", 0, $H$67)), $R123,
    FALSE, N("Check if case is 'RIGHT' and x axis value greater than z score"),
    AND($D$67 = "RIGHT", $Q123 &gt; IF($H$67="", 0, $H$67)), $R123,
    FALSE, N("Check if case is 'TWO' and both directions"),
    AND(
        $D$67 = "TWO",
        OR($Q123 &lt; -ABS($H$67), $Q123 &gt; ABS($H$68))
    ), $R123,
    FALSE, N("Default case: Return NA()"),
    TRUE, NA()
)</f>
        <v>#N/A</v>
      </c>
      <c r="T123" s="81" t="e" cm="1">
        <f t="array" ref="T123">_xlfn.IFS(
    FALSE, N("Check if X1 shading is ON"),
    $S$48&lt;&gt;"x", NA(),
    FALSE, N("Check if case is 'LEFT' and x axis value less than z score"),
    AND($D$68 = "LEFT", $Q123 &lt; IF($H$68="", 0, $H$68)), $R123,
    FALSE, N("Check if case is 'RIGHT' and x axis value greater than z score"),
    AND($D$68 = "RIGHT", $Q123 &gt; IF($H$68="", 0, $H$68)), $R123,
    FALSE, N("Default case: Return NA()"),
    TRUE, NA()
)</f>
        <v>#N/A</v>
      </c>
      <c r="U123" s="81" t="e" cm="1">
        <f t="array" ref="U123">_xlfn.IFS(
    FALSE, N("Check if X1 shading is ON"),
    $U$48&lt;&gt;"x", NA(),
    FALSE, N("Check if case is 'LEFT' and x axis value less than z score"),
    AND($D$71 = "LEFT", $Q123 &lt; IF($H$71="", 0, $H$71)), $R123,
    FALSE, N("Check if case is 'RIGHT' and x axis value greater than z score"),
    AND($D$71 = "RIGHT", $Q123 &gt; IF($H$71="", 0, $H$71)), $R123,
    FALSE, N("Check if case is 'TWO' and both directions"),
    AND(
        $D$71 = "TWO",
        OR($Q123 &lt; -ABS($H$71), $Q123 &gt; ABS($H$71))
    ), $R123,
    FALSE, N("Default case: Return NA()"),
    TRUE, NA()
)</f>
        <v>#VALUE!</v>
      </c>
      <c r="V123" s="38"/>
      <c r="W123" s="23">
        <v>0.33333333333333115</v>
      </c>
      <c r="X123" s="23">
        <v>0.158</v>
      </c>
      <c r="Y123" s="23">
        <f t="shared" si="16"/>
        <v>0.158</v>
      </c>
      <c r="Z123" s="23" t="str">
        <f t="shared" si="17"/>
        <v>x</v>
      </c>
    </row>
    <row r="124" spans="1:26" ht="17" x14ac:dyDescent="0.2">
      <c r="A124" s="44" t="s">
        <v>289</v>
      </c>
      <c r="B124" s="5" t="s">
        <v>290</v>
      </c>
      <c r="C124" s="45" t="s">
        <v>392</v>
      </c>
      <c r="D124" s="44" t="s">
        <v>393</v>
      </c>
      <c r="E124" s="45" t="s">
        <v>394</v>
      </c>
      <c r="F124" s="39"/>
      <c r="G124" s="38"/>
      <c r="H124" s="38"/>
      <c r="I124" s="38"/>
      <c r="J124" s="38"/>
      <c r="K124" s="38"/>
      <c r="L124" s="38"/>
      <c r="M124" s="38"/>
      <c r="N124" s="16"/>
      <c r="O124" s="38"/>
      <c r="P124" s="38"/>
      <c r="Q124" s="46">
        <f t="shared" si="23"/>
        <v>8.3333333333331178E-2</v>
      </c>
      <c r="R124" s="81">
        <f t="shared" si="24"/>
        <v>0.39755946625834204</v>
      </c>
      <c r="S124" s="81" t="e" cm="1">
        <f t="array" ref="S124">_xlfn.IFS(
    FALSE, N("Check if X1 shading is ON"),
    $S$48&lt;&gt;"x", NA(),
    FALSE, N("Check if case is 'LEFT' and x axis value less than z score"),
    AND($D$67 = "LEFT", $Q124 &lt; IF($H$67="", 0, $H$67)), $R124,
    FALSE, N("Check if case is 'RIGHT' and x axis value greater than z score"),
    AND($D$67 = "RIGHT", $Q124 &gt; IF($H$67="", 0, $H$67)), $R124,
    FALSE, N("Check if case is 'TWO' and both directions"),
    AND(
        $D$67 = "TWO",
        OR($Q124 &lt; -ABS($H$67), $Q124 &gt; ABS($H$68))
    ), $R124,
    FALSE, N("Default case: Return NA()"),
    TRUE, NA()
)</f>
        <v>#N/A</v>
      </c>
      <c r="T124" s="81" t="e" cm="1">
        <f t="array" ref="T124">_xlfn.IFS(
    FALSE, N("Check if X1 shading is ON"),
    $S$48&lt;&gt;"x", NA(),
    FALSE, N("Check if case is 'LEFT' and x axis value less than z score"),
    AND($D$68 = "LEFT", $Q124 &lt; IF($H$68="", 0, $H$68)), $R124,
    FALSE, N("Check if case is 'RIGHT' and x axis value greater than z score"),
    AND($D$68 = "RIGHT", $Q124 &gt; IF($H$68="", 0, $H$68)), $R124,
    FALSE, N("Default case: Return NA()"),
    TRUE, NA()
)</f>
        <v>#N/A</v>
      </c>
      <c r="U124" s="81" t="e" cm="1">
        <f t="array" ref="U124">_xlfn.IFS(
    FALSE, N("Check if X1 shading is ON"),
    $U$48&lt;&gt;"x", NA(),
    FALSE, N("Check if case is 'LEFT' and x axis value less than z score"),
    AND($D$71 = "LEFT", $Q124 &lt; IF($H$71="", 0, $H$71)), $R124,
    FALSE, N("Check if case is 'RIGHT' and x axis value greater than z score"),
    AND($D$71 = "RIGHT", $Q124 &gt; IF($H$71="", 0, $H$71)), $R124,
    FALSE, N("Check if case is 'TWO' and both directions"),
    AND(
        $D$71 = "TWO",
        OR($Q124 &lt; -ABS($H$71), $Q124 &gt; ABS($H$71))
    ), $R124,
    FALSE, N("Default case: Return NA()"),
    TRUE, NA()
)</f>
        <v>#VALUE!</v>
      </c>
      <c r="V124" s="38"/>
      <c r="W124" s="23">
        <v>0.49999999999999789</v>
      </c>
      <c r="X124" s="23">
        <v>0.158</v>
      </c>
      <c r="Y124" s="23">
        <f t="shared" si="16"/>
        <v>0.158</v>
      </c>
      <c r="Z124" s="23" t="str">
        <f t="shared" si="17"/>
        <v>x</v>
      </c>
    </row>
    <row r="125" spans="1:26" ht="16" x14ac:dyDescent="0.2">
      <c r="A125" s="39" t="str">
        <f>L49</f>
        <v>x</v>
      </c>
      <c r="B125" s="23">
        <v>-0.02</v>
      </c>
      <c r="C125" s="39">
        <v>-3.5</v>
      </c>
      <c r="D125" s="39">
        <f>IF(
    A125="x",
    B125,
    NA()
)</f>
        <v>-0.02</v>
      </c>
      <c r="E125" s="47">
        <v>5.0000000000000001E-3</v>
      </c>
      <c r="F125" s="39"/>
      <c r="G125" s="38"/>
      <c r="H125" s="38"/>
      <c r="I125" s="38"/>
      <c r="J125" s="38"/>
      <c r="K125" s="38"/>
      <c r="L125" s="38"/>
      <c r="M125" s="38"/>
      <c r="N125" s="16"/>
      <c r="O125" s="38"/>
      <c r="P125" s="38"/>
      <c r="Q125" s="46">
        <f t="shared" si="23"/>
        <v>0.12499999999999784</v>
      </c>
      <c r="R125" s="81">
        <f t="shared" si="24"/>
        <v>0.39583768694474958</v>
      </c>
      <c r="S125" s="81" t="e" cm="1">
        <f t="array" ref="S125">_xlfn.IFS(
    FALSE, N("Check if X1 shading is ON"),
    $S$48&lt;&gt;"x", NA(),
    FALSE, N("Check if case is 'LEFT' and x axis value less than z score"),
    AND($D$67 = "LEFT", $Q125 &lt; IF($H$67="", 0, $H$67)), $R125,
    FALSE, N("Check if case is 'RIGHT' and x axis value greater than z score"),
    AND($D$67 = "RIGHT", $Q125 &gt; IF($H$67="", 0, $H$67)), $R125,
    FALSE, N("Check if case is 'TWO' and both directions"),
    AND(
        $D$67 = "TWO",
        OR($Q125 &lt; -ABS($H$67), $Q125 &gt; ABS($H$68))
    ), $R125,
    FALSE, N("Default case: Return NA()"),
    TRUE, NA()
)</f>
        <v>#N/A</v>
      </c>
      <c r="T125" s="81" t="e" cm="1">
        <f t="array" ref="T125">_xlfn.IFS(
    FALSE, N("Check if X1 shading is ON"),
    $S$48&lt;&gt;"x", NA(),
    FALSE, N("Check if case is 'LEFT' and x axis value less than z score"),
    AND($D$68 = "LEFT", $Q125 &lt; IF($H$68="", 0, $H$68)), $R125,
    FALSE, N("Check if case is 'RIGHT' and x axis value greater than z score"),
    AND($D$68 = "RIGHT", $Q125 &gt; IF($H$68="", 0, $H$68)), $R125,
    FALSE, N("Default case: Return NA()"),
    TRUE, NA()
)</f>
        <v>#N/A</v>
      </c>
      <c r="U125" s="81" t="e" cm="1">
        <f t="array" ref="U125">_xlfn.IFS(
    FALSE, N("Check if X1 shading is ON"),
    $U$48&lt;&gt;"x", NA(),
    FALSE, N("Check if case is 'LEFT' and x axis value less than z score"),
    AND($D$71 = "LEFT", $Q125 &lt; IF($H$71="", 0, $H$71)), $R125,
    FALSE, N("Check if case is 'RIGHT' and x axis value greater than z score"),
    AND($D$71 = "RIGHT", $Q125 &gt; IF($H$71="", 0, $H$71)), $R125,
    FALSE, N("Check if case is 'TWO' and both directions"),
    AND(
        $D$71 = "TWO",
        OR($Q125 &lt; -ABS($H$71), $Q125 &gt; ABS($H$71))
    ), $R125,
    FALSE, N("Default case: Return NA()"),
    TRUE, NA()
)</f>
        <v>#VALUE!</v>
      </c>
      <c r="V125" s="38"/>
      <c r="W125" s="23">
        <v>0.66666666666666441</v>
      </c>
      <c r="X125" s="23">
        <v>0.158</v>
      </c>
      <c r="Y125" s="23">
        <f t="shared" si="16"/>
        <v>0.158</v>
      </c>
      <c r="Z125" s="23" t="str">
        <f t="shared" si="17"/>
        <v>x</v>
      </c>
    </row>
    <row r="126" spans="1:26" ht="16" x14ac:dyDescent="0.2">
      <c r="A126" s="39"/>
      <c r="B126" s="23"/>
      <c r="C126" s="39">
        <f t="shared" ref="C126:C132" si="27">C125+1</f>
        <v>-2.5</v>
      </c>
      <c r="D126" s="39">
        <f>D125</f>
        <v>-0.02</v>
      </c>
      <c r="E126" s="47">
        <v>0.02</v>
      </c>
      <c r="F126" s="39"/>
      <c r="G126" s="38"/>
      <c r="H126" s="38"/>
      <c r="I126" s="38"/>
      <c r="J126" s="38"/>
      <c r="K126" s="38"/>
      <c r="L126" s="38"/>
      <c r="M126" s="38"/>
      <c r="N126" s="16"/>
      <c r="O126" s="38"/>
      <c r="P126" s="38"/>
      <c r="Q126" s="46">
        <f t="shared" si="23"/>
        <v>0.16666666666666449</v>
      </c>
      <c r="R126" s="81">
        <f t="shared" si="24"/>
        <v>0.39343971610194006</v>
      </c>
      <c r="S126" s="81" t="e" cm="1">
        <f t="array" ref="S126">_xlfn.IFS(
    FALSE, N("Check if X1 shading is ON"),
    $S$48&lt;&gt;"x", NA(),
    FALSE, N("Check if case is 'LEFT' and x axis value less than z score"),
    AND($D$67 = "LEFT", $Q126 &lt; IF($H$67="", 0, $H$67)), $R126,
    FALSE, N("Check if case is 'RIGHT' and x axis value greater than z score"),
    AND($D$67 = "RIGHT", $Q126 &gt; IF($H$67="", 0, $H$67)), $R126,
    FALSE, N("Check if case is 'TWO' and both directions"),
    AND(
        $D$67 = "TWO",
        OR($Q126 &lt; -ABS($H$67), $Q126 &gt; ABS($H$68))
    ), $R126,
    FALSE, N("Default case: Return NA()"),
    TRUE, NA()
)</f>
        <v>#N/A</v>
      </c>
      <c r="T126" s="81" t="e" cm="1">
        <f t="array" ref="T126">_xlfn.IFS(
    FALSE, N("Check if X1 shading is ON"),
    $S$48&lt;&gt;"x", NA(),
    FALSE, N("Check if case is 'LEFT' and x axis value less than z score"),
    AND($D$68 = "LEFT", $Q126 &lt; IF($H$68="", 0, $H$68)), $R126,
    FALSE, N("Check if case is 'RIGHT' and x axis value greater than z score"),
    AND($D$68 = "RIGHT", $Q126 &gt; IF($H$68="", 0, $H$68)), $R126,
    FALSE, N("Default case: Return NA()"),
    TRUE, NA()
)</f>
        <v>#N/A</v>
      </c>
      <c r="U126" s="81" t="e" cm="1">
        <f t="array" ref="U126">_xlfn.IFS(
    FALSE, N("Check if X1 shading is ON"),
    $U$48&lt;&gt;"x", NA(),
    FALSE, N("Check if case is 'LEFT' and x axis value less than z score"),
    AND($D$71 = "LEFT", $Q126 &lt; IF($H$71="", 0, $H$71)), $R126,
    FALSE, N("Check if case is 'RIGHT' and x axis value greater than z score"),
    AND($D$71 = "RIGHT", $Q126 &gt; IF($H$71="", 0, $H$71)), $R126,
    FALSE, N("Check if case is 'TWO' and both directions"),
    AND(
        $D$71 = "TWO",
        OR($Q126 &lt; -ABS($H$71), $Q126 &gt; ABS($H$71))
    ), $R126,
    FALSE, N("Default case: Return NA()"),
    TRUE, NA()
)</f>
        <v>#VALUE!</v>
      </c>
      <c r="V126" s="38"/>
      <c r="W126" s="23">
        <v>0.83333333333333093</v>
      </c>
      <c r="X126" s="23">
        <v>0.158</v>
      </c>
      <c r="Y126" s="23">
        <f t="shared" si="16"/>
        <v>0.158</v>
      </c>
      <c r="Z126" s="23" t="str">
        <f t="shared" si="17"/>
        <v>x</v>
      </c>
    </row>
    <row r="127" spans="1:26" ht="16" x14ac:dyDescent="0.2">
      <c r="A127" s="39"/>
      <c r="B127" s="23"/>
      <c r="C127" s="39">
        <f t="shared" si="27"/>
        <v>-1.5</v>
      </c>
      <c r="D127" s="39">
        <f t="shared" ref="D127:D132" si="28">D126</f>
        <v>-0.02</v>
      </c>
      <c r="E127" s="47">
        <v>0.13500000000000001</v>
      </c>
      <c r="F127" s="39"/>
      <c r="G127" s="38"/>
      <c r="H127" s="38"/>
      <c r="I127" s="38"/>
      <c r="J127" s="38"/>
      <c r="K127" s="38"/>
      <c r="L127" s="38"/>
      <c r="M127" s="38"/>
      <c r="N127" s="16"/>
      <c r="O127" s="38"/>
      <c r="P127" s="38"/>
      <c r="Q127" s="46">
        <f t="shared" si="23"/>
        <v>0.20833333333333115</v>
      </c>
      <c r="R127" s="81">
        <f t="shared" si="24"/>
        <v>0.39037794394036252</v>
      </c>
      <c r="S127" s="81" t="e" cm="1">
        <f t="array" ref="S127">_xlfn.IFS(
    FALSE, N("Check if X1 shading is ON"),
    $S$48&lt;&gt;"x", NA(),
    FALSE, N("Check if case is 'LEFT' and x axis value less than z score"),
    AND($D$67 = "LEFT", $Q127 &lt; IF($H$67="", 0, $H$67)), $R127,
    FALSE, N("Check if case is 'RIGHT' and x axis value greater than z score"),
    AND($D$67 = "RIGHT", $Q127 &gt; IF($H$67="", 0, $H$67)), $R127,
    FALSE, N("Check if case is 'TWO' and both directions"),
    AND(
        $D$67 = "TWO",
        OR($Q127 &lt; -ABS($H$67), $Q127 &gt; ABS($H$68))
    ), $R127,
    FALSE, N("Default case: Return NA()"),
    TRUE, NA()
)</f>
        <v>#N/A</v>
      </c>
      <c r="T127" s="81" t="e" cm="1">
        <f t="array" ref="T127">_xlfn.IFS(
    FALSE, N("Check if X1 shading is ON"),
    $S$48&lt;&gt;"x", NA(),
    FALSE, N("Check if case is 'LEFT' and x axis value less than z score"),
    AND($D$68 = "LEFT", $Q127 &lt; IF($H$68="", 0, $H$68)), $R127,
    FALSE, N("Check if case is 'RIGHT' and x axis value greater than z score"),
    AND($D$68 = "RIGHT", $Q127 &gt; IF($H$68="", 0, $H$68)), $R127,
    FALSE, N("Default case: Return NA()"),
    TRUE, NA()
)</f>
        <v>#N/A</v>
      </c>
      <c r="U127" s="81" t="e" cm="1">
        <f t="array" ref="U127">_xlfn.IFS(
    FALSE, N("Check if X1 shading is ON"),
    $U$48&lt;&gt;"x", NA(),
    FALSE, N("Check if case is 'LEFT' and x axis value less than z score"),
    AND($D$71 = "LEFT", $Q127 &lt; IF($H$71="", 0, $H$71)), $R127,
    FALSE, N("Check if case is 'RIGHT' and x axis value greater than z score"),
    AND($D$71 = "RIGHT", $Q127 &gt; IF($H$71="", 0, $H$71)), $R127,
    FALSE, N("Check if case is 'TWO' and both directions"),
    AND(
        $D$71 = "TWO",
        OR($Q127 &lt; -ABS($H$71), $Q127 &gt; ABS($H$71))
    ), $R127,
    FALSE, N("Default case: Return NA()"),
    TRUE, NA()
)</f>
        <v>#VALUE!</v>
      </c>
      <c r="V127" s="38"/>
      <c r="W127" s="23">
        <v>1.1666666666666643</v>
      </c>
      <c r="X127" s="23">
        <v>0.158</v>
      </c>
      <c r="Y127" s="23">
        <f t="shared" si="16"/>
        <v>0.158</v>
      </c>
      <c r="Z127" s="23" t="str">
        <f t="shared" si="17"/>
        <v>x</v>
      </c>
    </row>
    <row r="128" spans="1:26" ht="16" x14ac:dyDescent="0.2">
      <c r="A128" s="39"/>
      <c r="B128" s="23"/>
      <c r="C128" s="39">
        <f t="shared" si="27"/>
        <v>-0.5</v>
      </c>
      <c r="D128" s="39">
        <f t="shared" si="28"/>
        <v>-0.02</v>
      </c>
      <c r="E128" s="47">
        <v>0.34</v>
      </c>
      <c r="F128" s="39"/>
      <c r="G128" s="38"/>
      <c r="H128" s="38"/>
      <c r="I128" s="38"/>
      <c r="J128" s="38"/>
      <c r="K128" s="38"/>
      <c r="L128" s="38"/>
      <c r="M128" s="38"/>
      <c r="N128" s="16"/>
      <c r="O128" s="38"/>
      <c r="P128" s="38"/>
      <c r="Q128" s="46">
        <f t="shared" si="23"/>
        <v>0.24999999999999781</v>
      </c>
      <c r="R128" s="81">
        <f t="shared" si="24"/>
        <v>0.3866681168028494</v>
      </c>
      <c r="S128" s="81" t="e" cm="1">
        <f t="array" ref="S128">_xlfn.IFS(
    FALSE, N("Check if X1 shading is ON"),
    $S$48&lt;&gt;"x", NA(),
    FALSE, N("Check if case is 'LEFT' and x axis value less than z score"),
    AND($D$67 = "LEFT", $Q128 &lt; IF($H$67="", 0, $H$67)), $R128,
    FALSE, N("Check if case is 'RIGHT' and x axis value greater than z score"),
    AND($D$67 = "RIGHT", $Q128 &gt; IF($H$67="", 0, $H$67)), $R128,
    FALSE, N("Check if case is 'TWO' and both directions"),
    AND(
        $D$67 = "TWO",
        OR($Q128 &lt; -ABS($H$67), $Q128 &gt; ABS($H$68))
    ), $R128,
    FALSE, N("Default case: Return NA()"),
    TRUE, NA()
)</f>
        <v>#N/A</v>
      </c>
      <c r="T128" s="81" t="e" cm="1">
        <f t="array" ref="T128">_xlfn.IFS(
    FALSE, N("Check if X1 shading is ON"),
    $S$48&lt;&gt;"x", NA(),
    FALSE, N("Check if case is 'LEFT' and x axis value less than z score"),
    AND($D$68 = "LEFT", $Q128 &lt; IF($H$68="", 0, $H$68)), $R128,
    FALSE, N("Check if case is 'RIGHT' and x axis value greater than z score"),
    AND($D$68 = "RIGHT", $Q128 &gt; IF($H$68="", 0, $H$68)), $R128,
    FALSE, N("Default case: Return NA()"),
    TRUE, NA()
)</f>
        <v>#N/A</v>
      </c>
      <c r="U128" s="81" t="e" cm="1">
        <f t="array" ref="U128">_xlfn.IFS(
    FALSE, N("Check if X1 shading is ON"),
    $U$48&lt;&gt;"x", NA(),
    FALSE, N("Check if case is 'LEFT' and x axis value less than z score"),
    AND($D$71 = "LEFT", $Q128 &lt; IF($H$71="", 0, $H$71)), $R128,
    FALSE, N("Check if case is 'RIGHT' and x axis value greater than z score"),
    AND($D$71 = "RIGHT", $Q128 &gt; IF($H$71="", 0, $H$71)), $R128,
    FALSE, N("Check if case is 'TWO' and both directions"),
    AND(
        $D$71 = "TWO",
        OR($Q128 &lt; -ABS($H$71), $Q128 &gt; ABS($H$71))
    ), $R128,
    FALSE, N("Default case: Return NA()"),
    TRUE, NA()
)</f>
        <v>#VALUE!</v>
      </c>
      <c r="V128" s="38"/>
      <c r="W128" s="23">
        <v>-1.1666666666666687</v>
      </c>
      <c r="X128" s="23">
        <v>0.182</v>
      </c>
      <c r="Y128" s="23">
        <f t="shared" si="16"/>
        <v>0.182</v>
      </c>
      <c r="Z128" s="23" t="str">
        <f t="shared" si="17"/>
        <v>x</v>
      </c>
    </row>
    <row r="129" spans="1:26" ht="16" x14ac:dyDescent="0.2">
      <c r="A129" s="39"/>
      <c r="B129" s="23"/>
      <c r="C129" s="39">
        <f t="shared" si="27"/>
        <v>0.5</v>
      </c>
      <c r="D129" s="39">
        <f t="shared" si="28"/>
        <v>-0.02</v>
      </c>
      <c r="E129" s="47">
        <v>0.34</v>
      </c>
      <c r="F129" s="39"/>
      <c r="G129" s="38"/>
      <c r="H129" s="38"/>
      <c r="I129" s="38"/>
      <c r="J129" s="38"/>
      <c r="K129" s="38"/>
      <c r="L129" s="38"/>
      <c r="M129" s="38"/>
      <c r="N129" s="16"/>
      <c r="O129" s="38"/>
      <c r="P129" s="38"/>
      <c r="Q129" s="46">
        <f t="shared" si="23"/>
        <v>0.29166666666666446</v>
      </c>
      <c r="R129" s="81">
        <f t="shared" si="24"/>
        <v>0.3823292022799169</v>
      </c>
      <c r="S129" s="81" t="e" cm="1">
        <f t="array" ref="S129">_xlfn.IFS(
    FALSE, N("Check if X1 shading is ON"),
    $S$48&lt;&gt;"x", NA(),
    FALSE, N("Check if case is 'LEFT' and x axis value less than z score"),
    AND($D$67 = "LEFT", $Q129 &lt; IF($H$67="", 0, $H$67)), $R129,
    FALSE, N("Check if case is 'RIGHT' and x axis value greater than z score"),
    AND($D$67 = "RIGHT", $Q129 &gt; IF($H$67="", 0, $H$67)), $R129,
    FALSE, N("Check if case is 'TWO' and both directions"),
    AND(
        $D$67 = "TWO",
        OR($Q129 &lt; -ABS($H$67), $Q129 &gt; ABS($H$68))
    ), $R129,
    FALSE, N("Default case: Return NA()"),
    TRUE, NA()
)</f>
        <v>#N/A</v>
      </c>
      <c r="T129" s="81" t="e" cm="1">
        <f t="array" ref="T129">_xlfn.IFS(
    FALSE, N("Check if X1 shading is ON"),
    $S$48&lt;&gt;"x", NA(),
    FALSE, N("Check if case is 'LEFT' and x axis value less than z score"),
    AND($D$68 = "LEFT", $Q129 &lt; IF($H$68="", 0, $H$68)), $R129,
    FALSE, N("Check if case is 'RIGHT' and x axis value greater than z score"),
    AND($D$68 = "RIGHT", $Q129 &gt; IF($H$68="", 0, $H$68)), $R129,
    FALSE, N("Default case: Return NA()"),
    TRUE, NA()
)</f>
        <v>#N/A</v>
      </c>
      <c r="U129" s="81" t="e" cm="1">
        <f t="array" ref="U129">_xlfn.IFS(
    FALSE, N("Check if X1 shading is ON"),
    $U$48&lt;&gt;"x", NA(),
    FALSE, N("Check if case is 'LEFT' and x axis value less than z score"),
    AND($D$71 = "LEFT", $Q129 &lt; IF($H$71="", 0, $H$71)), $R129,
    FALSE, N("Check if case is 'RIGHT' and x axis value greater than z score"),
    AND($D$71 = "RIGHT", $Q129 &gt; IF($H$71="", 0, $H$71)), $R129,
    FALSE, N("Check if case is 'TWO' and both directions"),
    AND(
        $D$71 = "TWO",
        OR($Q129 &lt; -ABS($H$71), $Q129 &gt; ABS($H$71))
    ), $R129,
    FALSE, N("Default case: Return NA()"),
    TRUE, NA()
)</f>
        <v>#VALUE!</v>
      </c>
      <c r="V129" s="38"/>
      <c r="W129" s="23">
        <v>-0.83333333333333526</v>
      </c>
      <c r="X129" s="23">
        <v>0.182</v>
      </c>
      <c r="Y129" s="23">
        <f t="shared" si="16"/>
        <v>0.182</v>
      </c>
      <c r="Z129" s="23" t="str">
        <f t="shared" si="17"/>
        <v>x</v>
      </c>
    </row>
    <row r="130" spans="1:26" ht="16" x14ac:dyDescent="0.2">
      <c r="A130" s="39"/>
      <c r="B130" s="23"/>
      <c r="C130" s="39">
        <f t="shared" si="27"/>
        <v>1.5</v>
      </c>
      <c r="D130" s="39">
        <f t="shared" si="28"/>
        <v>-0.02</v>
      </c>
      <c r="E130" s="47">
        <v>0.13500000000000001</v>
      </c>
      <c r="F130" s="39"/>
      <c r="G130" s="38"/>
      <c r="H130" s="38"/>
      <c r="I130" s="38"/>
      <c r="J130" s="38"/>
      <c r="K130" s="38"/>
      <c r="L130" s="38"/>
      <c r="M130" s="38"/>
      <c r="N130" s="16"/>
      <c r="O130" s="38"/>
      <c r="P130" s="38"/>
      <c r="Q130" s="46">
        <f t="shared" si="23"/>
        <v>0.33333333333333115</v>
      </c>
      <c r="R130" s="81">
        <f t="shared" si="24"/>
        <v>0.37738322769299348</v>
      </c>
      <c r="S130" s="81" t="e" cm="1">
        <f t="array" ref="S130">_xlfn.IFS(
    FALSE, N("Check if X1 shading is ON"),
    $S$48&lt;&gt;"x", NA(),
    FALSE, N("Check if case is 'LEFT' and x axis value less than z score"),
    AND($D$67 = "LEFT", $Q130 &lt; IF($H$67="", 0, $H$67)), $R130,
    FALSE, N("Check if case is 'RIGHT' and x axis value greater than z score"),
    AND($D$67 = "RIGHT", $Q130 &gt; IF($H$67="", 0, $H$67)), $R130,
    FALSE, N("Check if case is 'TWO' and both directions"),
    AND(
        $D$67 = "TWO",
        OR($Q130 &lt; -ABS($H$67), $Q130 &gt; ABS($H$68))
    ), $R130,
    FALSE, N("Default case: Return NA()"),
    TRUE, NA()
)</f>
        <v>#N/A</v>
      </c>
      <c r="T130" s="81" t="e" cm="1">
        <f t="array" ref="T130">_xlfn.IFS(
    FALSE, N("Check if X1 shading is ON"),
    $S$48&lt;&gt;"x", NA(),
    FALSE, N("Check if case is 'LEFT' and x axis value less than z score"),
    AND($D$68 = "LEFT", $Q130 &lt; IF($H$68="", 0, $H$68)), $R130,
    FALSE, N("Check if case is 'RIGHT' and x axis value greater than z score"),
    AND($D$68 = "RIGHT", $Q130 &gt; IF($H$68="", 0, $H$68)), $R130,
    FALSE, N("Default case: Return NA()"),
    TRUE, NA()
)</f>
        <v>#N/A</v>
      </c>
      <c r="U130" s="81" t="e" cm="1">
        <f t="array" ref="U130">_xlfn.IFS(
    FALSE, N("Check if X1 shading is ON"),
    $U$48&lt;&gt;"x", NA(),
    FALSE, N("Check if case is 'LEFT' and x axis value less than z score"),
    AND($D$71 = "LEFT", $Q130 &lt; IF($H$71="", 0, $H$71)), $R130,
    FALSE, N("Check if case is 'RIGHT' and x axis value greater than z score"),
    AND($D$71 = "RIGHT", $Q130 &gt; IF($H$71="", 0, $H$71)), $R130,
    FALSE, N("Check if case is 'TWO' and both directions"),
    AND(
        $D$71 = "TWO",
        OR($Q130 &lt; -ABS($H$71), $Q130 &gt; ABS($H$71))
    ), $R130,
    FALSE, N("Default case: Return NA()"),
    TRUE, NA()
)</f>
        <v>#VALUE!</v>
      </c>
      <c r="V130" s="38"/>
      <c r="W130" s="23">
        <v>-0.66666666666666874</v>
      </c>
      <c r="X130" s="23">
        <v>0.182</v>
      </c>
      <c r="Y130" s="23">
        <f t="shared" si="16"/>
        <v>0.182</v>
      </c>
      <c r="Z130" s="23" t="str">
        <f t="shared" si="17"/>
        <v>x</v>
      </c>
    </row>
    <row r="131" spans="1:26" ht="16" x14ac:dyDescent="0.2">
      <c r="A131" s="39"/>
      <c r="B131" s="23"/>
      <c r="C131" s="39">
        <f t="shared" si="27"/>
        <v>2.5</v>
      </c>
      <c r="D131" s="39">
        <f t="shared" si="28"/>
        <v>-0.02</v>
      </c>
      <c r="E131" s="47">
        <v>0.02</v>
      </c>
      <c r="F131" s="39"/>
      <c r="G131" s="38"/>
      <c r="H131" s="38"/>
      <c r="I131" s="38"/>
      <c r="J131" s="38"/>
      <c r="K131" s="38"/>
      <c r="L131" s="38"/>
      <c r="M131" s="38"/>
      <c r="N131" s="16"/>
      <c r="O131" s="38"/>
      <c r="P131" s="38"/>
      <c r="Q131" s="46">
        <f t="shared" si="23"/>
        <v>0.37499999999999784</v>
      </c>
      <c r="R131" s="81">
        <f t="shared" si="24"/>
        <v>0.37185509386976923</v>
      </c>
      <c r="S131" s="81" t="e" cm="1">
        <f t="array" ref="S131">_xlfn.IFS(
    FALSE, N("Check if X1 shading is ON"),
    $S$48&lt;&gt;"x", NA(),
    FALSE, N("Check if case is 'LEFT' and x axis value less than z score"),
    AND($D$67 = "LEFT", $Q131 &lt; IF($H$67="", 0, $H$67)), $R131,
    FALSE, N("Check if case is 'RIGHT' and x axis value greater than z score"),
    AND($D$67 = "RIGHT", $Q131 &gt; IF($H$67="", 0, $H$67)), $R131,
    FALSE, N("Check if case is 'TWO' and both directions"),
    AND(
        $D$67 = "TWO",
        OR($Q131 &lt; -ABS($H$67), $Q131 &gt; ABS($H$68))
    ), $R131,
    FALSE, N("Default case: Return NA()"),
    TRUE, NA()
)</f>
        <v>#N/A</v>
      </c>
      <c r="T131" s="81" t="e" cm="1">
        <f t="array" ref="T131">_xlfn.IFS(
    FALSE, N("Check if X1 shading is ON"),
    $S$48&lt;&gt;"x", NA(),
    FALSE, N("Check if case is 'LEFT' and x axis value less than z score"),
    AND($D$68 = "LEFT", $Q131 &lt; IF($H$68="", 0, $H$68)), $R131,
    FALSE, N("Check if case is 'RIGHT' and x axis value greater than z score"),
    AND($D$68 = "RIGHT", $Q131 &gt; IF($H$68="", 0, $H$68)), $R131,
    FALSE, N("Default case: Return NA()"),
    TRUE, NA()
)</f>
        <v>#N/A</v>
      </c>
      <c r="U131" s="81" t="e" cm="1">
        <f t="array" ref="U131">_xlfn.IFS(
    FALSE, N("Check if X1 shading is ON"),
    $U$48&lt;&gt;"x", NA(),
    FALSE, N("Check if case is 'LEFT' and x axis value less than z score"),
    AND($D$71 = "LEFT", $Q131 &lt; IF($H$71="", 0, $H$71)), $R131,
    FALSE, N("Check if case is 'RIGHT' and x axis value greater than z score"),
    AND($D$71 = "RIGHT", $Q131 &gt; IF($H$71="", 0, $H$71)), $R131,
    FALSE, N("Check if case is 'TWO' and both directions"),
    AND(
        $D$71 = "TWO",
        OR($Q131 &lt; -ABS($H$71), $Q131 &gt; ABS($H$71))
    ), $R131,
    FALSE, N("Default case: Return NA()"),
    TRUE, NA()
)</f>
        <v>#VALUE!</v>
      </c>
      <c r="V131" s="38"/>
      <c r="W131" s="23">
        <v>-0.50000000000000222</v>
      </c>
      <c r="X131" s="23">
        <v>0.182</v>
      </c>
      <c r="Y131" s="23">
        <f t="shared" si="16"/>
        <v>0.182</v>
      </c>
      <c r="Z131" s="23" t="str">
        <f t="shared" si="17"/>
        <v>x</v>
      </c>
    </row>
    <row r="132" spans="1:26" ht="16" x14ac:dyDescent="0.2">
      <c r="A132" s="39"/>
      <c r="B132" s="23"/>
      <c r="C132" s="39">
        <f t="shared" si="27"/>
        <v>3.5</v>
      </c>
      <c r="D132" s="39">
        <f t="shared" si="28"/>
        <v>-0.02</v>
      </c>
      <c r="E132" s="47">
        <v>5.0000000000000001E-3</v>
      </c>
      <c r="F132" s="39"/>
      <c r="G132" s="38"/>
      <c r="H132" s="38"/>
      <c r="I132" s="38"/>
      <c r="J132" s="38"/>
      <c r="K132" s="38"/>
      <c r="L132" s="38"/>
      <c r="M132" s="38"/>
      <c r="N132" s="16"/>
      <c r="O132" s="38"/>
      <c r="P132" s="38"/>
      <c r="Q132" s="46">
        <f t="shared" si="23"/>
        <v>0.41666666666666452</v>
      </c>
      <c r="R132" s="81">
        <f t="shared" si="24"/>
        <v>0.36577236641400274</v>
      </c>
      <c r="S132" s="81" t="e" cm="1">
        <f t="array" ref="S132">_xlfn.IFS(
    FALSE, N("Check if X1 shading is ON"),
    $S$48&lt;&gt;"x", NA(),
    FALSE, N("Check if case is 'LEFT' and x axis value less than z score"),
    AND($D$67 = "LEFT", $Q132 &lt; IF($H$67="", 0, $H$67)), $R132,
    FALSE, N("Check if case is 'RIGHT' and x axis value greater than z score"),
    AND($D$67 = "RIGHT", $Q132 &gt; IF($H$67="", 0, $H$67)), $R132,
    FALSE, N("Check if case is 'TWO' and both directions"),
    AND(
        $D$67 = "TWO",
        OR($Q132 &lt; -ABS($H$67), $Q132 &gt; ABS($H$68))
    ), $R132,
    FALSE, N("Default case: Return NA()"),
    TRUE, NA()
)</f>
        <v>#N/A</v>
      </c>
      <c r="T132" s="81" t="e" cm="1">
        <f t="array" ref="T132">_xlfn.IFS(
    FALSE, N("Check if X1 shading is ON"),
    $S$48&lt;&gt;"x", NA(),
    FALSE, N("Check if case is 'LEFT' and x axis value less than z score"),
    AND($D$68 = "LEFT", $Q132 &lt; IF($H$68="", 0, $H$68)), $R132,
    FALSE, N("Check if case is 'RIGHT' and x axis value greater than z score"),
    AND($D$68 = "RIGHT", $Q132 &gt; IF($H$68="", 0, $H$68)), $R132,
    FALSE, N("Default case: Return NA()"),
    TRUE, NA()
)</f>
        <v>#N/A</v>
      </c>
      <c r="U132" s="81" t="e" cm="1">
        <f t="array" ref="U132">_xlfn.IFS(
    FALSE, N("Check if X1 shading is ON"),
    $U$48&lt;&gt;"x", NA(),
    FALSE, N("Check if case is 'LEFT' and x axis value less than z score"),
    AND($D$71 = "LEFT", $Q132 &lt; IF($H$71="", 0, $H$71)), $R132,
    FALSE, N("Check if case is 'RIGHT' and x axis value greater than z score"),
    AND($D$71 = "RIGHT", $Q132 &gt; IF($H$71="", 0, $H$71)), $R132,
    FALSE, N("Check if case is 'TWO' and both directions"),
    AND(
        $D$71 = "TWO",
        OR($Q132 &lt; -ABS($H$71), $Q132 &gt; ABS($H$71))
    ), $R132,
    FALSE, N("Default case: Return NA()"),
    TRUE, NA()
)</f>
        <v>#VALUE!</v>
      </c>
      <c r="V132" s="38"/>
      <c r="W132" s="23">
        <v>-0.33333333333333548</v>
      </c>
      <c r="X132" s="23">
        <v>0.182</v>
      </c>
      <c r="Y132" s="23">
        <f t="shared" si="16"/>
        <v>0.182</v>
      </c>
      <c r="Z132" s="23" t="str">
        <f t="shared" si="17"/>
        <v>x</v>
      </c>
    </row>
    <row r="133" spans="1:26" ht="16" x14ac:dyDescent="0.2">
      <c r="A133" s="39"/>
      <c r="B133" s="23"/>
      <c r="C133" s="23"/>
      <c r="D133" s="39"/>
      <c r="E133" s="39"/>
      <c r="F133" s="39"/>
      <c r="G133" s="38"/>
      <c r="H133" s="38"/>
      <c r="I133" s="38"/>
      <c r="J133" s="38"/>
      <c r="K133" s="38"/>
      <c r="L133" s="38"/>
      <c r="M133" s="38"/>
      <c r="N133" s="16"/>
      <c r="O133" s="38"/>
      <c r="P133" s="38"/>
      <c r="Q133" s="46">
        <f t="shared" si="23"/>
        <v>0.45833333333333121</v>
      </c>
      <c r="R133" s="81">
        <f t="shared" si="24"/>
        <v>0.35916504691680978</v>
      </c>
      <c r="S133" s="81" t="e" cm="1">
        <f t="array" ref="S133">_xlfn.IFS(
    FALSE, N("Check if X1 shading is ON"),
    $S$48&lt;&gt;"x", NA(),
    FALSE, N("Check if case is 'LEFT' and x axis value less than z score"),
    AND($D$67 = "LEFT", $Q133 &lt; IF($H$67="", 0, $H$67)), $R133,
    FALSE, N("Check if case is 'RIGHT' and x axis value greater than z score"),
    AND($D$67 = "RIGHT", $Q133 &gt; IF($H$67="", 0, $H$67)), $R133,
    FALSE, N("Check if case is 'TWO' and both directions"),
    AND(
        $D$67 = "TWO",
        OR($Q133 &lt; -ABS($H$67), $Q133 &gt; ABS($H$68))
    ), $R133,
    FALSE, N("Default case: Return NA()"),
    TRUE, NA()
)</f>
        <v>#N/A</v>
      </c>
      <c r="T133" s="81" t="e" cm="1">
        <f t="array" ref="T133">_xlfn.IFS(
    FALSE, N("Check if X1 shading is ON"),
    $S$48&lt;&gt;"x", NA(),
    FALSE, N("Check if case is 'LEFT' and x axis value less than z score"),
    AND($D$68 = "LEFT", $Q133 &lt; IF($H$68="", 0, $H$68)), $R133,
    FALSE, N("Check if case is 'RIGHT' and x axis value greater than z score"),
    AND($D$68 = "RIGHT", $Q133 &gt; IF($H$68="", 0, $H$68)), $R133,
    FALSE, N("Default case: Return NA()"),
    TRUE, NA()
)</f>
        <v>#N/A</v>
      </c>
      <c r="U133" s="81" t="e" cm="1">
        <f t="array" ref="U133">_xlfn.IFS(
    FALSE, N("Check if X1 shading is ON"),
    $U$48&lt;&gt;"x", NA(),
    FALSE, N("Check if case is 'LEFT' and x axis value less than z score"),
    AND($D$71 = "LEFT", $Q133 &lt; IF($H$71="", 0, $H$71)), $R133,
    FALSE, N("Check if case is 'RIGHT' and x axis value greater than z score"),
    AND($D$71 = "RIGHT", $Q133 &gt; IF($H$71="", 0, $H$71)), $R133,
    FALSE, N("Check if case is 'TWO' and both directions"),
    AND(
        $D$71 = "TWO",
        OR($Q133 &lt; -ABS($H$71), $Q133 &gt; ABS($H$71))
    ), $R133,
    FALSE, N("Default case: Return NA()"),
    TRUE, NA()
)</f>
        <v>#VALUE!</v>
      </c>
      <c r="V133" s="38"/>
      <c r="W133" s="23">
        <v>-0.16666666666666879</v>
      </c>
      <c r="X133" s="23">
        <v>0.182</v>
      </c>
      <c r="Y133" s="23">
        <f t="shared" ref="Y133:Y196" si="29">IF($Y$2="x",X133,NA())</f>
        <v>0.182</v>
      </c>
      <c r="Z133" s="23" t="str">
        <f t="shared" ref="Z133:Z196" si="30">IF($G$66="","",$G$66)</f>
        <v>x</v>
      </c>
    </row>
    <row r="134" spans="1:26" ht="19" x14ac:dyDescent="0.25">
      <c r="A134" s="78" t="s">
        <v>444</v>
      </c>
      <c r="B134" s="23"/>
      <c r="C134" s="23"/>
      <c r="D134" s="39"/>
      <c r="E134" s="39"/>
      <c r="F134" s="39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46">
        <f t="shared" si="23"/>
        <v>0.49999999999999789</v>
      </c>
      <c r="R134" s="81">
        <f t="shared" si="24"/>
        <v>0.35206532676429986</v>
      </c>
      <c r="S134" s="81" t="e" cm="1">
        <f t="array" ref="S134">_xlfn.IFS(
    FALSE, N("Check if X1 shading is ON"),
    $S$48&lt;&gt;"x", NA(),
    FALSE, N("Check if case is 'LEFT' and x axis value less than z score"),
    AND($D$67 = "LEFT", $Q134 &lt; IF($H$67="", 0, $H$67)), $R134,
    FALSE, N("Check if case is 'RIGHT' and x axis value greater than z score"),
    AND($D$67 = "RIGHT", $Q134 &gt; IF($H$67="", 0, $H$67)), $R134,
    FALSE, N("Check if case is 'TWO' and both directions"),
    AND(
        $D$67 = "TWO",
        OR($Q134 &lt; -ABS($H$67), $Q134 &gt; ABS($H$68))
    ), $R134,
    FALSE, N("Default case: Return NA()"),
    TRUE, NA()
)</f>
        <v>#N/A</v>
      </c>
      <c r="T134" s="81" t="e" cm="1">
        <f t="array" ref="T134">_xlfn.IFS(
    FALSE, N("Check if X1 shading is ON"),
    $S$48&lt;&gt;"x", NA(),
    FALSE, N("Check if case is 'LEFT' and x axis value less than z score"),
    AND($D$68 = "LEFT", $Q134 &lt; IF($H$68="", 0, $H$68)), $R134,
    FALSE, N("Check if case is 'RIGHT' and x axis value greater than z score"),
    AND($D$68 = "RIGHT", $Q134 &gt; IF($H$68="", 0, $H$68)), $R134,
    FALSE, N("Default case: Return NA()"),
    TRUE, NA()
)</f>
        <v>#N/A</v>
      </c>
      <c r="U134" s="81" t="e" cm="1">
        <f t="array" ref="U134">_xlfn.IFS(
    FALSE, N("Check if X1 shading is ON"),
    $U$48&lt;&gt;"x", NA(),
    FALSE, N("Check if case is 'LEFT' and x axis value less than z score"),
    AND($D$71 = "LEFT", $Q134 &lt; IF($H$71="", 0, $H$71)), $R134,
    FALSE, N("Check if case is 'RIGHT' and x axis value greater than z score"),
    AND($D$71 = "RIGHT", $Q134 &gt; IF($H$71="", 0, $H$71)), $R134,
    FALSE, N("Check if case is 'TWO' and both directions"),
    AND(
        $D$71 = "TWO",
        OR($Q134 &lt; -ABS($H$71), $Q134 &gt; ABS($H$71))
    ), $R134,
    FALSE, N("Default case: Return NA()"),
    TRUE, NA()
)</f>
        <v>#VALUE!</v>
      </c>
      <c r="V134" s="38"/>
      <c r="W134" s="23">
        <v>0.16666666666666449</v>
      </c>
      <c r="X134" s="23">
        <v>0.182</v>
      </c>
      <c r="Y134" s="23">
        <f t="shared" si="29"/>
        <v>0.182</v>
      </c>
      <c r="Z134" s="23" t="str">
        <f t="shared" si="30"/>
        <v>x</v>
      </c>
    </row>
    <row r="135" spans="1:26" ht="17" x14ac:dyDescent="0.2">
      <c r="A135" s="44" t="s">
        <v>289</v>
      </c>
      <c r="B135" s="5" t="s">
        <v>290</v>
      </c>
      <c r="C135" s="44" t="s">
        <v>396</v>
      </c>
      <c r="D135" s="45" t="s">
        <v>397</v>
      </c>
      <c r="E135" s="44" t="s">
        <v>398</v>
      </c>
      <c r="F135" s="44" t="s">
        <v>399</v>
      </c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46">
        <f t="shared" si="23"/>
        <v>0.54166666666666452</v>
      </c>
      <c r="R135" s="81">
        <f t="shared" si="24"/>
        <v>0.34450732636471298</v>
      </c>
      <c r="S135" s="81" t="e" cm="1">
        <f t="array" ref="S135">_xlfn.IFS(
    FALSE, N("Check if X1 shading is ON"),
    $S$48&lt;&gt;"x", NA(),
    FALSE, N("Check if case is 'LEFT' and x axis value less than z score"),
    AND($D$67 = "LEFT", $Q135 &lt; IF($H$67="", 0, $H$67)), $R135,
    FALSE, N("Check if case is 'RIGHT' and x axis value greater than z score"),
    AND($D$67 = "RIGHT", $Q135 &gt; IF($H$67="", 0, $H$67)), $R135,
    FALSE, N("Check if case is 'TWO' and both directions"),
    AND(
        $D$67 = "TWO",
        OR($Q135 &lt; -ABS($H$67), $Q135 &gt; ABS($H$68))
    ), $R135,
    FALSE, N("Default case: Return NA()"),
    TRUE, NA()
)</f>
        <v>#N/A</v>
      </c>
      <c r="T135" s="81" t="e" cm="1">
        <f t="array" ref="T135">_xlfn.IFS(
    FALSE, N("Check if X1 shading is ON"),
    $S$48&lt;&gt;"x", NA(),
    FALSE, N("Check if case is 'LEFT' and x axis value less than z score"),
    AND($D$68 = "LEFT", $Q135 &lt; IF($H$68="", 0, $H$68)), $R135,
    FALSE, N("Check if case is 'RIGHT' and x axis value greater than z score"),
    AND($D$68 = "RIGHT", $Q135 &gt; IF($H$68="", 0, $H$68)), $R135,
    FALSE, N("Default case: Return NA()"),
    TRUE, NA()
)</f>
        <v>#N/A</v>
      </c>
      <c r="U135" s="81" t="e" cm="1">
        <f t="array" ref="U135">_xlfn.IFS(
    FALSE, N("Check if X1 shading is ON"),
    $U$48&lt;&gt;"x", NA(),
    FALSE, N("Check if case is 'LEFT' and x axis value less than z score"),
    AND($D$71 = "LEFT", $Q135 &lt; IF($H$71="", 0, $H$71)), $R135,
    FALSE, N("Check if case is 'RIGHT' and x axis value greater than z score"),
    AND($D$71 = "RIGHT", $Q135 &gt; IF($H$71="", 0, $H$71)), $R135,
    FALSE, N("Check if case is 'TWO' and both directions"),
    AND(
        $D$71 = "TWO",
        OR($Q135 &lt; -ABS($H$71), $Q135 &gt; ABS($H$71))
    ), $R135,
    FALSE, N("Default case: Return NA()"),
    TRUE, NA()
)</f>
        <v>#VALUE!</v>
      </c>
      <c r="V135" s="38"/>
      <c r="W135" s="23">
        <v>0.33333333333333115</v>
      </c>
      <c r="X135" s="23">
        <v>0.182</v>
      </c>
      <c r="Y135" s="23">
        <f t="shared" si="29"/>
        <v>0.182</v>
      </c>
      <c r="Z135" s="23" t="str">
        <f t="shared" si="30"/>
        <v>x</v>
      </c>
    </row>
    <row r="136" spans="1:26" ht="16" x14ac:dyDescent="0.2">
      <c r="A136" s="82" t="str">
        <f>L50</f>
        <v>x</v>
      </c>
      <c r="B136" s="23">
        <f>-0.05</f>
        <v>-0.05</v>
      </c>
      <c r="C136" s="39">
        <f t="shared" ref="C136:C142" si="31">C115</f>
        <v>-3</v>
      </c>
      <c r="D136" s="39">
        <f>IF(
    A136="x",
    B136,
    NA()
)</f>
        <v>-0.05</v>
      </c>
      <c r="E136" s="125" cm="1">
        <f t="array" ref="E136">_xlfn.IFS(
    $D$69 = "TWO", IF(SUM($E$125:E125) &lt;= 0.5, SUM($E$125:E125), 1 - SUM($E$125:E125)),
    $D$67 = "LEFT", SUM($E$125:E125),
    $D$67 = "RIGHT", 1 - SUM($E$125:E125)
)</f>
        <v>5.0000000000000001E-3</v>
      </c>
      <c r="F136" s="126" t="str" cm="1">
        <f t="array" ref="F136">_xlfn.IFS(
    $D$67 = "", "",
    AND($D$69 = "TWO", ROWS($E$136:E136) = 1), "⟵ " &amp; TEXT(E136, "#0.0%"),
    AND($D$69 = "TWO", E136 = 50%), TEXT(E136, "#0.0%"),
    AND($D$69 = "TWO", E137 &gt; E136), "⟵ " &amp; TEXT(E136, "#0.0%"),
    AND($D$69 = "TWO", E137 &lt; E136), TEXT(E136, "#0.0%") &amp; " ⟶",
    $D$67 = "LEFT", "⟵ " &amp; TEXT(E136, "#0.0%"),
    $D$67 = "RIGHT", TEXT(E136, "#0.0%") &amp; " ⟶"
)</f>
        <v>⟵ 0.5%</v>
      </c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46">
        <f t="shared" si="23"/>
        <v>0.58333333333333115</v>
      </c>
      <c r="R136" s="81">
        <f t="shared" si="24"/>
        <v>0.3365268227449536</v>
      </c>
      <c r="S136" s="81" t="e" cm="1">
        <f t="array" ref="S136">_xlfn.IFS(
    FALSE, N("Check if X1 shading is ON"),
    $S$48&lt;&gt;"x", NA(),
    FALSE, N("Check if case is 'LEFT' and x axis value less than z score"),
    AND($D$67 = "LEFT", $Q136 &lt; IF($H$67="", 0, $H$67)), $R136,
    FALSE, N("Check if case is 'RIGHT' and x axis value greater than z score"),
    AND($D$67 = "RIGHT", $Q136 &gt; IF($H$67="", 0, $H$67)), $R136,
    FALSE, N("Check if case is 'TWO' and both directions"),
    AND(
        $D$67 = "TWO",
        OR($Q136 &lt; -ABS($H$67), $Q136 &gt; ABS($H$68))
    ), $R136,
    FALSE, N("Default case: Return NA()"),
    TRUE, NA()
)</f>
        <v>#N/A</v>
      </c>
      <c r="T136" s="81" t="e" cm="1">
        <f t="array" ref="T136">_xlfn.IFS(
    FALSE, N("Check if X1 shading is ON"),
    $S$48&lt;&gt;"x", NA(),
    FALSE, N("Check if case is 'LEFT' and x axis value less than z score"),
    AND($D$68 = "LEFT", $Q136 &lt; IF($H$68="", 0, $H$68)), $R136,
    FALSE, N("Check if case is 'RIGHT' and x axis value greater than z score"),
    AND($D$68 = "RIGHT", $Q136 &gt; IF($H$68="", 0, $H$68)), $R136,
    FALSE, N("Default case: Return NA()"),
    TRUE, NA()
)</f>
        <v>#N/A</v>
      </c>
      <c r="U136" s="81" t="e" cm="1">
        <f t="array" ref="U136">_xlfn.IFS(
    FALSE, N("Check if X1 shading is ON"),
    $U$48&lt;&gt;"x", NA(),
    FALSE, N("Check if case is 'LEFT' and x axis value less than z score"),
    AND($D$71 = "LEFT", $Q136 &lt; IF($H$71="", 0, $H$71)), $R136,
    FALSE, N("Check if case is 'RIGHT' and x axis value greater than z score"),
    AND($D$71 = "RIGHT", $Q136 &gt; IF($H$71="", 0, $H$71)), $R136,
    FALSE, N("Check if case is 'TWO' and both directions"),
    AND(
        $D$71 = "TWO",
        OR($Q136 &lt; -ABS($H$71), $Q136 &gt; ABS($H$71))
    ), $R136,
    FALSE, N("Default case: Return NA()"),
    TRUE, NA()
)</f>
        <v>#VALUE!</v>
      </c>
      <c r="V136" s="38"/>
      <c r="W136" s="23">
        <v>0.49999999999999789</v>
      </c>
      <c r="X136" s="23">
        <v>0.182</v>
      </c>
      <c r="Y136" s="23">
        <f t="shared" si="29"/>
        <v>0.182</v>
      </c>
      <c r="Z136" s="23" t="str">
        <f t="shared" si="30"/>
        <v>x</v>
      </c>
    </row>
    <row r="137" spans="1:26" ht="16" x14ac:dyDescent="0.2">
      <c r="A137" s="39"/>
      <c r="B137" s="23"/>
      <c r="C137" s="39">
        <f t="shared" si="31"/>
        <v>-2</v>
      </c>
      <c r="D137" s="39">
        <f t="shared" ref="D137:D142" si="32">D136</f>
        <v>-0.05</v>
      </c>
      <c r="E137" s="125" cm="1">
        <f t="array" ref="E137">_xlfn.IFS(
    $D$69 = "TWO", IF(SUM($E$125:E126) &lt;= 0.5, SUM($E$125:E126), 1 - SUM($E$125:E126)),
    $D$67 = "LEFT", SUM($E$125:E126),
    $D$67 = "RIGHT", 1 - SUM($E$125:E126)
)</f>
        <v>2.5000000000000001E-2</v>
      </c>
      <c r="F137" s="126" t="str" cm="1">
        <f t="array" ref="F137">_xlfn.IFS(
    $D$67 = "", "",
    AND($D$69 = "TWO", ROWS($E$136:E137) = 1), "⟵ " &amp; TEXT(E137, "#0.0%"),
    AND($D$69 = "TWO", E137 = 50%), TEXT(E137, "#0.0%"),
    AND($D$69 = "TWO", E138 &gt; E137), "⟵ " &amp; TEXT(E137, "#0.0%"),
    AND($D$69 = "TWO", E138 &lt; E137), TEXT(E137, "#0.0%") &amp; " ⟶",
    $D$67 = "LEFT", "⟵ " &amp; TEXT(E137, "#0.0%"),
    $D$67 = "RIGHT", TEXT(E137, "#0.0%") &amp; " ⟶"
)</f>
        <v>⟵ 2.5%</v>
      </c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46">
        <f t="shared" si="23"/>
        <v>0.62499999999999778</v>
      </c>
      <c r="R137" s="81">
        <f t="shared" si="24"/>
        <v>0.32816096855037552</v>
      </c>
      <c r="S137" s="81" t="e" cm="1">
        <f t="array" ref="S137">_xlfn.IFS(
    FALSE, N("Check if X1 shading is ON"),
    $S$48&lt;&gt;"x", NA(),
    FALSE, N("Check if case is 'LEFT' and x axis value less than z score"),
    AND($D$67 = "LEFT", $Q137 &lt; IF($H$67="", 0, $H$67)), $R137,
    FALSE, N("Check if case is 'RIGHT' and x axis value greater than z score"),
    AND($D$67 = "RIGHT", $Q137 &gt; IF($H$67="", 0, $H$67)), $R137,
    FALSE, N("Check if case is 'TWO' and both directions"),
    AND(
        $D$67 = "TWO",
        OR($Q137 &lt; -ABS($H$67), $Q137 &gt; ABS($H$68))
    ), $R137,
    FALSE, N("Default case: Return NA()"),
    TRUE, NA()
)</f>
        <v>#N/A</v>
      </c>
      <c r="T137" s="81" t="e" cm="1">
        <f t="array" ref="T137">_xlfn.IFS(
    FALSE, N("Check if X1 shading is ON"),
    $S$48&lt;&gt;"x", NA(),
    FALSE, N("Check if case is 'LEFT' and x axis value less than z score"),
    AND($D$68 = "LEFT", $Q137 &lt; IF($H$68="", 0, $H$68)), $R137,
    FALSE, N("Check if case is 'RIGHT' and x axis value greater than z score"),
    AND($D$68 = "RIGHT", $Q137 &gt; IF($H$68="", 0, $H$68)), $R137,
    FALSE, N("Default case: Return NA()"),
    TRUE, NA()
)</f>
        <v>#N/A</v>
      </c>
      <c r="U137" s="81" t="e" cm="1">
        <f t="array" ref="U137">_xlfn.IFS(
    FALSE, N("Check if X1 shading is ON"),
    $U$48&lt;&gt;"x", NA(),
    FALSE, N("Check if case is 'LEFT' and x axis value less than z score"),
    AND($D$71 = "LEFT", $Q137 &lt; IF($H$71="", 0, $H$71)), $R137,
    FALSE, N("Check if case is 'RIGHT' and x axis value greater than z score"),
    AND($D$71 = "RIGHT", $Q137 &gt; IF($H$71="", 0, $H$71)), $R137,
    FALSE, N("Check if case is 'TWO' and both directions"),
    AND(
        $D$71 = "TWO",
        OR($Q137 &lt; -ABS($H$71), $Q137 &gt; ABS($H$71))
    ), $R137,
    FALSE, N("Default case: Return NA()"),
    TRUE, NA()
)</f>
        <v>#VALUE!</v>
      </c>
      <c r="V137" s="38"/>
      <c r="W137" s="23">
        <v>0.66666666666666441</v>
      </c>
      <c r="X137" s="23">
        <v>0.182</v>
      </c>
      <c r="Y137" s="23">
        <f t="shared" si="29"/>
        <v>0.182</v>
      </c>
      <c r="Z137" s="23" t="str">
        <f t="shared" si="30"/>
        <v>x</v>
      </c>
    </row>
    <row r="138" spans="1:26" ht="16" x14ac:dyDescent="0.2">
      <c r="A138" s="39"/>
      <c r="B138" s="23"/>
      <c r="C138" s="39">
        <f t="shared" si="31"/>
        <v>-1</v>
      </c>
      <c r="D138" s="39">
        <f t="shared" si="32"/>
        <v>-0.05</v>
      </c>
      <c r="E138" s="125" cm="1">
        <f t="array" ref="E138">_xlfn.IFS(
    $D$69 = "TWO", IF(SUM($E$125:E127) &lt;= 0.5, SUM($E$125:E127), 1 - SUM($E$125:E127)),
    $D$67 = "LEFT", SUM($E$125:E127),
    $D$67 = "RIGHT", 1 - SUM($E$125:E127)
)</f>
        <v>0.16</v>
      </c>
      <c r="F138" s="126" t="str" cm="1">
        <f t="array" ref="F138">_xlfn.IFS(
    $D$67 = "", "",
    AND($D$69 = "TWO", ROWS($E$136:E138) = 1), "⟵ " &amp; TEXT(E138, "#0.0%"),
    AND($D$69 = "TWO", E138 = 50%), TEXT(E138, "#0.0%"),
    AND($D$69 = "TWO", E139 &gt; E138), "⟵ " &amp; TEXT(E138, "#0.0%"),
    AND($D$69 = "TWO", E139 &lt; E138), TEXT(E138, "#0.0%") &amp; " ⟶",
    $D$67 = "LEFT", "⟵ " &amp; TEXT(E138, "#0.0%"),
    $D$67 = "RIGHT", TEXT(E138, "#0.0%") &amp; " ⟶"
)</f>
        <v>⟵ 16.0%</v>
      </c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46">
        <f t="shared" si="23"/>
        <v>0.66666666666666441</v>
      </c>
      <c r="R138" s="81">
        <f t="shared" si="24"/>
        <v>0.31944800552235275</v>
      </c>
      <c r="S138" s="81" t="e" cm="1">
        <f t="array" ref="S138">_xlfn.IFS(
    FALSE, N("Check if X1 shading is ON"),
    $S$48&lt;&gt;"x", NA(),
    FALSE, N("Check if case is 'LEFT' and x axis value less than z score"),
    AND($D$67 = "LEFT", $Q138 &lt; IF($H$67="", 0, $H$67)), $R138,
    FALSE, N("Check if case is 'RIGHT' and x axis value greater than z score"),
    AND($D$67 = "RIGHT", $Q138 &gt; IF($H$67="", 0, $H$67)), $R138,
    FALSE, N("Check if case is 'TWO' and both directions"),
    AND(
        $D$67 = "TWO",
        OR($Q138 &lt; -ABS($H$67), $Q138 &gt; ABS($H$68))
    ), $R138,
    FALSE, N("Default case: Return NA()"),
    TRUE, NA()
)</f>
        <v>#N/A</v>
      </c>
      <c r="T138" s="81" t="e" cm="1">
        <f t="array" ref="T138">_xlfn.IFS(
    FALSE, N("Check if X1 shading is ON"),
    $S$48&lt;&gt;"x", NA(),
    FALSE, N("Check if case is 'LEFT' and x axis value less than z score"),
    AND($D$68 = "LEFT", $Q138 &lt; IF($H$68="", 0, $H$68)), $R138,
    FALSE, N("Check if case is 'RIGHT' and x axis value greater than z score"),
    AND($D$68 = "RIGHT", $Q138 &gt; IF($H$68="", 0, $H$68)), $R138,
    FALSE, N("Default case: Return NA()"),
    TRUE, NA()
)</f>
        <v>#N/A</v>
      </c>
      <c r="U138" s="81" t="e" cm="1">
        <f t="array" ref="U138">_xlfn.IFS(
    FALSE, N("Check if X1 shading is ON"),
    $U$48&lt;&gt;"x", NA(),
    FALSE, N("Check if case is 'LEFT' and x axis value less than z score"),
    AND($D$71 = "LEFT", $Q138 &lt; IF($H$71="", 0, $H$71)), $R138,
    FALSE, N("Check if case is 'RIGHT' and x axis value greater than z score"),
    AND($D$71 = "RIGHT", $Q138 &gt; IF($H$71="", 0, $H$71)), $R138,
    FALSE, N("Check if case is 'TWO' and both directions"),
    AND(
        $D$71 = "TWO",
        OR($Q138 &lt; -ABS($H$71), $Q138 &gt; ABS($H$71))
    ), $R138,
    FALSE, N("Default case: Return NA()"),
    TRUE, NA()
)</f>
        <v>#VALUE!</v>
      </c>
      <c r="V138" s="38"/>
      <c r="W138" s="23">
        <v>0.83333333333333093</v>
      </c>
      <c r="X138" s="23">
        <v>0.182</v>
      </c>
      <c r="Y138" s="23">
        <f t="shared" si="29"/>
        <v>0.182</v>
      </c>
      <c r="Z138" s="23" t="str">
        <f t="shared" si="30"/>
        <v>x</v>
      </c>
    </row>
    <row r="139" spans="1:26" ht="16" x14ac:dyDescent="0.2">
      <c r="A139" s="39"/>
      <c r="B139" s="23"/>
      <c r="C139" s="39">
        <f t="shared" si="31"/>
        <v>0</v>
      </c>
      <c r="D139" s="39">
        <f t="shared" si="32"/>
        <v>-0.05</v>
      </c>
      <c r="E139" s="125" cm="1">
        <f t="array" ref="E139">_xlfn.IFS(
    $D$69 = "TWO", IF(SUM($E$125:E128) &lt;= 0.5, SUM($E$125:E128), 1 - SUM($E$125:E128)),
    $D$67 = "LEFT", SUM($E$125:E128),
    $D$67 = "RIGHT", 1 - SUM($E$125:E128)
)</f>
        <v>0.5</v>
      </c>
      <c r="F139" s="126" t="str" cm="1">
        <f t="array" ref="F139">_xlfn.IFS(
    $D$67 = "", "",
    AND($D$69 = "TWO", ROWS($E$136:E139) = 1), "⟵ " &amp; TEXT(E139, "#0.0%"),
    AND($D$69 = "TWO", E139 = 50%), TEXT(E139, "#0.0%"),
    AND($D$69 = "TWO", E140 &gt; E139), "⟵ " &amp; TEXT(E139, "#0.0%"),
    AND($D$69 = "TWO", E140 &lt; E139), TEXT(E139, "#0.0%") &amp; " ⟶",
    $D$67 = "LEFT", "⟵ " &amp; TEXT(E139, "#0.0%"),
    $D$67 = "RIGHT", TEXT(E139, "#0.0%") &amp; " ⟶"
)</f>
        <v>50.0%</v>
      </c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46">
        <f t="shared" si="23"/>
        <v>0.70833333333333104</v>
      </c>
      <c r="R139" s="81">
        <f t="shared" si="24"/>
        <v>0.31042697552584309</v>
      </c>
      <c r="S139" s="81" t="e" cm="1">
        <f t="array" ref="S139">_xlfn.IFS(
    FALSE, N("Check if X1 shading is ON"),
    $S$48&lt;&gt;"x", NA(),
    FALSE, N("Check if case is 'LEFT' and x axis value less than z score"),
    AND($D$67 = "LEFT", $Q139 &lt; IF($H$67="", 0, $H$67)), $R139,
    FALSE, N("Check if case is 'RIGHT' and x axis value greater than z score"),
    AND($D$67 = "RIGHT", $Q139 &gt; IF($H$67="", 0, $H$67)), $R139,
    FALSE, N("Check if case is 'TWO' and both directions"),
    AND(
        $D$67 = "TWO",
        OR($Q139 &lt; -ABS($H$67), $Q139 &gt; ABS($H$68))
    ), $R139,
    FALSE, N("Default case: Return NA()"),
    TRUE, NA()
)</f>
        <v>#N/A</v>
      </c>
      <c r="T139" s="81" t="e" cm="1">
        <f t="array" ref="T139">_xlfn.IFS(
    FALSE, N("Check if X1 shading is ON"),
    $S$48&lt;&gt;"x", NA(),
    FALSE, N("Check if case is 'LEFT' and x axis value less than z score"),
    AND($D$68 = "LEFT", $Q139 &lt; IF($H$68="", 0, $H$68)), $R139,
    FALSE, N("Check if case is 'RIGHT' and x axis value greater than z score"),
    AND($D$68 = "RIGHT", $Q139 &gt; IF($H$68="", 0, $H$68)), $R139,
    FALSE, N("Default case: Return NA()"),
    TRUE, NA()
)</f>
        <v>#N/A</v>
      </c>
      <c r="U139" s="81" t="e" cm="1">
        <f t="array" ref="U139">_xlfn.IFS(
    FALSE, N("Check if X1 shading is ON"),
    $U$48&lt;&gt;"x", NA(),
    FALSE, N("Check if case is 'LEFT' and x axis value less than z score"),
    AND($D$71 = "LEFT", $Q139 &lt; IF($H$71="", 0, $H$71)), $R139,
    FALSE, N("Check if case is 'RIGHT' and x axis value greater than z score"),
    AND($D$71 = "RIGHT", $Q139 &gt; IF($H$71="", 0, $H$71)), $R139,
    FALSE, N("Check if case is 'TWO' and both directions"),
    AND(
        $D$71 = "TWO",
        OR($Q139 &lt; -ABS($H$71), $Q139 &gt; ABS($H$71))
    ), $R139,
    FALSE, N("Default case: Return NA()"),
    TRUE, NA()
)</f>
        <v>#VALUE!</v>
      </c>
      <c r="V139" s="38"/>
      <c r="W139" s="23">
        <v>1.1666666666666643</v>
      </c>
      <c r="X139" s="23">
        <v>0.182</v>
      </c>
      <c r="Y139" s="23">
        <f t="shared" si="29"/>
        <v>0.182</v>
      </c>
      <c r="Z139" s="23" t="str">
        <f t="shared" si="30"/>
        <v>x</v>
      </c>
    </row>
    <row r="140" spans="1:26" ht="16" x14ac:dyDescent="0.2">
      <c r="A140" s="39"/>
      <c r="B140" s="23"/>
      <c r="C140" s="39">
        <f t="shared" si="31"/>
        <v>1</v>
      </c>
      <c r="D140" s="39">
        <f t="shared" si="32"/>
        <v>-0.05</v>
      </c>
      <c r="E140" s="125" cm="1">
        <f t="array" ref="E140">_xlfn.IFS(
    $D$69 = "TWO", IF(SUM($E$125:E129) &lt;= 0.5, SUM($E$125:E129), 1 - SUM($E$125:E129)),
    $D$67 = "LEFT", SUM($E$125:E129),
    $D$67 = "RIGHT", 1 - SUM($E$125:E129)
)</f>
        <v>0.15999999999999992</v>
      </c>
      <c r="F140" s="126" t="str" cm="1">
        <f t="array" ref="F140">_xlfn.IFS(
    $D$67 = "", "",
    AND($D$69 = "TWO", ROWS($E$136:E140) = 1), "⟵ " &amp; TEXT(E140, "#0.0%"),
    AND($D$69 = "TWO", E140 = 50%), TEXT(E140, "#0.0%"),
    AND($D$69 = "TWO", E141 &gt; E140), "⟵ " &amp; TEXT(E140, "#0.0%"),
    AND($D$69 = "TWO", E141 &lt; E140), TEXT(E140, "#0.0%") &amp; " ⟶",
    $D$67 = "LEFT", "⟵ " &amp; TEXT(E140, "#0.0%"),
    $D$67 = "RIGHT", TEXT(E140, "#0.0%") &amp; " ⟶"
)</f>
        <v>16.0% ⟶</v>
      </c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46">
        <f t="shared" si="23"/>
        <v>0.74999999999999767</v>
      </c>
      <c r="R140" s="81">
        <f t="shared" si="24"/>
        <v>0.30113743215480498</v>
      </c>
      <c r="S140" s="81" t="e" cm="1">
        <f t="array" ref="S140">_xlfn.IFS(
    FALSE, N("Check if X1 shading is ON"),
    $S$48&lt;&gt;"x", NA(),
    FALSE, N("Check if case is 'LEFT' and x axis value less than z score"),
    AND($D$67 = "LEFT", $Q140 &lt; IF($H$67="", 0, $H$67)), $R140,
    FALSE, N("Check if case is 'RIGHT' and x axis value greater than z score"),
    AND($D$67 = "RIGHT", $Q140 &gt; IF($H$67="", 0, $H$67)), $R140,
    FALSE, N("Check if case is 'TWO' and both directions"),
    AND(
        $D$67 = "TWO",
        OR($Q140 &lt; -ABS($H$67), $Q140 &gt; ABS($H$68))
    ), $R140,
    FALSE, N("Default case: Return NA()"),
    TRUE, NA()
)</f>
        <v>#N/A</v>
      </c>
      <c r="T140" s="81" t="e" cm="1">
        <f t="array" ref="T140">_xlfn.IFS(
    FALSE, N("Check if X1 shading is ON"),
    $S$48&lt;&gt;"x", NA(),
    FALSE, N("Check if case is 'LEFT' and x axis value less than z score"),
    AND($D$68 = "LEFT", $Q140 &lt; IF($H$68="", 0, $H$68)), $R140,
    FALSE, N("Check if case is 'RIGHT' and x axis value greater than z score"),
    AND($D$68 = "RIGHT", $Q140 &gt; IF($H$68="", 0, $H$68)), $R140,
    FALSE, N("Default case: Return NA()"),
    TRUE, NA()
)</f>
        <v>#N/A</v>
      </c>
      <c r="U140" s="81" t="e" cm="1">
        <f t="array" ref="U140">_xlfn.IFS(
    FALSE, N("Check if X1 shading is ON"),
    $U$48&lt;&gt;"x", NA(),
    FALSE, N("Check if case is 'LEFT' and x axis value less than z score"),
    AND($D$71 = "LEFT", $Q140 &lt; IF($H$71="", 0, $H$71)), $R140,
    FALSE, N("Check if case is 'RIGHT' and x axis value greater than z score"),
    AND($D$71 = "RIGHT", $Q140 &gt; IF($H$71="", 0, $H$71)), $R140,
    FALSE, N("Check if case is 'TWO' and both directions"),
    AND(
        $D$71 = "TWO",
        OR($Q140 &lt; -ABS($H$71), $Q140 &gt; ABS($H$71))
    ), $R140,
    FALSE, N("Default case: Return NA()"),
    TRUE, NA()
)</f>
        <v>#VALUE!</v>
      </c>
      <c r="V140" s="38"/>
      <c r="W140" s="23">
        <v>-0.83333333333333526</v>
      </c>
      <c r="X140" s="23">
        <v>0.20599999999999999</v>
      </c>
      <c r="Y140" s="23">
        <f t="shared" si="29"/>
        <v>0.20599999999999999</v>
      </c>
      <c r="Z140" s="23" t="str">
        <f t="shared" si="30"/>
        <v>x</v>
      </c>
    </row>
    <row r="141" spans="1:26" ht="16" x14ac:dyDescent="0.2">
      <c r="A141" s="39"/>
      <c r="B141" s="23"/>
      <c r="C141" s="39">
        <f t="shared" si="31"/>
        <v>2</v>
      </c>
      <c r="D141" s="39">
        <f t="shared" si="32"/>
        <v>-0.05</v>
      </c>
      <c r="E141" s="125" cm="1">
        <f t="array" ref="E141">_xlfn.IFS(
    $D$69 = "TWO", IF(SUM($E$125:E130) &lt;= 0.5, SUM($E$125:E130), 1 - SUM($E$125:E130)),
    $D$67 = "LEFT", SUM($E$125:E130),
    $D$67 = "RIGHT", 1 - SUM($E$125:E130)
)</f>
        <v>2.4999999999999911E-2</v>
      </c>
      <c r="F141" s="126" t="str" cm="1">
        <f t="array" ref="F141">_xlfn.IFS(
    $D$67 = "", "",
    AND($D$69 = "TWO", ROWS($E$136:E141) = 1), "⟵ " &amp; TEXT(E141, "#0.0%"),
    AND($D$69 = "TWO", E141 = 50%), TEXT(E141, "#0.0%"),
    AND($D$69 = "TWO", E142 &gt; E141), "⟵ " &amp; TEXT(E141, "#0.0%"),
    AND($D$69 = "TWO", E142 &lt; E141), TEXT(E141, "#0.0%") &amp; " ⟶",
    $D$67 = "LEFT", "⟵ " &amp; TEXT(E141, "#0.0%"),
    $D$67 = "RIGHT", TEXT(E141, "#0.0%") &amp; " ⟶"
)</f>
        <v>2.5% ⟶</v>
      </c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46">
        <f t="shared" si="23"/>
        <v>0.7916666666666643</v>
      </c>
      <c r="R141" s="81">
        <f t="shared" si="24"/>
        <v>0.29161915585865616</v>
      </c>
      <c r="S141" s="81" t="e" cm="1">
        <f t="array" ref="S141">_xlfn.IFS(
    FALSE, N("Check if X1 shading is ON"),
    $S$48&lt;&gt;"x", NA(),
    FALSE, N("Check if case is 'LEFT' and x axis value less than z score"),
    AND($D$67 = "LEFT", $Q141 &lt; IF($H$67="", 0, $H$67)), $R141,
    FALSE, N("Check if case is 'RIGHT' and x axis value greater than z score"),
    AND($D$67 = "RIGHT", $Q141 &gt; IF($H$67="", 0, $H$67)), $R141,
    FALSE, N("Check if case is 'TWO' and both directions"),
    AND(
        $D$67 = "TWO",
        OR($Q141 &lt; -ABS($H$67), $Q141 &gt; ABS($H$68))
    ), $R141,
    FALSE, N("Default case: Return NA()"),
    TRUE, NA()
)</f>
        <v>#N/A</v>
      </c>
      <c r="T141" s="81" t="e" cm="1">
        <f t="array" ref="T141">_xlfn.IFS(
    FALSE, N("Check if X1 shading is ON"),
    $S$48&lt;&gt;"x", NA(),
    FALSE, N("Check if case is 'LEFT' and x axis value less than z score"),
    AND($D$68 = "LEFT", $Q141 &lt; IF($H$68="", 0, $H$68)), $R141,
    FALSE, N("Check if case is 'RIGHT' and x axis value greater than z score"),
    AND($D$68 = "RIGHT", $Q141 &gt; IF($H$68="", 0, $H$68)), $R141,
    FALSE, N("Default case: Return NA()"),
    TRUE, NA()
)</f>
        <v>#N/A</v>
      </c>
      <c r="U141" s="81" t="e" cm="1">
        <f t="array" ref="U141">_xlfn.IFS(
    FALSE, N("Check if X1 shading is ON"),
    $U$48&lt;&gt;"x", NA(),
    FALSE, N("Check if case is 'LEFT' and x axis value less than z score"),
    AND($D$71 = "LEFT", $Q141 &lt; IF($H$71="", 0, $H$71)), $R141,
    FALSE, N("Check if case is 'RIGHT' and x axis value greater than z score"),
    AND($D$71 = "RIGHT", $Q141 &gt; IF($H$71="", 0, $H$71)), $R141,
    FALSE, N("Check if case is 'TWO' and both directions"),
    AND(
        $D$71 = "TWO",
        OR($Q141 &lt; -ABS($H$71), $Q141 &gt; ABS($H$71))
    ), $R141,
    FALSE, N("Default case: Return NA()"),
    TRUE, NA()
)</f>
        <v>#VALUE!</v>
      </c>
      <c r="V141" s="38"/>
      <c r="W141" s="23">
        <v>-0.66666666666666874</v>
      </c>
      <c r="X141" s="23">
        <v>0.20599999999999999</v>
      </c>
      <c r="Y141" s="23">
        <f t="shared" si="29"/>
        <v>0.20599999999999999</v>
      </c>
      <c r="Z141" s="23" t="str">
        <f t="shared" si="30"/>
        <v>x</v>
      </c>
    </row>
    <row r="142" spans="1:26" ht="16" x14ac:dyDescent="0.2">
      <c r="A142" s="39"/>
      <c r="B142" s="23"/>
      <c r="C142" s="39">
        <f t="shared" si="31"/>
        <v>3</v>
      </c>
      <c r="D142" s="39">
        <f t="shared" si="32"/>
        <v>-0.05</v>
      </c>
      <c r="E142" s="125" cm="1">
        <f t="array" ref="E142">_xlfn.IFS(
    $D$69 = "TWO", IF(SUM($E$125:E131) &lt;= 0.5, SUM($E$125:E131), 1 - SUM($E$125:E131)),
    $D$67 = "LEFT", SUM($E$125:E131),
    $D$67 = "RIGHT", 1 - SUM($E$125:E131)
)</f>
        <v>4.9999999999998934E-3</v>
      </c>
      <c r="F142" s="126" t="str" cm="1">
        <f t="array" ref="F142">_xlfn.IFS(
    $D$67 = "", "",
    AND($D$69 = "TWO", ROWS($E$136:E142) = 1), "⟵ " &amp; TEXT(E142, "#0.0%"),
    AND($D$69 = "TWO", E142 = 50%), TEXT(E142, "#0.0%"),
    AND($D$69 = "TWO", E143 &gt; E142), "⟵ " &amp; TEXT(E142, "#0.0%"),
    AND($D$69 = "TWO", E143 &lt; E142), TEXT(E142, "#0.0%") &amp; " ⟶",
    $D$67 = "LEFT", "⟵ " &amp; TEXT(E142, "#0.0%"),
    $D$67 = "RIGHT", TEXT(E142, "#0.0%") &amp; " ⟶"
)</f>
        <v>0.5% ⟶</v>
      </c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46">
        <f t="shared" si="23"/>
        <v>0.83333333333333093</v>
      </c>
      <c r="R142" s="81">
        <f t="shared" si="24"/>
        <v>0.2819118754103031</v>
      </c>
      <c r="S142" s="81" t="e" cm="1">
        <f t="array" ref="S142">_xlfn.IFS(
    FALSE, N("Check if X1 shading is ON"),
    $S$48&lt;&gt;"x", NA(),
    FALSE, N("Check if case is 'LEFT' and x axis value less than z score"),
    AND($D$67 = "LEFT", $Q142 &lt; IF($H$67="", 0, $H$67)), $R142,
    FALSE, N("Check if case is 'RIGHT' and x axis value greater than z score"),
    AND($D$67 = "RIGHT", $Q142 &gt; IF($H$67="", 0, $H$67)), $R142,
    FALSE, N("Check if case is 'TWO' and both directions"),
    AND(
        $D$67 = "TWO",
        OR($Q142 &lt; -ABS($H$67), $Q142 &gt; ABS($H$68))
    ), $R142,
    FALSE, N("Default case: Return NA()"),
    TRUE, NA()
)</f>
        <v>#N/A</v>
      </c>
      <c r="T142" s="81" t="e" cm="1">
        <f t="array" ref="T142">_xlfn.IFS(
    FALSE, N("Check if X1 shading is ON"),
    $S$48&lt;&gt;"x", NA(),
    FALSE, N("Check if case is 'LEFT' and x axis value less than z score"),
    AND($D$68 = "LEFT", $Q142 &lt; IF($H$68="", 0, $H$68)), $R142,
    FALSE, N("Check if case is 'RIGHT' and x axis value greater than z score"),
    AND($D$68 = "RIGHT", $Q142 &gt; IF($H$68="", 0, $H$68)), $R142,
    FALSE, N("Default case: Return NA()"),
    TRUE, NA()
)</f>
        <v>#N/A</v>
      </c>
      <c r="U142" s="81" t="e" cm="1">
        <f t="array" ref="U142">_xlfn.IFS(
    FALSE, N("Check if X1 shading is ON"),
    $U$48&lt;&gt;"x", NA(),
    FALSE, N("Check if case is 'LEFT' and x axis value less than z score"),
    AND($D$71 = "LEFT", $Q142 &lt; IF($H$71="", 0, $H$71)), $R142,
    FALSE, N("Check if case is 'RIGHT' and x axis value greater than z score"),
    AND($D$71 = "RIGHT", $Q142 &gt; IF($H$71="", 0, $H$71)), $R142,
    FALSE, N("Check if case is 'TWO' and both directions"),
    AND(
        $D$71 = "TWO",
        OR($Q142 &lt; -ABS($H$71), $Q142 &gt; ABS($H$71))
    ), $R142,
    FALSE, N("Default case: Return NA()"),
    TRUE, NA()
)</f>
        <v>#VALUE!</v>
      </c>
      <c r="V142" s="38"/>
      <c r="W142" s="23">
        <v>-0.50000000000000222</v>
      </c>
      <c r="X142" s="23">
        <v>0.20599999999999999</v>
      </c>
      <c r="Y142" s="23">
        <f t="shared" si="29"/>
        <v>0.20599999999999999</v>
      </c>
      <c r="Z142" s="23" t="str">
        <f t="shared" si="30"/>
        <v>x</v>
      </c>
    </row>
    <row r="143" spans="1:26" ht="16" x14ac:dyDescent="0.2">
      <c r="A143" s="39"/>
      <c r="B143" s="23"/>
      <c r="C143" s="23"/>
      <c r="D143" s="39"/>
      <c r="E143" s="39"/>
      <c r="F143" s="39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46">
        <f t="shared" si="23"/>
        <v>0.87499999999999756</v>
      </c>
      <c r="R143" s="81">
        <f t="shared" si="24"/>
        <v>0.27205499837854408</v>
      </c>
      <c r="S143" s="81" t="e" cm="1">
        <f t="array" ref="S143">_xlfn.IFS(
    FALSE, N("Check if X1 shading is ON"),
    $S$48&lt;&gt;"x", NA(),
    FALSE, N("Check if case is 'LEFT' and x axis value less than z score"),
    AND($D$67 = "LEFT", $Q143 &lt; IF($H$67="", 0, $H$67)), $R143,
    FALSE, N("Check if case is 'RIGHT' and x axis value greater than z score"),
    AND($D$67 = "RIGHT", $Q143 &gt; IF($H$67="", 0, $H$67)), $R143,
    FALSE, N("Check if case is 'TWO' and both directions"),
    AND(
        $D$67 = "TWO",
        OR($Q143 &lt; -ABS($H$67), $Q143 &gt; ABS($H$68))
    ), $R143,
    FALSE, N("Default case: Return NA()"),
    TRUE, NA()
)</f>
        <v>#N/A</v>
      </c>
      <c r="T143" s="81" t="e" cm="1">
        <f t="array" ref="T143">_xlfn.IFS(
    FALSE, N("Check if X1 shading is ON"),
    $S$48&lt;&gt;"x", NA(),
    FALSE, N("Check if case is 'LEFT' and x axis value less than z score"),
    AND($D$68 = "LEFT", $Q143 &lt; IF($H$68="", 0, $H$68)), $R143,
    FALSE, N("Check if case is 'RIGHT' and x axis value greater than z score"),
    AND($D$68 = "RIGHT", $Q143 &gt; IF($H$68="", 0, $H$68)), $R143,
    FALSE, N("Default case: Return NA()"),
    TRUE, NA()
)</f>
        <v>#N/A</v>
      </c>
      <c r="U143" s="81" t="e" cm="1">
        <f t="array" ref="U143">_xlfn.IFS(
    FALSE, N("Check if X1 shading is ON"),
    $U$48&lt;&gt;"x", NA(),
    FALSE, N("Check if case is 'LEFT' and x axis value less than z score"),
    AND($D$71 = "LEFT", $Q143 &lt; IF($H$71="", 0, $H$71)), $R143,
    FALSE, N("Check if case is 'RIGHT' and x axis value greater than z score"),
    AND($D$71 = "RIGHT", $Q143 &gt; IF($H$71="", 0, $H$71)), $R143,
    FALSE, N("Check if case is 'TWO' and both directions"),
    AND(
        $D$71 = "TWO",
        OR($Q143 &lt; -ABS($H$71), $Q143 &gt; ABS($H$71))
    ), $R143,
    FALSE, N("Default case: Return NA()"),
    TRUE, NA()
)</f>
        <v>#VALUE!</v>
      </c>
      <c r="V143" s="38"/>
      <c r="W143" s="23">
        <v>-0.33333333333333548</v>
      </c>
      <c r="X143" s="23">
        <v>0.20599999999999999</v>
      </c>
      <c r="Y143" s="23">
        <f t="shared" si="29"/>
        <v>0.20599999999999999</v>
      </c>
      <c r="Z143" s="23" t="str">
        <f t="shared" si="30"/>
        <v>x</v>
      </c>
    </row>
    <row r="144" spans="1:26" ht="19" x14ac:dyDescent="0.25">
      <c r="A144" s="78" t="s">
        <v>400</v>
      </c>
      <c r="B144" s="23"/>
      <c r="C144" s="23"/>
      <c r="D144" s="39"/>
      <c r="E144" s="39"/>
      <c r="F144" s="39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46">
        <f t="shared" si="23"/>
        <v>0.91666666666666419</v>
      </c>
      <c r="R144" s="81">
        <f t="shared" si="24"/>
        <v>0.262087353078302</v>
      </c>
      <c r="S144" s="81" t="e" cm="1">
        <f t="array" ref="S144">_xlfn.IFS(
    FALSE, N("Check if X1 shading is ON"),
    $S$48&lt;&gt;"x", NA(),
    FALSE, N("Check if case is 'LEFT' and x axis value less than z score"),
    AND($D$67 = "LEFT", $Q144 &lt; IF($H$67="", 0, $H$67)), $R144,
    FALSE, N("Check if case is 'RIGHT' and x axis value greater than z score"),
    AND($D$67 = "RIGHT", $Q144 &gt; IF($H$67="", 0, $H$67)), $R144,
    FALSE, N("Check if case is 'TWO' and both directions"),
    AND(
        $D$67 = "TWO",
        OR($Q144 &lt; -ABS($H$67), $Q144 &gt; ABS($H$68))
    ), $R144,
    FALSE, N("Default case: Return NA()"),
    TRUE, NA()
)</f>
        <v>#N/A</v>
      </c>
      <c r="T144" s="81" t="e" cm="1">
        <f t="array" ref="T144">_xlfn.IFS(
    FALSE, N("Check if X1 shading is ON"),
    $S$48&lt;&gt;"x", NA(),
    FALSE, N("Check if case is 'LEFT' and x axis value less than z score"),
    AND($D$68 = "LEFT", $Q144 &lt; IF($H$68="", 0, $H$68)), $R144,
    FALSE, N("Check if case is 'RIGHT' and x axis value greater than z score"),
    AND($D$68 = "RIGHT", $Q144 &gt; IF($H$68="", 0, $H$68)), $R144,
    FALSE, N("Default case: Return NA()"),
    TRUE, NA()
)</f>
        <v>#N/A</v>
      </c>
      <c r="U144" s="81" t="e" cm="1">
        <f t="array" ref="U144">_xlfn.IFS(
    FALSE, N("Check if X1 shading is ON"),
    $U$48&lt;&gt;"x", NA(),
    FALSE, N("Check if case is 'LEFT' and x axis value less than z score"),
    AND($D$71 = "LEFT", $Q144 &lt; IF($H$71="", 0, $H$71)), $R144,
    FALSE, N("Check if case is 'RIGHT' and x axis value greater than z score"),
    AND($D$71 = "RIGHT", $Q144 &gt; IF($H$71="", 0, $H$71)), $R144,
    FALSE, N("Check if case is 'TWO' and both directions"),
    AND(
        $D$71 = "TWO",
        OR($Q144 &lt; -ABS($H$71), $Q144 &gt; ABS($H$71))
    ), $R144,
    FALSE, N("Default case: Return NA()"),
    TRUE, NA()
)</f>
        <v>#VALUE!</v>
      </c>
      <c r="V144" s="38"/>
      <c r="W144" s="23">
        <v>-0.16666666666666879</v>
      </c>
      <c r="X144" s="23">
        <v>0.20599999999999999</v>
      </c>
      <c r="Y144" s="23">
        <f t="shared" si="29"/>
        <v>0.20599999999999999</v>
      </c>
      <c r="Z144" s="23" t="str">
        <f t="shared" si="30"/>
        <v>x</v>
      </c>
    </row>
    <row r="145" spans="1:26" ht="34" x14ac:dyDescent="0.2">
      <c r="A145" s="44" t="s">
        <v>289</v>
      </c>
      <c r="B145" s="5" t="s">
        <v>290</v>
      </c>
      <c r="C145" s="45" t="str">
        <f>LEFT(A144,6)&amp;" "&amp;$B$67&amp;" axis"</f>
        <v>X1 raw normal pop axis</v>
      </c>
      <c r="D145" s="45" t="str">
        <f>$B$67&amp;" y"</f>
        <v>normal pop y</v>
      </c>
      <c r="E145" s="45" t="str">
        <f>B67&amp;" raw labels"</f>
        <v>normal pop raw labels</v>
      </c>
      <c r="F145" s="39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46">
        <f t="shared" si="23"/>
        <v>0.95833333333333082</v>
      </c>
      <c r="R145" s="81">
        <f t="shared" si="24"/>
        <v>0.25204694425504581</v>
      </c>
      <c r="S145" s="81" t="e" cm="1">
        <f t="array" ref="S145">_xlfn.IFS(
    FALSE, N("Check if X1 shading is ON"),
    $S$48&lt;&gt;"x", NA(),
    FALSE, N("Check if case is 'LEFT' and x axis value less than z score"),
    AND($D$67 = "LEFT", $Q145 &lt; IF($H$67="", 0, $H$67)), $R145,
    FALSE, N("Check if case is 'RIGHT' and x axis value greater than z score"),
    AND($D$67 = "RIGHT", $Q145 &gt; IF($H$67="", 0, $H$67)), $R145,
    FALSE, N("Check if case is 'TWO' and both directions"),
    AND(
        $D$67 = "TWO",
        OR($Q145 &lt; -ABS($H$67), $Q145 &gt; ABS($H$68))
    ), $R145,
    FALSE, N("Default case: Return NA()"),
    TRUE, NA()
)</f>
        <v>#N/A</v>
      </c>
      <c r="T145" s="81" t="e" cm="1">
        <f t="array" ref="T145">_xlfn.IFS(
    FALSE, N("Check if X1 shading is ON"),
    $S$48&lt;&gt;"x", NA(),
    FALSE, N("Check if case is 'LEFT' and x axis value less than z score"),
    AND($D$68 = "LEFT", $Q145 &lt; IF($H$68="", 0, $H$68)), $R145,
    FALSE, N("Check if case is 'RIGHT' and x axis value greater than z score"),
    AND($D$68 = "RIGHT", $Q145 &gt; IF($H$68="", 0, $H$68)), $R145,
    FALSE, N("Default case: Return NA()"),
    TRUE, NA()
)</f>
        <v>#N/A</v>
      </c>
      <c r="U145" s="81" t="e" cm="1">
        <f t="array" ref="U145">_xlfn.IFS(
    FALSE, N("Check if X1 shading is ON"),
    $U$48&lt;&gt;"x", NA(),
    FALSE, N("Check if case is 'LEFT' and x axis value less than z score"),
    AND($D$71 = "LEFT", $Q145 &lt; IF($H$71="", 0, $H$71)), $R145,
    FALSE, N("Check if case is 'RIGHT' and x axis value greater than z score"),
    AND($D$71 = "RIGHT", $Q145 &gt; IF($H$71="", 0, $H$71)), $R145,
    FALSE, N("Check if case is 'TWO' and both directions"),
    AND(
        $D$71 = "TWO",
        OR($Q145 &lt; -ABS($H$71), $Q145 &gt; ABS($H$71))
    ), $R145,
    FALSE, N("Default case: Return NA()"),
    TRUE, NA()
)</f>
        <v>#VALUE!</v>
      </c>
      <c r="V145" s="38"/>
      <c r="W145" s="23">
        <v>0.16666666666666449</v>
      </c>
      <c r="X145" s="23">
        <v>0.20599999999999999</v>
      </c>
      <c r="Y145" s="23">
        <f t="shared" si="29"/>
        <v>0.20599999999999999</v>
      </c>
      <c r="Z145" s="23" t="str">
        <f t="shared" si="30"/>
        <v>x</v>
      </c>
    </row>
    <row r="146" spans="1:26" ht="17" x14ac:dyDescent="0.2">
      <c r="A146" s="39" t="str">
        <f>L51</f>
        <v>x</v>
      </c>
      <c r="B146" s="23">
        <v>-0.12</v>
      </c>
      <c r="C146" s="39">
        <f t="shared" ref="C146:C153" si="33">C114</f>
        <v>-4</v>
      </c>
      <c r="D146" s="39">
        <f>IF(
    $A$146="x",
    $B$146,
    NA()
)</f>
        <v>-0.12</v>
      </c>
      <c r="E146" s="83" t="str">
        <f>IF(E147="","","raw scale")</f>
        <v>raw scale</v>
      </c>
      <c r="F146" s="39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46">
        <f t="shared" si="23"/>
        <v>0.99999999999999745</v>
      </c>
      <c r="R146" s="81">
        <f t="shared" si="24"/>
        <v>0.24197072451914398</v>
      </c>
      <c r="S146" s="81" t="e" cm="1">
        <f t="array" ref="S146">_xlfn.IFS(
    FALSE, N("Check if X1 shading is ON"),
    $S$48&lt;&gt;"x", NA(),
    FALSE, N("Check if case is 'LEFT' and x axis value less than z score"),
    AND($D$67 = "LEFT", $Q146 &lt; IF($H$67="", 0, $H$67)), $R146,
    FALSE, N("Check if case is 'RIGHT' and x axis value greater than z score"),
    AND($D$67 = "RIGHT", $Q146 &gt; IF($H$67="", 0, $H$67)), $R146,
    FALSE, N("Check if case is 'TWO' and both directions"),
    AND(
        $D$67 = "TWO",
        OR($Q146 &lt; -ABS($H$67), $Q146 &gt; ABS($H$68))
    ), $R146,
    FALSE, N("Default case: Return NA()"),
    TRUE, NA()
)</f>
        <v>#N/A</v>
      </c>
      <c r="T146" s="81" t="e" cm="1">
        <f t="array" ref="T146">_xlfn.IFS(
    FALSE, N("Check if X1 shading is ON"),
    $S$48&lt;&gt;"x", NA(),
    FALSE, N("Check if case is 'LEFT' and x axis value less than z score"),
    AND($D$68 = "LEFT", $Q146 &lt; IF($H$68="", 0, $H$68)), $R146,
    FALSE, N("Check if case is 'RIGHT' and x axis value greater than z score"),
    AND($D$68 = "RIGHT", $Q146 &gt; IF($H$68="", 0, $H$68)), $R146,
    FALSE, N("Default case: Return NA()"),
    TRUE, NA()
)</f>
        <v>#N/A</v>
      </c>
      <c r="U146" s="81" t="e" cm="1">
        <f t="array" ref="U146">_xlfn.IFS(
    FALSE, N("Check if X1 shading is ON"),
    $U$48&lt;&gt;"x", NA(),
    FALSE, N("Check if case is 'LEFT' and x axis value less than z score"),
    AND($D$71 = "LEFT", $Q146 &lt; IF($H$71="", 0, $H$71)), $R146,
    FALSE, N("Check if case is 'RIGHT' and x axis value greater than z score"),
    AND($D$71 = "RIGHT", $Q146 &gt; IF($H$71="", 0, $H$71)), $R146,
    FALSE, N("Check if case is 'TWO' and both directions"),
    AND(
        $D$71 = "TWO",
        OR($Q146 &lt; -ABS($H$71), $Q146 &gt; ABS($H$71))
    ), $R146,
    FALSE, N("Default case: Return NA()"),
    TRUE, NA()
)</f>
        <v>#VALUE!</v>
      </c>
      <c r="V146" s="38"/>
      <c r="W146" s="23">
        <v>0.33333333333333115</v>
      </c>
      <c r="X146" s="23">
        <v>0.20599999999999999</v>
      </c>
      <c r="Y146" s="23">
        <f t="shared" si="29"/>
        <v>0.20599999999999999</v>
      </c>
      <c r="Z146" s="23" t="str">
        <f t="shared" si="30"/>
        <v>x</v>
      </c>
    </row>
    <row r="147" spans="1:26" ht="16" x14ac:dyDescent="0.2">
      <c r="A147" s="39"/>
      <c r="B147" s="23"/>
      <c r="C147" s="39">
        <f t="shared" si="33"/>
        <v>-3</v>
      </c>
      <c r="D147" s="39">
        <f t="shared" ref="D147:D153" si="34">IF(
    $A$146="x",
    $B$146,
    NA()
)</f>
        <v>-0.12</v>
      </c>
      <c r="E147" s="84" t="str">
        <f t="shared" ref="E147:E153" si="35">IFERROR(
    TEXT(
        E$67 + $C147 * F$67,
        IF(
            L$62 = 0,
            "#,##0",
            "#,##0." &amp; REPT("0", L$62)
        )
    ),
    ""
)</f>
        <v>2</v>
      </c>
      <c r="F147" s="39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46">
        <f t="shared" si="23"/>
        <v>1.0416666666666641</v>
      </c>
      <c r="R147" s="81">
        <f t="shared" si="24"/>
        <v>0.23189438328624334</v>
      </c>
      <c r="S147" s="81" t="e" cm="1">
        <f t="array" ref="S147">_xlfn.IFS(
    FALSE, N("Check if X1 shading is ON"),
    $S$48&lt;&gt;"x", NA(),
    FALSE, N("Check if case is 'LEFT' and x axis value less than z score"),
    AND($D$67 = "LEFT", $Q147 &lt; IF($H$67="", 0, $H$67)), $R147,
    FALSE, N("Check if case is 'RIGHT' and x axis value greater than z score"),
    AND($D$67 = "RIGHT", $Q147 &gt; IF($H$67="", 0, $H$67)), $R147,
    FALSE, N("Check if case is 'TWO' and both directions"),
    AND(
        $D$67 = "TWO",
        OR($Q147 &lt; -ABS($H$67), $Q147 &gt; ABS($H$68))
    ), $R147,
    FALSE, N("Default case: Return NA()"),
    TRUE, NA()
)</f>
        <v>#N/A</v>
      </c>
      <c r="T147" s="81" t="e" cm="1">
        <f t="array" ref="T147">_xlfn.IFS(
    FALSE, N("Check if X1 shading is ON"),
    $S$48&lt;&gt;"x", NA(),
    FALSE, N("Check if case is 'LEFT' and x axis value less than z score"),
    AND($D$68 = "LEFT", $Q147 &lt; IF($H$68="", 0, $H$68)), $R147,
    FALSE, N("Check if case is 'RIGHT' and x axis value greater than z score"),
    AND($D$68 = "RIGHT", $Q147 &gt; IF($H$68="", 0, $H$68)), $R147,
    FALSE, N("Default case: Return NA()"),
    TRUE, NA()
)</f>
        <v>#N/A</v>
      </c>
      <c r="U147" s="81" t="e" cm="1">
        <f t="array" ref="U147">_xlfn.IFS(
    FALSE, N("Check if X1 shading is ON"),
    $U$48&lt;&gt;"x", NA(),
    FALSE, N("Check if case is 'LEFT' and x axis value less than z score"),
    AND($D$71 = "LEFT", $Q147 &lt; IF($H$71="", 0, $H$71)), $R147,
    FALSE, N("Check if case is 'RIGHT' and x axis value greater than z score"),
    AND($D$71 = "RIGHT", $Q147 &gt; IF($H$71="", 0, $H$71)), $R147,
    FALSE, N("Check if case is 'TWO' and both directions"),
    AND(
        $D$71 = "TWO",
        OR($Q147 &lt; -ABS($H$71), $Q147 &gt; ABS($H$71))
    ), $R147,
    FALSE, N("Default case: Return NA()"),
    TRUE, NA()
)</f>
        <v>#VALUE!</v>
      </c>
      <c r="V147" s="38"/>
      <c r="W147" s="23">
        <v>0.49999999999999789</v>
      </c>
      <c r="X147" s="23">
        <v>0.20599999999999999</v>
      </c>
      <c r="Y147" s="23">
        <f t="shared" si="29"/>
        <v>0.20599999999999999</v>
      </c>
      <c r="Z147" s="23" t="str">
        <f t="shared" si="30"/>
        <v>x</v>
      </c>
    </row>
    <row r="148" spans="1:26" ht="16" x14ac:dyDescent="0.2">
      <c r="A148" s="39"/>
      <c r="B148" s="23"/>
      <c r="C148" s="39">
        <f t="shared" si="33"/>
        <v>-2</v>
      </c>
      <c r="D148" s="39">
        <f t="shared" si="34"/>
        <v>-0.12</v>
      </c>
      <c r="E148" s="84" t="str">
        <f t="shared" si="35"/>
        <v>3</v>
      </c>
      <c r="F148" s="39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46">
        <f t="shared" si="23"/>
        <v>1.0833333333333308</v>
      </c>
      <c r="R148" s="81">
        <f t="shared" si="24"/>
        <v>0.22185215470573658</v>
      </c>
      <c r="S148" s="81" t="e" cm="1">
        <f t="array" ref="S148">_xlfn.IFS(
    FALSE, N("Check if X1 shading is ON"),
    $S$48&lt;&gt;"x", NA(),
    FALSE, N("Check if case is 'LEFT' and x axis value less than z score"),
    AND($D$67 = "LEFT", $Q148 &lt; IF($H$67="", 0, $H$67)), $R148,
    FALSE, N("Check if case is 'RIGHT' and x axis value greater than z score"),
    AND($D$67 = "RIGHT", $Q148 &gt; IF($H$67="", 0, $H$67)), $R148,
    FALSE, N("Check if case is 'TWO' and both directions"),
    AND(
        $D$67 = "TWO",
        OR($Q148 &lt; -ABS($H$67), $Q148 &gt; ABS($H$68))
    ), $R148,
    FALSE, N("Default case: Return NA()"),
    TRUE, NA()
)</f>
        <v>#N/A</v>
      </c>
      <c r="T148" s="81" t="e" cm="1">
        <f t="array" ref="T148">_xlfn.IFS(
    FALSE, N("Check if X1 shading is ON"),
    $S$48&lt;&gt;"x", NA(),
    FALSE, N("Check if case is 'LEFT' and x axis value less than z score"),
    AND($D$68 = "LEFT", $Q148 &lt; IF($H$68="", 0, $H$68)), $R148,
    FALSE, N("Check if case is 'RIGHT' and x axis value greater than z score"),
    AND($D$68 = "RIGHT", $Q148 &gt; IF($H$68="", 0, $H$68)), $R148,
    FALSE, N("Default case: Return NA()"),
    TRUE, NA()
)</f>
        <v>#N/A</v>
      </c>
      <c r="U148" s="81" t="e" cm="1">
        <f t="array" ref="U148">_xlfn.IFS(
    FALSE, N("Check if X1 shading is ON"),
    $U$48&lt;&gt;"x", NA(),
    FALSE, N("Check if case is 'LEFT' and x axis value less than z score"),
    AND($D$71 = "LEFT", $Q148 &lt; IF($H$71="", 0, $H$71)), $R148,
    FALSE, N("Check if case is 'RIGHT' and x axis value greater than z score"),
    AND($D$71 = "RIGHT", $Q148 &gt; IF($H$71="", 0, $H$71)), $R148,
    FALSE, N("Check if case is 'TWO' and both directions"),
    AND(
        $D$71 = "TWO",
        OR($Q148 &lt; -ABS($H$71), $Q148 &gt; ABS($H$71))
    ), $R148,
    FALSE, N("Default case: Return NA()"),
    TRUE, NA()
)</f>
        <v>#VALUE!</v>
      </c>
      <c r="V148" s="38"/>
      <c r="W148" s="23">
        <v>0.66666666666666441</v>
      </c>
      <c r="X148" s="23">
        <v>0.20599999999999999</v>
      </c>
      <c r="Y148" s="23">
        <f t="shared" si="29"/>
        <v>0.20599999999999999</v>
      </c>
      <c r="Z148" s="23" t="str">
        <f t="shared" si="30"/>
        <v>x</v>
      </c>
    </row>
    <row r="149" spans="1:26" ht="16" x14ac:dyDescent="0.2">
      <c r="A149" s="39"/>
      <c r="B149" s="23"/>
      <c r="C149" s="39">
        <f t="shared" si="33"/>
        <v>-1</v>
      </c>
      <c r="D149" s="39">
        <f t="shared" si="34"/>
        <v>-0.12</v>
      </c>
      <c r="E149" s="84" t="str">
        <f t="shared" si="35"/>
        <v>4</v>
      </c>
      <c r="F149" s="39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46">
        <f t="shared" si="23"/>
        <v>1.1249999999999976</v>
      </c>
      <c r="R149" s="81">
        <f t="shared" si="24"/>
        <v>0.21187664577570006</v>
      </c>
      <c r="S149" s="81" t="e" cm="1">
        <f t="array" ref="S149">_xlfn.IFS(
    FALSE, N("Check if X1 shading is ON"),
    $S$48&lt;&gt;"x", NA(),
    FALSE, N("Check if case is 'LEFT' and x axis value less than z score"),
    AND($D$67 = "LEFT", $Q149 &lt; IF($H$67="", 0, $H$67)), $R149,
    FALSE, N("Check if case is 'RIGHT' and x axis value greater than z score"),
    AND($D$67 = "RIGHT", $Q149 &gt; IF($H$67="", 0, $H$67)), $R149,
    FALSE, N("Check if case is 'TWO' and both directions"),
    AND(
        $D$67 = "TWO",
        OR($Q149 &lt; -ABS($H$67), $Q149 &gt; ABS($H$68))
    ), $R149,
    FALSE, N("Default case: Return NA()"),
    TRUE, NA()
)</f>
        <v>#N/A</v>
      </c>
      <c r="T149" s="81" t="e" cm="1">
        <f t="array" ref="T149">_xlfn.IFS(
    FALSE, N("Check if X1 shading is ON"),
    $S$48&lt;&gt;"x", NA(),
    FALSE, N("Check if case is 'LEFT' and x axis value less than z score"),
    AND($D$68 = "LEFT", $Q149 &lt; IF($H$68="", 0, $H$68)), $R149,
    FALSE, N("Check if case is 'RIGHT' and x axis value greater than z score"),
    AND($D$68 = "RIGHT", $Q149 &gt; IF($H$68="", 0, $H$68)), $R149,
    FALSE, N("Default case: Return NA()"),
    TRUE, NA()
)</f>
        <v>#N/A</v>
      </c>
      <c r="U149" s="81" t="e" cm="1">
        <f t="array" ref="U149">_xlfn.IFS(
    FALSE, N("Check if X1 shading is ON"),
    $U$48&lt;&gt;"x", NA(),
    FALSE, N("Check if case is 'LEFT' and x axis value less than z score"),
    AND($D$71 = "LEFT", $Q149 &lt; IF($H$71="", 0, $H$71)), $R149,
    FALSE, N("Check if case is 'RIGHT' and x axis value greater than z score"),
    AND($D$71 = "RIGHT", $Q149 &gt; IF($H$71="", 0, $H$71)), $R149,
    FALSE, N("Check if case is 'TWO' and both directions"),
    AND(
        $D$71 = "TWO",
        OR($Q149 &lt; -ABS($H$71), $Q149 &gt; ABS($H$71))
    ), $R149,
    FALSE, N("Default case: Return NA()"),
    TRUE, NA()
)</f>
        <v>#VALUE!</v>
      </c>
      <c r="V149" s="38"/>
      <c r="W149" s="23">
        <v>0.83333333333333093</v>
      </c>
      <c r="X149" s="23">
        <v>0.20599999999999999</v>
      </c>
      <c r="Y149" s="23">
        <f t="shared" si="29"/>
        <v>0.20599999999999999</v>
      </c>
      <c r="Z149" s="23" t="str">
        <f t="shared" si="30"/>
        <v>x</v>
      </c>
    </row>
    <row r="150" spans="1:26" ht="16" x14ac:dyDescent="0.2">
      <c r="A150" s="39"/>
      <c r="B150" s="23"/>
      <c r="C150" s="39">
        <f t="shared" si="33"/>
        <v>0</v>
      </c>
      <c r="D150" s="39">
        <f t="shared" si="34"/>
        <v>-0.12</v>
      </c>
      <c r="E150" s="84" t="str">
        <f t="shared" si="35"/>
        <v>5</v>
      </c>
      <c r="F150" s="39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46">
        <f t="shared" si="23"/>
        <v>1.1666666666666643</v>
      </c>
      <c r="R150" s="81">
        <f t="shared" si="24"/>
        <v>0.20199868555405945</v>
      </c>
      <c r="S150" s="81" t="e" cm="1">
        <f t="array" ref="S150">_xlfn.IFS(
    FALSE, N("Check if X1 shading is ON"),
    $S$48&lt;&gt;"x", NA(),
    FALSE, N("Check if case is 'LEFT' and x axis value less than z score"),
    AND($D$67 = "LEFT", $Q150 &lt; IF($H$67="", 0, $H$67)), $R150,
    FALSE, N("Check if case is 'RIGHT' and x axis value greater than z score"),
    AND($D$67 = "RIGHT", $Q150 &gt; IF($H$67="", 0, $H$67)), $R150,
    FALSE, N("Check if case is 'TWO' and both directions"),
    AND(
        $D$67 = "TWO",
        OR($Q150 &lt; -ABS($H$67), $Q150 &gt; ABS($H$68))
    ), $R150,
    FALSE, N("Default case: Return NA()"),
    TRUE, NA()
)</f>
        <v>#N/A</v>
      </c>
      <c r="T150" s="81" t="e" cm="1">
        <f t="array" ref="T150">_xlfn.IFS(
    FALSE, N("Check if X1 shading is ON"),
    $S$48&lt;&gt;"x", NA(),
    FALSE, N("Check if case is 'LEFT' and x axis value less than z score"),
    AND($D$68 = "LEFT", $Q150 &lt; IF($H$68="", 0, $H$68)), $R150,
    FALSE, N("Check if case is 'RIGHT' and x axis value greater than z score"),
    AND($D$68 = "RIGHT", $Q150 &gt; IF($H$68="", 0, $H$68)), $R150,
    FALSE, N("Default case: Return NA()"),
    TRUE, NA()
)</f>
        <v>#N/A</v>
      </c>
      <c r="U150" s="81" t="e" cm="1">
        <f t="array" ref="U150">_xlfn.IFS(
    FALSE, N("Check if X1 shading is ON"),
    $U$48&lt;&gt;"x", NA(),
    FALSE, N("Check if case is 'LEFT' and x axis value less than z score"),
    AND($D$71 = "LEFT", $Q150 &lt; IF($H$71="", 0, $H$71)), $R150,
    FALSE, N("Check if case is 'RIGHT' and x axis value greater than z score"),
    AND($D$71 = "RIGHT", $Q150 &gt; IF($H$71="", 0, $H$71)), $R150,
    FALSE, N("Check if case is 'TWO' and both directions"),
    AND(
        $D$71 = "TWO",
        OR($Q150 &lt; -ABS($H$71), $Q150 &gt; ABS($H$71))
    ), $R150,
    FALSE, N("Default case: Return NA()"),
    TRUE, NA()
)</f>
        <v>#VALUE!</v>
      </c>
      <c r="V150" s="38"/>
      <c r="W150" s="23">
        <v>-0.83333333333333526</v>
      </c>
      <c r="X150" s="23">
        <v>0.22999999999999998</v>
      </c>
      <c r="Y150" s="23">
        <f t="shared" si="29"/>
        <v>0.22999999999999998</v>
      </c>
      <c r="Z150" s="23" t="str">
        <f t="shared" si="30"/>
        <v>x</v>
      </c>
    </row>
    <row r="151" spans="1:26" ht="16" x14ac:dyDescent="0.2">
      <c r="A151" s="39"/>
      <c r="B151" s="23"/>
      <c r="C151" s="39">
        <f t="shared" si="33"/>
        <v>1</v>
      </c>
      <c r="D151" s="39">
        <f t="shared" si="34"/>
        <v>-0.12</v>
      </c>
      <c r="E151" s="84" t="str">
        <f t="shared" si="35"/>
        <v>6</v>
      </c>
      <c r="F151" s="39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46">
        <f t="shared" si="23"/>
        <v>1.208333333333331</v>
      </c>
      <c r="R151" s="81">
        <f t="shared" si="24"/>
        <v>0.19224719608678212</v>
      </c>
      <c r="S151" s="81" t="e" cm="1">
        <f t="array" ref="S151">_xlfn.IFS(
    FALSE, N("Check if X1 shading is ON"),
    $S$48&lt;&gt;"x", NA(),
    FALSE, N("Check if case is 'LEFT' and x axis value less than z score"),
    AND($D$67 = "LEFT", $Q151 &lt; IF($H$67="", 0, $H$67)), $R151,
    FALSE, N("Check if case is 'RIGHT' and x axis value greater than z score"),
    AND($D$67 = "RIGHT", $Q151 &gt; IF($H$67="", 0, $H$67)), $R151,
    FALSE, N("Check if case is 'TWO' and both directions"),
    AND(
        $D$67 = "TWO",
        OR($Q151 &lt; -ABS($H$67), $Q151 &gt; ABS($H$68))
    ), $R151,
    FALSE, N("Default case: Return NA()"),
    TRUE, NA()
)</f>
        <v>#N/A</v>
      </c>
      <c r="T151" s="81" t="e" cm="1">
        <f t="array" ref="T151">_xlfn.IFS(
    FALSE, N("Check if X1 shading is ON"),
    $S$48&lt;&gt;"x", NA(),
    FALSE, N("Check if case is 'LEFT' and x axis value less than z score"),
    AND($D$68 = "LEFT", $Q151 &lt; IF($H$68="", 0, $H$68)), $R151,
    FALSE, N("Check if case is 'RIGHT' and x axis value greater than z score"),
    AND($D$68 = "RIGHT", $Q151 &gt; IF($H$68="", 0, $H$68)), $R151,
    FALSE, N("Default case: Return NA()"),
    TRUE, NA()
)</f>
        <v>#N/A</v>
      </c>
      <c r="U151" s="81" t="e" cm="1">
        <f t="array" ref="U151">_xlfn.IFS(
    FALSE, N("Check if X1 shading is ON"),
    $U$48&lt;&gt;"x", NA(),
    FALSE, N("Check if case is 'LEFT' and x axis value less than z score"),
    AND($D$71 = "LEFT", $Q151 &lt; IF($H$71="", 0, $H$71)), $R151,
    FALSE, N("Check if case is 'RIGHT' and x axis value greater than z score"),
    AND($D$71 = "RIGHT", $Q151 &gt; IF($H$71="", 0, $H$71)), $R151,
    FALSE, N("Check if case is 'TWO' and both directions"),
    AND(
        $D$71 = "TWO",
        OR($Q151 &lt; -ABS($H$71), $Q151 &gt; ABS($H$71))
    ), $R151,
    FALSE, N("Default case: Return NA()"),
    TRUE, NA()
)</f>
        <v>#VALUE!</v>
      </c>
      <c r="V151" s="38"/>
      <c r="W151" s="23">
        <v>-0.66666666666666874</v>
      </c>
      <c r="X151" s="23">
        <v>0.22999999999999998</v>
      </c>
      <c r="Y151" s="23">
        <f t="shared" si="29"/>
        <v>0.22999999999999998</v>
      </c>
      <c r="Z151" s="23" t="str">
        <f t="shared" si="30"/>
        <v>x</v>
      </c>
    </row>
    <row r="152" spans="1:26" ht="16" x14ac:dyDescent="0.2">
      <c r="A152" s="39"/>
      <c r="B152" s="23"/>
      <c r="C152" s="39">
        <f t="shared" si="33"/>
        <v>2</v>
      </c>
      <c r="D152" s="39">
        <f t="shared" si="34"/>
        <v>-0.12</v>
      </c>
      <c r="E152" s="84" t="str">
        <f t="shared" si="35"/>
        <v>7</v>
      </c>
      <c r="F152" s="39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46">
        <f t="shared" si="23"/>
        <v>1.2499999999999978</v>
      </c>
      <c r="R152" s="81">
        <f t="shared" si="24"/>
        <v>0.18264908538902244</v>
      </c>
      <c r="S152" s="81" t="e" cm="1">
        <f t="array" ref="S152">_xlfn.IFS(
    FALSE, N("Check if X1 shading is ON"),
    $S$48&lt;&gt;"x", NA(),
    FALSE, N("Check if case is 'LEFT' and x axis value less than z score"),
    AND($D$67 = "LEFT", $Q152 &lt; IF($H$67="", 0, $H$67)), $R152,
    FALSE, N("Check if case is 'RIGHT' and x axis value greater than z score"),
    AND($D$67 = "RIGHT", $Q152 &gt; IF($H$67="", 0, $H$67)), $R152,
    FALSE, N("Check if case is 'TWO' and both directions"),
    AND(
        $D$67 = "TWO",
        OR($Q152 &lt; -ABS($H$67), $Q152 &gt; ABS($H$68))
    ), $R152,
    FALSE, N("Default case: Return NA()"),
    TRUE, NA()
)</f>
        <v>#N/A</v>
      </c>
      <c r="T152" s="81" t="e" cm="1">
        <f t="array" ref="T152">_xlfn.IFS(
    FALSE, N("Check if X1 shading is ON"),
    $S$48&lt;&gt;"x", NA(),
    FALSE, N("Check if case is 'LEFT' and x axis value less than z score"),
    AND($D$68 = "LEFT", $Q152 &lt; IF($H$68="", 0, $H$68)), $R152,
    FALSE, N("Check if case is 'RIGHT' and x axis value greater than z score"),
    AND($D$68 = "RIGHT", $Q152 &gt; IF($H$68="", 0, $H$68)), $R152,
    FALSE, N("Default case: Return NA()"),
    TRUE, NA()
)</f>
        <v>#N/A</v>
      </c>
      <c r="U152" s="81" t="e" cm="1">
        <f t="array" ref="U152">_xlfn.IFS(
    FALSE, N("Check if X1 shading is ON"),
    $U$48&lt;&gt;"x", NA(),
    FALSE, N("Check if case is 'LEFT' and x axis value less than z score"),
    AND($D$71 = "LEFT", $Q152 &lt; IF($H$71="", 0, $H$71)), $R152,
    FALSE, N("Check if case is 'RIGHT' and x axis value greater than z score"),
    AND($D$71 = "RIGHT", $Q152 &gt; IF($H$71="", 0, $H$71)), $R152,
    FALSE, N("Check if case is 'TWO' and both directions"),
    AND(
        $D$71 = "TWO",
        OR($Q152 &lt; -ABS($H$71), $Q152 &gt; ABS($H$71))
    ), $R152,
    FALSE, N("Default case: Return NA()"),
    TRUE, NA()
)</f>
        <v>#VALUE!</v>
      </c>
      <c r="V152" s="38"/>
      <c r="W152" s="23">
        <v>-0.50000000000000222</v>
      </c>
      <c r="X152" s="23">
        <v>0.22999999999999998</v>
      </c>
      <c r="Y152" s="23">
        <f t="shared" si="29"/>
        <v>0.22999999999999998</v>
      </c>
      <c r="Z152" s="23" t="str">
        <f t="shared" si="30"/>
        <v>x</v>
      </c>
    </row>
    <row r="153" spans="1:26" ht="16" x14ac:dyDescent="0.2">
      <c r="A153" s="39"/>
      <c r="B153" s="23"/>
      <c r="C153" s="39">
        <f t="shared" si="33"/>
        <v>3</v>
      </c>
      <c r="D153" s="39">
        <f t="shared" si="34"/>
        <v>-0.12</v>
      </c>
      <c r="E153" s="84" t="str">
        <f t="shared" si="35"/>
        <v>8</v>
      </c>
      <c r="F153" s="39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46">
        <f t="shared" si="23"/>
        <v>1.2916666666666645</v>
      </c>
      <c r="R153" s="81">
        <f t="shared" si="24"/>
        <v>0.17322916253851886</v>
      </c>
      <c r="S153" s="81" t="e" cm="1">
        <f t="array" ref="S153">_xlfn.IFS(
    FALSE, N("Check if X1 shading is ON"),
    $S$48&lt;&gt;"x", NA(),
    FALSE, N("Check if case is 'LEFT' and x axis value less than z score"),
    AND($D$67 = "LEFT", $Q153 &lt; IF($H$67="", 0, $H$67)), $R153,
    FALSE, N("Check if case is 'RIGHT' and x axis value greater than z score"),
    AND($D$67 = "RIGHT", $Q153 &gt; IF($H$67="", 0, $H$67)), $R153,
    FALSE, N("Check if case is 'TWO' and both directions"),
    AND(
        $D$67 = "TWO",
        OR($Q153 &lt; -ABS($H$67), $Q153 &gt; ABS($H$68))
    ), $R153,
    FALSE, N("Default case: Return NA()"),
    TRUE, NA()
)</f>
        <v>#N/A</v>
      </c>
      <c r="T153" s="81" t="e" cm="1">
        <f t="array" ref="T153">_xlfn.IFS(
    FALSE, N("Check if X1 shading is ON"),
    $S$48&lt;&gt;"x", NA(),
    FALSE, N("Check if case is 'LEFT' and x axis value less than z score"),
    AND($D$68 = "LEFT", $Q153 &lt; IF($H$68="", 0, $H$68)), $R153,
    FALSE, N("Check if case is 'RIGHT' and x axis value greater than z score"),
    AND($D$68 = "RIGHT", $Q153 &gt; IF($H$68="", 0, $H$68)), $R153,
    FALSE, N("Default case: Return NA()"),
    TRUE, NA()
)</f>
        <v>#N/A</v>
      </c>
      <c r="U153" s="81" t="e" cm="1">
        <f t="array" ref="U153">_xlfn.IFS(
    FALSE, N("Check if X1 shading is ON"),
    $U$48&lt;&gt;"x", NA(),
    FALSE, N("Check if case is 'LEFT' and x axis value less than z score"),
    AND($D$71 = "LEFT", $Q153 &lt; IF($H$71="", 0, $H$71)), $R153,
    FALSE, N("Check if case is 'RIGHT' and x axis value greater than z score"),
    AND($D$71 = "RIGHT", $Q153 &gt; IF($H$71="", 0, $H$71)), $R153,
    FALSE, N("Check if case is 'TWO' and both directions"),
    AND(
        $D$71 = "TWO",
        OR($Q153 &lt; -ABS($H$71), $Q153 &gt; ABS($H$71))
    ), $R153,
    FALSE, N("Default case: Return NA()"),
    TRUE, NA()
)</f>
        <v>#VALUE!</v>
      </c>
      <c r="V153" s="38"/>
      <c r="W153" s="23">
        <v>-0.33333333333333548</v>
      </c>
      <c r="X153" s="23">
        <v>0.22999999999999998</v>
      </c>
      <c r="Y153" s="23">
        <f t="shared" si="29"/>
        <v>0.22999999999999998</v>
      </c>
      <c r="Z153" s="23" t="str">
        <f t="shared" si="30"/>
        <v>x</v>
      </c>
    </row>
    <row r="154" spans="1:26" ht="16" x14ac:dyDescent="0.2">
      <c r="A154" s="39"/>
      <c r="B154" s="23"/>
      <c r="C154" s="23"/>
      <c r="D154" s="39"/>
      <c r="E154" s="39"/>
      <c r="F154" s="39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46">
        <f t="shared" si="23"/>
        <v>1.3333333333333313</v>
      </c>
      <c r="R154" s="81">
        <f t="shared" si="24"/>
        <v>0.16401007467599407</v>
      </c>
      <c r="S154" s="81" t="e" cm="1">
        <f t="array" ref="S154">_xlfn.IFS(
    FALSE, N("Check if X1 shading is ON"),
    $S$48&lt;&gt;"x", NA(),
    FALSE, N("Check if case is 'LEFT' and x axis value less than z score"),
    AND($D$67 = "LEFT", $Q154 &lt; IF($H$67="", 0, $H$67)), $R154,
    FALSE, N("Check if case is 'RIGHT' and x axis value greater than z score"),
    AND($D$67 = "RIGHT", $Q154 &gt; IF($H$67="", 0, $H$67)), $R154,
    FALSE, N("Check if case is 'TWO' and both directions"),
    AND(
        $D$67 = "TWO",
        OR($Q154 &lt; -ABS($H$67), $Q154 &gt; ABS($H$68))
    ), $R154,
    FALSE, N("Default case: Return NA()"),
    TRUE, NA()
)</f>
        <v>#N/A</v>
      </c>
      <c r="T154" s="81" t="e" cm="1">
        <f t="array" ref="T154">_xlfn.IFS(
    FALSE, N("Check if X1 shading is ON"),
    $S$48&lt;&gt;"x", NA(),
    FALSE, N("Check if case is 'LEFT' and x axis value less than z score"),
    AND($D$68 = "LEFT", $Q154 &lt; IF($H$68="", 0, $H$68)), $R154,
    FALSE, N("Check if case is 'RIGHT' and x axis value greater than z score"),
    AND($D$68 = "RIGHT", $Q154 &gt; IF($H$68="", 0, $H$68)), $R154,
    FALSE, N("Default case: Return NA()"),
    TRUE, NA()
)</f>
        <v>#N/A</v>
      </c>
      <c r="U154" s="81" t="e" cm="1">
        <f t="array" ref="U154">_xlfn.IFS(
    FALSE, N("Check if X1 shading is ON"),
    $U$48&lt;&gt;"x", NA(),
    FALSE, N("Check if case is 'LEFT' and x axis value less than z score"),
    AND($D$71 = "LEFT", $Q154 &lt; IF($H$71="", 0, $H$71)), $R154,
    FALSE, N("Check if case is 'RIGHT' and x axis value greater than z score"),
    AND($D$71 = "RIGHT", $Q154 &gt; IF($H$71="", 0, $H$71)), $R154,
    FALSE, N("Check if case is 'TWO' and both directions"),
    AND(
        $D$71 = "TWO",
        OR($Q154 &lt; -ABS($H$71), $Q154 &gt; ABS($H$71))
    ), $R154,
    FALSE, N("Default case: Return NA()"),
    TRUE, NA()
)</f>
        <v>#VALUE!</v>
      </c>
      <c r="V154" s="38"/>
      <c r="W154" s="23">
        <v>-0.16666666666666879</v>
      </c>
      <c r="X154" s="23">
        <v>0.22999999999999998</v>
      </c>
      <c r="Y154" s="23">
        <f t="shared" si="29"/>
        <v>0.22999999999999998</v>
      </c>
      <c r="Z154" s="23" t="str">
        <f t="shared" si="30"/>
        <v>x</v>
      </c>
    </row>
    <row r="155" spans="1:26" ht="19" x14ac:dyDescent="0.25">
      <c r="A155" s="78" t="s">
        <v>401</v>
      </c>
      <c r="B155" s="23"/>
      <c r="C155" s="5" t="str">
        <f>$F$66</f>
        <v>σ</v>
      </c>
      <c r="D155" s="46">
        <f>F67</f>
        <v>1.1000000000000001</v>
      </c>
      <c r="E155" s="39"/>
      <c r="F155" s="39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46">
        <f t="shared" si="23"/>
        <v>1.374999999999998</v>
      </c>
      <c r="R155" s="81">
        <f t="shared" si="24"/>
        <v>0.15501226545829364</v>
      </c>
      <c r="S155" s="81" t="e" cm="1">
        <f t="array" ref="S155">_xlfn.IFS(
    FALSE, N("Check if X1 shading is ON"),
    $S$48&lt;&gt;"x", NA(),
    FALSE, N("Check if case is 'LEFT' and x axis value less than z score"),
    AND($D$67 = "LEFT", $Q155 &lt; IF($H$67="", 0, $H$67)), $R155,
    FALSE, N("Check if case is 'RIGHT' and x axis value greater than z score"),
    AND($D$67 = "RIGHT", $Q155 &gt; IF($H$67="", 0, $H$67)), $R155,
    FALSE, N("Check if case is 'TWO' and both directions"),
    AND(
        $D$67 = "TWO",
        OR($Q155 &lt; -ABS($H$67), $Q155 &gt; ABS($H$68))
    ), $R155,
    FALSE, N("Default case: Return NA()"),
    TRUE, NA()
)</f>
        <v>#N/A</v>
      </c>
      <c r="T155" s="81" t="e" cm="1">
        <f t="array" ref="T155">_xlfn.IFS(
    FALSE, N("Check if X1 shading is ON"),
    $S$48&lt;&gt;"x", NA(),
    FALSE, N("Check if case is 'LEFT' and x axis value less than z score"),
    AND($D$68 = "LEFT", $Q155 &lt; IF($H$68="", 0, $H$68)), $R155,
    FALSE, N("Check if case is 'RIGHT' and x axis value greater than z score"),
    AND($D$68 = "RIGHT", $Q155 &gt; IF($H$68="", 0, $H$68)), $R155,
    FALSE, N("Default case: Return NA()"),
    TRUE, NA()
)</f>
        <v>#N/A</v>
      </c>
      <c r="U155" s="81" t="e" cm="1">
        <f t="array" ref="U155">_xlfn.IFS(
    FALSE, N("Check if X1 shading is ON"),
    $U$48&lt;&gt;"x", NA(),
    FALSE, N("Check if case is 'LEFT' and x axis value less than z score"),
    AND($D$71 = "LEFT", $Q155 &lt; IF($H$71="", 0, $H$71)), $R155,
    FALSE, N("Check if case is 'RIGHT' and x axis value greater than z score"),
    AND($D$71 = "RIGHT", $Q155 &gt; IF($H$71="", 0, $H$71)), $R155,
    FALSE, N("Check if case is 'TWO' and both directions"),
    AND(
        $D$71 = "TWO",
        OR($Q155 &lt; -ABS($H$71), $Q155 &gt; ABS($H$71))
    ), $R155,
    FALSE, N("Default case: Return NA()"),
    TRUE, NA()
)</f>
        <v>#VALUE!</v>
      </c>
      <c r="V155" s="38"/>
      <c r="W155" s="23">
        <v>0.16666666666666449</v>
      </c>
      <c r="X155" s="23">
        <v>0.22999999999999998</v>
      </c>
      <c r="Y155" s="23">
        <f t="shared" si="29"/>
        <v>0.22999999999999998</v>
      </c>
      <c r="Z155" s="23" t="str">
        <f t="shared" si="30"/>
        <v>x</v>
      </c>
    </row>
    <row r="156" spans="1:26" ht="34" x14ac:dyDescent="0.2">
      <c r="A156" s="44" t="s">
        <v>289</v>
      </c>
      <c r="B156" s="5" t="s">
        <v>290</v>
      </c>
      <c r="C156" s="45" t="str">
        <f>LEFT(A155,6)&amp;" "&amp;$B$67&amp;" axis"</f>
        <v>X1 std normal pop axis</v>
      </c>
      <c r="D156" s="45" t="str">
        <f>$B$67&amp;" stdev y"</f>
        <v>normal pop stdev y</v>
      </c>
      <c r="E156" s="23"/>
      <c r="F156" s="23"/>
      <c r="G156" s="45" t="str">
        <f>$B$67&amp;" stdev labels"</f>
        <v>normal pop stdev labels</v>
      </c>
      <c r="H156" s="16"/>
      <c r="I156" s="38"/>
      <c r="J156" s="38"/>
      <c r="K156" s="38"/>
      <c r="L156" s="38"/>
      <c r="M156" s="38"/>
      <c r="N156" s="38"/>
      <c r="O156" s="38"/>
      <c r="P156" s="38"/>
      <c r="Q156" s="46">
        <f t="shared" si="23"/>
        <v>1.4166666666666647</v>
      </c>
      <c r="R156" s="81">
        <f t="shared" si="24"/>
        <v>0.14625395427953614</v>
      </c>
      <c r="S156" s="81" t="e" cm="1">
        <f t="array" ref="S156">_xlfn.IFS(
    FALSE, N("Check if X1 shading is ON"),
    $S$48&lt;&gt;"x", NA(),
    FALSE, N("Check if case is 'LEFT' and x axis value less than z score"),
    AND($D$67 = "LEFT", $Q156 &lt; IF($H$67="", 0, $H$67)), $R156,
    FALSE, N("Check if case is 'RIGHT' and x axis value greater than z score"),
    AND($D$67 = "RIGHT", $Q156 &gt; IF($H$67="", 0, $H$67)), $R156,
    FALSE, N("Check if case is 'TWO' and both directions"),
    AND(
        $D$67 = "TWO",
        OR($Q156 &lt; -ABS($H$67), $Q156 &gt; ABS($H$68))
    ), $R156,
    FALSE, N("Default case: Return NA()"),
    TRUE, NA()
)</f>
        <v>#N/A</v>
      </c>
      <c r="T156" s="81" t="e" cm="1">
        <f t="array" ref="T156">_xlfn.IFS(
    FALSE, N("Check if X1 shading is ON"),
    $S$48&lt;&gt;"x", NA(),
    FALSE, N("Check if case is 'LEFT' and x axis value less than z score"),
    AND($D$68 = "LEFT", $Q156 &lt; IF($H$68="", 0, $H$68)), $R156,
    FALSE, N("Check if case is 'RIGHT' and x axis value greater than z score"),
    AND($D$68 = "RIGHT", $Q156 &gt; IF($H$68="", 0, $H$68)), $R156,
    FALSE, N("Default case: Return NA()"),
    TRUE, NA()
)</f>
        <v>#N/A</v>
      </c>
      <c r="U156" s="81" t="e" cm="1">
        <f t="array" ref="U156">_xlfn.IFS(
    FALSE, N("Check if X1 shading is ON"),
    $U$48&lt;&gt;"x", NA(),
    FALSE, N("Check if case is 'LEFT' and x axis value less than z score"),
    AND($D$71 = "LEFT", $Q156 &lt; IF($H$71="", 0, $H$71)), $R156,
    FALSE, N("Check if case is 'RIGHT' and x axis value greater than z score"),
    AND($D$71 = "RIGHT", $Q156 &gt; IF($H$71="", 0, $H$71)), $R156,
    FALSE, N("Check if case is 'TWO' and both directions"),
    AND(
        $D$71 = "TWO",
        OR($Q156 &lt; -ABS($H$71), $Q156 &gt; ABS($H$71))
    ), $R156,
    FALSE, N("Default case: Return NA()"),
    TRUE, NA()
)</f>
        <v>#VALUE!</v>
      </c>
      <c r="V156" s="38"/>
      <c r="W156" s="23">
        <v>0.33333333333333115</v>
      </c>
      <c r="X156" s="23">
        <v>0.22999999999999998</v>
      </c>
      <c r="Y156" s="23">
        <f t="shared" si="29"/>
        <v>0.22999999999999998</v>
      </c>
      <c r="Z156" s="23" t="str">
        <f t="shared" si="30"/>
        <v>x</v>
      </c>
    </row>
    <row r="157" spans="1:26" ht="16" x14ac:dyDescent="0.2">
      <c r="A157" s="39" t="str">
        <f>L52</f>
        <v>x</v>
      </c>
      <c r="B157" s="23">
        <v>-0.09</v>
      </c>
      <c r="C157" s="39">
        <f>C114</f>
        <v>-4</v>
      </c>
      <c r="D157" s="39">
        <f>IF(
    A157="x",
    B157,
    NA()
)</f>
        <v>-0.09</v>
      </c>
      <c r="E157" s="16"/>
      <c r="F157" s="108">
        <f>D155</f>
        <v>1.1000000000000001</v>
      </c>
      <c r="G157" s="84" t="str">
        <f>IF($F$67 = "", "",
    C155&amp;" = "&amp;TEXT(F157,
        IF($L$62 = 0,
            "#,##0;-#,##0;0",
            "#,##0." &amp; REPT("0", $L$62) &amp; ";-#,##0." &amp; REPT("0", $L$62) &amp; ";0"
        )
    )
)</f>
        <v>σ = 1</v>
      </c>
      <c r="H157" s="16"/>
      <c r="I157" s="38"/>
      <c r="J157" s="38"/>
      <c r="K157" s="38"/>
      <c r="L157" s="38"/>
      <c r="M157" s="38"/>
      <c r="N157" s="38"/>
      <c r="O157" s="38"/>
      <c r="P157" s="38"/>
      <c r="Q157" s="46">
        <f t="shared" si="23"/>
        <v>1.4583333333333315</v>
      </c>
      <c r="R157" s="81">
        <f t="shared" si="24"/>
        <v>0.13775113536619821</v>
      </c>
      <c r="S157" s="81" t="e" cm="1">
        <f t="array" ref="S157">_xlfn.IFS(
    FALSE, N("Check if X1 shading is ON"),
    $S$48&lt;&gt;"x", NA(),
    FALSE, N("Check if case is 'LEFT' and x axis value less than z score"),
    AND($D$67 = "LEFT", $Q157 &lt; IF($H$67="", 0, $H$67)), $R157,
    FALSE, N("Check if case is 'RIGHT' and x axis value greater than z score"),
    AND($D$67 = "RIGHT", $Q157 &gt; IF($H$67="", 0, $H$67)), $R157,
    FALSE, N("Check if case is 'TWO' and both directions"),
    AND(
        $D$67 = "TWO",
        OR($Q157 &lt; -ABS($H$67), $Q157 &gt; ABS($H$68))
    ), $R157,
    FALSE, N("Default case: Return NA()"),
    TRUE, NA()
)</f>
        <v>#N/A</v>
      </c>
      <c r="T157" s="81" t="e" cm="1">
        <f t="array" ref="T157">_xlfn.IFS(
    FALSE, N("Check if X1 shading is ON"),
    $S$48&lt;&gt;"x", NA(),
    FALSE, N("Check if case is 'LEFT' and x axis value less than z score"),
    AND($D$68 = "LEFT", $Q157 &lt; IF($H$68="", 0, $H$68)), $R157,
    FALSE, N("Check if case is 'RIGHT' and x axis value greater than z score"),
    AND($D$68 = "RIGHT", $Q157 &gt; IF($H$68="", 0, $H$68)), $R157,
    FALSE, N("Default case: Return NA()"),
    TRUE, NA()
)</f>
        <v>#N/A</v>
      </c>
      <c r="U157" s="81" t="e" cm="1">
        <f t="array" ref="U157">_xlfn.IFS(
    FALSE, N("Check if X1 shading is ON"),
    $U$48&lt;&gt;"x", NA(),
    FALSE, N("Check if case is 'LEFT' and x axis value less than z score"),
    AND($D$71 = "LEFT", $Q157 &lt; IF($H$71="", 0, $H$71)), $R157,
    FALSE, N("Check if case is 'RIGHT' and x axis value greater than z score"),
    AND($D$71 = "RIGHT", $Q157 &gt; IF($H$71="", 0, $H$71)), $R157,
    FALSE, N("Check if case is 'TWO' and both directions"),
    AND(
        $D$71 = "TWO",
        OR($Q157 &lt; -ABS($H$71), $Q157 &gt; ABS($H$71))
    ), $R157,
    FALSE, N("Default case: Return NA()"),
    TRUE, NA()
)</f>
        <v>#VALUE!</v>
      </c>
      <c r="V157" s="38"/>
      <c r="W157" s="23">
        <v>0.49999999999999789</v>
      </c>
      <c r="X157" s="23">
        <v>0.22999999999999998</v>
      </c>
      <c r="Y157" s="23">
        <f t="shared" si="29"/>
        <v>0.22999999999999998</v>
      </c>
      <c r="Z157" s="23" t="str">
        <f t="shared" si="30"/>
        <v>x</v>
      </c>
    </row>
    <row r="158" spans="1:26" ht="16" x14ac:dyDescent="0.2">
      <c r="A158" s="39"/>
      <c r="B158" s="23"/>
      <c r="C158" s="39">
        <f t="shared" ref="C158:C162" si="36">C115</f>
        <v>-3</v>
      </c>
      <c r="D158" s="39">
        <f>D157</f>
        <v>-0.09</v>
      </c>
      <c r="E158" s="23">
        <v>-3</v>
      </c>
      <c r="F158" s="109">
        <f>E158*$D$155</f>
        <v>-3.3000000000000003</v>
      </c>
      <c r="G158" s="84" t="str">
        <f t="shared" ref="G158:G164" si="37">IF($F$67 = "", "",
    TEXT(F158,
        IF($L$62 = 0,
            "+#,##0;-#,##0;0",
            "+#,##0." &amp; REPT("0", $L$62) &amp; ";-#,##0." &amp; REPT("0", $L$62) &amp; ";0"
        )
    )
)</f>
        <v>-3</v>
      </c>
      <c r="H158" s="16"/>
      <c r="I158" s="38"/>
      <c r="J158" s="38"/>
      <c r="K158" s="38"/>
      <c r="L158" s="38"/>
      <c r="M158" s="38"/>
      <c r="N158" s="38"/>
      <c r="O158" s="38"/>
      <c r="P158" s="38"/>
      <c r="Q158" s="46">
        <f t="shared" si="23"/>
        <v>1.4999999999999982</v>
      </c>
      <c r="R158" s="81">
        <f t="shared" si="24"/>
        <v>0.12951759566589208</v>
      </c>
      <c r="S158" s="81" t="e" cm="1">
        <f t="array" ref="S158">_xlfn.IFS(
    FALSE, N("Check if X1 shading is ON"),
    $S$48&lt;&gt;"x", NA(),
    FALSE, N("Check if case is 'LEFT' and x axis value less than z score"),
    AND($D$67 = "LEFT", $Q158 &lt; IF($H$67="", 0, $H$67)), $R158,
    FALSE, N("Check if case is 'RIGHT' and x axis value greater than z score"),
    AND($D$67 = "RIGHT", $Q158 &gt; IF($H$67="", 0, $H$67)), $R158,
    FALSE, N("Check if case is 'TWO' and both directions"),
    AND(
        $D$67 = "TWO",
        OR($Q158 &lt; -ABS($H$67), $Q158 &gt; ABS($H$68))
    ), $R158,
    FALSE, N("Default case: Return NA()"),
    TRUE, NA()
)</f>
        <v>#N/A</v>
      </c>
      <c r="T158" s="81" t="e" cm="1">
        <f t="array" ref="T158">_xlfn.IFS(
    FALSE, N("Check if X1 shading is ON"),
    $S$48&lt;&gt;"x", NA(),
    FALSE, N("Check if case is 'LEFT' and x axis value less than z score"),
    AND($D$68 = "LEFT", $Q158 &lt; IF($H$68="", 0, $H$68)), $R158,
    FALSE, N("Check if case is 'RIGHT' and x axis value greater than z score"),
    AND($D$68 = "RIGHT", $Q158 &gt; IF($H$68="", 0, $H$68)), $R158,
    FALSE, N("Default case: Return NA()"),
    TRUE, NA()
)</f>
        <v>#N/A</v>
      </c>
      <c r="U158" s="81" t="e" cm="1">
        <f t="array" ref="U158">_xlfn.IFS(
    FALSE, N("Check if X1 shading is ON"),
    $U$48&lt;&gt;"x", NA(),
    FALSE, N("Check if case is 'LEFT' and x axis value less than z score"),
    AND($D$71 = "LEFT", $Q158 &lt; IF($H$71="", 0, $H$71)), $R158,
    FALSE, N("Check if case is 'RIGHT' and x axis value greater than z score"),
    AND($D$71 = "RIGHT", $Q158 &gt; IF($H$71="", 0, $H$71)), $R158,
    FALSE, N("Check if case is 'TWO' and both directions"),
    AND(
        $D$71 = "TWO",
        OR($Q158 &lt; -ABS($H$71), $Q158 &gt; ABS($H$71))
    ), $R158,
    FALSE, N("Default case: Return NA()"),
    TRUE, NA()
)</f>
        <v>#VALUE!</v>
      </c>
      <c r="V158" s="38"/>
      <c r="W158" s="23">
        <v>0.66666666666666441</v>
      </c>
      <c r="X158" s="23">
        <v>0.22999999999999998</v>
      </c>
      <c r="Y158" s="23">
        <f t="shared" si="29"/>
        <v>0.22999999999999998</v>
      </c>
      <c r="Z158" s="23" t="str">
        <f t="shared" si="30"/>
        <v>x</v>
      </c>
    </row>
    <row r="159" spans="1:26" ht="16" x14ac:dyDescent="0.2">
      <c r="A159" s="39"/>
      <c r="B159" s="23"/>
      <c r="C159" s="39">
        <f t="shared" si="36"/>
        <v>-2</v>
      </c>
      <c r="D159" s="39">
        <f>D158</f>
        <v>-0.09</v>
      </c>
      <c r="E159" s="23">
        <v>-2</v>
      </c>
      <c r="F159" s="109">
        <f t="shared" ref="F159:F164" si="38">E159*$D$155</f>
        <v>-2.2000000000000002</v>
      </c>
      <c r="G159" s="84" t="str">
        <f t="shared" si="37"/>
        <v>-2</v>
      </c>
      <c r="H159" s="16"/>
      <c r="I159" s="38"/>
      <c r="J159" s="38"/>
      <c r="K159" s="38"/>
      <c r="L159" s="38"/>
      <c r="M159" s="38"/>
      <c r="N159" s="38"/>
      <c r="O159" s="38"/>
      <c r="P159" s="38"/>
      <c r="Q159" s="46">
        <f t="shared" si="23"/>
        <v>1.541666666666665</v>
      </c>
      <c r="R159" s="81">
        <f t="shared" si="24"/>
        <v>0.12156495028818123</v>
      </c>
      <c r="S159" s="81" t="e" cm="1">
        <f t="array" ref="S159">_xlfn.IFS(
    FALSE, N("Check if X1 shading is ON"),
    $S$48&lt;&gt;"x", NA(),
    FALSE, N("Check if case is 'LEFT' and x axis value less than z score"),
    AND($D$67 = "LEFT", $Q159 &lt; IF($H$67="", 0, $H$67)), $R159,
    FALSE, N("Check if case is 'RIGHT' and x axis value greater than z score"),
    AND($D$67 = "RIGHT", $Q159 &gt; IF($H$67="", 0, $H$67)), $R159,
    FALSE, N("Check if case is 'TWO' and both directions"),
    AND(
        $D$67 = "TWO",
        OR($Q159 &lt; -ABS($H$67), $Q159 &gt; ABS($H$68))
    ), $R159,
    FALSE, N("Default case: Return NA()"),
    TRUE, NA()
)</f>
        <v>#N/A</v>
      </c>
      <c r="T159" s="81" t="e" cm="1">
        <f t="array" ref="T159">_xlfn.IFS(
    FALSE, N("Check if X1 shading is ON"),
    $S$48&lt;&gt;"x", NA(),
    FALSE, N("Check if case is 'LEFT' and x axis value less than z score"),
    AND($D$68 = "LEFT", $Q159 &lt; IF($H$68="", 0, $H$68)), $R159,
    FALSE, N("Check if case is 'RIGHT' and x axis value greater than z score"),
    AND($D$68 = "RIGHT", $Q159 &gt; IF($H$68="", 0, $H$68)), $R159,
    FALSE, N("Default case: Return NA()"),
    TRUE, NA()
)</f>
        <v>#N/A</v>
      </c>
      <c r="U159" s="81" t="e" cm="1">
        <f t="array" ref="U159">_xlfn.IFS(
    FALSE, N("Check if X1 shading is ON"),
    $U$48&lt;&gt;"x", NA(),
    FALSE, N("Check if case is 'LEFT' and x axis value less than z score"),
    AND($D$71 = "LEFT", $Q159 &lt; IF($H$71="", 0, $H$71)), $R159,
    FALSE, N("Check if case is 'RIGHT' and x axis value greater than z score"),
    AND($D$71 = "RIGHT", $Q159 &gt; IF($H$71="", 0, $H$71)), $R159,
    FALSE, N("Check if case is 'TWO' and both directions"),
    AND(
        $D$71 = "TWO",
        OR($Q159 &lt; -ABS($H$71), $Q159 &gt; ABS($H$71))
    ), $R159,
    FALSE, N("Default case: Return NA()"),
    TRUE, NA()
)</f>
        <v>#VALUE!</v>
      </c>
      <c r="V159" s="38"/>
      <c r="W159" s="23">
        <v>0.83333333333333093</v>
      </c>
      <c r="X159" s="23">
        <v>0.22999999999999998</v>
      </c>
      <c r="Y159" s="23">
        <f t="shared" si="29"/>
        <v>0.22999999999999998</v>
      </c>
      <c r="Z159" s="23" t="str">
        <f t="shared" si="30"/>
        <v>x</v>
      </c>
    </row>
    <row r="160" spans="1:26" ht="16" x14ac:dyDescent="0.2">
      <c r="A160" s="39"/>
      <c r="B160" s="23"/>
      <c r="C160" s="39">
        <f t="shared" si="36"/>
        <v>-1</v>
      </c>
      <c r="D160" s="39">
        <f t="shared" ref="D160:D162" si="39">D159</f>
        <v>-0.09</v>
      </c>
      <c r="E160" s="23">
        <v>-1</v>
      </c>
      <c r="F160" s="109">
        <f t="shared" si="38"/>
        <v>-1.1000000000000001</v>
      </c>
      <c r="G160" s="84" t="str">
        <f t="shared" si="37"/>
        <v>-1</v>
      </c>
      <c r="H160" s="16"/>
      <c r="I160" s="38"/>
      <c r="J160" s="38"/>
      <c r="K160" s="38"/>
      <c r="L160" s="38"/>
      <c r="M160" s="38"/>
      <c r="N160" s="38"/>
      <c r="O160" s="38"/>
      <c r="P160" s="38"/>
      <c r="Q160" s="46">
        <f t="shared" si="23"/>
        <v>1.5833333333333317</v>
      </c>
      <c r="R160" s="81">
        <f t="shared" si="24"/>
        <v>0.11390269412019215</v>
      </c>
      <c r="S160" s="81" t="e" cm="1">
        <f t="array" ref="S160">_xlfn.IFS(
    FALSE, N("Check if X1 shading is ON"),
    $S$48&lt;&gt;"x", NA(),
    FALSE, N("Check if case is 'LEFT' and x axis value less than z score"),
    AND($D$67 = "LEFT", $Q160 &lt; IF($H$67="", 0, $H$67)), $R160,
    FALSE, N("Check if case is 'RIGHT' and x axis value greater than z score"),
    AND($D$67 = "RIGHT", $Q160 &gt; IF($H$67="", 0, $H$67)), $R160,
    FALSE, N("Check if case is 'TWO' and both directions"),
    AND(
        $D$67 = "TWO",
        OR($Q160 &lt; -ABS($H$67), $Q160 &gt; ABS($H$68))
    ), $R160,
    FALSE, N("Default case: Return NA()"),
    TRUE, NA()
)</f>
        <v>#N/A</v>
      </c>
      <c r="T160" s="81" t="e" cm="1">
        <f t="array" ref="T160">_xlfn.IFS(
    FALSE, N("Check if X1 shading is ON"),
    $S$48&lt;&gt;"x", NA(),
    FALSE, N("Check if case is 'LEFT' and x axis value less than z score"),
    AND($D$68 = "LEFT", $Q160 &lt; IF($H$68="", 0, $H$68)), $R160,
    FALSE, N("Check if case is 'RIGHT' and x axis value greater than z score"),
    AND($D$68 = "RIGHT", $Q160 &gt; IF($H$68="", 0, $H$68)), $R160,
    FALSE, N("Default case: Return NA()"),
    TRUE, NA()
)</f>
        <v>#N/A</v>
      </c>
      <c r="U160" s="81" t="e" cm="1">
        <f t="array" ref="U160">_xlfn.IFS(
    FALSE, N("Check if X1 shading is ON"),
    $U$48&lt;&gt;"x", NA(),
    FALSE, N("Check if case is 'LEFT' and x axis value less than z score"),
    AND($D$71 = "LEFT", $Q160 &lt; IF($H$71="", 0, $H$71)), $R160,
    FALSE, N("Check if case is 'RIGHT' and x axis value greater than z score"),
    AND($D$71 = "RIGHT", $Q160 &gt; IF($H$71="", 0, $H$71)), $R160,
    FALSE, N("Check if case is 'TWO' and both directions"),
    AND(
        $D$71 = "TWO",
        OR($Q160 &lt; -ABS($H$71), $Q160 &gt; ABS($H$71))
    ), $R160,
    FALSE, N("Default case: Return NA()"),
    TRUE, NA()
)</f>
        <v>#VALUE!</v>
      </c>
      <c r="V160" s="38"/>
      <c r="W160" s="23">
        <v>-0.83333333333333526</v>
      </c>
      <c r="X160" s="23">
        <v>0.254</v>
      </c>
      <c r="Y160" s="23">
        <f t="shared" si="29"/>
        <v>0.254</v>
      </c>
      <c r="Z160" s="23" t="str">
        <f t="shared" si="30"/>
        <v>x</v>
      </c>
    </row>
    <row r="161" spans="1:26" ht="16" x14ac:dyDescent="0.2">
      <c r="A161" s="39"/>
      <c r="B161" s="23"/>
      <c r="C161" s="39">
        <f t="shared" si="36"/>
        <v>0</v>
      </c>
      <c r="D161" s="39">
        <f t="shared" si="39"/>
        <v>-0.09</v>
      </c>
      <c r="E161" s="48">
        <v>0</v>
      </c>
      <c r="F161" s="109">
        <f t="shared" si="38"/>
        <v>0</v>
      </c>
      <c r="G161" s="84" t="str">
        <f t="shared" si="37"/>
        <v>0</v>
      </c>
      <c r="H161" s="16"/>
      <c r="I161" s="38"/>
      <c r="J161" s="38"/>
      <c r="K161" s="38"/>
      <c r="L161" s="38"/>
      <c r="M161" s="38"/>
      <c r="N161" s="38"/>
      <c r="O161" s="38"/>
      <c r="P161" s="38"/>
      <c r="Q161" s="46">
        <f t="shared" si="23"/>
        <v>1.6249999999999984</v>
      </c>
      <c r="R161" s="81">
        <f t="shared" si="24"/>
        <v>0.10653826813058534</v>
      </c>
      <c r="S161" s="81" t="e" cm="1">
        <f t="array" ref="S161">_xlfn.IFS(
    FALSE, N("Check if X1 shading is ON"),
    $S$48&lt;&gt;"x", NA(),
    FALSE, N("Check if case is 'LEFT' and x axis value less than z score"),
    AND($D$67 = "LEFT", $Q161 &lt; IF($H$67="", 0, $H$67)), $R161,
    FALSE, N("Check if case is 'RIGHT' and x axis value greater than z score"),
    AND($D$67 = "RIGHT", $Q161 &gt; IF($H$67="", 0, $H$67)), $R161,
    FALSE, N("Check if case is 'TWO' and both directions"),
    AND(
        $D$67 = "TWO",
        OR($Q161 &lt; -ABS($H$67), $Q161 &gt; ABS($H$68))
    ), $R161,
    FALSE, N("Default case: Return NA()"),
    TRUE, NA()
)</f>
        <v>#N/A</v>
      </c>
      <c r="T161" s="81" t="e" cm="1">
        <f t="array" ref="T161">_xlfn.IFS(
    FALSE, N("Check if X1 shading is ON"),
    $S$48&lt;&gt;"x", NA(),
    FALSE, N("Check if case is 'LEFT' and x axis value less than z score"),
    AND($D$68 = "LEFT", $Q161 &lt; IF($H$68="", 0, $H$68)), $R161,
    FALSE, N("Check if case is 'RIGHT' and x axis value greater than z score"),
    AND($D$68 = "RIGHT", $Q161 &gt; IF($H$68="", 0, $H$68)), $R161,
    FALSE, N("Default case: Return NA()"),
    TRUE, NA()
)</f>
        <v>#N/A</v>
      </c>
      <c r="U161" s="81" t="e" cm="1">
        <f t="array" ref="U161">_xlfn.IFS(
    FALSE, N("Check if X1 shading is ON"),
    $U$48&lt;&gt;"x", NA(),
    FALSE, N("Check if case is 'LEFT' and x axis value less than z score"),
    AND($D$71 = "LEFT", $Q161 &lt; IF($H$71="", 0, $H$71)), $R161,
    FALSE, N("Check if case is 'RIGHT' and x axis value greater than z score"),
    AND($D$71 = "RIGHT", $Q161 &gt; IF($H$71="", 0, $H$71)), $R161,
    FALSE, N("Check if case is 'TWO' and both directions"),
    AND(
        $D$71 = "TWO",
        OR($Q161 &lt; -ABS($H$71), $Q161 &gt; ABS($H$71))
    ), $R161,
    FALSE, N("Default case: Return NA()"),
    TRUE, NA()
)</f>
        <v>#VALUE!</v>
      </c>
      <c r="V161" s="38"/>
      <c r="W161" s="23">
        <v>-0.66666666666666874</v>
      </c>
      <c r="X161" s="23">
        <v>0.254</v>
      </c>
      <c r="Y161" s="23">
        <f t="shared" si="29"/>
        <v>0.254</v>
      </c>
      <c r="Z161" s="23" t="str">
        <f t="shared" si="30"/>
        <v>x</v>
      </c>
    </row>
    <row r="162" spans="1:26" ht="16" x14ac:dyDescent="0.2">
      <c r="A162" s="39"/>
      <c r="B162" s="23"/>
      <c r="C162" s="39">
        <f t="shared" si="36"/>
        <v>1</v>
      </c>
      <c r="D162" s="39">
        <f t="shared" si="39"/>
        <v>-0.09</v>
      </c>
      <c r="E162" s="48">
        <v>1</v>
      </c>
      <c r="F162" s="109">
        <f t="shared" si="38"/>
        <v>1.1000000000000001</v>
      </c>
      <c r="G162" s="84" t="str">
        <f t="shared" si="37"/>
        <v>+1</v>
      </c>
      <c r="H162" s="16"/>
      <c r="I162" s="38"/>
      <c r="J162" s="38"/>
      <c r="K162" s="38"/>
      <c r="L162" s="38"/>
      <c r="M162" s="38"/>
      <c r="N162" s="38"/>
      <c r="O162" s="38"/>
      <c r="P162" s="38"/>
      <c r="Q162" s="46">
        <f t="shared" si="23"/>
        <v>1.6666666666666652</v>
      </c>
      <c r="R162" s="81">
        <f t="shared" si="24"/>
        <v>9.9477138792748943E-2</v>
      </c>
      <c r="S162" s="81" t="e" cm="1">
        <f t="array" ref="S162">_xlfn.IFS(
    FALSE, N("Check if X1 shading is ON"),
    $S$48&lt;&gt;"x", NA(),
    FALSE, N("Check if case is 'LEFT' and x axis value less than z score"),
    AND($D$67 = "LEFT", $Q162 &lt; IF($H$67="", 0, $H$67)), $R162,
    FALSE, N("Check if case is 'RIGHT' and x axis value greater than z score"),
    AND($D$67 = "RIGHT", $Q162 &gt; IF($H$67="", 0, $H$67)), $R162,
    FALSE, N("Check if case is 'TWO' and both directions"),
    AND(
        $D$67 = "TWO",
        OR($Q162 &lt; -ABS($H$67), $Q162 &gt; ABS($H$68))
    ), $R162,
    FALSE, N("Default case: Return NA()"),
    TRUE, NA()
)</f>
        <v>#N/A</v>
      </c>
      <c r="T162" s="81" cm="1">
        <f t="array" ref="T162">_xlfn.IFS(
    FALSE, N("Check if X1 shading is ON"),
    $S$48&lt;&gt;"x", NA(),
    FALSE, N("Check if case is 'LEFT' and x axis value less than z score"),
    AND($D$68 = "LEFT", $Q162 &lt; IF($H$68="", 0, $H$68)), $R162,
    FALSE, N("Check if case is 'RIGHT' and x axis value greater than z score"),
    AND($D$68 = "RIGHT", $Q162 &gt; IF($H$68="", 0, $H$68)), $R162,
    FALSE, N("Default case: Return NA()"),
    TRUE, NA()
)</f>
        <v>9.9477138792748943E-2</v>
      </c>
      <c r="U162" s="81" t="e" cm="1">
        <f t="array" ref="U162">_xlfn.IFS(
    FALSE, N("Check if X1 shading is ON"),
    $U$48&lt;&gt;"x", NA(),
    FALSE, N("Check if case is 'LEFT' and x axis value less than z score"),
    AND($D$71 = "LEFT", $Q162 &lt; IF($H$71="", 0, $H$71)), $R162,
    FALSE, N("Check if case is 'RIGHT' and x axis value greater than z score"),
    AND($D$71 = "RIGHT", $Q162 &gt; IF($H$71="", 0, $H$71)), $R162,
    FALSE, N("Check if case is 'TWO' and both directions"),
    AND(
        $D$71 = "TWO",
        OR($Q162 &lt; -ABS($H$71), $Q162 &gt; ABS($H$71))
    ), $R162,
    FALSE, N("Default case: Return NA()"),
    TRUE, NA()
)</f>
        <v>#VALUE!</v>
      </c>
      <c r="V162" s="38"/>
      <c r="W162" s="23">
        <v>-0.50000000000000222</v>
      </c>
      <c r="X162" s="23">
        <v>0.254</v>
      </c>
      <c r="Y162" s="23">
        <f t="shared" si="29"/>
        <v>0.254</v>
      </c>
      <c r="Z162" s="23" t="str">
        <f t="shared" si="30"/>
        <v>x</v>
      </c>
    </row>
    <row r="163" spans="1:26" ht="16" x14ac:dyDescent="0.2">
      <c r="A163" s="39"/>
      <c r="B163" s="23"/>
      <c r="C163" s="39">
        <f>C120</f>
        <v>2</v>
      </c>
      <c r="D163" s="39">
        <f>D162</f>
        <v>-0.09</v>
      </c>
      <c r="E163" s="48">
        <v>2</v>
      </c>
      <c r="F163" s="109">
        <f t="shared" si="38"/>
        <v>2.2000000000000002</v>
      </c>
      <c r="G163" s="84" t="str">
        <f t="shared" si="37"/>
        <v>+2</v>
      </c>
      <c r="H163" s="16"/>
      <c r="I163" s="38"/>
      <c r="J163" s="38"/>
      <c r="K163" s="38"/>
      <c r="L163" s="38"/>
      <c r="M163" s="38"/>
      <c r="N163" s="38"/>
      <c r="O163" s="38"/>
      <c r="P163" s="38"/>
      <c r="Q163" s="46">
        <f t="shared" si="23"/>
        <v>1.7083333333333319</v>
      </c>
      <c r="R163" s="81">
        <f t="shared" si="24"/>
        <v>9.2722889001515929E-2</v>
      </c>
      <c r="S163" s="81" t="e" cm="1">
        <f t="array" ref="S163">_xlfn.IFS(
    FALSE, N("Check if X1 shading is ON"),
    $S$48&lt;&gt;"x", NA(),
    FALSE, N("Check if case is 'LEFT' and x axis value less than z score"),
    AND($D$67 = "LEFT", $Q163 &lt; IF($H$67="", 0, $H$67)), $R163,
    FALSE, N("Check if case is 'RIGHT' and x axis value greater than z score"),
    AND($D$67 = "RIGHT", $Q163 &gt; IF($H$67="", 0, $H$67)), $R163,
    FALSE, N("Check if case is 'TWO' and both directions"),
    AND(
        $D$67 = "TWO",
        OR($Q163 &lt; -ABS($H$67), $Q163 &gt; ABS($H$68))
    ), $R163,
    FALSE, N("Default case: Return NA()"),
    TRUE, NA()
)</f>
        <v>#N/A</v>
      </c>
      <c r="T163" s="81" cm="1">
        <f t="array" ref="T163">_xlfn.IFS(
    FALSE, N("Check if X1 shading is ON"),
    $S$48&lt;&gt;"x", NA(),
    FALSE, N("Check if case is 'LEFT' and x axis value less than z score"),
    AND($D$68 = "LEFT", $Q163 &lt; IF($H$68="", 0, $H$68)), $R163,
    FALSE, N("Check if case is 'RIGHT' and x axis value greater than z score"),
    AND($D$68 = "RIGHT", $Q163 &gt; IF($H$68="", 0, $H$68)), $R163,
    FALSE, N("Default case: Return NA()"),
    TRUE, NA()
)</f>
        <v>9.2722889001515929E-2</v>
      </c>
      <c r="U163" s="81" t="e" cm="1">
        <f t="array" ref="U163">_xlfn.IFS(
    FALSE, N("Check if X1 shading is ON"),
    $U$48&lt;&gt;"x", NA(),
    FALSE, N("Check if case is 'LEFT' and x axis value less than z score"),
    AND($D$71 = "LEFT", $Q163 &lt; IF($H$71="", 0, $H$71)), $R163,
    FALSE, N("Check if case is 'RIGHT' and x axis value greater than z score"),
    AND($D$71 = "RIGHT", $Q163 &gt; IF($H$71="", 0, $H$71)), $R163,
    FALSE, N("Check if case is 'TWO' and both directions"),
    AND(
        $D$71 = "TWO",
        OR($Q163 &lt; -ABS($H$71), $Q163 &gt; ABS($H$71))
    ), $R163,
    FALSE, N("Default case: Return NA()"),
    TRUE, NA()
)</f>
        <v>#VALUE!</v>
      </c>
      <c r="V163" s="38"/>
      <c r="W163" s="23">
        <v>-0.33333333333333548</v>
      </c>
      <c r="X163" s="23">
        <v>0.254</v>
      </c>
      <c r="Y163" s="23">
        <f t="shared" si="29"/>
        <v>0.254</v>
      </c>
      <c r="Z163" s="23" t="str">
        <f t="shared" si="30"/>
        <v>x</v>
      </c>
    </row>
    <row r="164" spans="1:26" ht="16" x14ac:dyDescent="0.2">
      <c r="A164" s="39"/>
      <c r="B164" s="23"/>
      <c r="C164" s="39">
        <f>C121</f>
        <v>3</v>
      </c>
      <c r="D164" s="39">
        <f>D163</f>
        <v>-0.09</v>
      </c>
      <c r="E164" s="48">
        <v>3</v>
      </c>
      <c r="F164" s="109">
        <f t="shared" si="38"/>
        <v>3.3000000000000003</v>
      </c>
      <c r="G164" s="84" t="str">
        <f t="shared" si="37"/>
        <v>+3</v>
      </c>
      <c r="H164" s="38"/>
      <c r="I164" s="38"/>
      <c r="J164" s="38"/>
      <c r="K164" s="38"/>
      <c r="L164" s="38"/>
      <c r="M164" s="38"/>
      <c r="N164" s="38"/>
      <c r="O164" s="38"/>
      <c r="P164" s="38"/>
      <c r="Q164" s="46">
        <f t="shared" si="23"/>
        <v>1.7499999999999987</v>
      </c>
      <c r="R164" s="81">
        <f t="shared" si="24"/>
        <v>8.6277318826511712E-2</v>
      </c>
      <c r="S164" s="81" t="e" cm="1">
        <f t="array" ref="S164">_xlfn.IFS(
    FALSE, N("Check if X1 shading is ON"),
    $S$48&lt;&gt;"x", NA(),
    FALSE, N("Check if case is 'LEFT' and x axis value less than z score"),
    AND($D$67 = "LEFT", $Q164 &lt; IF($H$67="", 0, $H$67)), $R164,
    FALSE, N("Check if case is 'RIGHT' and x axis value greater than z score"),
    AND($D$67 = "RIGHT", $Q164 &gt; IF($H$67="", 0, $H$67)), $R164,
    FALSE, N("Check if case is 'TWO' and both directions"),
    AND(
        $D$67 = "TWO",
        OR($Q164 &lt; -ABS($H$67), $Q164 &gt; ABS($H$68))
    ), $R164,
    FALSE, N("Default case: Return NA()"),
    TRUE, NA()
)</f>
        <v>#N/A</v>
      </c>
      <c r="T164" s="81" cm="1">
        <f t="array" ref="T164">_xlfn.IFS(
    FALSE, N("Check if X1 shading is ON"),
    $S$48&lt;&gt;"x", NA(),
    FALSE, N("Check if case is 'LEFT' and x axis value less than z score"),
    AND($D$68 = "LEFT", $Q164 &lt; IF($H$68="", 0, $H$68)), $R164,
    FALSE, N("Check if case is 'RIGHT' and x axis value greater than z score"),
    AND($D$68 = "RIGHT", $Q164 &gt; IF($H$68="", 0, $H$68)), $R164,
    FALSE, N("Default case: Return NA()"),
    TRUE, NA()
)</f>
        <v>8.6277318826511712E-2</v>
      </c>
      <c r="U164" s="81" t="e" cm="1">
        <f t="array" ref="U164">_xlfn.IFS(
    FALSE, N("Check if X1 shading is ON"),
    $U$48&lt;&gt;"x", NA(),
    FALSE, N("Check if case is 'LEFT' and x axis value less than z score"),
    AND($D$71 = "LEFT", $Q164 &lt; IF($H$71="", 0, $H$71)), $R164,
    FALSE, N("Check if case is 'RIGHT' and x axis value greater than z score"),
    AND($D$71 = "RIGHT", $Q164 &gt; IF($H$71="", 0, $H$71)), $R164,
    FALSE, N("Check if case is 'TWO' and both directions"),
    AND(
        $D$71 = "TWO",
        OR($Q164 &lt; -ABS($H$71), $Q164 &gt; ABS($H$71))
    ), $R164,
    FALSE, N("Default case: Return NA()"),
    TRUE, NA()
)</f>
        <v>#VALUE!</v>
      </c>
      <c r="V164" s="38"/>
      <c r="W164" s="23">
        <v>-0.16666666666666879</v>
      </c>
      <c r="X164" s="23">
        <v>0.254</v>
      </c>
      <c r="Y164" s="23">
        <f t="shared" si="29"/>
        <v>0.254</v>
      </c>
      <c r="Z164" s="23" t="str">
        <f t="shared" si="30"/>
        <v>x</v>
      </c>
    </row>
    <row r="165" spans="1:26" ht="19" x14ac:dyDescent="0.25">
      <c r="A165" s="78" t="s">
        <v>413</v>
      </c>
      <c r="B165" s="23"/>
      <c r="C165" s="23"/>
      <c r="D165" s="39"/>
      <c r="E165" s="39"/>
      <c r="F165" s="39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46">
        <f t="shared" si="23"/>
        <v>1.7916666666666654</v>
      </c>
      <c r="R165" s="81">
        <f t="shared" si="24"/>
        <v>8.014055443826619E-2</v>
      </c>
      <c r="S165" s="81" t="e" cm="1">
        <f t="array" ref="S165">_xlfn.IFS(
    FALSE, N("Check if X1 shading is ON"),
    $S$48&lt;&gt;"x", NA(),
    FALSE, N("Check if case is 'LEFT' and x axis value less than z score"),
    AND($D$67 = "LEFT", $Q165 &lt; IF($H$67="", 0, $H$67)), $R165,
    FALSE, N("Check if case is 'RIGHT' and x axis value greater than z score"),
    AND($D$67 = "RIGHT", $Q165 &gt; IF($H$67="", 0, $H$67)), $R165,
    FALSE, N("Check if case is 'TWO' and both directions"),
    AND(
        $D$67 = "TWO",
        OR($Q165 &lt; -ABS($H$67), $Q165 &gt; ABS($H$68))
    ), $R165,
    FALSE, N("Default case: Return NA()"),
    TRUE, NA()
)</f>
        <v>#N/A</v>
      </c>
      <c r="T165" s="81" cm="1">
        <f t="array" ref="T165">_xlfn.IFS(
    FALSE, N("Check if X1 shading is ON"),
    $S$48&lt;&gt;"x", NA(),
    FALSE, N("Check if case is 'LEFT' and x axis value less than z score"),
    AND($D$68 = "LEFT", $Q165 &lt; IF($H$68="", 0, $H$68)), $R165,
    FALSE, N("Check if case is 'RIGHT' and x axis value greater than z score"),
    AND($D$68 = "RIGHT", $Q165 &gt; IF($H$68="", 0, $H$68)), $R165,
    FALSE, N("Default case: Return NA()"),
    TRUE, NA()
)</f>
        <v>8.014055443826619E-2</v>
      </c>
      <c r="U165" s="81" t="e" cm="1">
        <f t="array" ref="U165">_xlfn.IFS(
    FALSE, N("Check if X1 shading is ON"),
    $U$48&lt;&gt;"x", NA(),
    FALSE, N("Check if case is 'LEFT' and x axis value less than z score"),
    AND($D$71 = "LEFT", $Q165 &lt; IF($H$71="", 0, $H$71)), $R165,
    FALSE, N("Check if case is 'RIGHT' and x axis value greater than z score"),
    AND($D$71 = "RIGHT", $Q165 &gt; IF($H$71="", 0, $H$71)), $R165,
    FALSE, N("Check if case is 'TWO' and both directions"),
    AND(
        $D$71 = "TWO",
        OR($Q165 &lt; -ABS($H$71), $Q165 &gt; ABS($H$71))
    ), $R165,
    FALSE, N("Default case: Return NA()"),
    TRUE, NA()
)</f>
        <v>#VALUE!</v>
      </c>
      <c r="V165" s="38"/>
      <c r="W165" s="23">
        <v>0.16666666666666449</v>
      </c>
      <c r="X165" s="23">
        <v>0.254</v>
      </c>
      <c r="Y165" s="23">
        <f t="shared" si="29"/>
        <v>0.254</v>
      </c>
      <c r="Z165" s="23" t="str">
        <f t="shared" si="30"/>
        <v>x</v>
      </c>
    </row>
    <row r="166" spans="1:26" ht="34" x14ac:dyDescent="0.2">
      <c r="A166" s="44" t="s">
        <v>289</v>
      </c>
      <c r="B166" s="5" t="s">
        <v>290</v>
      </c>
      <c r="C166" s="45" t="str">
        <f>LEFT(A165,6)&amp;" "&amp;$B$67&amp;" axis"</f>
        <v>X3 raw normal pop axis</v>
      </c>
      <c r="D166" s="45" t="str">
        <f>$B$62&amp;" y"</f>
        <v>0 y</v>
      </c>
      <c r="E166" s="44" t="str">
        <f>$B$62&amp;" raw labels"</f>
        <v>0 raw labels</v>
      </c>
      <c r="F166" s="39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46">
        <f t="shared" si="23"/>
        <v>1.8333333333333321</v>
      </c>
      <c r="R166" s="81">
        <f t="shared" si="24"/>
        <v>7.4311163558993254E-2</v>
      </c>
      <c r="S166" s="81" t="e" cm="1">
        <f t="array" ref="S166">_xlfn.IFS(
    FALSE, N("Check if X1 shading is ON"),
    $S$48&lt;&gt;"x", NA(),
    FALSE, N("Check if case is 'LEFT' and x axis value less than z score"),
    AND($D$67 = "LEFT", $Q166 &lt; IF($H$67="", 0, $H$67)), $R166,
    FALSE, N("Check if case is 'RIGHT' and x axis value greater than z score"),
    AND($D$67 = "RIGHT", $Q166 &gt; IF($H$67="", 0, $H$67)), $R166,
    FALSE, N("Check if case is 'TWO' and both directions"),
    AND(
        $D$67 = "TWO",
        OR($Q166 &lt; -ABS($H$67), $Q166 &gt; ABS($H$68))
    ), $R166,
    FALSE, N("Default case: Return NA()"),
    TRUE, NA()
)</f>
        <v>#N/A</v>
      </c>
      <c r="T166" s="81" cm="1">
        <f t="array" ref="T166">_xlfn.IFS(
    FALSE, N("Check if X1 shading is ON"),
    $S$48&lt;&gt;"x", NA(),
    FALSE, N("Check if case is 'LEFT' and x axis value less than z score"),
    AND($D$68 = "LEFT", $Q166 &lt; IF($H$68="", 0, $H$68)), $R166,
    FALSE, N("Check if case is 'RIGHT' and x axis value greater than z score"),
    AND($D$68 = "RIGHT", $Q166 &gt; IF($H$68="", 0, $H$68)), $R166,
    FALSE, N("Default case: Return NA()"),
    TRUE, NA()
)</f>
        <v>7.4311163558993254E-2</v>
      </c>
      <c r="U166" s="81" t="e" cm="1">
        <f t="array" ref="U166">_xlfn.IFS(
    FALSE, N("Check if X1 shading is ON"),
    $U$48&lt;&gt;"x", NA(),
    FALSE, N("Check if case is 'LEFT' and x axis value less than z score"),
    AND($D$71 = "LEFT", $Q166 &lt; IF($H$71="", 0, $H$71)), $R166,
    FALSE, N("Check if case is 'RIGHT' and x axis value greater than z score"),
    AND($D$71 = "RIGHT", $Q166 &gt; IF($H$71="", 0, $H$71)), $R166,
    FALSE, N("Check if case is 'TWO' and both directions"),
    AND(
        $D$71 = "TWO",
        OR($Q166 &lt; -ABS($H$71), $Q166 &gt; ABS($H$71))
    ), $R166,
    FALSE, N("Default case: Return NA()"),
    TRUE, NA()
)</f>
        <v>#VALUE!</v>
      </c>
      <c r="V166" s="38"/>
      <c r="W166" s="23">
        <v>0.33333333333333115</v>
      </c>
      <c r="X166" s="23">
        <v>0.254</v>
      </c>
      <c r="Y166" s="23">
        <f t="shared" si="29"/>
        <v>0.254</v>
      </c>
      <c r="Z166" s="23" t="str">
        <f t="shared" si="30"/>
        <v>x</v>
      </c>
    </row>
    <row r="167" spans="1:26" ht="17" x14ac:dyDescent="0.2">
      <c r="A167" s="39">
        <f>L59</f>
        <v>0</v>
      </c>
      <c r="B167" s="23">
        <v>-0.2</v>
      </c>
      <c r="C167" s="39">
        <f t="shared" ref="C167:C174" si="40">C114</f>
        <v>-4</v>
      </c>
      <c r="D167" s="39" t="e">
        <f>IF(
    $A$167="x",
    $B$167,
    NA()
)</f>
        <v>#N/A</v>
      </c>
      <c r="E167" s="83" t="str">
        <f>IF(E168="","","raw scale")</f>
        <v/>
      </c>
      <c r="F167" s="39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46">
        <f t="shared" si="23"/>
        <v>1.8749999999999989</v>
      </c>
      <c r="R167" s="81">
        <f t="shared" si="24"/>
        <v>6.8786275826692042E-2</v>
      </c>
      <c r="S167" s="81" t="e" cm="1">
        <f t="array" ref="S167">_xlfn.IFS(
    FALSE, N("Check if X1 shading is ON"),
    $S$48&lt;&gt;"x", NA(),
    FALSE, N("Check if case is 'LEFT' and x axis value less than z score"),
    AND($D$67 = "LEFT", $Q167 &lt; IF($H$67="", 0, $H$67)), $R167,
    FALSE, N("Check if case is 'RIGHT' and x axis value greater than z score"),
    AND($D$67 = "RIGHT", $Q167 &gt; IF($H$67="", 0, $H$67)), $R167,
    FALSE, N("Check if case is 'TWO' and both directions"),
    AND(
        $D$67 = "TWO",
        OR($Q167 &lt; -ABS($H$67), $Q167 &gt; ABS($H$68))
    ), $R167,
    FALSE, N("Default case: Return NA()"),
    TRUE, NA()
)</f>
        <v>#N/A</v>
      </c>
      <c r="T167" s="81" cm="1">
        <f t="array" ref="T167">_xlfn.IFS(
    FALSE, N("Check if X1 shading is ON"),
    $S$48&lt;&gt;"x", NA(),
    FALSE, N("Check if case is 'LEFT' and x axis value less than z score"),
    AND($D$68 = "LEFT", $Q167 &lt; IF($H$68="", 0, $H$68)), $R167,
    FALSE, N("Check if case is 'RIGHT' and x axis value greater than z score"),
    AND($D$68 = "RIGHT", $Q167 &gt; IF($H$68="", 0, $H$68)), $R167,
    FALSE, N("Default case: Return NA()"),
    TRUE, NA()
)</f>
        <v>6.8786275826692042E-2</v>
      </c>
      <c r="U167" s="81" t="e" cm="1">
        <f t="array" ref="U167">_xlfn.IFS(
    FALSE, N("Check if X1 shading is ON"),
    $U$48&lt;&gt;"x", NA(),
    FALSE, N("Check if case is 'LEFT' and x axis value less than z score"),
    AND($D$71 = "LEFT", $Q167 &lt; IF($H$71="", 0, $H$71)), $R167,
    FALSE, N("Check if case is 'RIGHT' and x axis value greater than z score"),
    AND($D$71 = "RIGHT", $Q167 &gt; IF($H$71="", 0, $H$71)), $R167,
    FALSE, N("Check if case is 'TWO' and both directions"),
    AND(
        $D$71 = "TWO",
        OR($Q167 &lt; -ABS($H$71), $Q167 &gt; ABS($H$71))
    ), $R167,
    FALSE, N("Default case: Return NA()"),
    TRUE, NA()
)</f>
        <v>#VALUE!</v>
      </c>
      <c r="V167" s="38"/>
      <c r="W167" s="23">
        <v>0.49999999999999789</v>
      </c>
      <c r="X167" s="23">
        <v>0.254</v>
      </c>
      <c r="Y167" s="23">
        <f t="shared" si="29"/>
        <v>0.254</v>
      </c>
      <c r="Z167" s="23" t="str">
        <f t="shared" si="30"/>
        <v>x</v>
      </c>
    </row>
    <row r="168" spans="1:26" ht="16" x14ac:dyDescent="0.2">
      <c r="A168" s="39"/>
      <c r="B168" s="23"/>
      <c r="C168" s="39">
        <f t="shared" si="40"/>
        <v>-3</v>
      </c>
      <c r="D168" s="39" t="e">
        <f t="shared" ref="D168:D174" si="41">IF(
    $A$167="x",
    $B$167,
    NA()
)</f>
        <v>#N/A</v>
      </c>
      <c r="E168" s="84" t="str">
        <f t="shared" ref="E168:E174" si="42">IFERROR(
    TEXT(
        E$71 + $C168 * F$71,
        IF(
            $L$62 = 0,
            "#,##0",
            "#,##0." &amp; REPT("0", $L$62)
        )
    ),
    ""
)</f>
        <v/>
      </c>
      <c r="F168" s="39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46">
        <f t="shared" si="23"/>
        <v>1.9166666666666656</v>
      </c>
      <c r="R168" s="81">
        <f t="shared" si="24"/>
        <v>6.3561706516962482E-2</v>
      </c>
      <c r="S168" s="81" t="e" cm="1">
        <f t="array" ref="S168">_xlfn.IFS(
    FALSE, N("Check if X1 shading is ON"),
    $S$48&lt;&gt;"x", NA(),
    FALSE, N("Check if case is 'LEFT' and x axis value less than z score"),
    AND($D$67 = "LEFT", $Q168 &lt; IF($H$67="", 0, $H$67)), $R168,
    FALSE, N("Check if case is 'RIGHT' and x axis value greater than z score"),
    AND($D$67 = "RIGHT", $Q168 &gt; IF($H$67="", 0, $H$67)), $R168,
    FALSE, N("Check if case is 'TWO' and both directions"),
    AND(
        $D$67 = "TWO",
        OR($Q168 &lt; -ABS($H$67), $Q168 &gt; ABS($H$68))
    ), $R168,
    FALSE, N("Default case: Return NA()"),
    TRUE, NA()
)</f>
        <v>#N/A</v>
      </c>
      <c r="T168" s="81" cm="1">
        <f t="array" ref="T168">_xlfn.IFS(
    FALSE, N("Check if X1 shading is ON"),
    $S$48&lt;&gt;"x", NA(),
    FALSE, N("Check if case is 'LEFT' and x axis value less than z score"),
    AND($D$68 = "LEFT", $Q168 &lt; IF($H$68="", 0, $H$68)), $R168,
    FALSE, N("Check if case is 'RIGHT' and x axis value greater than z score"),
    AND($D$68 = "RIGHT", $Q168 &gt; IF($H$68="", 0, $H$68)), $R168,
    FALSE, N("Default case: Return NA()"),
    TRUE, NA()
)</f>
        <v>6.3561706516962482E-2</v>
      </c>
      <c r="U168" s="81" t="e" cm="1">
        <f t="array" ref="U168">_xlfn.IFS(
    FALSE, N("Check if X1 shading is ON"),
    $U$48&lt;&gt;"x", NA(),
    FALSE, N("Check if case is 'LEFT' and x axis value less than z score"),
    AND($D$71 = "LEFT", $Q168 &lt; IF($H$71="", 0, $H$71)), $R168,
    FALSE, N("Check if case is 'RIGHT' and x axis value greater than z score"),
    AND($D$71 = "RIGHT", $Q168 &gt; IF($H$71="", 0, $H$71)), $R168,
    FALSE, N("Check if case is 'TWO' and both directions"),
    AND(
        $D$71 = "TWO",
        OR($Q168 &lt; -ABS($H$71), $Q168 &gt; ABS($H$71))
    ), $R168,
    FALSE, N("Default case: Return NA()"),
    TRUE, NA()
)</f>
        <v>#VALUE!</v>
      </c>
      <c r="V168" s="38"/>
      <c r="W168" s="23">
        <v>0.66666666666666441</v>
      </c>
      <c r="X168" s="23">
        <v>0.254</v>
      </c>
      <c r="Y168" s="23">
        <f t="shared" si="29"/>
        <v>0.254</v>
      </c>
      <c r="Z168" s="23" t="str">
        <f t="shared" si="30"/>
        <v>x</v>
      </c>
    </row>
    <row r="169" spans="1:26" ht="16" x14ac:dyDescent="0.2">
      <c r="A169" s="39"/>
      <c r="B169" s="23"/>
      <c r="C169" s="39">
        <f t="shared" si="40"/>
        <v>-2</v>
      </c>
      <c r="D169" s="39" t="e">
        <f t="shared" si="41"/>
        <v>#N/A</v>
      </c>
      <c r="E169" s="84" t="str">
        <f t="shared" si="42"/>
        <v/>
      </c>
      <c r="F169" s="39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46">
        <f t="shared" si="23"/>
        <v>1.9583333333333324</v>
      </c>
      <c r="R169" s="81">
        <f t="shared" si="24"/>
        <v>5.8632082139484676E-2</v>
      </c>
      <c r="S169" s="81" t="e" cm="1">
        <f t="array" ref="S169">_xlfn.IFS(
    FALSE, N("Check if X1 shading is ON"),
    $S$48&lt;&gt;"x", NA(),
    FALSE, N("Check if case is 'LEFT' and x axis value less than z score"),
    AND($D$67 = "LEFT", $Q169 &lt; IF($H$67="", 0, $H$67)), $R169,
    FALSE, N("Check if case is 'RIGHT' and x axis value greater than z score"),
    AND($D$67 = "RIGHT", $Q169 &gt; IF($H$67="", 0, $H$67)), $R169,
    FALSE, N("Check if case is 'TWO' and both directions"),
    AND(
        $D$67 = "TWO",
        OR($Q169 &lt; -ABS($H$67), $Q169 &gt; ABS($H$68))
    ), $R169,
    FALSE, N("Default case: Return NA()"),
    TRUE, NA()
)</f>
        <v>#N/A</v>
      </c>
      <c r="T169" s="81" cm="1">
        <f t="array" ref="T169">_xlfn.IFS(
    FALSE, N("Check if X1 shading is ON"),
    $S$48&lt;&gt;"x", NA(),
    FALSE, N("Check if case is 'LEFT' and x axis value less than z score"),
    AND($D$68 = "LEFT", $Q169 &lt; IF($H$68="", 0, $H$68)), $R169,
    FALSE, N("Check if case is 'RIGHT' and x axis value greater than z score"),
    AND($D$68 = "RIGHT", $Q169 &gt; IF($H$68="", 0, $H$68)), $R169,
    FALSE, N("Default case: Return NA()"),
    TRUE, NA()
)</f>
        <v>5.8632082139484676E-2</v>
      </c>
      <c r="U169" s="81" t="e" cm="1">
        <f t="array" ref="U169">_xlfn.IFS(
    FALSE, N("Check if X1 shading is ON"),
    $U$48&lt;&gt;"x", NA(),
    FALSE, N("Check if case is 'LEFT' and x axis value less than z score"),
    AND($D$71 = "LEFT", $Q169 &lt; IF($H$71="", 0, $H$71)), $R169,
    FALSE, N("Check if case is 'RIGHT' and x axis value greater than z score"),
    AND($D$71 = "RIGHT", $Q169 &gt; IF($H$71="", 0, $H$71)), $R169,
    FALSE, N("Check if case is 'TWO' and both directions"),
    AND(
        $D$71 = "TWO",
        OR($Q169 &lt; -ABS($H$71), $Q169 &gt; ABS($H$71))
    ), $R169,
    FALSE, N("Default case: Return NA()"),
    TRUE, NA()
)</f>
        <v>#VALUE!</v>
      </c>
      <c r="V169" s="38"/>
      <c r="W169" s="23">
        <v>0.83333333333333093</v>
      </c>
      <c r="X169" s="23">
        <v>0.254</v>
      </c>
      <c r="Y169" s="23">
        <f t="shared" si="29"/>
        <v>0.254</v>
      </c>
      <c r="Z169" s="23" t="str">
        <f t="shared" si="30"/>
        <v>x</v>
      </c>
    </row>
    <row r="170" spans="1:26" ht="16" x14ac:dyDescent="0.2">
      <c r="A170" s="39"/>
      <c r="B170" s="23"/>
      <c r="C170" s="39">
        <f t="shared" si="40"/>
        <v>-1</v>
      </c>
      <c r="D170" s="39" t="e">
        <f t="shared" si="41"/>
        <v>#N/A</v>
      </c>
      <c r="E170" s="84" t="str">
        <f t="shared" si="42"/>
        <v/>
      </c>
      <c r="F170" s="39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46">
        <f t="shared" si="23"/>
        <v>1.9999999999999991</v>
      </c>
      <c r="R170" s="81">
        <f t="shared" si="24"/>
        <v>5.3990966513188146E-2</v>
      </c>
      <c r="S170" s="81" t="e" cm="1">
        <f t="array" ref="S170">_xlfn.IFS(
    FALSE, N("Check if X1 shading is ON"),
    $S$48&lt;&gt;"x", NA(),
    FALSE, N("Check if case is 'LEFT' and x axis value less than z score"),
    AND($D$67 = "LEFT", $Q170 &lt; IF($H$67="", 0, $H$67)), $R170,
    FALSE, N("Check if case is 'RIGHT' and x axis value greater than z score"),
    AND($D$67 = "RIGHT", $Q170 &gt; IF($H$67="", 0, $H$67)), $R170,
    FALSE, N("Check if case is 'TWO' and both directions"),
    AND(
        $D$67 = "TWO",
        OR($Q170 &lt; -ABS($H$67), $Q170 &gt; ABS($H$68))
    ), $R170,
    FALSE, N("Default case: Return NA()"),
    TRUE, NA()
)</f>
        <v>#N/A</v>
      </c>
      <c r="T170" s="81" cm="1">
        <f t="array" ref="T170">_xlfn.IFS(
    FALSE, N("Check if X1 shading is ON"),
    $S$48&lt;&gt;"x", NA(),
    FALSE, N("Check if case is 'LEFT' and x axis value less than z score"),
    AND($D$68 = "LEFT", $Q170 &lt; IF($H$68="", 0, $H$68)), $R170,
    FALSE, N("Check if case is 'RIGHT' and x axis value greater than z score"),
    AND($D$68 = "RIGHT", $Q170 &gt; IF($H$68="", 0, $H$68)), $R170,
    FALSE, N("Default case: Return NA()"),
    TRUE, NA()
)</f>
        <v>5.3990966513188146E-2</v>
      </c>
      <c r="U170" s="81" t="e" cm="1">
        <f t="array" ref="U170">_xlfn.IFS(
    FALSE, N("Check if X1 shading is ON"),
    $U$48&lt;&gt;"x", NA(),
    FALSE, N("Check if case is 'LEFT' and x axis value less than z score"),
    AND($D$71 = "LEFT", $Q170 &lt; IF($H$71="", 0, $H$71)), $R170,
    FALSE, N("Check if case is 'RIGHT' and x axis value greater than z score"),
    AND($D$71 = "RIGHT", $Q170 &gt; IF($H$71="", 0, $H$71)), $R170,
    FALSE, N("Check if case is 'TWO' and both directions"),
    AND(
        $D$71 = "TWO",
        OR($Q170 &lt; -ABS($H$71), $Q170 &gt; ABS($H$71))
    ), $R170,
    FALSE, N("Default case: Return NA()"),
    TRUE, NA()
)</f>
        <v>#VALUE!</v>
      </c>
      <c r="V170" s="38"/>
      <c r="W170" s="23">
        <v>-0.66666666666666874</v>
      </c>
      <c r="X170" s="23">
        <v>0.27800000000000002</v>
      </c>
      <c r="Y170" s="23">
        <f t="shared" si="29"/>
        <v>0.27800000000000002</v>
      </c>
      <c r="Z170" s="23" t="str">
        <f t="shared" si="30"/>
        <v>x</v>
      </c>
    </row>
    <row r="171" spans="1:26" ht="16" x14ac:dyDescent="0.2">
      <c r="A171" s="39"/>
      <c r="B171" s="23"/>
      <c r="C171" s="39">
        <f t="shared" si="40"/>
        <v>0</v>
      </c>
      <c r="D171" s="39" t="e">
        <f t="shared" si="41"/>
        <v>#N/A</v>
      </c>
      <c r="E171" s="84" t="str">
        <f t="shared" si="42"/>
        <v/>
      </c>
      <c r="F171" s="39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46">
        <f t="shared" si="23"/>
        <v>2.0416666666666656</v>
      </c>
      <c r="R171" s="81">
        <f t="shared" si="24"/>
        <v>4.9630986023359178E-2</v>
      </c>
      <c r="S171" s="81" t="e" cm="1">
        <f t="array" ref="S171">_xlfn.IFS(
    FALSE, N("Check if X1 shading is ON"),
    $S$48&lt;&gt;"x", NA(),
    FALSE, N("Check if case is 'LEFT' and x axis value less than z score"),
    AND($D$67 = "LEFT", $Q171 &lt; IF($H$67="", 0, $H$67)), $R171,
    FALSE, N("Check if case is 'RIGHT' and x axis value greater than z score"),
    AND($D$67 = "RIGHT", $Q171 &gt; IF($H$67="", 0, $H$67)), $R171,
    FALSE, N("Check if case is 'TWO' and both directions"),
    AND(
        $D$67 = "TWO",
        OR($Q171 &lt; -ABS($H$67), $Q171 &gt; ABS($H$68))
    ), $R171,
    FALSE, N("Default case: Return NA()"),
    TRUE, NA()
)</f>
        <v>#N/A</v>
      </c>
      <c r="T171" s="81" cm="1">
        <f t="array" ref="T171">_xlfn.IFS(
    FALSE, N("Check if X1 shading is ON"),
    $S$48&lt;&gt;"x", NA(),
    FALSE, N("Check if case is 'LEFT' and x axis value less than z score"),
    AND($D$68 = "LEFT", $Q171 &lt; IF($H$68="", 0, $H$68)), $R171,
    FALSE, N("Check if case is 'RIGHT' and x axis value greater than z score"),
    AND($D$68 = "RIGHT", $Q171 &gt; IF($H$68="", 0, $H$68)), $R171,
    FALSE, N("Default case: Return NA()"),
    TRUE, NA()
)</f>
        <v>4.9630986023359178E-2</v>
      </c>
      <c r="U171" s="81" t="e" cm="1">
        <f t="array" ref="U171">_xlfn.IFS(
    FALSE, N("Check if X1 shading is ON"),
    $U$48&lt;&gt;"x", NA(),
    FALSE, N("Check if case is 'LEFT' and x axis value less than z score"),
    AND($D$71 = "LEFT", $Q171 &lt; IF($H$71="", 0, $H$71)), $R171,
    FALSE, N("Check if case is 'RIGHT' and x axis value greater than z score"),
    AND($D$71 = "RIGHT", $Q171 &gt; IF($H$71="", 0, $H$71)), $R171,
    FALSE, N("Check if case is 'TWO' and both directions"),
    AND(
        $D$71 = "TWO",
        OR($Q171 &lt; -ABS($H$71), $Q171 &gt; ABS($H$71))
    ), $R171,
    FALSE, N("Default case: Return NA()"),
    TRUE, NA()
)</f>
        <v>#VALUE!</v>
      </c>
      <c r="V171" s="38"/>
      <c r="W171" s="23">
        <v>-0.50000000000000222</v>
      </c>
      <c r="X171" s="23">
        <v>0.27800000000000002</v>
      </c>
      <c r="Y171" s="23">
        <f t="shared" si="29"/>
        <v>0.27800000000000002</v>
      </c>
      <c r="Z171" s="23" t="str">
        <f t="shared" si="30"/>
        <v>x</v>
      </c>
    </row>
    <row r="172" spans="1:26" ht="16" x14ac:dyDescent="0.2">
      <c r="A172" s="39"/>
      <c r="B172" s="23"/>
      <c r="C172" s="39">
        <f t="shared" si="40"/>
        <v>1</v>
      </c>
      <c r="D172" s="39" t="e">
        <f t="shared" si="41"/>
        <v>#N/A</v>
      </c>
      <c r="E172" s="84" t="str">
        <f t="shared" si="42"/>
        <v/>
      </c>
      <c r="F172" s="39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46">
        <f t="shared" si="23"/>
        <v>2.0833333333333321</v>
      </c>
      <c r="R172" s="81">
        <f t="shared" si="24"/>
        <v>4.5543952872905698E-2</v>
      </c>
      <c r="S172" s="81" t="e" cm="1">
        <f t="array" ref="S172">_xlfn.IFS(
    FALSE, N("Check if X1 shading is ON"),
    $S$48&lt;&gt;"x", NA(),
    FALSE, N("Check if case is 'LEFT' and x axis value less than z score"),
    AND($D$67 = "LEFT", $Q172 &lt; IF($H$67="", 0, $H$67)), $R172,
    FALSE, N("Check if case is 'RIGHT' and x axis value greater than z score"),
    AND($D$67 = "RIGHT", $Q172 &gt; IF($H$67="", 0, $H$67)), $R172,
    FALSE, N("Check if case is 'TWO' and both directions"),
    AND(
        $D$67 = "TWO",
        OR($Q172 &lt; -ABS($H$67), $Q172 &gt; ABS($H$68))
    ), $R172,
    FALSE, N("Default case: Return NA()"),
    TRUE, NA()
)</f>
        <v>#N/A</v>
      </c>
      <c r="T172" s="81" cm="1">
        <f t="array" ref="T172">_xlfn.IFS(
    FALSE, N("Check if X1 shading is ON"),
    $S$48&lt;&gt;"x", NA(),
    FALSE, N("Check if case is 'LEFT' and x axis value less than z score"),
    AND($D$68 = "LEFT", $Q172 &lt; IF($H$68="", 0, $H$68)), $R172,
    FALSE, N("Check if case is 'RIGHT' and x axis value greater than z score"),
    AND($D$68 = "RIGHT", $Q172 &gt; IF($H$68="", 0, $H$68)), $R172,
    FALSE, N("Default case: Return NA()"),
    TRUE, NA()
)</f>
        <v>4.5543952872905698E-2</v>
      </c>
      <c r="U172" s="81" t="e" cm="1">
        <f t="array" ref="U172">_xlfn.IFS(
    FALSE, N("Check if X1 shading is ON"),
    $U$48&lt;&gt;"x", NA(),
    FALSE, N("Check if case is 'LEFT' and x axis value less than z score"),
    AND($D$71 = "LEFT", $Q172 &lt; IF($H$71="", 0, $H$71)), $R172,
    FALSE, N("Check if case is 'RIGHT' and x axis value greater than z score"),
    AND($D$71 = "RIGHT", $Q172 &gt; IF($H$71="", 0, $H$71)), $R172,
    FALSE, N("Check if case is 'TWO' and both directions"),
    AND(
        $D$71 = "TWO",
        OR($Q172 &lt; -ABS($H$71), $Q172 &gt; ABS($H$71))
    ), $R172,
    FALSE, N("Default case: Return NA()"),
    TRUE, NA()
)</f>
        <v>#VALUE!</v>
      </c>
      <c r="V172" s="38"/>
      <c r="W172" s="23">
        <v>-0.33333333333333548</v>
      </c>
      <c r="X172" s="23">
        <v>0.27800000000000002</v>
      </c>
      <c r="Y172" s="23">
        <f t="shared" si="29"/>
        <v>0.27800000000000002</v>
      </c>
      <c r="Z172" s="23" t="str">
        <f t="shared" si="30"/>
        <v>x</v>
      </c>
    </row>
    <row r="173" spans="1:26" ht="16" x14ac:dyDescent="0.2">
      <c r="A173" s="39"/>
      <c r="B173" s="23"/>
      <c r="C173" s="39">
        <f t="shared" si="40"/>
        <v>2</v>
      </c>
      <c r="D173" s="39" t="e">
        <f t="shared" si="41"/>
        <v>#N/A</v>
      </c>
      <c r="E173" s="84" t="str">
        <f t="shared" si="42"/>
        <v/>
      </c>
      <c r="F173" s="39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46">
        <f t="shared" si="23"/>
        <v>2.1249999999999987</v>
      </c>
      <c r="R173" s="81">
        <f t="shared" si="24"/>
        <v>4.1720985256338723E-2</v>
      </c>
      <c r="S173" s="81" t="e" cm="1">
        <f t="array" ref="S173">_xlfn.IFS(
    FALSE, N("Check if X1 shading is ON"),
    $S$48&lt;&gt;"x", NA(),
    FALSE, N("Check if case is 'LEFT' and x axis value less than z score"),
    AND($D$67 = "LEFT", $Q173 &lt; IF($H$67="", 0, $H$67)), $R173,
    FALSE, N("Check if case is 'RIGHT' and x axis value greater than z score"),
    AND($D$67 = "RIGHT", $Q173 &gt; IF($H$67="", 0, $H$67)), $R173,
    FALSE, N("Check if case is 'TWO' and both directions"),
    AND(
        $D$67 = "TWO",
        OR($Q173 &lt; -ABS($H$67), $Q173 &gt; ABS($H$68))
    ), $R173,
    FALSE, N("Default case: Return NA()"),
    TRUE, NA()
)</f>
        <v>#N/A</v>
      </c>
      <c r="T173" s="81" cm="1">
        <f t="array" ref="T173">_xlfn.IFS(
    FALSE, N("Check if X1 shading is ON"),
    $S$48&lt;&gt;"x", NA(),
    FALSE, N("Check if case is 'LEFT' and x axis value less than z score"),
    AND($D$68 = "LEFT", $Q173 &lt; IF($H$68="", 0, $H$68)), $R173,
    FALSE, N("Check if case is 'RIGHT' and x axis value greater than z score"),
    AND($D$68 = "RIGHT", $Q173 &gt; IF($H$68="", 0, $H$68)), $R173,
    FALSE, N("Default case: Return NA()"),
    TRUE, NA()
)</f>
        <v>4.1720985256338723E-2</v>
      </c>
      <c r="U173" s="81" t="e" cm="1">
        <f t="array" ref="U173">_xlfn.IFS(
    FALSE, N("Check if X1 shading is ON"),
    $U$48&lt;&gt;"x", NA(),
    FALSE, N("Check if case is 'LEFT' and x axis value less than z score"),
    AND($D$71 = "LEFT", $Q173 &lt; IF($H$71="", 0, $H$71)), $R173,
    FALSE, N("Check if case is 'RIGHT' and x axis value greater than z score"),
    AND($D$71 = "RIGHT", $Q173 &gt; IF($H$71="", 0, $H$71)), $R173,
    FALSE, N("Check if case is 'TWO' and both directions"),
    AND(
        $D$71 = "TWO",
        OR($Q173 &lt; -ABS($H$71), $Q173 &gt; ABS($H$71))
    ), $R173,
    FALSE, N("Default case: Return NA()"),
    TRUE, NA()
)</f>
        <v>#VALUE!</v>
      </c>
      <c r="V173" s="38"/>
      <c r="W173" s="23">
        <v>-0.16666666666666879</v>
      </c>
      <c r="X173" s="23">
        <v>0.27800000000000002</v>
      </c>
      <c r="Y173" s="23">
        <f t="shared" si="29"/>
        <v>0.27800000000000002</v>
      </c>
      <c r="Z173" s="23" t="str">
        <f t="shared" si="30"/>
        <v>x</v>
      </c>
    </row>
    <row r="174" spans="1:26" ht="16" x14ac:dyDescent="0.2">
      <c r="A174" s="39"/>
      <c r="B174" s="23"/>
      <c r="C174" s="39">
        <f t="shared" si="40"/>
        <v>3</v>
      </c>
      <c r="D174" s="39" t="e">
        <f t="shared" si="41"/>
        <v>#N/A</v>
      </c>
      <c r="E174" s="84" t="str">
        <f t="shared" si="42"/>
        <v/>
      </c>
      <c r="F174" s="39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46">
        <f t="shared" si="23"/>
        <v>2.1666666666666652</v>
      </c>
      <c r="R174" s="81">
        <f t="shared" si="24"/>
        <v>3.8152623506418078E-2</v>
      </c>
      <c r="S174" s="81" t="e" cm="1">
        <f t="array" ref="S174">_xlfn.IFS(
    FALSE, N("Check if X1 shading is ON"),
    $S$48&lt;&gt;"x", NA(),
    FALSE, N("Check if case is 'LEFT' and x axis value less than z score"),
    AND($D$67 = "LEFT", $Q174 &lt; IF($H$67="", 0, $H$67)), $R174,
    FALSE, N("Check if case is 'RIGHT' and x axis value greater than z score"),
    AND($D$67 = "RIGHT", $Q174 &gt; IF($H$67="", 0, $H$67)), $R174,
    FALSE, N("Check if case is 'TWO' and both directions"),
    AND(
        $D$67 = "TWO",
        OR($Q174 &lt; -ABS($H$67), $Q174 &gt; ABS($H$68))
    ), $R174,
    FALSE, N("Default case: Return NA()"),
    TRUE, NA()
)</f>
        <v>#N/A</v>
      </c>
      <c r="T174" s="81" cm="1">
        <f t="array" ref="T174">_xlfn.IFS(
    FALSE, N("Check if X1 shading is ON"),
    $S$48&lt;&gt;"x", NA(),
    FALSE, N("Check if case is 'LEFT' and x axis value less than z score"),
    AND($D$68 = "LEFT", $Q174 &lt; IF($H$68="", 0, $H$68)), $R174,
    FALSE, N("Check if case is 'RIGHT' and x axis value greater than z score"),
    AND($D$68 = "RIGHT", $Q174 &gt; IF($H$68="", 0, $H$68)), $R174,
    FALSE, N("Default case: Return NA()"),
    TRUE, NA()
)</f>
        <v>3.8152623506418078E-2</v>
      </c>
      <c r="U174" s="81" t="e" cm="1">
        <f t="array" ref="U174">_xlfn.IFS(
    FALSE, N("Check if X1 shading is ON"),
    $U$48&lt;&gt;"x", NA(),
    FALSE, N("Check if case is 'LEFT' and x axis value less than z score"),
    AND($D$71 = "LEFT", $Q174 &lt; IF($H$71="", 0, $H$71)), $R174,
    FALSE, N("Check if case is 'RIGHT' and x axis value greater than z score"),
    AND($D$71 = "RIGHT", $Q174 &gt; IF($H$71="", 0, $H$71)), $R174,
    FALSE, N("Check if case is 'TWO' and both directions"),
    AND(
        $D$71 = "TWO",
        OR($Q174 &lt; -ABS($H$71), $Q174 &gt; ABS($H$71))
    ), $R174,
    FALSE, N("Default case: Return NA()"),
    TRUE, NA()
)</f>
        <v>#VALUE!</v>
      </c>
      <c r="V174" s="38"/>
      <c r="W174" s="23">
        <v>0.16666666666666449</v>
      </c>
      <c r="X174" s="23">
        <v>0.27800000000000002</v>
      </c>
      <c r="Y174" s="23">
        <f t="shared" si="29"/>
        <v>0.27800000000000002</v>
      </c>
      <c r="Z174" s="23" t="str">
        <f t="shared" si="30"/>
        <v>x</v>
      </c>
    </row>
    <row r="175" spans="1:26" ht="16" x14ac:dyDescent="0.2">
      <c r="A175" s="39"/>
      <c r="B175" s="23"/>
      <c r="C175" s="23"/>
      <c r="D175" s="39"/>
      <c r="E175" s="39"/>
      <c r="F175" s="39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46">
        <f t="shared" si="23"/>
        <v>2.2083333333333317</v>
      </c>
      <c r="R175" s="81">
        <f t="shared" si="24"/>
        <v>3.4828941387634517E-2</v>
      </c>
      <c r="S175" s="81" t="e" cm="1">
        <f t="array" ref="S175">_xlfn.IFS(
    FALSE, N("Check if X1 shading is ON"),
    $S$48&lt;&gt;"x", NA(),
    FALSE, N("Check if case is 'LEFT' and x axis value less than z score"),
    AND($D$67 = "LEFT", $Q175 &lt; IF($H$67="", 0, $H$67)), $R175,
    FALSE, N("Check if case is 'RIGHT' and x axis value greater than z score"),
    AND($D$67 = "RIGHT", $Q175 &gt; IF($H$67="", 0, $H$67)), $R175,
    FALSE, N("Check if case is 'TWO' and both directions"),
    AND(
        $D$67 = "TWO",
        OR($Q175 &lt; -ABS($H$67), $Q175 &gt; ABS($H$68))
    ), $R175,
    FALSE, N("Default case: Return NA()"),
    TRUE, NA()
)</f>
        <v>#N/A</v>
      </c>
      <c r="T175" s="81" cm="1">
        <f t="array" ref="T175">_xlfn.IFS(
    FALSE, N("Check if X1 shading is ON"),
    $S$48&lt;&gt;"x", NA(),
    FALSE, N("Check if case is 'LEFT' and x axis value less than z score"),
    AND($D$68 = "LEFT", $Q175 &lt; IF($H$68="", 0, $H$68)), $R175,
    FALSE, N("Check if case is 'RIGHT' and x axis value greater than z score"),
    AND($D$68 = "RIGHT", $Q175 &gt; IF($H$68="", 0, $H$68)), $R175,
    FALSE, N("Default case: Return NA()"),
    TRUE, NA()
)</f>
        <v>3.4828941387634517E-2</v>
      </c>
      <c r="U175" s="81" t="e" cm="1">
        <f t="array" ref="U175">_xlfn.IFS(
    FALSE, N("Check if X1 shading is ON"),
    $U$48&lt;&gt;"x", NA(),
    FALSE, N("Check if case is 'LEFT' and x axis value less than z score"),
    AND($D$71 = "LEFT", $Q175 &lt; IF($H$71="", 0, $H$71)), $R175,
    FALSE, N("Check if case is 'RIGHT' and x axis value greater than z score"),
    AND($D$71 = "RIGHT", $Q175 &gt; IF($H$71="", 0, $H$71)), $R175,
    FALSE, N("Check if case is 'TWO' and both directions"),
    AND(
        $D$71 = "TWO",
        OR($Q175 &lt; -ABS($H$71), $Q175 &gt; ABS($H$71))
    ), $R175,
    FALSE, N("Default case: Return NA()"),
    TRUE, NA()
)</f>
        <v>#VALUE!</v>
      </c>
      <c r="V175" s="38"/>
      <c r="W175" s="23">
        <v>0.33333333333333115</v>
      </c>
      <c r="X175" s="23">
        <v>0.27800000000000002</v>
      </c>
      <c r="Y175" s="23">
        <f t="shared" si="29"/>
        <v>0.27800000000000002</v>
      </c>
      <c r="Z175" s="23" t="str">
        <f t="shared" si="30"/>
        <v>x</v>
      </c>
    </row>
    <row r="176" spans="1:26" ht="19" x14ac:dyDescent="0.25">
      <c r="A176" s="78" t="s">
        <v>414</v>
      </c>
      <c r="B176" s="23"/>
      <c r="C176" s="5" t="str">
        <f>$F$66</f>
        <v>σ</v>
      </c>
      <c r="D176" s="110">
        <f>H31</f>
        <v>0</v>
      </c>
      <c r="E176" s="39"/>
      <c r="F176" s="39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46">
        <f t="shared" si="23"/>
        <v>2.2499999999999982</v>
      </c>
      <c r="R176" s="81">
        <f t="shared" si="24"/>
        <v>3.173965183566755E-2</v>
      </c>
      <c r="S176" s="81" t="e" cm="1">
        <f t="array" ref="S176">_xlfn.IFS(
    FALSE, N("Check if X1 shading is ON"),
    $S$48&lt;&gt;"x", NA(),
    FALSE, N("Check if case is 'LEFT' and x axis value less than z score"),
    AND($D$67 = "LEFT", $Q176 &lt; IF($H$67="", 0, $H$67)), $R176,
    FALSE, N("Check if case is 'RIGHT' and x axis value greater than z score"),
    AND($D$67 = "RIGHT", $Q176 &gt; IF($H$67="", 0, $H$67)), $R176,
    FALSE, N("Check if case is 'TWO' and both directions"),
    AND(
        $D$67 = "TWO",
        OR($Q176 &lt; -ABS($H$67), $Q176 &gt; ABS($H$68))
    ), $R176,
    FALSE, N("Default case: Return NA()"),
    TRUE, NA()
)</f>
        <v>#N/A</v>
      </c>
      <c r="T176" s="81" cm="1">
        <f t="array" ref="T176">_xlfn.IFS(
    FALSE, N("Check if X1 shading is ON"),
    $S$48&lt;&gt;"x", NA(),
    FALSE, N("Check if case is 'LEFT' and x axis value less than z score"),
    AND($D$68 = "LEFT", $Q176 &lt; IF($H$68="", 0, $H$68)), $R176,
    FALSE, N("Check if case is 'RIGHT' and x axis value greater than z score"),
    AND($D$68 = "RIGHT", $Q176 &gt; IF($H$68="", 0, $H$68)), $R176,
    FALSE, N("Default case: Return NA()"),
    TRUE, NA()
)</f>
        <v>3.173965183566755E-2</v>
      </c>
      <c r="U176" s="81" t="e" cm="1">
        <f t="array" ref="U176">_xlfn.IFS(
    FALSE, N("Check if X1 shading is ON"),
    $U$48&lt;&gt;"x", NA(),
    FALSE, N("Check if case is 'LEFT' and x axis value less than z score"),
    AND($D$71 = "LEFT", $Q176 &lt; IF($H$71="", 0, $H$71)), $R176,
    FALSE, N("Check if case is 'RIGHT' and x axis value greater than z score"),
    AND($D$71 = "RIGHT", $Q176 &gt; IF($H$71="", 0, $H$71)), $R176,
    FALSE, N("Check if case is 'TWO' and both directions"),
    AND(
        $D$71 = "TWO",
        OR($Q176 &lt; -ABS($H$71), $Q176 &gt; ABS($H$71))
    ), $R176,
    FALSE, N("Default case: Return NA()"),
    TRUE, NA()
)</f>
        <v>#VALUE!</v>
      </c>
      <c r="V176" s="38"/>
      <c r="W176" s="23">
        <v>0.49999999999999789</v>
      </c>
      <c r="X176" s="23">
        <v>0.27800000000000002</v>
      </c>
      <c r="Y176" s="23">
        <f t="shared" si="29"/>
        <v>0.27800000000000002</v>
      </c>
      <c r="Z176" s="23" t="str">
        <f t="shared" si="30"/>
        <v>x</v>
      </c>
    </row>
    <row r="177" spans="1:26" ht="34" x14ac:dyDescent="0.2">
      <c r="A177" s="44" t="s">
        <v>289</v>
      </c>
      <c r="B177" s="5" t="s">
        <v>290</v>
      </c>
      <c r="C177" s="45" t="str">
        <f>LEFT(A176,6)&amp;" "&amp;$B$67&amp;" axis"</f>
        <v>X3 std normal pop axis</v>
      </c>
      <c r="D177" s="45" t="str">
        <f>$B$62&amp;" stdev y"</f>
        <v>0 stdev y</v>
      </c>
      <c r="E177" s="23"/>
      <c r="F177" s="23"/>
      <c r="G177" s="45" t="str">
        <f>$B$67&amp;" stdev labels"</f>
        <v>normal pop stdev labels</v>
      </c>
      <c r="H177" s="38"/>
      <c r="I177" s="38"/>
      <c r="J177" s="38"/>
      <c r="K177" s="38"/>
      <c r="L177" s="38"/>
      <c r="M177" s="38"/>
      <c r="N177" s="38"/>
      <c r="O177" s="38"/>
      <c r="P177" s="38"/>
      <c r="Q177" s="46">
        <f t="shared" si="23"/>
        <v>2.2916666666666647</v>
      </c>
      <c r="R177" s="81">
        <f t="shared" si="24"/>
        <v>2.8874206565747504E-2</v>
      </c>
      <c r="S177" s="81" t="e" cm="1">
        <f t="array" ref="S177">_xlfn.IFS(
    FALSE, N("Check if X1 shading is ON"),
    $S$48&lt;&gt;"x", NA(),
    FALSE, N("Check if case is 'LEFT' and x axis value less than z score"),
    AND($D$67 = "LEFT", $Q177 &lt; IF($H$67="", 0, $H$67)), $R177,
    FALSE, N("Check if case is 'RIGHT' and x axis value greater than z score"),
    AND($D$67 = "RIGHT", $Q177 &gt; IF($H$67="", 0, $H$67)), $R177,
    FALSE, N("Check if case is 'TWO' and both directions"),
    AND(
        $D$67 = "TWO",
        OR($Q177 &lt; -ABS($H$67), $Q177 &gt; ABS($H$68))
    ), $R177,
    FALSE, N("Default case: Return NA()"),
    TRUE, NA()
)</f>
        <v>#N/A</v>
      </c>
      <c r="T177" s="81" cm="1">
        <f t="array" ref="T177">_xlfn.IFS(
    FALSE, N("Check if X1 shading is ON"),
    $S$48&lt;&gt;"x", NA(),
    FALSE, N("Check if case is 'LEFT' and x axis value less than z score"),
    AND($D$68 = "LEFT", $Q177 &lt; IF($H$68="", 0, $H$68)), $R177,
    FALSE, N("Check if case is 'RIGHT' and x axis value greater than z score"),
    AND($D$68 = "RIGHT", $Q177 &gt; IF($H$68="", 0, $H$68)), $R177,
    FALSE, N("Default case: Return NA()"),
    TRUE, NA()
)</f>
        <v>2.8874206565747504E-2</v>
      </c>
      <c r="U177" s="81" t="e" cm="1">
        <f t="array" ref="U177">_xlfn.IFS(
    FALSE, N("Check if X1 shading is ON"),
    $U$48&lt;&gt;"x", NA(),
    FALSE, N("Check if case is 'LEFT' and x axis value less than z score"),
    AND($D$71 = "LEFT", $Q177 &lt; IF($H$71="", 0, $H$71)), $R177,
    FALSE, N("Check if case is 'RIGHT' and x axis value greater than z score"),
    AND($D$71 = "RIGHT", $Q177 &gt; IF($H$71="", 0, $H$71)), $R177,
    FALSE, N("Check if case is 'TWO' and both directions"),
    AND(
        $D$71 = "TWO",
        OR($Q177 &lt; -ABS($H$71), $Q177 &gt; ABS($H$71))
    ), $R177,
    FALSE, N("Default case: Return NA()"),
    TRUE, NA()
)</f>
        <v>#VALUE!</v>
      </c>
      <c r="V177" s="38"/>
      <c r="W177" s="23">
        <v>0.66666666666666441</v>
      </c>
      <c r="X177" s="23">
        <v>0.27800000000000002</v>
      </c>
      <c r="Y177" s="23">
        <f t="shared" si="29"/>
        <v>0.27800000000000002</v>
      </c>
      <c r="Z177" s="23" t="str">
        <f t="shared" si="30"/>
        <v>x</v>
      </c>
    </row>
    <row r="178" spans="1:26" ht="16" x14ac:dyDescent="0.2">
      <c r="A178" s="39">
        <f>L60</f>
        <v>0</v>
      </c>
      <c r="B178" s="23">
        <f>B167+0.03</f>
        <v>-0.17</v>
      </c>
      <c r="C178" s="39">
        <f>C157</f>
        <v>-4</v>
      </c>
      <c r="D178" s="39" t="e">
        <f>IF(
    A178="x",
    B178,
    NA()
)</f>
        <v>#N/A</v>
      </c>
      <c r="E178" s="16"/>
      <c r="F178" s="108">
        <f>D176</f>
        <v>0</v>
      </c>
      <c r="G178" s="84" t="str">
        <f>IF($F$67 = "", "",
    C176&amp;" = "&amp;TEXT(F178,
        IF($L$62 = 0,
            "#,##0;-#,##0;0",
            "#,##0." &amp; REPT("0", $L$62) &amp; ";-#,##0." &amp; REPT("0", $L$62) &amp; ";0"
        )
    )
)</f>
        <v>σ = 0</v>
      </c>
      <c r="H178" s="38"/>
      <c r="I178" s="38"/>
      <c r="J178" s="38"/>
      <c r="K178" s="38"/>
      <c r="L178" s="38"/>
      <c r="M178" s="38"/>
      <c r="N178" s="38"/>
      <c r="O178" s="38"/>
      <c r="P178" s="38"/>
      <c r="Q178" s="46">
        <f t="shared" si="23"/>
        <v>2.3333333333333313</v>
      </c>
      <c r="R178" s="81">
        <f t="shared" si="24"/>
        <v>2.6221889093709622E-2</v>
      </c>
      <c r="S178" s="81" t="e" cm="1">
        <f t="array" ref="S178">_xlfn.IFS(
    FALSE, N("Check if X1 shading is ON"),
    $S$48&lt;&gt;"x", NA(),
    FALSE, N("Check if case is 'LEFT' and x axis value less than z score"),
    AND($D$67 = "LEFT", $Q178 &lt; IF($H$67="", 0, $H$67)), $R178,
    FALSE, N("Check if case is 'RIGHT' and x axis value greater than z score"),
    AND($D$67 = "RIGHT", $Q178 &gt; IF($H$67="", 0, $H$67)), $R178,
    FALSE, N("Check if case is 'TWO' and both directions"),
    AND(
        $D$67 = "TWO",
        OR($Q178 &lt; -ABS($H$67), $Q178 &gt; ABS($H$68))
    ), $R178,
    FALSE, N("Default case: Return NA()"),
    TRUE, NA()
)</f>
        <v>#N/A</v>
      </c>
      <c r="T178" s="81" cm="1">
        <f t="array" ref="T178">_xlfn.IFS(
    FALSE, N("Check if X1 shading is ON"),
    $S$48&lt;&gt;"x", NA(),
    FALSE, N("Check if case is 'LEFT' and x axis value less than z score"),
    AND($D$68 = "LEFT", $Q178 &lt; IF($H$68="", 0, $H$68)), $R178,
    FALSE, N("Check if case is 'RIGHT' and x axis value greater than z score"),
    AND($D$68 = "RIGHT", $Q178 &gt; IF($H$68="", 0, $H$68)), $R178,
    FALSE, N("Default case: Return NA()"),
    TRUE, NA()
)</f>
        <v>2.6221889093709622E-2</v>
      </c>
      <c r="U178" s="81" t="e" cm="1">
        <f t="array" ref="U178">_xlfn.IFS(
    FALSE, N("Check if X1 shading is ON"),
    $U$48&lt;&gt;"x", NA(),
    FALSE, N("Check if case is 'LEFT' and x axis value less than z score"),
    AND($D$71 = "LEFT", $Q178 &lt; IF($H$71="", 0, $H$71)), $R178,
    FALSE, N("Check if case is 'RIGHT' and x axis value greater than z score"),
    AND($D$71 = "RIGHT", $Q178 &gt; IF($H$71="", 0, $H$71)), $R178,
    FALSE, N("Check if case is 'TWO' and both directions"),
    AND(
        $D$71 = "TWO",
        OR($Q178 &lt; -ABS($H$71), $Q178 &gt; ABS($H$71))
    ), $R178,
    FALSE, N("Default case: Return NA()"),
    TRUE, NA()
)</f>
        <v>#VALUE!</v>
      </c>
      <c r="V178" s="38"/>
      <c r="W178" s="23">
        <v>-0.66666666666666874</v>
      </c>
      <c r="X178" s="23">
        <v>0.30199999999999999</v>
      </c>
      <c r="Y178" s="23">
        <f t="shared" si="29"/>
        <v>0.30199999999999999</v>
      </c>
      <c r="Z178" s="23" t="str">
        <f t="shared" si="30"/>
        <v>x</v>
      </c>
    </row>
    <row r="179" spans="1:26" ht="16" x14ac:dyDescent="0.2">
      <c r="A179" s="39"/>
      <c r="B179" s="23"/>
      <c r="C179" s="39">
        <f t="shared" ref="C179:C184" si="43">C158</f>
        <v>-3</v>
      </c>
      <c r="D179" s="39" t="e">
        <f>D178</f>
        <v>#N/A</v>
      </c>
      <c r="E179" s="23">
        <v>-3</v>
      </c>
      <c r="F179" s="109">
        <f>E179*$D$176</f>
        <v>0</v>
      </c>
      <c r="G179" s="84" t="str">
        <f t="shared" ref="G179:G185" si="44">IF($F$67 = "", "",
    TEXT(F179,
        IF($L$62 = 0,
            "+#,##0;-#,##0;0",
            "+#,##0." &amp; REPT("0", $L$62) &amp; ";-#,##0." &amp; REPT("0", $L$62) &amp; ";0"
        )
    )
)</f>
        <v>0</v>
      </c>
      <c r="H179" s="38"/>
      <c r="I179" s="38"/>
      <c r="J179" s="38"/>
      <c r="K179" s="38"/>
      <c r="L179" s="38"/>
      <c r="M179" s="38"/>
      <c r="N179" s="38"/>
      <c r="O179" s="38"/>
      <c r="P179" s="38"/>
      <c r="Q179" s="46">
        <f t="shared" ref="Q179:Q194" si="45">Q178+$P$52</f>
        <v>2.3749999999999978</v>
      </c>
      <c r="R179" s="81">
        <f t="shared" ref="R179:R194" si="46">IF(
    LEFT($B$67,1) ="T",
    _xlfn.T.DIST(Q179, $A$67-1, FALSE),
    _xlfn.NORM.S.DIST(Q179, FALSE)
)</f>
        <v>2.3771900829913931E-2</v>
      </c>
      <c r="S179" s="81" t="e" cm="1">
        <f t="array" ref="S179">_xlfn.IFS(
    FALSE, N("Check if X1 shading is ON"),
    $S$48&lt;&gt;"x", NA(),
    FALSE, N("Check if case is 'LEFT' and x axis value less than z score"),
    AND($D$67 = "LEFT", $Q179 &lt; IF($H$67="", 0, $H$67)), $R179,
    FALSE, N("Check if case is 'RIGHT' and x axis value greater than z score"),
    AND($D$67 = "RIGHT", $Q179 &gt; IF($H$67="", 0, $H$67)), $R179,
    FALSE, N("Check if case is 'TWO' and both directions"),
    AND(
        $D$67 = "TWO",
        OR($Q179 &lt; -ABS($H$67), $Q179 &gt; ABS($H$68))
    ), $R179,
    FALSE, N("Default case: Return NA()"),
    TRUE, NA()
)</f>
        <v>#N/A</v>
      </c>
      <c r="T179" s="81" cm="1">
        <f t="array" ref="T179">_xlfn.IFS(
    FALSE, N("Check if X1 shading is ON"),
    $S$48&lt;&gt;"x", NA(),
    FALSE, N("Check if case is 'LEFT' and x axis value less than z score"),
    AND($D$68 = "LEFT", $Q179 &lt; IF($H$68="", 0, $H$68)), $R179,
    FALSE, N("Check if case is 'RIGHT' and x axis value greater than z score"),
    AND($D$68 = "RIGHT", $Q179 &gt; IF($H$68="", 0, $H$68)), $R179,
    FALSE, N("Default case: Return NA()"),
    TRUE, NA()
)</f>
        <v>2.3771900829913931E-2</v>
      </c>
      <c r="U179" s="81" t="e" cm="1">
        <f t="array" ref="U179">_xlfn.IFS(
    FALSE, N("Check if X1 shading is ON"),
    $U$48&lt;&gt;"x", NA(),
    FALSE, N("Check if case is 'LEFT' and x axis value less than z score"),
    AND($D$71 = "LEFT", $Q179 &lt; IF($H$71="", 0, $H$71)), $R179,
    FALSE, N("Check if case is 'RIGHT' and x axis value greater than z score"),
    AND($D$71 = "RIGHT", $Q179 &gt; IF($H$71="", 0, $H$71)), $R179,
    FALSE, N("Check if case is 'TWO' and both directions"),
    AND(
        $D$71 = "TWO",
        OR($Q179 &lt; -ABS($H$71), $Q179 &gt; ABS($H$71))
    ), $R179,
    FALSE, N("Default case: Return NA()"),
    TRUE, NA()
)</f>
        <v>#VALUE!</v>
      </c>
      <c r="V179" s="38"/>
      <c r="W179" s="23">
        <v>-0.50000000000000222</v>
      </c>
      <c r="X179" s="23">
        <v>0.30199999999999999</v>
      </c>
      <c r="Y179" s="23">
        <f t="shared" si="29"/>
        <v>0.30199999999999999</v>
      </c>
      <c r="Z179" s="23" t="str">
        <f t="shared" si="30"/>
        <v>x</v>
      </c>
    </row>
    <row r="180" spans="1:26" ht="16" x14ac:dyDescent="0.2">
      <c r="A180" s="39"/>
      <c r="B180" s="23"/>
      <c r="C180" s="39">
        <f t="shared" si="43"/>
        <v>-2</v>
      </c>
      <c r="D180" s="39" t="e">
        <f t="shared" ref="D180:D185" si="47">D179</f>
        <v>#N/A</v>
      </c>
      <c r="E180" s="23">
        <v>-2</v>
      </c>
      <c r="F180" s="109">
        <f t="shared" ref="F180:F185" si="48">E180*$D$176</f>
        <v>0</v>
      </c>
      <c r="G180" s="84" t="str">
        <f t="shared" si="44"/>
        <v>0</v>
      </c>
      <c r="H180" s="38"/>
      <c r="I180" s="38"/>
      <c r="J180" s="38"/>
      <c r="K180" s="38"/>
      <c r="L180" s="38"/>
      <c r="M180" s="38"/>
      <c r="N180" s="38"/>
      <c r="O180" s="38"/>
      <c r="P180" s="38"/>
      <c r="Q180" s="46">
        <f t="shared" si="45"/>
        <v>2.4166666666666643</v>
      </c>
      <c r="R180" s="81">
        <f t="shared" si="46"/>
        <v>2.1513440016773775E-2</v>
      </c>
      <c r="S180" s="81" t="e" cm="1">
        <f t="array" ref="S180">_xlfn.IFS(
    FALSE, N("Check if X1 shading is ON"),
    $S$48&lt;&gt;"x", NA(),
    FALSE, N("Check if case is 'LEFT' and x axis value less than z score"),
    AND($D$67 = "LEFT", $Q180 &lt; IF($H$67="", 0, $H$67)), $R180,
    FALSE, N("Check if case is 'RIGHT' and x axis value greater than z score"),
    AND($D$67 = "RIGHT", $Q180 &gt; IF($H$67="", 0, $H$67)), $R180,
    FALSE, N("Check if case is 'TWO' and both directions"),
    AND(
        $D$67 = "TWO",
        OR($Q180 &lt; -ABS($H$67), $Q180 &gt; ABS($H$68))
    ), $R180,
    FALSE, N("Default case: Return NA()"),
    TRUE, NA()
)</f>
        <v>#N/A</v>
      </c>
      <c r="T180" s="81" cm="1">
        <f t="array" ref="T180">_xlfn.IFS(
    FALSE, N("Check if X1 shading is ON"),
    $S$48&lt;&gt;"x", NA(),
    FALSE, N("Check if case is 'LEFT' and x axis value less than z score"),
    AND($D$68 = "LEFT", $Q180 &lt; IF($H$68="", 0, $H$68)), $R180,
    FALSE, N("Check if case is 'RIGHT' and x axis value greater than z score"),
    AND($D$68 = "RIGHT", $Q180 &gt; IF($H$68="", 0, $H$68)), $R180,
    FALSE, N("Default case: Return NA()"),
    TRUE, NA()
)</f>
        <v>2.1513440016773775E-2</v>
      </c>
      <c r="U180" s="81" t="e" cm="1">
        <f t="array" ref="U180">_xlfn.IFS(
    FALSE, N("Check if X1 shading is ON"),
    $U$48&lt;&gt;"x", NA(),
    FALSE, N("Check if case is 'LEFT' and x axis value less than z score"),
    AND($D$71 = "LEFT", $Q180 &lt; IF($H$71="", 0, $H$71)), $R180,
    FALSE, N("Check if case is 'RIGHT' and x axis value greater than z score"),
    AND($D$71 = "RIGHT", $Q180 &gt; IF($H$71="", 0, $H$71)), $R180,
    FALSE, N("Check if case is 'TWO' and both directions"),
    AND(
        $D$71 = "TWO",
        OR($Q180 &lt; -ABS($H$71), $Q180 &gt; ABS($H$71))
    ), $R180,
    FALSE, N("Default case: Return NA()"),
    TRUE, NA()
)</f>
        <v>#VALUE!</v>
      </c>
      <c r="V180" s="38"/>
      <c r="W180" s="23">
        <v>-0.33333333333333548</v>
      </c>
      <c r="X180" s="23">
        <v>0.30199999999999999</v>
      </c>
      <c r="Y180" s="23">
        <f t="shared" si="29"/>
        <v>0.30199999999999999</v>
      </c>
      <c r="Z180" s="23" t="str">
        <f t="shared" si="30"/>
        <v>x</v>
      </c>
    </row>
    <row r="181" spans="1:26" ht="16" x14ac:dyDescent="0.2">
      <c r="A181" s="39"/>
      <c r="B181" s="23"/>
      <c r="C181" s="39">
        <f t="shared" si="43"/>
        <v>-1</v>
      </c>
      <c r="D181" s="39" t="e">
        <f t="shared" si="47"/>
        <v>#N/A</v>
      </c>
      <c r="E181" s="23">
        <v>-1</v>
      </c>
      <c r="F181" s="109">
        <f t="shared" si="48"/>
        <v>0</v>
      </c>
      <c r="G181" s="84" t="str">
        <f t="shared" si="44"/>
        <v>0</v>
      </c>
      <c r="H181" s="38"/>
      <c r="I181" s="38"/>
      <c r="J181" s="38"/>
      <c r="K181" s="38"/>
      <c r="L181" s="38"/>
      <c r="M181" s="38"/>
      <c r="N181" s="38"/>
      <c r="O181" s="38"/>
      <c r="P181" s="38"/>
      <c r="Q181" s="46">
        <f t="shared" si="45"/>
        <v>2.4583333333333308</v>
      </c>
      <c r="R181" s="81">
        <f t="shared" si="46"/>
        <v>1.9435773384265099E-2</v>
      </c>
      <c r="S181" s="81" t="e" cm="1">
        <f t="array" ref="S181">_xlfn.IFS(
    FALSE, N("Check if X1 shading is ON"),
    $S$48&lt;&gt;"x", NA(),
    FALSE, N("Check if case is 'LEFT' and x axis value less than z score"),
    AND($D$67 = "LEFT", $Q181 &lt; IF($H$67="", 0, $H$67)), $R181,
    FALSE, N("Check if case is 'RIGHT' and x axis value greater than z score"),
    AND($D$67 = "RIGHT", $Q181 &gt; IF($H$67="", 0, $H$67)), $R181,
    FALSE, N("Check if case is 'TWO' and both directions"),
    AND(
        $D$67 = "TWO",
        OR($Q181 &lt; -ABS($H$67), $Q181 &gt; ABS($H$68))
    ), $R181,
    FALSE, N("Default case: Return NA()"),
    TRUE, NA()
)</f>
        <v>#N/A</v>
      </c>
      <c r="T181" s="81" cm="1">
        <f t="array" ref="T181">_xlfn.IFS(
    FALSE, N("Check if X1 shading is ON"),
    $S$48&lt;&gt;"x", NA(),
    FALSE, N("Check if case is 'LEFT' and x axis value less than z score"),
    AND($D$68 = "LEFT", $Q181 &lt; IF($H$68="", 0, $H$68)), $R181,
    FALSE, N("Check if case is 'RIGHT' and x axis value greater than z score"),
    AND($D$68 = "RIGHT", $Q181 &gt; IF($H$68="", 0, $H$68)), $R181,
    FALSE, N("Default case: Return NA()"),
    TRUE, NA()
)</f>
        <v>1.9435773384265099E-2</v>
      </c>
      <c r="U181" s="81" t="e" cm="1">
        <f t="array" ref="U181">_xlfn.IFS(
    FALSE, N("Check if X1 shading is ON"),
    $U$48&lt;&gt;"x", NA(),
    FALSE, N("Check if case is 'LEFT' and x axis value less than z score"),
    AND($D$71 = "LEFT", $Q181 &lt; IF($H$71="", 0, $H$71)), $R181,
    FALSE, N("Check if case is 'RIGHT' and x axis value greater than z score"),
    AND($D$71 = "RIGHT", $Q181 &gt; IF($H$71="", 0, $H$71)), $R181,
    FALSE, N("Check if case is 'TWO' and both directions"),
    AND(
        $D$71 = "TWO",
        OR($Q181 &lt; -ABS($H$71), $Q181 &gt; ABS($H$71))
    ), $R181,
    FALSE, N("Default case: Return NA()"),
    TRUE, NA()
)</f>
        <v>#VALUE!</v>
      </c>
      <c r="V181" s="38"/>
      <c r="W181" s="23">
        <v>-0.16666666666666879</v>
      </c>
      <c r="X181" s="23">
        <v>0.30199999999999999</v>
      </c>
      <c r="Y181" s="23">
        <f t="shared" si="29"/>
        <v>0.30199999999999999</v>
      </c>
      <c r="Z181" s="23" t="str">
        <f t="shared" si="30"/>
        <v>x</v>
      </c>
    </row>
    <row r="182" spans="1:26" ht="16" x14ac:dyDescent="0.2">
      <c r="A182" s="39"/>
      <c r="B182" s="23"/>
      <c r="C182" s="39">
        <f t="shared" si="43"/>
        <v>0</v>
      </c>
      <c r="D182" s="39" t="e">
        <f t="shared" si="47"/>
        <v>#N/A</v>
      </c>
      <c r="E182" s="48">
        <v>0</v>
      </c>
      <c r="F182" s="109">
        <f t="shared" si="48"/>
        <v>0</v>
      </c>
      <c r="G182" s="84" t="str">
        <f t="shared" si="44"/>
        <v>0</v>
      </c>
      <c r="H182" s="38"/>
      <c r="I182" s="38"/>
      <c r="J182" s="38"/>
      <c r="K182" s="38"/>
      <c r="L182" s="38"/>
      <c r="M182" s="38"/>
      <c r="N182" s="38"/>
      <c r="O182" s="38"/>
      <c r="P182" s="38"/>
      <c r="Q182" s="46">
        <f t="shared" si="45"/>
        <v>2.4999999999999973</v>
      </c>
      <c r="R182" s="81">
        <f t="shared" si="46"/>
        <v>1.7528300493568655E-2</v>
      </c>
      <c r="S182" s="81" t="e" cm="1">
        <f t="array" ref="S182">_xlfn.IFS(
    FALSE, N("Check if X1 shading is ON"),
    $S$48&lt;&gt;"x", NA(),
    FALSE, N("Check if case is 'LEFT' and x axis value less than z score"),
    AND($D$67 = "LEFT", $Q182 &lt; IF($H$67="", 0, $H$67)), $R182,
    FALSE, N("Check if case is 'RIGHT' and x axis value greater than z score"),
    AND($D$67 = "RIGHT", $Q182 &gt; IF($H$67="", 0, $H$67)), $R182,
    FALSE, N("Check if case is 'TWO' and both directions"),
    AND(
        $D$67 = "TWO",
        OR($Q182 &lt; -ABS($H$67), $Q182 &gt; ABS($H$68))
    ), $R182,
    FALSE, N("Default case: Return NA()"),
    TRUE, NA()
)</f>
        <v>#N/A</v>
      </c>
      <c r="T182" s="81" cm="1">
        <f t="array" ref="T182">_xlfn.IFS(
    FALSE, N("Check if X1 shading is ON"),
    $S$48&lt;&gt;"x", NA(),
    FALSE, N("Check if case is 'LEFT' and x axis value less than z score"),
    AND($D$68 = "LEFT", $Q182 &lt; IF($H$68="", 0, $H$68)), $R182,
    FALSE, N("Check if case is 'RIGHT' and x axis value greater than z score"),
    AND($D$68 = "RIGHT", $Q182 &gt; IF($H$68="", 0, $H$68)), $R182,
    FALSE, N("Default case: Return NA()"),
    TRUE, NA()
)</f>
        <v>1.7528300493568655E-2</v>
      </c>
      <c r="U182" s="81" t="e" cm="1">
        <f t="array" ref="U182">_xlfn.IFS(
    FALSE, N("Check if X1 shading is ON"),
    $U$48&lt;&gt;"x", NA(),
    FALSE, N("Check if case is 'LEFT' and x axis value less than z score"),
    AND($D$71 = "LEFT", $Q182 &lt; IF($H$71="", 0, $H$71)), $R182,
    FALSE, N("Check if case is 'RIGHT' and x axis value greater than z score"),
    AND($D$71 = "RIGHT", $Q182 &gt; IF($H$71="", 0, $H$71)), $R182,
    FALSE, N("Check if case is 'TWO' and both directions"),
    AND(
        $D$71 = "TWO",
        OR($Q182 &lt; -ABS($H$71), $Q182 &gt; ABS($H$71))
    ), $R182,
    FALSE, N("Default case: Return NA()"),
    TRUE, NA()
)</f>
        <v>#VALUE!</v>
      </c>
      <c r="V182" s="38"/>
      <c r="W182" s="23">
        <v>0.16666666666666449</v>
      </c>
      <c r="X182" s="23">
        <v>0.30199999999999999</v>
      </c>
      <c r="Y182" s="23">
        <f t="shared" si="29"/>
        <v>0.30199999999999999</v>
      </c>
      <c r="Z182" s="23" t="str">
        <f t="shared" si="30"/>
        <v>x</v>
      </c>
    </row>
    <row r="183" spans="1:26" ht="16" x14ac:dyDescent="0.2">
      <c r="A183" s="39"/>
      <c r="B183" s="23"/>
      <c r="C183" s="39">
        <f t="shared" si="43"/>
        <v>1</v>
      </c>
      <c r="D183" s="39" t="e">
        <f t="shared" si="47"/>
        <v>#N/A</v>
      </c>
      <c r="E183" s="48">
        <v>1</v>
      </c>
      <c r="F183" s="109">
        <f t="shared" si="48"/>
        <v>0</v>
      </c>
      <c r="G183" s="84" t="str">
        <f t="shared" si="44"/>
        <v>0</v>
      </c>
      <c r="H183" s="38"/>
      <c r="I183" s="38"/>
      <c r="J183" s="38"/>
      <c r="K183" s="38"/>
      <c r="L183" s="38"/>
      <c r="M183" s="38"/>
      <c r="N183" s="38"/>
      <c r="O183" s="38"/>
      <c r="P183" s="38"/>
      <c r="Q183" s="46">
        <f t="shared" si="45"/>
        <v>2.5416666666666639</v>
      </c>
      <c r="R183" s="81">
        <f t="shared" si="46"/>
        <v>1.5780610826231976E-2</v>
      </c>
      <c r="S183" s="81" t="e" cm="1">
        <f t="array" ref="S183">_xlfn.IFS(
    FALSE, N("Check if X1 shading is ON"),
    $S$48&lt;&gt;"x", NA(),
    FALSE, N("Check if case is 'LEFT' and x axis value less than z score"),
    AND($D$67 = "LEFT", $Q183 &lt; IF($H$67="", 0, $H$67)), $R183,
    FALSE, N("Check if case is 'RIGHT' and x axis value greater than z score"),
    AND($D$67 = "RIGHT", $Q183 &gt; IF($H$67="", 0, $H$67)), $R183,
    FALSE, N("Check if case is 'TWO' and both directions"),
    AND(
        $D$67 = "TWO",
        OR($Q183 &lt; -ABS($H$67), $Q183 &gt; ABS($H$68))
    ), $R183,
    FALSE, N("Default case: Return NA()"),
    TRUE, NA()
)</f>
        <v>#N/A</v>
      </c>
      <c r="T183" s="81" cm="1">
        <f t="array" ref="T183">_xlfn.IFS(
    FALSE, N("Check if X1 shading is ON"),
    $S$48&lt;&gt;"x", NA(),
    FALSE, N("Check if case is 'LEFT' and x axis value less than z score"),
    AND($D$68 = "LEFT", $Q183 &lt; IF($H$68="", 0, $H$68)), $R183,
    FALSE, N("Check if case is 'RIGHT' and x axis value greater than z score"),
    AND($D$68 = "RIGHT", $Q183 &gt; IF($H$68="", 0, $H$68)), $R183,
    FALSE, N("Default case: Return NA()"),
    TRUE, NA()
)</f>
        <v>1.5780610826231976E-2</v>
      </c>
      <c r="U183" s="81" t="e" cm="1">
        <f t="array" ref="U183">_xlfn.IFS(
    FALSE, N("Check if X1 shading is ON"),
    $U$48&lt;&gt;"x", NA(),
    FALSE, N("Check if case is 'LEFT' and x axis value less than z score"),
    AND($D$71 = "LEFT", $Q183 &lt; IF($H$71="", 0, $H$71)), $R183,
    FALSE, N("Check if case is 'RIGHT' and x axis value greater than z score"),
    AND($D$71 = "RIGHT", $Q183 &gt; IF($H$71="", 0, $H$71)), $R183,
    FALSE, N("Check if case is 'TWO' and both directions"),
    AND(
        $D$71 = "TWO",
        OR($Q183 &lt; -ABS($H$71), $Q183 &gt; ABS($H$71))
    ), $R183,
    FALSE, N("Default case: Return NA()"),
    TRUE, NA()
)</f>
        <v>#VALUE!</v>
      </c>
      <c r="V183" s="38"/>
      <c r="W183" s="23">
        <v>0.33333333333333115</v>
      </c>
      <c r="X183" s="23">
        <v>0.30199999999999999</v>
      </c>
      <c r="Y183" s="23">
        <f t="shared" si="29"/>
        <v>0.30199999999999999</v>
      </c>
      <c r="Z183" s="23" t="str">
        <f t="shared" si="30"/>
        <v>x</v>
      </c>
    </row>
    <row r="184" spans="1:26" ht="16" x14ac:dyDescent="0.2">
      <c r="A184" s="39"/>
      <c r="B184" s="23"/>
      <c r="C184" s="39">
        <f t="shared" si="43"/>
        <v>2</v>
      </c>
      <c r="D184" s="39" t="e">
        <f t="shared" si="47"/>
        <v>#N/A</v>
      </c>
      <c r="E184" s="48">
        <v>2</v>
      </c>
      <c r="F184" s="109">
        <f t="shared" si="48"/>
        <v>0</v>
      </c>
      <c r="G184" s="84" t="str">
        <f t="shared" si="44"/>
        <v>0</v>
      </c>
      <c r="H184" s="38"/>
      <c r="I184" s="38"/>
      <c r="J184" s="38"/>
      <c r="K184" s="38"/>
      <c r="L184" s="38"/>
      <c r="M184" s="38"/>
      <c r="N184" s="38"/>
      <c r="O184" s="38"/>
      <c r="P184" s="38"/>
      <c r="Q184" s="46">
        <f t="shared" si="45"/>
        <v>2.5833333333333304</v>
      </c>
      <c r="R184" s="81">
        <f t="shared" si="46"/>
        <v>1.4182533754437414E-2</v>
      </c>
      <c r="S184" s="81" t="e" cm="1">
        <f t="array" ref="S184">_xlfn.IFS(
    FALSE, N("Check if X1 shading is ON"),
    $S$48&lt;&gt;"x", NA(),
    FALSE, N("Check if case is 'LEFT' and x axis value less than z score"),
    AND($D$67 = "LEFT", $Q184 &lt; IF($H$67="", 0, $H$67)), $R184,
    FALSE, N("Check if case is 'RIGHT' and x axis value greater than z score"),
    AND($D$67 = "RIGHT", $Q184 &gt; IF($H$67="", 0, $H$67)), $R184,
    FALSE, N("Check if case is 'TWO' and both directions"),
    AND(
        $D$67 = "TWO",
        OR($Q184 &lt; -ABS($H$67), $Q184 &gt; ABS($H$68))
    ), $R184,
    FALSE, N("Default case: Return NA()"),
    TRUE, NA()
)</f>
        <v>#N/A</v>
      </c>
      <c r="T184" s="81" cm="1">
        <f t="array" ref="T184">_xlfn.IFS(
    FALSE, N("Check if X1 shading is ON"),
    $S$48&lt;&gt;"x", NA(),
    FALSE, N("Check if case is 'LEFT' and x axis value less than z score"),
    AND($D$68 = "LEFT", $Q184 &lt; IF($H$68="", 0, $H$68)), $R184,
    FALSE, N("Check if case is 'RIGHT' and x axis value greater than z score"),
    AND($D$68 = "RIGHT", $Q184 &gt; IF($H$68="", 0, $H$68)), $R184,
    FALSE, N("Default case: Return NA()"),
    TRUE, NA()
)</f>
        <v>1.4182533754437414E-2</v>
      </c>
      <c r="U184" s="81" t="e" cm="1">
        <f t="array" ref="U184">_xlfn.IFS(
    FALSE, N("Check if X1 shading is ON"),
    $U$48&lt;&gt;"x", NA(),
    FALSE, N("Check if case is 'LEFT' and x axis value less than z score"),
    AND($D$71 = "LEFT", $Q184 &lt; IF($H$71="", 0, $H$71)), $R184,
    FALSE, N("Check if case is 'RIGHT' and x axis value greater than z score"),
    AND($D$71 = "RIGHT", $Q184 &gt; IF($H$71="", 0, $H$71)), $R184,
    FALSE, N("Check if case is 'TWO' and both directions"),
    AND(
        $D$71 = "TWO",
        OR($Q184 &lt; -ABS($H$71), $Q184 &gt; ABS($H$71))
    ), $R184,
    FALSE, N("Default case: Return NA()"),
    TRUE, NA()
)</f>
        <v>#VALUE!</v>
      </c>
      <c r="V184" s="38"/>
      <c r="W184" s="23">
        <v>0.49999999999999789</v>
      </c>
      <c r="X184" s="23">
        <v>0.30199999999999999</v>
      </c>
      <c r="Y184" s="23">
        <f t="shared" si="29"/>
        <v>0.30199999999999999</v>
      </c>
      <c r="Z184" s="23" t="str">
        <f t="shared" si="30"/>
        <v>x</v>
      </c>
    </row>
    <row r="185" spans="1:26" ht="16" x14ac:dyDescent="0.2">
      <c r="A185" s="39"/>
      <c r="B185" s="23"/>
      <c r="C185" s="39">
        <f>C164</f>
        <v>3</v>
      </c>
      <c r="D185" s="39" t="e">
        <f t="shared" si="47"/>
        <v>#N/A</v>
      </c>
      <c r="E185" s="48">
        <v>3</v>
      </c>
      <c r="F185" s="109">
        <f t="shared" si="48"/>
        <v>0</v>
      </c>
      <c r="G185" s="84" t="str">
        <f t="shared" si="44"/>
        <v>0</v>
      </c>
      <c r="H185" s="38"/>
      <c r="I185" s="38"/>
      <c r="J185" s="38"/>
      <c r="K185" s="38"/>
      <c r="L185" s="38"/>
      <c r="M185" s="38"/>
      <c r="N185" s="38"/>
      <c r="O185" s="38"/>
      <c r="P185" s="38"/>
      <c r="Q185" s="46">
        <f t="shared" si="45"/>
        <v>2.6249999999999969</v>
      </c>
      <c r="R185" s="81">
        <f t="shared" si="46"/>
        <v>1.2724181596831535E-2</v>
      </c>
      <c r="S185" s="81" t="e" cm="1">
        <f t="array" ref="S185">_xlfn.IFS(
    FALSE, N("Check if X1 shading is ON"),
    $S$48&lt;&gt;"x", NA(),
    FALSE, N("Check if case is 'LEFT' and x axis value less than z score"),
    AND($D$67 = "LEFT", $Q185 &lt; IF($H$67="", 0, $H$67)), $R185,
    FALSE, N("Check if case is 'RIGHT' and x axis value greater than z score"),
    AND($D$67 = "RIGHT", $Q185 &gt; IF($H$67="", 0, $H$67)), $R185,
    FALSE, N("Check if case is 'TWO' and both directions"),
    AND(
        $D$67 = "TWO",
        OR($Q185 &lt; -ABS($H$67), $Q185 &gt; ABS($H$68))
    ), $R185,
    FALSE, N("Default case: Return NA()"),
    TRUE, NA()
)</f>
        <v>#N/A</v>
      </c>
      <c r="T185" s="81" cm="1">
        <f t="array" ref="T185">_xlfn.IFS(
    FALSE, N("Check if X1 shading is ON"),
    $S$48&lt;&gt;"x", NA(),
    FALSE, N("Check if case is 'LEFT' and x axis value less than z score"),
    AND($D$68 = "LEFT", $Q185 &lt; IF($H$68="", 0, $H$68)), $R185,
    FALSE, N("Check if case is 'RIGHT' and x axis value greater than z score"),
    AND($D$68 = "RIGHT", $Q185 &gt; IF($H$68="", 0, $H$68)), $R185,
    FALSE, N("Default case: Return NA()"),
    TRUE, NA()
)</f>
        <v>1.2724181596831535E-2</v>
      </c>
      <c r="U185" s="81" t="e" cm="1">
        <f t="array" ref="U185">_xlfn.IFS(
    FALSE, N("Check if X1 shading is ON"),
    $U$48&lt;&gt;"x", NA(),
    FALSE, N("Check if case is 'LEFT' and x axis value less than z score"),
    AND($D$71 = "LEFT", $Q185 &lt; IF($H$71="", 0, $H$71)), $R185,
    FALSE, N("Check if case is 'RIGHT' and x axis value greater than z score"),
    AND($D$71 = "RIGHT", $Q185 &gt; IF($H$71="", 0, $H$71)), $R185,
    FALSE, N("Check if case is 'TWO' and both directions"),
    AND(
        $D$71 = "TWO",
        OR($Q185 &lt; -ABS($H$71), $Q185 &gt; ABS($H$71))
    ), $R185,
    FALSE, N("Default case: Return NA()"),
    TRUE, NA()
)</f>
        <v>#VALUE!</v>
      </c>
      <c r="V185" s="38"/>
      <c r="W185" s="23">
        <v>0.66666666666666441</v>
      </c>
      <c r="X185" s="23">
        <v>0.30199999999999999</v>
      </c>
      <c r="Y185" s="23">
        <f t="shared" si="29"/>
        <v>0.30199999999999999</v>
      </c>
      <c r="Z185" s="23" t="str">
        <f t="shared" si="30"/>
        <v>x</v>
      </c>
    </row>
    <row r="186" spans="1:26" ht="16" x14ac:dyDescent="0.2">
      <c r="A186" s="39"/>
      <c r="B186" s="23"/>
      <c r="C186" s="23"/>
      <c r="D186" s="39"/>
      <c r="E186" s="39"/>
      <c r="F186" s="39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46">
        <f t="shared" si="45"/>
        <v>2.6666666666666634</v>
      </c>
      <c r="R186" s="81">
        <f t="shared" si="46"/>
        <v>1.1395986023797539E-2</v>
      </c>
      <c r="S186" s="81" t="e" cm="1">
        <f t="array" ref="S186">_xlfn.IFS(
    FALSE, N("Check if X1 shading is ON"),
    $S$48&lt;&gt;"x", NA(),
    FALSE, N("Check if case is 'LEFT' and x axis value less than z score"),
    AND($D$67 = "LEFT", $Q186 &lt; IF($H$67="", 0, $H$67)), $R186,
    FALSE, N("Check if case is 'RIGHT' and x axis value greater than z score"),
    AND($D$67 = "RIGHT", $Q186 &gt; IF($H$67="", 0, $H$67)), $R186,
    FALSE, N("Check if case is 'TWO' and both directions"),
    AND(
        $D$67 = "TWO",
        OR($Q186 &lt; -ABS($H$67), $Q186 &gt; ABS($H$68))
    ), $R186,
    FALSE, N("Default case: Return NA()"),
    TRUE, NA()
)</f>
        <v>#N/A</v>
      </c>
      <c r="T186" s="81" cm="1">
        <f t="array" ref="T186">_xlfn.IFS(
    FALSE, N("Check if X1 shading is ON"),
    $S$48&lt;&gt;"x", NA(),
    FALSE, N("Check if case is 'LEFT' and x axis value less than z score"),
    AND($D$68 = "LEFT", $Q186 &lt; IF($H$68="", 0, $H$68)), $R186,
    FALSE, N("Check if case is 'RIGHT' and x axis value greater than z score"),
    AND($D$68 = "RIGHT", $Q186 &gt; IF($H$68="", 0, $H$68)), $R186,
    FALSE, N("Default case: Return NA()"),
    TRUE, NA()
)</f>
        <v>1.1395986023797539E-2</v>
      </c>
      <c r="U186" s="81" t="e" cm="1">
        <f t="array" ref="U186">_xlfn.IFS(
    FALSE, N("Check if X1 shading is ON"),
    $U$48&lt;&gt;"x", NA(),
    FALSE, N("Check if case is 'LEFT' and x axis value less than z score"),
    AND($D$71 = "LEFT", $Q186 &lt; IF($H$71="", 0, $H$71)), $R186,
    FALSE, N("Check if case is 'RIGHT' and x axis value greater than z score"),
    AND($D$71 = "RIGHT", $Q186 &gt; IF($H$71="", 0, $H$71)), $R186,
    FALSE, N("Check if case is 'TWO' and both directions"),
    AND(
        $D$71 = "TWO",
        OR($Q186 &lt; -ABS($H$71), $Q186 &gt; ABS($H$71))
    ), $R186,
    FALSE, N("Default case: Return NA()"),
    TRUE, NA()
)</f>
        <v>#VALUE!</v>
      </c>
      <c r="V186" s="38"/>
      <c r="W186" s="23">
        <v>-0.50000000000000222</v>
      </c>
      <c r="X186" s="23">
        <v>0.32600000000000001</v>
      </c>
      <c r="Y186" s="23">
        <f t="shared" si="29"/>
        <v>0.32600000000000001</v>
      </c>
      <c r="Z186" s="23" t="str">
        <f t="shared" si="30"/>
        <v>x</v>
      </c>
    </row>
    <row r="187" spans="1:26" ht="16" x14ac:dyDescent="0.2">
      <c r="A187" s="39"/>
      <c r="B187" s="23"/>
      <c r="C187" s="23"/>
      <c r="D187" s="39"/>
      <c r="E187" s="39"/>
      <c r="F187" s="39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46">
        <f t="shared" si="45"/>
        <v>2.7083333333333299</v>
      </c>
      <c r="R187" s="81">
        <f t="shared" si="46"/>
        <v>1.0188728126088738E-2</v>
      </c>
      <c r="S187" s="81" t="e" cm="1">
        <f t="array" ref="S187">_xlfn.IFS(
    FALSE, N("Check if X1 shading is ON"),
    $S$48&lt;&gt;"x", NA(),
    FALSE, N("Check if case is 'LEFT' and x axis value less than z score"),
    AND($D$67 = "LEFT", $Q187 &lt; IF($H$67="", 0, $H$67)), $R187,
    FALSE, N("Check if case is 'RIGHT' and x axis value greater than z score"),
    AND($D$67 = "RIGHT", $Q187 &gt; IF($H$67="", 0, $H$67)), $R187,
    FALSE, N("Check if case is 'TWO' and both directions"),
    AND(
        $D$67 = "TWO",
        OR($Q187 &lt; -ABS($H$67), $Q187 &gt; ABS($H$68))
    ), $R187,
    FALSE, N("Default case: Return NA()"),
    TRUE, NA()
)</f>
        <v>#N/A</v>
      </c>
      <c r="T187" s="81" cm="1">
        <f t="array" ref="T187">_xlfn.IFS(
    FALSE, N("Check if X1 shading is ON"),
    $S$48&lt;&gt;"x", NA(),
    FALSE, N("Check if case is 'LEFT' and x axis value less than z score"),
    AND($D$68 = "LEFT", $Q187 &lt; IF($H$68="", 0, $H$68)), $R187,
    FALSE, N("Check if case is 'RIGHT' and x axis value greater than z score"),
    AND($D$68 = "RIGHT", $Q187 &gt; IF($H$68="", 0, $H$68)), $R187,
    FALSE, N("Default case: Return NA()"),
    TRUE, NA()
)</f>
        <v>1.0188728126088738E-2</v>
      </c>
      <c r="U187" s="81" t="e" cm="1">
        <f t="array" ref="U187">_xlfn.IFS(
    FALSE, N("Check if X1 shading is ON"),
    $U$48&lt;&gt;"x", NA(),
    FALSE, N("Check if case is 'LEFT' and x axis value less than z score"),
    AND($D$71 = "LEFT", $Q187 &lt; IF($H$71="", 0, $H$71)), $R187,
    FALSE, N("Check if case is 'RIGHT' and x axis value greater than z score"),
    AND($D$71 = "RIGHT", $Q187 &gt; IF($H$71="", 0, $H$71)), $R187,
    FALSE, N("Check if case is 'TWO' and both directions"),
    AND(
        $D$71 = "TWO",
        OR($Q187 &lt; -ABS($H$71), $Q187 &gt; ABS($H$71))
    ), $R187,
    FALSE, N("Default case: Return NA()"),
    TRUE, NA()
)</f>
        <v>#VALUE!</v>
      </c>
      <c r="V187" s="38"/>
      <c r="W187" s="23">
        <v>-0.33333333333333548</v>
      </c>
      <c r="X187" s="23">
        <v>0.32600000000000001</v>
      </c>
      <c r="Y187" s="23">
        <f t="shared" si="29"/>
        <v>0.32600000000000001</v>
      </c>
      <c r="Z187" s="23" t="str">
        <f t="shared" si="30"/>
        <v>x</v>
      </c>
    </row>
    <row r="188" spans="1:26" ht="16" x14ac:dyDescent="0.2">
      <c r="A188" s="39"/>
      <c r="B188" s="23"/>
      <c r="C188" s="23"/>
      <c r="D188" s="39"/>
      <c r="E188" s="39"/>
      <c r="F188" s="39"/>
      <c r="G188" s="38"/>
      <c r="H188" s="38"/>
      <c r="I188" s="38"/>
      <c r="J188" s="38"/>
      <c r="K188" s="86"/>
      <c r="L188" s="86"/>
      <c r="M188" s="86"/>
      <c r="N188" s="38"/>
      <c r="O188" s="38"/>
      <c r="P188" s="38"/>
      <c r="Q188" s="46">
        <f t="shared" si="45"/>
        <v>2.7499999999999964</v>
      </c>
      <c r="R188" s="81">
        <f t="shared" si="46"/>
        <v>9.0935625015911431E-3</v>
      </c>
      <c r="S188" s="81" t="e" cm="1">
        <f t="array" ref="S188">_xlfn.IFS(
    FALSE, N("Check if X1 shading is ON"),
    $S$48&lt;&gt;"x", NA(),
    FALSE, N("Check if case is 'LEFT' and x axis value less than z score"),
    AND($D$67 = "LEFT", $Q188 &lt; IF($H$67="", 0, $H$67)), $R188,
    FALSE, N("Check if case is 'RIGHT' and x axis value greater than z score"),
    AND($D$67 = "RIGHT", $Q188 &gt; IF($H$67="", 0, $H$67)), $R188,
    FALSE, N("Check if case is 'TWO' and both directions"),
    AND(
        $D$67 = "TWO",
        OR($Q188 &lt; -ABS($H$67), $Q188 &gt; ABS($H$68))
    ), $R188,
    FALSE, N("Default case: Return NA()"),
    TRUE, NA()
)</f>
        <v>#N/A</v>
      </c>
      <c r="T188" s="81" cm="1">
        <f t="array" ref="T188">_xlfn.IFS(
    FALSE, N("Check if X1 shading is ON"),
    $S$48&lt;&gt;"x", NA(),
    FALSE, N("Check if case is 'LEFT' and x axis value less than z score"),
    AND($D$68 = "LEFT", $Q188 &lt; IF($H$68="", 0, $H$68)), $R188,
    FALSE, N("Check if case is 'RIGHT' and x axis value greater than z score"),
    AND($D$68 = "RIGHT", $Q188 &gt; IF($H$68="", 0, $H$68)), $R188,
    FALSE, N("Default case: Return NA()"),
    TRUE, NA()
)</f>
        <v>9.0935625015911431E-3</v>
      </c>
      <c r="U188" s="81" t="e" cm="1">
        <f t="array" ref="U188">_xlfn.IFS(
    FALSE, N("Check if X1 shading is ON"),
    $U$48&lt;&gt;"x", NA(),
    FALSE, N("Check if case is 'LEFT' and x axis value less than z score"),
    AND($D$71 = "LEFT", $Q188 &lt; IF($H$71="", 0, $H$71)), $R188,
    FALSE, N("Check if case is 'RIGHT' and x axis value greater than z score"),
    AND($D$71 = "RIGHT", $Q188 &gt; IF($H$71="", 0, $H$71)), $R188,
    FALSE, N("Check if case is 'TWO' and both directions"),
    AND(
        $D$71 = "TWO",
        OR($Q188 &lt; -ABS($H$71), $Q188 &gt; ABS($H$71))
    ), $R188,
    FALSE, N("Default case: Return NA()"),
    TRUE, NA()
)</f>
        <v>#VALUE!</v>
      </c>
      <c r="V188" s="38"/>
      <c r="W188" s="23">
        <v>-0.16666666666666879</v>
      </c>
      <c r="X188" s="23">
        <v>0.32600000000000001</v>
      </c>
      <c r="Y188" s="23">
        <f t="shared" si="29"/>
        <v>0.32600000000000001</v>
      </c>
      <c r="Z188" s="23" t="str">
        <f t="shared" si="30"/>
        <v>x</v>
      </c>
    </row>
    <row r="189" spans="1:26" ht="16" x14ac:dyDescent="0.2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38"/>
      <c r="O189" s="38"/>
      <c r="P189" s="38"/>
      <c r="Q189" s="46">
        <f t="shared" si="45"/>
        <v>2.791666666666663</v>
      </c>
      <c r="R189" s="81">
        <f t="shared" si="46"/>
        <v>8.1020357469785802E-3</v>
      </c>
      <c r="S189" s="81" t="e" cm="1">
        <f t="array" ref="S189">_xlfn.IFS(
    FALSE, N("Check if X1 shading is ON"),
    $S$48&lt;&gt;"x", NA(),
    FALSE, N("Check if case is 'LEFT' and x axis value less than z score"),
    AND($D$67 = "LEFT", $Q189 &lt; IF($H$67="", 0, $H$67)), $R189,
    FALSE, N("Check if case is 'RIGHT' and x axis value greater than z score"),
    AND($D$67 = "RIGHT", $Q189 &gt; IF($H$67="", 0, $H$67)), $R189,
    FALSE, N("Check if case is 'TWO' and both directions"),
    AND(
        $D$67 = "TWO",
        OR($Q189 &lt; -ABS($H$67), $Q189 &gt; ABS($H$68))
    ), $R189,
    FALSE, N("Default case: Return NA()"),
    TRUE, NA()
)</f>
        <v>#N/A</v>
      </c>
      <c r="T189" s="81" cm="1">
        <f t="array" ref="T189">_xlfn.IFS(
    FALSE, N("Check if X1 shading is ON"),
    $S$48&lt;&gt;"x", NA(),
    FALSE, N("Check if case is 'LEFT' and x axis value less than z score"),
    AND($D$68 = "LEFT", $Q189 &lt; IF($H$68="", 0, $H$68)), $R189,
    FALSE, N("Check if case is 'RIGHT' and x axis value greater than z score"),
    AND($D$68 = "RIGHT", $Q189 &gt; IF($H$68="", 0, $H$68)), $R189,
    FALSE, N("Default case: Return NA()"),
    TRUE, NA()
)</f>
        <v>8.1020357469785802E-3</v>
      </c>
      <c r="U189" s="81" t="e" cm="1">
        <f t="array" ref="U189">_xlfn.IFS(
    FALSE, N("Check if X1 shading is ON"),
    $U$48&lt;&gt;"x", NA(),
    FALSE, N("Check if case is 'LEFT' and x axis value less than z score"),
    AND($D$71 = "LEFT", $Q189 &lt; IF($H$71="", 0, $H$71)), $R189,
    FALSE, N("Check if case is 'RIGHT' and x axis value greater than z score"),
    AND($D$71 = "RIGHT", $Q189 &gt; IF($H$71="", 0, $H$71)), $R189,
    FALSE, N("Check if case is 'TWO' and both directions"),
    AND(
        $D$71 = "TWO",
        OR($Q189 &lt; -ABS($H$71), $Q189 &gt; ABS($H$71))
    ), $R189,
    FALSE, N("Default case: Return NA()"),
    TRUE, NA()
)</f>
        <v>#VALUE!</v>
      </c>
      <c r="V189" s="38"/>
      <c r="W189" s="23">
        <v>0.16666666666666449</v>
      </c>
      <c r="X189" s="23">
        <v>0.32600000000000001</v>
      </c>
      <c r="Y189" s="23">
        <f t="shared" si="29"/>
        <v>0.32600000000000001</v>
      </c>
      <c r="Z189" s="23" t="str">
        <f t="shared" si="30"/>
        <v>x</v>
      </c>
    </row>
    <row r="190" spans="1:26" ht="16" x14ac:dyDescent="0.2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38"/>
      <c r="O190" s="38"/>
      <c r="P190" s="38"/>
      <c r="Q190" s="46">
        <f t="shared" si="45"/>
        <v>2.8333333333333295</v>
      </c>
      <c r="R190" s="81">
        <f t="shared" si="46"/>
        <v>7.2060997646093061E-3</v>
      </c>
      <c r="S190" s="81" t="e" cm="1">
        <f t="array" ref="S190">_xlfn.IFS(
    FALSE, N("Check if X1 shading is ON"),
    $S$48&lt;&gt;"x", NA(),
    FALSE, N("Check if case is 'LEFT' and x axis value less than z score"),
    AND($D$67 = "LEFT", $Q190 &lt; IF($H$67="", 0, $H$67)), $R190,
    FALSE, N("Check if case is 'RIGHT' and x axis value greater than z score"),
    AND($D$67 = "RIGHT", $Q190 &gt; IF($H$67="", 0, $H$67)), $R190,
    FALSE, N("Check if case is 'TWO' and both directions"),
    AND(
        $D$67 = "TWO",
        OR($Q190 &lt; -ABS($H$67), $Q190 &gt; ABS($H$68))
    ), $R190,
    FALSE, N("Default case: Return NA()"),
    TRUE, NA()
)</f>
        <v>#N/A</v>
      </c>
      <c r="T190" s="81" cm="1">
        <f t="array" ref="T190">_xlfn.IFS(
    FALSE, N("Check if X1 shading is ON"),
    $S$48&lt;&gt;"x", NA(),
    FALSE, N("Check if case is 'LEFT' and x axis value less than z score"),
    AND($D$68 = "LEFT", $Q190 &lt; IF($H$68="", 0, $H$68)), $R190,
    FALSE, N("Check if case is 'RIGHT' and x axis value greater than z score"),
    AND($D$68 = "RIGHT", $Q190 &gt; IF($H$68="", 0, $H$68)), $R190,
    FALSE, N("Default case: Return NA()"),
    TRUE, NA()
)</f>
        <v>7.2060997646093061E-3</v>
      </c>
      <c r="U190" s="81" t="e" cm="1">
        <f t="array" ref="U190">_xlfn.IFS(
    FALSE, N("Check if X1 shading is ON"),
    $U$48&lt;&gt;"x", NA(),
    FALSE, N("Check if case is 'LEFT' and x axis value less than z score"),
    AND($D$71 = "LEFT", $Q190 &lt; IF($H$71="", 0, $H$71)), $R190,
    FALSE, N("Check if case is 'RIGHT' and x axis value greater than z score"),
    AND($D$71 = "RIGHT", $Q190 &gt; IF($H$71="", 0, $H$71)), $R190,
    FALSE, N("Check if case is 'TWO' and both directions"),
    AND(
        $D$71 = "TWO",
        OR($Q190 &lt; -ABS($H$71), $Q190 &gt; ABS($H$71))
    ), $R190,
    FALSE, N("Default case: Return NA()"),
    TRUE, NA()
)</f>
        <v>#VALUE!</v>
      </c>
      <c r="V190" s="38"/>
      <c r="W190" s="23">
        <v>0.33333333333333115</v>
      </c>
      <c r="X190" s="23">
        <v>0.32600000000000001</v>
      </c>
      <c r="Y190" s="23">
        <f t="shared" si="29"/>
        <v>0.32600000000000001</v>
      </c>
      <c r="Z190" s="23" t="str">
        <f t="shared" si="30"/>
        <v>x</v>
      </c>
    </row>
    <row r="191" spans="1:26" ht="16" x14ac:dyDescent="0.2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38"/>
      <c r="O191" s="38"/>
      <c r="P191" s="38"/>
      <c r="Q191" s="46">
        <f t="shared" si="45"/>
        <v>2.874999999999996</v>
      </c>
      <c r="R191" s="81">
        <f t="shared" si="46"/>
        <v>6.3981203107236302E-3</v>
      </c>
      <c r="S191" s="81" t="e" cm="1">
        <f t="array" ref="S191">_xlfn.IFS(
    FALSE, N("Check if X1 shading is ON"),
    $S$48&lt;&gt;"x", NA(),
    FALSE, N("Check if case is 'LEFT' and x axis value less than z score"),
    AND($D$67 = "LEFT", $Q191 &lt; IF($H$67="", 0, $H$67)), $R191,
    FALSE, N("Check if case is 'RIGHT' and x axis value greater than z score"),
    AND($D$67 = "RIGHT", $Q191 &gt; IF($H$67="", 0, $H$67)), $R191,
    FALSE, N("Check if case is 'TWO' and both directions"),
    AND(
        $D$67 = "TWO",
        OR($Q191 &lt; -ABS($H$67), $Q191 &gt; ABS($H$68))
    ), $R191,
    FALSE, N("Default case: Return NA()"),
    TRUE, NA()
)</f>
        <v>#N/A</v>
      </c>
      <c r="T191" s="81" cm="1">
        <f t="array" ref="T191">_xlfn.IFS(
    FALSE, N("Check if X1 shading is ON"),
    $S$48&lt;&gt;"x", NA(),
    FALSE, N("Check if case is 'LEFT' and x axis value less than z score"),
    AND($D$68 = "LEFT", $Q191 &lt; IF($H$68="", 0, $H$68)), $R191,
    FALSE, N("Check if case is 'RIGHT' and x axis value greater than z score"),
    AND($D$68 = "RIGHT", $Q191 &gt; IF($H$68="", 0, $H$68)), $R191,
    FALSE, N("Default case: Return NA()"),
    TRUE, NA()
)</f>
        <v>6.3981203107236302E-3</v>
      </c>
      <c r="U191" s="81" t="e" cm="1">
        <f t="array" ref="U191">_xlfn.IFS(
    FALSE, N("Check if X1 shading is ON"),
    $U$48&lt;&gt;"x", NA(),
    FALSE, N("Check if case is 'LEFT' and x axis value less than z score"),
    AND($D$71 = "LEFT", $Q191 &lt; IF($H$71="", 0, $H$71)), $R191,
    FALSE, N("Check if case is 'RIGHT' and x axis value greater than z score"),
    AND($D$71 = "RIGHT", $Q191 &gt; IF($H$71="", 0, $H$71)), $R191,
    FALSE, N("Check if case is 'TWO' and both directions"),
    AND(
        $D$71 = "TWO",
        OR($Q191 &lt; -ABS($H$71), $Q191 &gt; ABS($H$71))
    ), $R191,
    FALSE, N("Default case: Return NA()"),
    TRUE, NA()
)</f>
        <v>#VALUE!</v>
      </c>
      <c r="V191" s="38"/>
      <c r="W191" s="23">
        <v>0.49999999999999789</v>
      </c>
      <c r="X191" s="23">
        <v>0.32600000000000001</v>
      </c>
      <c r="Y191" s="23">
        <f t="shared" si="29"/>
        <v>0.32600000000000001</v>
      </c>
      <c r="Z191" s="23" t="str">
        <f t="shared" si="30"/>
        <v>x</v>
      </c>
    </row>
    <row r="192" spans="1:26" ht="16" x14ac:dyDescent="0.2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38"/>
      <c r="O192" s="38"/>
      <c r="P192" s="38"/>
      <c r="Q192" s="46">
        <f t="shared" si="45"/>
        <v>2.9166666666666625</v>
      </c>
      <c r="R192" s="81">
        <f t="shared" si="46"/>
        <v>5.6708812194459562E-3</v>
      </c>
      <c r="S192" s="81" t="e" cm="1">
        <f t="array" ref="S192">_xlfn.IFS(
    FALSE, N("Check if X1 shading is ON"),
    $S$48&lt;&gt;"x", NA(),
    FALSE, N("Check if case is 'LEFT' and x axis value less than z score"),
    AND($D$67 = "LEFT", $Q192 &lt; IF($H$67="", 0, $H$67)), $R192,
    FALSE, N("Check if case is 'RIGHT' and x axis value greater than z score"),
    AND($D$67 = "RIGHT", $Q192 &gt; IF($H$67="", 0, $H$67)), $R192,
    FALSE, N("Check if case is 'TWO' and both directions"),
    AND(
        $D$67 = "TWO",
        OR($Q192 &lt; -ABS($H$67), $Q192 &gt; ABS($H$68))
    ), $R192,
    FALSE, N("Default case: Return NA()"),
    TRUE, NA()
)</f>
        <v>#N/A</v>
      </c>
      <c r="T192" s="81" cm="1">
        <f t="array" ref="T192">_xlfn.IFS(
    FALSE, N("Check if X1 shading is ON"),
    $S$48&lt;&gt;"x", NA(),
    FALSE, N("Check if case is 'LEFT' and x axis value less than z score"),
    AND($D$68 = "LEFT", $Q192 &lt; IF($H$68="", 0, $H$68)), $R192,
    FALSE, N("Check if case is 'RIGHT' and x axis value greater than z score"),
    AND($D$68 = "RIGHT", $Q192 &gt; IF($H$68="", 0, $H$68)), $R192,
    FALSE, N("Default case: Return NA()"),
    TRUE, NA()
)</f>
        <v>5.6708812194459562E-3</v>
      </c>
      <c r="U192" s="81" t="e" cm="1">
        <f t="array" ref="U192">_xlfn.IFS(
    FALSE, N("Check if X1 shading is ON"),
    $U$48&lt;&gt;"x", NA(),
    FALSE, N("Check if case is 'LEFT' and x axis value less than z score"),
    AND($D$71 = "LEFT", $Q192 &lt; IF($H$71="", 0, $H$71)), $R192,
    FALSE, N("Check if case is 'RIGHT' and x axis value greater than z score"),
    AND($D$71 = "RIGHT", $Q192 &gt; IF($H$71="", 0, $H$71)), $R192,
    FALSE, N("Check if case is 'TWO' and both directions"),
    AND(
        $D$71 = "TWO",
        OR($Q192 &lt; -ABS($H$71), $Q192 &gt; ABS($H$71))
    ), $R192,
    FALSE, N("Default case: Return NA()"),
    TRUE, NA()
)</f>
        <v>#VALUE!</v>
      </c>
      <c r="V192" s="38"/>
      <c r="W192" s="23">
        <v>-0.33333333333333548</v>
      </c>
      <c r="X192" s="23">
        <v>0.35</v>
      </c>
      <c r="Y192" s="23">
        <f t="shared" si="29"/>
        <v>0.35</v>
      </c>
      <c r="Z192" s="23" t="str">
        <f t="shared" si="30"/>
        <v>x</v>
      </c>
    </row>
    <row r="193" spans="15:26" ht="16" x14ac:dyDescent="0.2">
      <c r="O193" s="38"/>
      <c r="P193" s="38"/>
      <c r="Q193" s="46">
        <f t="shared" si="45"/>
        <v>2.958333333333329</v>
      </c>
      <c r="R193" s="81">
        <f t="shared" si="46"/>
        <v>5.01758473893272E-3</v>
      </c>
      <c r="S193" s="81" t="e" cm="1">
        <f t="array" ref="S193">_xlfn.IFS(
    FALSE, N("Check if X1 shading is ON"),
    $S$48&lt;&gt;"x", NA(),
    FALSE, N("Check if case is 'LEFT' and x axis value less than z score"),
    AND($D$67 = "LEFT", $Q193 &lt; IF($H$67="", 0, $H$67)), $R193,
    FALSE, N("Check if case is 'RIGHT' and x axis value greater than z score"),
    AND($D$67 = "RIGHT", $Q193 &gt; IF($H$67="", 0, $H$67)), $R193,
    FALSE, N("Check if case is 'TWO' and both directions"),
    AND(
        $D$67 = "TWO",
        OR($Q193 &lt; -ABS($H$67), $Q193 &gt; ABS($H$68))
    ), $R193,
    FALSE, N("Default case: Return NA()"),
    TRUE, NA()
)</f>
        <v>#N/A</v>
      </c>
      <c r="T193" s="81" cm="1">
        <f t="array" ref="T193">_xlfn.IFS(
    FALSE, N("Check if X1 shading is ON"),
    $S$48&lt;&gt;"x", NA(),
    FALSE, N("Check if case is 'LEFT' and x axis value less than z score"),
    AND($D$68 = "LEFT", $Q193 &lt; IF($H$68="", 0, $H$68)), $R193,
    FALSE, N("Check if case is 'RIGHT' and x axis value greater than z score"),
    AND($D$68 = "RIGHT", $Q193 &gt; IF($H$68="", 0, $H$68)), $R193,
    FALSE, N("Default case: Return NA()"),
    TRUE, NA()
)</f>
        <v>5.01758473893272E-3</v>
      </c>
      <c r="U193" s="81" t="e" cm="1">
        <f t="array" ref="U193">_xlfn.IFS(
    FALSE, N("Check if X1 shading is ON"),
    $U$48&lt;&gt;"x", NA(),
    FALSE, N("Check if case is 'LEFT' and x axis value less than z score"),
    AND($D$71 = "LEFT", $Q193 &lt; IF($H$71="", 0, $H$71)), $R193,
    FALSE, N("Check if case is 'RIGHT' and x axis value greater than z score"),
    AND($D$71 = "RIGHT", $Q193 &gt; IF($H$71="", 0, $H$71)), $R193,
    FALSE, N("Check if case is 'TWO' and both directions"),
    AND(
        $D$71 = "TWO",
        OR($Q193 &lt; -ABS($H$71), $Q193 &gt; ABS($H$71))
    ), $R193,
    FALSE, N("Default case: Return NA()"),
    TRUE, NA()
)</f>
        <v>#VALUE!</v>
      </c>
      <c r="V193" s="38"/>
      <c r="W193" s="23">
        <v>-0.16666666666666879</v>
      </c>
      <c r="X193" s="23">
        <v>0.35</v>
      </c>
      <c r="Y193" s="23">
        <f t="shared" si="29"/>
        <v>0.35</v>
      </c>
      <c r="Z193" s="23" t="str">
        <f t="shared" si="30"/>
        <v>x</v>
      </c>
    </row>
    <row r="194" spans="15:26" ht="16" x14ac:dyDescent="0.2">
      <c r="O194" s="38"/>
      <c r="P194" s="38"/>
      <c r="Q194" s="46">
        <f t="shared" si="45"/>
        <v>2.9999999999999956</v>
      </c>
      <c r="R194" s="81">
        <f t="shared" si="46"/>
        <v>4.4318484119380665E-3</v>
      </c>
      <c r="S194" s="81" t="e" cm="1">
        <f t="array" ref="S194">_xlfn.IFS(
    FALSE, N("Check if X1 shading is ON"),
    $S$48&lt;&gt;"x", NA(),
    FALSE, N("Check if case is 'LEFT' and x axis value less than z score"),
    AND($D$67 = "LEFT", $Q194 &lt; IF($H$67="", 0, $H$67)), $R194,
    FALSE, N("Check if case is 'RIGHT' and x axis value greater than z score"),
    AND($D$67 = "RIGHT", $Q194 &gt; IF($H$67="", 0, $H$67)), $R194,
    FALSE, N("Check if case is 'TWO' and both directions"),
    AND(
        $D$67 = "TWO",
        OR($Q194 &lt; -ABS($H$67), $Q194 &gt; ABS($H$68))
    ), $R194,
    FALSE, N("Default case: Return NA()"),
    TRUE, NA()
)</f>
        <v>#N/A</v>
      </c>
      <c r="T194" s="81" cm="1">
        <f t="array" ref="T194">_xlfn.IFS(
    FALSE, N("Check if X1 shading is ON"),
    $S$48&lt;&gt;"x", NA(),
    FALSE, N("Check if case is 'LEFT' and x axis value less than z score"),
    AND($D$68 = "LEFT", $Q194 &lt; IF($H$68="", 0, $H$68)), $R194,
    FALSE, N("Check if case is 'RIGHT' and x axis value greater than z score"),
    AND($D$68 = "RIGHT", $Q194 &gt; IF($H$68="", 0, $H$68)), $R194,
    FALSE, N("Default case: Return NA()"),
    TRUE, NA()
)</f>
        <v>4.4318484119380665E-3</v>
      </c>
      <c r="U194" s="81" t="e" cm="1">
        <f t="array" ref="U194">_xlfn.IFS(
    FALSE, N("Check if X1 shading is ON"),
    $U$48&lt;&gt;"x", NA(),
    FALSE, N("Check if case is 'LEFT' and x axis value less than z score"),
    AND($D$71 = "LEFT", $Q194 &lt; IF($H$71="", 0, $H$71)), $R194,
    FALSE, N("Check if case is 'RIGHT' and x axis value greater than z score"),
    AND($D$71 = "RIGHT", $Q194 &gt; IF($H$71="", 0, $H$71)), $R194,
    FALSE, N("Check if case is 'TWO' and both directions"),
    AND(
        $D$71 = "TWO",
        OR($Q194 &lt; -ABS($H$71), $Q194 &gt; ABS($H$71))
    ), $R194,
    FALSE, N("Default case: Return NA()"),
    TRUE, NA()
)</f>
        <v>#VALUE!</v>
      </c>
      <c r="V194" s="38"/>
      <c r="W194" s="23">
        <v>0.16666666666666449</v>
      </c>
      <c r="X194" s="23">
        <v>0.35</v>
      </c>
      <c r="Y194" s="23">
        <f t="shared" si="29"/>
        <v>0.35</v>
      </c>
      <c r="Z194" s="23" t="str">
        <f t="shared" si="30"/>
        <v>x</v>
      </c>
    </row>
    <row r="195" spans="15:26" ht="16" x14ac:dyDescent="0.2">
      <c r="O195" s="38"/>
      <c r="P195" s="38"/>
      <c r="Q195" s="38"/>
      <c r="R195" s="38"/>
      <c r="S195" s="39"/>
      <c r="T195" s="39"/>
      <c r="U195" s="39"/>
      <c r="V195" s="38"/>
      <c r="W195" s="23">
        <v>0.33333333333333115</v>
      </c>
      <c r="X195" s="23">
        <v>0.35</v>
      </c>
      <c r="Y195" s="23">
        <f t="shared" si="29"/>
        <v>0.35</v>
      </c>
      <c r="Z195" s="23" t="str">
        <f t="shared" si="30"/>
        <v>x</v>
      </c>
    </row>
    <row r="196" spans="15:26" ht="16" x14ac:dyDescent="0.2">
      <c r="O196" s="38"/>
      <c r="P196" s="38"/>
      <c r="Q196" s="38"/>
      <c r="R196" s="38"/>
      <c r="S196" s="39"/>
      <c r="T196" s="39"/>
      <c r="U196" s="39"/>
      <c r="V196" s="38"/>
      <c r="W196" s="23">
        <v>-0.16666666666666879</v>
      </c>
      <c r="X196" s="23">
        <v>0.374</v>
      </c>
      <c r="Y196" s="23">
        <f t="shared" si="29"/>
        <v>0.374</v>
      </c>
      <c r="Z196" s="23" t="str">
        <f t="shared" si="30"/>
        <v>x</v>
      </c>
    </row>
    <row r="197" spans="15:26" x14ac:dyDescent="0.2">
      <c r="O197" s="86"/>
      <c r="P197" s="86"/>
      <c r="Q197" s="86"/>
      <c r="R197" s="86"/>
      <c r="S197" s="48"/>
      <c r="T197" s="48"/>
      <c r="U197" s="48"/>
      <c r="V197" s="86"/>
      <c r="W197" s="23">
        <v>0.16666666666666449</v>
      </c>
      <c r="X197" s="23">
        <v>0.374</v>
      </c>
      <c r="Y197" s="23">
        <f t="shared" ref="Y197" si="49">IF($Y$2="x",X197,NA())</f>
        <v>0.374</v>
      </c>
      <c r="Z197" s="23" t="str">
        <f t="shared" ref="Z197" si="50">IF($G$66="","",$G$66)</f>
        <v>x</v>
      </c>
    </row>
  </sheetData>
  <mergeCells count="4">
    <mergeCell ref="B34:C34"/>
    <mergeCell ref="B35:D35"/>
    <mergeCell ref="B36:D36"/>
    <mergeCell ref="B37:D37"/>
  </mergeCells>
  <dataValidations count="10">
    <dataValidation type="list" allowBlank="1" showInputMessage="1" showErrorMessage="1" sqref="F31" xr:uid="{B5C02FA5-0356-3C49-AA5D-9B43BCD5C782}">
      <formula1>"left, right"</formula1>
    </dataValidation>
    <dataValidation type="list" allowBlank="1" showInputMessage="1" showErrorMessage="1" sqref="F27:F28" xr:uid="{F8E515A3-CC60-9043-A901-9837941C26B7}">
      <formula1>"left, right, two left, two right"</formula1>
    </dataValidation>
    <dataValidation type="list" allowBlank="1" showInputMessage="1" showErrorMessage="1" sqref="D31" xr:uid="{7D6A4FD8-BE58-6F40-8969-A5A8AAAA167A}">
      <formula1>"normal pop, normal x̅,  T x̅"</formula1>
    </dataValidation>
    <dataValidation type="list" allowBlank="1" showInputMessage="1" showErrorMessage="1" sqref="J25" xr:uid="{CA3BE965-3A41-5244-99D8-A3D6ADF5B979}">
      <formula1>"z score, t score"</formula1>
    </dataValidation>
    <dataValidation type="list" allowBlank="1" showInputMessage="1" showErrorMessage="1" sqref="H25" xr:uid="{54B0C0CC-7CEC-7F48-BC18-7EFA5DD7E944}">
      <formula1>"σ, σ(x̅) = σ/√n, σ̂(x̅) = s/√n"</formula1>
    </dataValidation>
    <dataValidation type="list" allowBlank="1" showInputMessage="1" showErrorMessage="1" sqref="G48 I25" xr:uid="{7408A32E-60BD-7243-9388-6FFF2DA94E47}">
      <formula1>"x, x̅, r"</formula1>
    </dataValidation>
    <dataValidation type="list" allowBlank="1" showInputMessage="1" showErrorMessage="1" sqref="K25" xr:uid="{048A3B8E-0079-BA4C-B11B-CBA332F3DE1A}">
      <formula1>"P(x), P(x̅)"</formula1>
    </dataValidation>
    <dataValidation type="whole" allowBlank="1" showInputMessage="1" showErrorMessage="1" sqref="J52 M21" xr:uid="{A3DFD038-4F53-5841-9F1F-F1125DFC9067}">
      <formula1>0</formula1>
      <formula2>3</formula2>
    </dataValidation>
    <dataValidation type="list" allowBlank="1" showInputMessage="1" showErrorMessage="1" sqref="G25" xr:uid="{1760CA55-DBD9-8A48-AFC7-BE9AB7ED4E80}">
      <formula1>"x̅, μ"</formula1>
    </dataValidation>
    <dataValidation type="list" allowBlank="1" showInputMessage="1" showErrorMessage="1" sqref="D27:D28" xr:uid="{34A4B57C-2410-6548-A8F8-06B76AD1363A}">
      <formula1>"normal pop, normal μ0,  T μ0"</formula1>
    </dataValidation>
  </dataValidations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0E48C-57C5-C341-A291-BD0B0E61ACB9}">
  <dimension ref="B5:D77"/>
  <sheetViews>
    <sheetView showGridLines="0" topLeftCell="A35" zoomScale="130" zoomScaleNormal="130" workbookViewId="0">
      <selection activeCell="C56" sqref="C56"/>
    </sheetView>
  </sheetViews>
  <sheetFormatPr baseColWidth="10" defaultColWidth="10.83203125" defaultRowHeight="16" x14ac:dyDescent="0.2"/>
  <cols>
    <col min="1" max="1" width="2" style="250" customWidth="1"/>
    <col min="2" max="2" width="8.83203125" style="250" customWidth="1"/>
    <col min="3" max="3" width="12.1640625" style="250" customWidth="1"/>
    <col min="4" max="4" width="13.6640625" style="250" customWidth="1"/>
    <col min="5" max="5" width="4.83203125" style="250" customWidth="1"/>
    <col min="6" max="16384" width="10.83203125" style="250"/>
  </cols>
  <sheetData>
    <row r="5" spans="2:4" ht="16" customHeight="1" x14ac:dyDescent="0.2">
      <c r="B5" s="316" t="s">
        <v>415</v>
      </c>
      <c r="C5" s="316"/>
      <c r="D5" s="316"/>
    </row>
    <row r="6" spans="2:4" ht="16" customHeight="1" x14ac:dyDescent="0.2">
      <c r="B6" s="316"/>
      <c r="C6" s="316"/>
      <c r="D6" s="316"/>
    </row>
    <row r="7" spans="2:4" ht="16" customHeight="1" x14ac:dyDescent="0.2">
      <c r="B7" s="316"/>
      <c r="C7" s="316"/>
      <c r="D7" s="316"/>
    </row>
    <row r="8" spans="2:4" ht="29.5" customHeight="1" x14ac:dyDescent="0.2">
      <c r="B8" s="316"/>
      <c r="C8" s="316"/>
      <c r="D8" s="316"/>
    </row>
    <row r="10" spans="2:4" ht="34" x14ac:dyDescent="0.2">
      <c r="B10" s="255" t="s">
        <v>416</v>
      </c>
      <c r="C10" s="256" t="s">
        <v>417</v>
      </c>
      <c r="D10" s="256" t="s">
        <v>418</v>
      </c>
    </row>
    <row r="11" spans="2:4" x14ac:dyDescent="0.2">
      <c r="B11" s="253" t="s">
        <v>419</v>
      </c>
      <c r="C11" s="251">
        <v>35</v>
      </c>
      <c r="D11" s="251">
        <v>5</v>
      </c>
    </row>
    <row r="12" spans="2:4" x14ac:dyDescent="0.2">
      <c r="B12" s="253" t="s">
        <v>228</v>
      </c>
      <c r="C12" s="251">
        <v>96</v>
      </c>
      <c r="D12" s="251">
        <v>5</v>
      </c>
    </row>
    <row r="13" spans="2:4" x14ac:dyDescent="0.2">
      <c r="B13" s="253" t="s">
        <v>420</v>
      </c>
      <c r="C13" s="251">
        <v>147</v>
      </c>
      <c r="D13" s="251">
        <v>5</v>
      </c>
    </row>
    <row r="14" spans="2:4" x14ac:dyDescent="0.2">
      <c r="B14" s="253" t="s">
        <v>421</v>
      </c>
      <c r="C14" s="251">
        <v>160</v>
      </c>
      <c r="D14" s="251">
        <v>5</v>
      </c>
    </row>
    <row r="34" spans="2:4" x14ac:dyDescent="0.2">
      <c r="B34" s="316" t="s">
        <v>422</v>
      </c>
      <c r="C34" s="316"/>
      <c r="D34" s="316"/>
    </row>
    <row r="35" spans="2:4" x14ac:dyDescent="0.2">
      <c r="B35" s="316"/>
      <c r="C35" s="316"/>
      <c r="D35" s="316"/>
    </row>
    <row r="36" spans="2:4" ht="36.75" customHeight="1" x14ac:dyDescent="0.2">
      <c r="B36" s="316"/>
      <c r="C36" s="316"/>
      <c r="D36" s="316"/>
    </row>
    <row r="38" spans="2:4" ht="34" x14ac:dyDescent="0.2">
      <c r="B38" s="255" t="s">
        <v>416</v>
      </c>
      <c r="C38" s="254" t="s">
        <v>423</v>
      </c>
      <c r="D38" s="254" t="s">
        <v>424</v>
      </c>
    </row>
    <row r="39" spans="2:4" x14ac:dyDescent="0.2">
      <c r="B39" s="253" t="s">
        <v>419</v>
      </c>
      <c r="C39" s="251">
        <v>90</v>
      </c>
      <c r="D39" s="251">
        <v>80</v>
      </c>
    </row>
    <row r="40" spans="2:4" x14ac:dyDescent="0.2">
      <c r="B40" s="253" t="s">
        <v>228</v>
      </c>
      <c r="C40" s="251">
        <v>90</v>
      </c>
      <c r="D40" s="251">
        <v>58</v>
      </c>
    </row>
    <row r="41" spans="2:4" x14ac:dyDescent="0.2">
      <c r="B41" s="253" t="s">
        <v>420</v>
      </c>
      <c r="C41" s="251">
        <v>100</v>
      </c>
      <c r="D41" s="251">
        <v>90</v>
      </c>
    </row>
    <row r="42" spans="2:4" x14ac:dyDescent="0.2">
      <c r="B42" s="253" t="s">
        <v>421</v>
      </c>
      <c r="C42" s="251">
        <v>100</v>
      </c>
      <c r="D42" s="251">
        <v>80</v>
      </c>
    </row>
    <row r="50" spans="2:4" ht="19" customHeight="1" x14ac:dyDescent="0.2">
      <c r="B50" s="317" t="s">
        <v>425</v>
      </c>
      <c r="C50" s="317"/>
      <c r="D50" s="317"/>
    </row>
    <row r="51" spans="2:4" ht="34.5" customHeight="1" x14ac:dyDescent="0.2">
      <c r="B51" s="317"/>
      <c r="C51" s="317"/>
      <c r="D51" s="317"/>
    </row>
    <row r="53" spans="2:4" ht="34" x14ac:dyDescent="0.2">
      <c r="B53" s="255" t="s">
        <v>416</v>
      </c>
      <c r="C53" s="254" t="s">
        <v>426</v>
      </c>
      <c r="D53" s="254" t="s">
        <v>427</v>
      </c>
    </row>
    <row r="54" spans="2:4" x14ac:dyDescent="0.2">
      <c r="B54" s="253" t="s">
        <v>419</v>
      </c>
      <c r="C54" s="251">
        <v>95</v>
      </c>
      <c r="D54" s="251">
        <v>80</v>
      </c>
    </row>
    <row r="55" spans="2:4" x14ac:dyDescent="0.2">
      <c r="B55" s="253" t="s">
        <v>228</v>
      </c>
      <c r="C55" s="251">
        <v>106</v>
      </c>
      <c r="D55" s="251">
        <v>58</v>
      </c>
    </row>
    <row r="56" spans="2:4" x14ac:dyDescent="0.2">
      <c r="B56" s="253" t="s">
        <v>420</v>
      </c>
      <c r="C56" s="251">
        <v>105</v>
      </c>
      <c r="D56" s="251">
        <v>90</v>
      </c>
    </row>
    <row r="57" spans="2:4" x14ac:dyDescent="0.2">
      <c r="B57" s="253" t="s">
        <v>421</v>
      </c>
      <c r="C57" s="251">
        <v>110</v>
      </c>
      <c r="D57" s="251">
        <v>80</v>
      </c>
    </row>
    <row r="69" spans="2:4" ht="19" customHeight="1" x14ac:dyDescent="0.2">
      <c r="B69" s="316" t="s">
        <v>428</v>
      </c>
      <c r="C69" s="316"/>
      <c r="D69" s="316"/>
    </row>
    <row r="70" spans="2:4" x14ac:dyDescent="0.2">
      <c r="B70" s="316"/>
      <c r="C70" s="316"/>
      <c r="D70" s="316"/>
    </row>
    <row r="71" spans="2:4" x14ac:dyDescent="0.2">
      <c r="B71" s="316"/>
      <c r="C71" s="316"/>
      <c r="D71" s="316"/>
    </row>
    <row r="73" spans="2:4" ht="17" x14ac:dyDescent="0.2">
      <c r="B73" s="255" t="s">
        <v>416</v>
      </c>
      <c r="C73" s="254" t="s">
        <v>429</v>
      </c>
      <c r="D73" s="254" t="s">
        <v>430</v>
      </c>
    </row>
    <row r="74" spans="2:4" x14ac:dyDescent="0.2">
      <c r="B74" s="253" t="s">
        <v>419</v>
      </c>
      <c r="C74" s="252">
        <v>105</v>
      </c>
      <c r="D74" s="251">
        <v>3</v>
      </c>
    </row>
    <row r="75" spans="2:4" x14ac:dyDescent="0.2">
      <c r="B75" s="253" t="s">
        <v>228</v>
      </c>
      <c r="C75" s="252">
        <v>58</v>
      </c>
      <c r="D75" s="251">
        <v>-2</v>
      </c>
    </row>
    <row r="76" spans="2:4" x14ac:dyDescent="0.2">
      <c r="B76" s="253" t="s">
        <v>420</v>
      </c>
      <c r="C76" s="252">
        <v>95</v>
      </c>
      <c r="D76" s="251">
        <v>-1</v>
      </c>
    </row>
    <row r="77" spans="2:4" x14ac:dyDescent="0.2">
      <c r="B77" s="253" t="s">
        <v>421</v>
      </c>
      <c r="C77" s="252">
        <v>100</v>
      </c>
      <c r="D77" s="251">
        <v>0</v>
      </c>
    </row>
  </sheetData>
  <mergeCells count="4">
    <mergeCell ref="B69:D71"/>
    <mergeCell ref="B34:D36"/>
    <mergeCell ref="B50:D51"/>
    <mergeCell ref="B5:D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8A2F9-55DF-5041-91DC-68A0D410727B}">
  <dimension ref="A2:BH197"/>
  <sheetViews>
    <sheetView showGridLines="0" topLeftCell="G50" zoomScale="140" zoomScaleNormal="140" workbookViewId="0">
      <selection activeCell="M62" sqref="M62"/>
    </sheetView>
  </sheetViews>
  <sheetFormatPr baseColWidth="10" defaultColWidth="10.83203125" defaultRowHeight="15" x14ac:dyDescent="0.2"/>
  <cols>
    <col min="1" max="1" width="3.33203125" customWidth="1"/>
    <col min="2" max="2" width="10.83203125" style="10" customWidth="1"/>
    <col min="3" max="3" width="12.83203125" style="10" customWidth="1"/>
    <col min="4" max="4" width="12" style="10" customWidth="1"/>
    <col min="5" max="5" width="11.1640625" style="15" customWidth="1"/>
    <col min="6" max="6" width="7.33203125" style="10" bestFit="1" customWidth="1"/>
    <col min="7" max="7" width="28.83203125" style="10" bestFit="1" customWidth="1"/>
    <col min="8" max="8" width="37.83203125" style="10" customWidth="1"/>
    <col min="9" max="9" width="27" style="10" customWidth="1"/>
    <col min="10" max="10" width="19.83203125" style="10" customWidth="1"/>
    <col min="11" max="11" width="10.83203125" style="10"/>
    <col min="12" max="12" width="18" style="10" customWidth="1"/>
    <col min="13" max="14" width="10.83203125" style="10"/>
    <col min="15" max="15" width="13.1640625" style="10" customWidth="1"/>
    <col min="16" max="16" width="13.6640625" style="10" bestFit="1" customWidth="1"/>
    <col min="17" max="17" width="14.5" style="10" bestFit="1" customWidth="1"/>
    <col min="18" max="18" width="7.83203125" customWidth="1"/>
    <col min="20" max="20" width="24.83203125" bestFit="1" customWidth="1"/>
    <col min="21" max="21" width="100.1640625" style="10" customWidth="1"/>
    <col min="22" max="23" width="11.83203125" style="10" customWidth="1"/>
    <col min="24" max="25" width="20.1640625" style="10" customWidth="1"/>
    <col min="26" max="26" width="23.1640625" style="10" bestFit="1" customWidth="1"/>
    <col min="27" max="27" width="17.1640625" style="10" bestFit="1" customWidth="1"/>
    <col min="28" max="28" width="11" style="10" bestFit="1" customWidth="1"/>
    <col min="29" max="29" width="6.83203125" style="10" bestFit="1" customWidth="1"/>
    <col min="30" max="30" width="13.33203125" style="10" bestFit="1" customWidth="1"/>
    <col min="31" max="31" width="8.1640625" style="10" bestFit="1" customWidth="1"/>
    <col min="32" max="32" width="53" style="10" customWidth="1"/>
    <col min="33" max="37" width="15" style="10" customWidth="1"/>
    <col min="38" max="38" width="14.5" style="10" customWidth="1"/>
    <col min="39" max="56" width="10.83203125" style="10"/>
    <col min="57" max="61" width="11" style="10" customWidth="1"/>
    <col min="62" max="16384" width="10.83203125" style="10"/>
  </cols>
  <sheetData>
    <row r="2" spans="2:60" s="257" customFormat="1" ht="16" x14ac:dyDescent="0.2">
      <c r="B2" s="227"/>
      <c r="C2" s="227"/>
      <c r="D2" s="227"/>
      <c r="E2" s="247"/>
      <c r="G2" s="249" t="s">
        <v>0</v>
      </c>
      <c r="H2" s="203" t="s">
        <v>1</v>
      </c>
      <c r="I2" s="249" t="s">
        <v>2</v>
      </c>
      <c r="J2" s="227"/>
      <c r="K2" s="227"/>
      <c r="L2" s="227"/>
      <c r="M2" s="227"/>
      <c r="N2" s="227"/>
      <c r="O2" s="227"/>
      <c r="P2" s="227"/>
      <c r="Q2"/>
      <c r="R2"/>
      <c r="S2"/>
      <c r="X2" s="310"/>
      <c r="Y2" s="310"/>
      <c r="AM2" s="310"/>
      <c r="AN2" s="310"/>
      <c r="AO2" s="310"/>
      <c r="AR2" s="16"/>
      <c r="AS2" s="16"/>
      <c r="AT2" s="25" t="str">
        <f>AG48</f>
        <v>x</v>
      </c>
      <c r="AU2" s="16"/>
      <c r="AV2"/>
    </row>
    <row r="3" spans="2:60" s="257" customFormat="1" ht="16" x14ac:dyDescent="0.2">
      <c r="B3" s="227"/>
      <c r="C3" s="227"/>
      <c r="D3" s="227"/>
      <c r="E3" s="247"/>
      <c r="G3" s="246" t="s">
        <v>3</v>
      </c>
      <c r="H3" s="245" t="s">
        <v>4</v>
      </c>
      <c r="I3" s="244">
        <f>AVERAGE(E8:E107)</f>
        <v>10.341100000000001</v>
      </c>
      <c r="J3"/>
      <c r="K3"/>
      <c r="L3"/>
      <c r="M3"/>
      <c r="N3" s="227"/>
      <c r="O3" s="227"/>
      <c r="P3" s="227"/>
      <c r="Q3"/>
      <c r="R3"/>
      <c r="S3"/>
      <c r="X3" s="310"/>
      <c r="Y3" s="310"/>
      <c r="AB3" s="10"/>
      <c r="AC3" s="10"/>
      <c r="AD3" s="10"/>
      <c r="AE3" s="10"/>
      <c r="AF3" s="10"/>
      <c r="AK3" s="2"/>
      <c r="AM3" s="310"/>
      <c r="AN3" s="310"/>
      <c r="AO3" s="310"/>
      <c r="AR3" s="23" t="s">
        <v>5</v>
      </c>
      <c r="AS3" s="23" t="s">
        <v>6</v>
      </c>
      <c r="AT3" s="23" t="s">
        <v>7</v>
      </c>
      <c r="AU3" s="23" t="s">
        <v>8</v>
      </c>
      <c r="AV3"/>
    </row>
    <row r="4" spans="2:60" s="257" customFormat="1" ht="31" x14ac:dyDescent="0.35">
      <c r="B4" s="248" t="s">
        <v>9</v>
      </c>
      <c r="C4" s="227"/>
      <c r="D4" s="227"/>
      <c r="E4" s="247"/>
      <c r="G4" s="246" t="s">
        <v>10</v>
      </c>
      <c r="H4" s="245" t="s">
        <v>11</v>
      </c>
      <c r="I4" s="244">
        <f>_xlfn.VAR.P(E8:E107)</f>
        <v>2.4743857899999711</v>
      </c>
      <c r="J4"/>
      <c r="K4"/>
      <c r="L4"/>
      <c r="M4"/>
      <c r="N4" s="227"/>
      <c r="O4" s="227"/>
      <c r="P4" s="227"/>
      <c r="Q4"/>
      <c r="R4"/>
      <c r="S4"/>
      <c r="X4" s="310"/>
      <c r="Y4" s="310"/>
      <c r="AB4" s="10"/>
      <c r="AC4" s="10"/>
      <c r="AD4" s="10"/>
      <c r="AE4" s="10"/>
      <c r="AK4" s="2"/>
      <c r="AM4" s="310"/>
      <c r="AN4" s="310"/>
      <c r="AO4" s="310"/>
      <c r="AR4" s="23">
        <v>-2.3333333333333357</v>
      </c>
      <c r="AS4" s="23">
        <v>1.4E-2</v>
      </c>
      <c r="AT4" s="23">
        <f t="shared" ref="AT4:AT35" si="0">IF($AT$2="x",AS4,NA())</f>
        <v>1.4E-2</v>
      </c>
      <c r="AU4" s="23" t="str">
        <f t="shared" ref="AU4:AU35" si="1">IF($AB$66="","",$AB$66)</f>
        <v>x</v>
      </c>
      <c r="AV4"/>
    </row>
    <row r="5" spans="2:60" s="257" customFormat="1" ht="16" x14ac:dyDescent="0.2">
      <c r="B5" s="227" t="s">
        <v>12</v>
      </c>
      <c r="C5" s="227"/>
      <c r="D5" s="227"/>
      <c r="E5" s="247"/>
      <c r="G5" s="246" t="s">
        <v>13</v>
      </c>
      <c r="H5" s="245" t="s">
        <v>14</v>
      </c>
      <c r="I5" s="244">
        <f>_xlfn.STDEV.P(E8:E107)</f>
        <v>1.5730180513903746</v>
      </c>
      <c r="J5"/>
      <c r="K5"/>
      <c r="L5"/>
      <c r="M5"/>
      <c r="N5" s="227"/>
      <c r="O5" s="227"/>
      <c r="P5" s="227"/>
      <c r="Q5"/>
      <c r="R5"/>
      <c r="S5"/>
      <c r="X5" s="310"/>
      <c r="Y5" s="310"/>
      <c r="AB5" s="10"/>
      <c r="AC5" s="10"/>
      <c r="AD5" s="10"/>
      <c r="AE5" s="10"/>
      <c r="AM5" s="310"/>
      <c r="AN5" s="310"/>
      <c r="AO5" s="310"/>
      <c r="AR5" s="23">
        <v>-2.1666666666666696</v>
      </c>
      <c r="AS5" s="23">
        <v>1.4E-2</v>
      </c>
      <c r="AT5" s="23">
        <f t="shared" si="0"/>
        <v>1.4E-2</v>
      </c>
      <c r="AU5" s="23" t="str">
        <f t="shared" si="1"/>
        <v>x</v>
      </c>
      <c r="AV5"/>
    </row>
    <row r="6" spans="2:60" s="257" customFormat="1" ht="16" x14ac:dyDescent="0.2">
      <c r="B6" s="148"/>
      <c r="C6" s="148"/>
      <c r="D6" s="148"/>
      <c r="E6" s="166"/>
      <c r="F6" s="148"/>
      <c r="G6" s="243"/>
      <c r="H6" s="148"/>
      <c r="I6" s="148"/>
      <c r="J6" s="148"/>
      <c r="K6" s="227"/>
      <c r="L6" s="227"/>
      <c r="M6" s="227"/>
      <c r="N6" s="227"/>
      <c r="O6" s="227"/>
      <c r="P6" s="148"/>
      <c r="Q6" s="148"/>
      <c r="R6"/>
      <c r="S6"/>
      <c r="T6"/>
      <c r="Y6" s="310"/>
      <c r="Z6" s="310"/>
      <c r="AC6" s="10"/>
      <c r="AD6" s="10"/>
      <c r="AE6" s="10"/>
      <c r="AF6" s="10"/>
      <c r="AN6" s="310"/>
      <c r="AO6" s="310"/>
      <c r="AP6" s="310"/>
      <c r="AR6" s="23">
        <v>-1.8333333333333366</v>
      </c>
      <c r="AS6" s="23">
        <v>1.4E-2</v>
      </c>
      <c r="AT6" s="23">
        <f t="shared" si="0"/>
        <v>1.4E-2</v>
      </c>
      <c r="AU6" s="23" t="str">
        <f t="shared" si="1"/>
        <v>x</v>
      </c>
      <c r="AV6"/>
      <c r="AW6"/>
    </row>
    <row r="7" spans="2:60" s="257" customFormat="1" ht="16" x14ac:dyDescent="0.2">
      <c r="B7" s="242" t="s">
        <v>15</v>
      </c>
      <c r="C7" s="242" t="s">
        <v>16</v>
      </c>
      <c r="D7" s="242" t="s">
        <v>17</v>
      </c>
      <c r="E7" s="241" t="s">
        <v>18</v>
      </c>
      <c r="F7" s="213"/>
      <c r="G7" s="240"/>
      <c r="H7" s="239"/>
      <c r="I7" s="239"/>
      <c r="J7" s="148"/>
      <c r="K7"/>
      <c r="L7"/>
      <c r="M7"/>
      <c r="N7"/>
      <c r="O7"/>
      <c r="P7" s="148"/>
      <c r="Q7" s="148"/>
      <c r="R7"/>
      <c r="S7"/>
      <c r="T7"/>
      <c r="AL7" s="2"/>
      <c r="AN7" s="310"/>
      <c r="AO7" s="310"/>
      <c r="AP7" s="310"/>
      <c r="AR7" s="23">
        <v>-1.6666666666666696</v>
      </c>
      <c r="AS7" s="23">
        <v>1.4E-2</v>
      </c>
      <c r="AT7" s="23">
        <f t="shared" si="0"/>
        <v>1.4E-2</v>
      </c>
      <c r="AU7" s="23" t="str">
        <f t="shared" si="1"/>
        <v>x</v>
      </c>
      <c r="AV7"/>
      <c r="AW7"/>
    </row>
    <row r="8" spans="2:60" s="257" customFormat="1" ht="16" x14ac:dyDescent="0.2">
      <c r="B8" s="174" t="s">
        <v>19</v>
      </c>
      <c r="C8" s="174" t="s">
        <v>20</v>
      </c>
      <c r="D8" s="174" t="s">
        <v>21</v>
      </c>
      <c r="E8" s="238">
        <v>6.6</v>
      </c>
      <c r="F8" s="213"/>
      <c r="G8" s="159"/>
      <c r="H8" s="148"/>
      <c r="I8" s="148"/>
      <c r="J8" s="148"/>
      <c r="K8" s="148"/>
      <c r="L8" s="148"/>
      <c r="M8"/>
      <c r="N8"/>
      <c r="O8" s="148"/>
      <c r="P8" s="148"/>
      <c r="Q8" s="148"/>
      <c r="R8"/>
      <c r="S8"/>
      <c r="T8"/>
      <c r="AL8" s="2"/>
      <c r="AN8" s="310"/>
      <c r="AO8" s="310"/>
      <c r="AP8" s="310"/>
      <c r="AR8" s="23">
        <v>-1.5000000000000027</v>
      </c>
      <c r="AS8" s="23">
        <v>1.4E-2</v>
      </c>
      <c r="AT8" s="23">
        <f t="shared" si="0"/>
        <v>1.4E-2</v>
      </c>
      <c r="AU8" s="23" t="str">
        <f t="shared" si="1"/>
        <v>x</v>
      </c>
      <c r="AV8"/>
      <c r="AW8"/>
    </row>
    <row r="9" spans="2:60" s="257" customFormat="1" ht="16" x14ac:dyDescent="0.2">
      <c r="B9" s="174" t="s">
        <v>22</v>
      </c>
      <c r="C9" s="174" t="s">
        <v>23</v>
      </c>
      <c r="D9" s="174" t="s">
        <v>24</v>
      </c>
      <c r="E9" s="238">
        <v>6.82</v>
      </c>
      <c r="F9" s="213"/>
      <c r="G9" s="177" t="s">
        <v>25</v>
      </c>
      <c r="H9" s="148"/>
      <c r="I9" s="148"/>
      <c r="J9" s="148"/>
      <c r="K9" s="148"/>
      <c r="L9" s="148"/>
      <c r="M9"/>
      <c r="N9"/>
      <c r="O9" s="148"/>
      <c r="P9" s="148"/>
      <c r="Q9" s="148"/>
      <c r="R9"/>
      <c r="S9"/>
      <c r="T9"/>
      <c r="V9" s="15"/>
      <c r="W9" s="15"/>
      <c r="X9" s="310"/>
      <c r="Y9" s="310"/>
      <c r="Z9" s="310"/>
      <c r="AA9" s="310"/>
      <c r="AB9" s="310"/>
      <c r="AC9" s="310"/>
      <c r="AD9" s="310"/>
      <c r="AE9" s="310"/>
      <c r="AF9" s="310"/>
      <c r="AL9" s="2"/>
      <c r="AN9" s="310"/>
      <c r="AO9" s="310"/>
      <c r="AP9" s="310"/>
      <c r="AR9" s="23">
        <v>-1.3333333333333357</v>
      </c>
      <c r="AS9" s="23">
        <v>1.4E-2</v>
      </c>
      <c r="AT9" s="23">
        <f t="shared" si="0"/>
        <v>1.4E-2</v>
      </c>
      <c r="AU9" s="23" t="str">
        <f t="shared" si="1"/>
        <v>x</v>
      </c>
      <c r="AV9"/>
      <c r="AW9"/>
    </row>
    <row r="10" spans="2:60" s="257" customFormat="1" ht="16" x14ac:dyDescent="0.2">
      <c r="B10" s="174" t="s">
        <v>26</v>
      </c>
      <c r="C10" s="174" t="s">
        <v>27</v>
      </c>
      <c r="D10" s="174" t="s">
        <v>28</v>
      </c>
      <c r="E10" s="238">
        <v>6.82</v>
      </c>
      <c r="F10" s="213"/>
      <c r="G10" s="283">
        <f>G58-2*I5</f>
        <v>7.1950638972192511</v>
      </c>
      <c r="H10"/>
      <c r="I10"/>
      <c r="J10" s="148"/>
      <c r="K10"/>
      <c r="L10"/>
      <c r="M10"/>
      <c r="N10"/>
      <c r="O10" s="148"/>
      <c r="P10" s="148"/>
      <c r="Q10" s="148"/>
      <c r="R10"/>
      <c r="S10"/>
      <c r="T10"/>
      <c r="V10" s="15"/>
      <c r="W10" s="15"/>
      <c r="X10" s="310"/>
      <c r="Y10" s="310"/>
      <c r="Z10" s="310"/>
      <c r="AA10" s="310"/>
      <c r="AB10" s="310"/>
      <c r="AC10" s="310"/>
      <c r="AD10" s="310"/>
      <c r="AE10" s="310"/>
      <c r="AF10" s="310"/>
      <c r="AN10" s="310"/>
      <c r="AO10" s="310"/>
      <c r="AP10" s="310"/>
      <c r="AR10" s="23">
        <v>-1.1666666666666687</v>
      </c>
      <c r="AS10" s="23">
        <v>1.4E-2</v>
      </c>
      <c r="AT10" s="23">
        <f t="shared" si="0"/>
        <v>1.4E-2</v>
      </c>
      <c r="AU10" s="23" t="str">
        <f t="shared" si="1"/>
        <v>x</v>
      </c>
      <c r="AV10"/>
      <c r="AW10"/>
    </row>
    <row r="11" spans="2:60" s="257" customFormat="1" ht="16" x14ac:dyDescent="0.2">
      <c r="B11" s="174" t="s">
        <v>29</v>
      </c>
      <c r="C11" s="174" t="s">
        <v>30</v>
      </c>
      <c r="D11" s="174" t="s">
        <v>31</v>
      </c>
      <c r="E11" s="228">
        <v>7.7</v>
      </c>
      <c r="F11" s="213"/>
      <c r="G11" s="165"/>
      <c r="H11"/>
      <c r="I11"/>
      <c r="J11" s="148"/>
      <c r="K11"/>
      <c r="L11"/>
      <c r="M11"/>
      <c r="N11" s="148"/>
      <c r="O11" s="237" t="s">
        <v>32</v>
      </c>
      <c r="P11" s="237" t="s">
        <v>33</v>
      </c>
      <c r="Q11" s="237" t="s">
        <v>34</v>
      </c>
      <c r="R11" s="237" t="s">
        <v>35</v>
      </c>
      <c r="S11" s="237" t="s">
        <v>36</v>
      </c>
      <c r="T11" s="237" t="s">
        <v>37</v>
      </c>
      <c r="V11" s="15"/>
      <c r="W11" s="15"/>
      <c r="X11" s="310"/>
      <c r="Y11" s="310"/>
      <c r="Z11" s="310"/>
      <c r="AA11" s="310"/>
      <c r="AB11" s="310"/>
      <c r="AC11" s="310"/>
      <c r="AD11" s="310"/>
      <c r="AE11" s="310"/>
      <c r="AF11" s="310"/>
      <c r="AN11" s="310"/>
      <c r="AO11" s="310"/>
      <c r="AP11" s="310"/>
      <c r="AR11" s="23">
        <v>-0.83333333333333526</v>
      </c>
      <c r="AS11" s="23">
        <v>1.4E-2</v>
      </c>
      <c r="AT11" s="23">
        <f t="shared" si="0"/>
        <v>1.4E-2</v>
      </c>
      <c r="AU11" s="23" t="str">
        <f t="shared" si="1"/>
        <v>x</v>
      </c>
      <c r="AV11"/>
      <c r="AW11"/>
    </row>
    <row r="12" spans="2:60" s="257" customFormat="1" ht="16" x14ac:dyDescent="0.2">
      <c r="B12" s="174" t="s">
        <v>38</v>
      </c>
      <c r="C12" s="174" t="s">
        <v>39</v>
      </c>
      <c r="D12" s="174" t="s">
        <v>40</v>
      </c>
      <c r="E12" s="228">
        <v>8.0500000000000007</v>
      </c>
      <c r="F12" s="213"/>
      <c r="G12" s="159"/>
      <c r="H12"/>
      <c r="I12"/>
      <c r="J12" s="148"/>
      <c r="K12"/>
      <c r="L12"/>
      <c r="M12"/>
      <c r="N12" s="148"/>
      <c r="O12" s="233">
        <v>0</v>
      </c>
      <c r="P12" s="235">
        <f>G10</f>
        <v>7.1950638972192511</v>
      </c>
      <c r="Q12" s="233" t="str">
        <f>"&lt; " &amp;TEXT(P12,"#,##0")</f>
        <v>&lt; 7</v>
      </c>
      <c r="R12" s="233">
        <f>COUNTIFS($E$8:$E$107,"&gt;="&amp;O12,$E$8:$E$107,"&lt;"&amp;P12)</f>
        <v>3</v>
      </c>
      <c r="S12" s="232">
        <f t="shared" ref="S12:S17" si="2">R12/SUM($R$12:$R$17)</f>
        <v>0.03</v>
      </c>
      <c r="T12" s="232">
        <f>S12</f>
        <v>0.03</v>
      </c>
      <c r="V12" s="15"/>
      <c r="W12" s="15"/>
      <c r="X12" s="310"/>
      <c r="Y12" s="310"/>
      <c r="Z12" s="310"/>
      <c r="AA12" s="310"/>
      <c r="AB12" s="310"/>
      <c r="AC12" s="310"/>
      <c r="AD12" s="310"/>
      <c r="AE12" s="310"/>
      <c r="AF12" s="310"/>
      <c r="AN12" s="310"/>
      <c r="AO12" s="310"/>
      <c r="AP12" s="310"/>
      <c r="AR12" s="23">
        <v>-0.66666666666666874</v>
      </c>
      <c r="AS12" s="23">
        <v>1.4E-2</v>
      </c>
      <c r="AT12" s="23">
        <f t="shared" si="0"/>
        <v>1.4E-2</v>
      </c>
      <c r="AU12" s="23" t="str">
        <f t="shared" si="1"/>
        <v>x</v>
      </c>
      <c r="AV12"/>
      <c r="AW12"/>
    </row>
    <row r="13" spans="2:60" s="257" customFormat="1" ht="16" x14ac:dyDescent="0.2">
      <c r="B13" s="174" t="s">
        <v>41</v>
      </c>
      <c r="C13" s="174" t="s">
        <v>42</v>
      </c>
      <c r="D13" s="174" t="s">
        <v>43</v>
      </c>
      <c r="E13" s="228">
        <v>7.98</v>
      </c>
      <c r="F13" s="213"/>
      <c r="G13" s="159"/>
      <c r="H13"/>
      <c r="I13"/>
      <c r="J13" s="148"/>
      <c r="K13" s="148"/>
      <c r="L13" s="148"/>
      <c r="M13" s="148"/>
      <c r="N13" s="148"/>
      <c r="O13" s="234">
        <f>P12</f>
        <v>7.1950638972192511</v>
      </c>
      <c r="P13" s="235">
        <f>G23</f>
        <v>8.7680819486096269</v>
      </c>
      <c r="Q13" s="233" t="str">
        <f>TEXT(O13,"#,##0")&amp;" to "&amp;TEXT(P13,"#,##0")</f>
        <v>7 to 9</v>
      </c>
      <c r="R13" s="233">
        <f>COUNTIFS($E$8:$E$107,"&gt;="&amp;O13,$E$8:$E$107,"&lt;"&amp;P13)</f>
        <v>10</v>
      </c>
      <c r="S13" s="232">
        <f t="shared" si="2"/>
        <v>0.1</v>
      </c>
      <c r="T13" s="232">
        <f>T12+S13</f>
        <v>0.13</v>
      </c>
      <c r="V13" s="15"/>
      <c r="W13" s="15"/>
      <c r="X13" s="310"/>
      <c r="Y13" s="310"/>
      <c r="Z13" s="310"/>
      <c r="AA13" s="310"/>
      <c r="AB13" s="310"/>
      <c r="AC13" s="310"/>
      <c r="AD13" s="310"/>
      <c r="AE13" s="310"/>
      <c r="AF13" s="310"/>
      <c r="AN13" s="310"/>
      <c r="AO13" s="310"/>
      <c r="AP13" s="310"/>
      <c r="AR13" s="23">
        <v>-0.50000000000000222</v>
      </c>
      <c r="AS13" s="23">
        <v>1.4E-2</v>
      </c>
      <c r="AT13" s="23">
        <f t="shared" si="0"/>
        <v>1.4E-2</v>
      </c>
      <c r="AU13" s="23" t="str">
        <f t="shared" si="1"/>
        <v>x</v>
      </c>
      <c r="AV13"/>
      <c r="AW13"/>
      <c r="BF13" s="310" t="s">
        <v>44</v>
      </c>
      <c r="BG13" s="310" t="s">
        <v>44</v>
      </c>
      <c r="BH13" s="310" t="s">
        <v>44</v>
      </c>
    </row>
    <row r="14" spans="2:60" s="257" customFormat="1" ht="16" x14ac:dyDescent="0.2">
      <c r="B14" s="174" t="s">
        <v>45</v>
      </c>
      <c r="C14" s="174" t="s">
        <v>46</v>
      </c>
      <c r="D14" s="174" t="s">
        <v>47</v>
      </c>
      <c r="E14" s="228">
        <v>8.11</v>
      </c>
      <c r="F14" s="213"/>
      <c r="G14" s="236"/>
      <c r="H14"/>
      <c r="I14"/>
      <c r="J14" s="148"/>
      <c r="K14" s="148"/>
      <c r="L14" s="148"/>
      <c r="M14" s="148"/>
      <c r="N14" s="148"/>
      <c r="O14" s="234">
        <f>P13</f>
        <v>8.7680819486096269</v>
      </c>
      <c r="P14" s="235">
        <f>G58</f>
        <v>10.341100000000001</v>
      </c>
      <c r="Q14" s="233" t="str">
        <f>TEXT(O14,"#,##0")&amp;" to "&amp;TEXT(P14,"#,##0")</f>
        <v>9 to 10</v>
      </c>
      <c r="R14" s="233">
        <f>COUNTIFS($E$8:$E$107,"&gt;="&amp;O14,$E$8:$E$107,"&lt;"&amp;P14)</f>
        <v>37</v>
      </c>
      <c r="S14" s="232">
        <f t="shared" si="2"/>
        <v>0.37</v>
      </c>
      <c r="T14" s="232">
        <f>T13+S14</f>
        <v>0.5</v>
      </c>
      <c r="V14" s="15"/>
      <c r="W14" s="15"/>
      <c r="X14" s="310"/>
      <c r="Y14" s="310"/>
      <c r="Z14" s="310"/>
      <c r="AA14" s="310"/>
      <c r="AB14" s="310"/>
      <c r="AC14" s="310"/>
      <c r="AD14" s="310"/>
      <c r="AE14" s="310"/>
      <c r="AF14" s="310"/>
      <c r="AN14" s="310"/>
      <c r="AO14" s="310"/>
      <c r="AP14" s="310"/>
      <c r="AR14" s="23">
        <v>-0.33333333333333548</v>
      </c>
      <c r="AS14" s="23">
        <v>1.4E-2</v>
      </c>
      <c r="AT14" s="23">
        <f t="shared" si="0"/>
        <v>1.4E-2</v>
      </c>
      <c r="AU14" s="23" t="str">
        <f t="shared" si="1"/>
        <v>x</v>
      </c>
      <c r="AV14"/>
      <c r="AW14"/>
      <c r="BF14" s="310"/>
      <c r="BG14" s="310"/>
      <c r="BH14" s="310"/>
    </row>
    <row r="15" spans="2:60" s="257" customFormat="1" ht="16" x14ac:dyDescent="0.2">
      <c r="B15" s="174" t="s">
        <v>48</v>
      </c>
      <c r="C15" s="174" t="s">
        <v>49</v>
      </c>
      <c r="D15" s="174" t="s">
        <v>50</v>
      </c>
      <c r="E15" s="228">
        <v>8.1999999999999993</v>
      </c>
      <c r="F15" s="213"/>
      <c r="G15" s="159"/>
      <c r="H15"/>
      <c r="I15"/>
      <c r="J15" s="148"/>
      <c r="K15" s="148"/>
      <c r="L15" s="148"/>
      <c r="M15" s="148"/>
      <c r="N15" s="148"/>
      <c r="O15" s="234">
        <f>P14</f>
        <v>10.341100000000001</v>
      </c>
      <c r="P15" s="235">
        <f>G92</f>
        <v>11.914118051390375</v>
      </c>
      <c r="Q15" s="233" t="str">
        <f>TEXT(O15,"#,##0")&amp;" to "&amp;TEXT(P15,"#,##0")</f>
        <v>10 to 12</v>
      </c>
      <c r="R15" s="233">
        <f>COUNTIFS($E$8:$E$107,"&gt;="&amp;O15,$E$8:$E$107,"&lt;"&amp;P15)</f>
        <v>36</v>
      </c>
      <c r="S15" s="232">
        <f t="shared" si="2"/>
        <v>0.36</v>
      </c>
      <c r="T15" s="232">
        <f>T14+S15</f>
        <v>0.86</v>
      </c>
      <c r="V15" s="15"/>
      <c r="W15" s="15"/>
      <c r="X15" s="310"/>
      <c r="Y15" s="310"/>
      <c r="Z15" s="310"/>
      <c r="AA15" s="310"/>
      <c r="AB15" s="310"/>
      <c r="AC15" s="310"/>
      <c r="AD15" s="310"/>
      <c r="AE15" s="310"/>
      <c r="AF15" s="310"/>
      <c r="AN15" s="310"/>
      <c r="AO15" s="310"/>
      <c r="AP15" s="310"/>
      <c r="AR15" s="23">
        <v>-0.16666666666666879</v>
      </c>
      <c r="AS15" s="23">
        <v>1.4E-2</v>
      </c>
      <c r="AT15" s="23">
        <f t="shared" si="0"/>
        <v>1.4E-2</v>
      </c>
      <c r="AU15" s="23" t="str">
        <f t="shared" si="1"/>
        <v>x</v>
      </c>
      <c r="AV15"/>
      <c r="AW15"/>
      <c r="BF15" s="310" t="s">
        <v>44</v>
      </c>
      <c r="BG15" s="310" t="s">
        <v>44</v>
      </c>
      <c r="BH15" s="310" t="s">
        <v>44</v>
      </c>
    </row>
    <row r="16" spans="2:60" s="257" customFormat="1" ht="16" x14ac:dyDescent="0.2">
      <c r="B16" s="174" t="s">
        <v>51</v>
      </c>
      <c r="C16" s="174" t="s">
        <v>52</v>
      </c>
      <c r="D16" s="174" t="s">
        <v>53</v>
      </c>
      <c r="E16" s="228">
        <v>8.36</v>
      </c>
      <c r="F16" s="213"/>
      <c r="G16" s="159"/>
      <c r="H16"/>
      <c r="I16"/>
      <c r="J16" s="148"/>
      <c r="K16" s="148"/>
      <c r="L16" s="148"/>
      <c r="M16" s="148"/>
      <c r="N16" s="148"/>
      <c r="O16" s="234">
        <f>G92</f>
        <v>11.914118051390375</v>
      </c>
      <c r="P16" s="234">
        <f>O17</f>
        <v>13.487136102780751</v>
      </c>
      <c r="Q16" s="233" t="str">
        <f>TEXT(O16,"#,##0")&amp;" to "&amp;TEXT(P16,"#,##0")</f>
        <v>12 to 13</v>
      </c>
      <c r="R16" s="233">
        <f>COUNTIFS($E$8:$E$107,"&gt;="&amp;O16,$E$8:$E$107,"&lt;"&amp;P16)</f>
        <v>11</v>
      </c>
      <c r="S16" s="232">
        <f t="shared" si="2"/>
        <v>0.11</v>
      </c>
      <c r="T16" s="232">
        <f>T15+S16</f>
        <v>0.97</v>
      </c>
      <c r="V16" s="15"/>
      <c r="W16" s="15"/>
      <c r="X16" s="310"/>
      <c r="Y16" s="310"/>
      <c r="Z16" s="310"/>
      <c r="AA16" s="310"/>
      <c r="AB16" s="310"/>
      <c r="AC16" s="310"/>
      <c r="AD16" s="310"/>
      <c r="AE16" s="310"/>
      <c r="AF16" s="310"/>
      <c r="AN16" s="310"/>
      <c r="AO16" s="310"/>
      <c r="AP16" s="310"/>
      <c r="AR16" s="23">
        <v>0.16666666666666449</v>
      </c>
      <c r="AS16" s="23">
        <v>1.4E-2</v>
      </c>
      <c r="AT16" s="23">
        <f t="shared" si="0"/>
        <v>1.4E-2</v>
      </c>
      <c r="AU16" s="23" t="str">
        <f t="shared" si="1"/>
        <v>x</v>
      </c>
      <c r="AV16"/>
      <c r="AW16"/>
      <c r="BF16" s="310"/>
      <c r="BG16" s="310"/>
      <c r="BH16" s="310"/>
    </row>
    <row r="17" spans="2:60" s="257" customFormat="1" ht="16" x14ac:dyDescent="0.2">
      <c r="B17" s="174" t="s">
        <v>54</v>
      </c>
      <c r="C17" s="174" t="s">
        <v>55</v>
      </c>
      <c r="D17" s="174" t="s">
        <v>56</v>
      </c>
      <c r="E17" s="228">
        <v>8.4499999999999993</v>
      </c>
      <c r="F17" s="213"/>
      <c r="G17" s="159"/>
      <c r="H17"/>
      <c r="I17"/>
      <c r="J17" s="148"/>
      <c r="K17" s="148"/>
      <c r="L17" s="148"/>
      <c r="M17" s="148"/>
      <c r="N17" s="148"/>
      <c r="O17" s="234">
        <f>G106</f>
        <v>13.487136102780751</v>
      </c>
      <c r="P17" s="11"/>
      <c r="Q17" s="233" t="str">
        <f>"&gt; "&amp;TEXT(O17,"#,##0")</f>
        <v>&gt; 13</v>
      </c>
      <c r="R17" s="233">
        <f>COUNTIFS($E$8:$E$107,"&gt;="&amp;O17)</f>
        <v>3</v>
      </c>
      <c r="S17" s="232">
        <f t="shared" si="2"/>
        <v>0.03</v>
      </c>
      <c r="T17" s="232">
        <f>T16+S17</f>
        <v>1</v>
      </c>
      <c r="V17" s="15"/>
      <c r="W17" s="15"/>
      <c r="X17" s="310"/>
      <c r="Y17" s="310"/>
      <c r="Z17" s="310"/>
      <c r="AA17" s="310"/>
      <c r="AB17" s="310"/>
      <c r="AC17" s="310"/>
      <c r="AD17" s="310"/>
      <c r="AE17" s="310"/>
      <c r="AF17" s="310"/>
      <c r="AL17" s="2"/>
      <c r="AN17" s="310"/>
      <c r="AO17" s="310"/>
      <c r="AP17" s="310"/>
      <c r="AR17" s="23">
        <v>0.33333333333333115</v>
      </c>
      <c r="AS17" s="23">
        <v>1.4E-2</v>
      </c>
      <c r="AT17" s="23">
        <f t="shared" si="0"/>
        <v>1.4E-2</v>
      </c>
      <c r="AU17" s="23" t="str">
        <f t="shared" si="1"/>
        <v>x</v>
      </c>
      <c r="AV17"/>
      <c r="AW17"/>
      <c r="BF17" s="310" t="s">
        <v>44</v>
      </c>
      <c r="BG17" s="310" t="s">
        <v>44</v>
      </c>
      <c r="BH17" s="310" t="s">
        <v>44</v>
      </c>
    </row>
    <row r="18" spans="2:60" s="257" customFormat="1" ht="16" x14ac:dyDescent="0.2">
      <c r="B18" s="174" t="s">
        <v>57</v>
      </c>
      <c r="C18" s="174" t="s">
        <v>58</v>
      </c>
      <c r="D18" s="174" t="s">
        <v>59</v>
      </c>
      <c r="E18" s="228">
        <v>8.5500000000000007</v>
      </c>
      <c r="F18" s="213"/>
      <c r="G18" s="159"/>
      <c r="H18"/>
      <c r="I18"/>
      <c r="J18" s="148"/>
      <c r="K18" s="148"/>
      <c r="L18" s="148"/>
      <c r="M18" s="148"/>
      <c r="N18" s="148"/>
      <c r="O18" s="148"/>
      <c r="P18" s="148"/>
      <c r="Q18" s="148"/>
      <c r="R18"/>
      <c r="S18"/>
      <c r="T18"/>
      <c r="V18" s="15"/>
      <c r="W18" s="15"/>
      <c r="X18" s="310"/>
      <c r="Y18" s="310"/>
      <c r="Z18" s="310"/>
      <c r="AA18" s="310"/>
      <c r="AB18" s="310"/>
      <c r="AC18" s="310"/>
      <c r="AD18" s="310"/>
      <c r="AE18" s="310"/>
      <c r="AF18" s="310"/>
      <c r="AL18" s="2"/>
      <c r="AN18" s="310"/>
      <c r="AO18" s="310"/>
      <c r="AP18" s="310"/>
      <c r="AR18" s="23">
        <v>0.49999999999999789</v>
      </c>
      <c r="AS18" s="23">
        <v>1.4E-2</v>
      </c>
      <c r="AT18" s="23">
        <f t="shared" si="0"/>
        <v>1.4E-2</v>
      </c>
      <c r="AU18" s="23" t="str">
        <f t="shared" si="1"/>
        <v>x</v>
      </c>
      <c r="AV18"/>
      <c r="AW18"/>
    </row>
    <row r="19" spans="2:60" s="257" customFormat="1" ht="16" x14ac:dyDescent="0.2">
      <c r="B19" s="174" t="s">
        <v>60</v>
      </c>
      <c r="C19" s="174" t="s">
        <v>61</v>
      </c>
      <c r="D19" s="174" t="s">
        <v>62</v>
      </c>
      <c r="E19" s="228">
        <v>8.81</v>
      </c>
      <c r="F19" s="213"/>
      <c r="G19" s="159"/>
      <c r="H19"/>
      <c r="I19"/>
      <c r="J19" s="148"/>
      <c r="K19" s="148"/>
      <c r="L19" s="148"/>
      <c r="M19" s="148"/>
      <c r="N19" s="148"/>
      <c r="O19" s="148"/>
      <c r="P19" s="148"/>
      <c r="Q19" s="148"/>
      <c r="R19"/>
      <c r="S19"/>
      <c r="T19"/>
      <c r="V19" s="15"/>
      <c r="W19" s="15"/>
      <c r="X19" s="310"/>
      <c r="Y19" s="310"/>
      <c r="Z19" s="310"/>
      <c r="AA19" s="310"/>
      <c r="AB19" s="310"/>
      <c r="AC19" s="310"/>
      <c r="AD19" s="310"/>
      <c r="AE19" s="310"/>
      <c r="AF19" s="310"/>
      <c r="AL19" s="2"/>
      <c r="AN19" s="310"/>
      <c r="AO19" s="310"/>
      <c r="AP19" s="310"/>
      <c r="AR19" s="23">
        <v>0.66666666666666441</v>
      </c>
      <c r="AS19" s="23">
        <v>1.4E-2</v>
      </c>
      <c r="AT19" s="23">
        <f t="shared" si="0"/>
        <v>1.4E-2</v>
      </c>
      <c r="AU19" s="23" t="str">
        <f t="shared" si="1"/>
        <v>x</v>
      </c>
      <c r="AV19"/>
      <c r="AW19"/>
      <c r="BF19" s="310" t="s">
        <v>44</v>
      </c>
      <c r="BG19" s="310" t="s">
        <v>44</v>
      </c>
      <c r="BH19" s="310" t="s">
        <v>44</v>
      </c>
    </row>
    <row r="20" spans="2:60" s="257" customFormat="1" ht="16" x14ac:dyDescent="0.2">
      <c r="B20" s="174" t="s">
        <v>63</v>
      </c>
      <c r="C20" s="174" t="s">
        <v>64</v>
      </c>
      <c r="D20" s="174" t="s">
        <v>65</v>
      </c>
      <c r="E20" s="228">
        <v>8.84</v>
      </c>
      <c r="F20" s="213"/>
      <c r="G20" s="159"/>
      <c r="H20"/>
      <c r="I20"/>
      <c r="J20" s="148"/>
      <c r="K20" s="148"/>
      <c r="L20" s="148"/>
      <c r="M20" s="148"/>
      <c r="N20" s="148"/>
      <c r="O20" s="148"/>
      <c r="P20" s="148"/>
      <c r="Q20" s="148"/>
      <c r="R20"/>
      <c r="S20"/>
      <c r="T20"/>
      <c r="V20" s="15"/>
      <c r="W20" s="15"/>
      <c r="X20" s="310"/>
      <c r="Y20" s="310"/>
      <c r="Z20" s="310"/>
      <c r="AA20" s="310"/>
      <c r="AB20" s="310"/>
      <c r="AC20" s="310"/>
      <c r="AD20" s="310"/>
      <c r="AE20" s="310"/>
      <c r="AF20" s="310"/>
      <c r="AL20" s="2"/>
      <c r="AN20" s="310"/>
      <c r="AO20" s="310"/>
      <c r="AP20" s="310"/>
      <c r="AR20" s="23">
        <v>0.83333333333333093</v>
      </c>
      <c r="AS20" s="23">
        <v>1.4E-2</v>
      </c>
      <c r="AT20" s="23">
        <f t="shared" si="0"/>
        <v>1.4E-2</v>
      </c>
      <c r="AU20" s="23" t="str">
        <f t="shared" si="1"/>
        <v>x</v>
      </c>
      <c r="AV20"/>
      <c r="AW20"/>
    </row>
    <row r="21" spans="2:60" s="257" customFormat="1" ht="16" x14ac:dyDescent="0.2">
      <c r="B21" s="174" t="s">
        <v>66</v>
      </c>
      <c r="C21" s="174" t="s">
        <v>23</v>
      </c>
      <c r="D21" s="174" t="s">
        <v>67</v>
      </c>
      <c r="E21" s="228">
        <v>8.68</v>
      </c>
      <c r="F21" s="213"/>
      <c r="G21" s="165"/>
      <c r="H21"/>
      <c r="I21"/>
      <c r="J21" s="148"/>
      <c r="K21" s="148"/>
      <c r="L21" s="148"/>
      <c r="M21" s="148"/>
      <c r="N21" s="148"/>
      <c r="O21" s="148"/>
      <c r="P21" s="148"/>
      <c r="Q21" s="148"/>
      <c r="R21"/>
      <c r="S21"/>
      <c r="T21"/>
      <c r="V21" s="15"/>
      <c r="W21" s="15"/>
      <c r="Y21" s="310"/>
      <c r="Z21" s="310"/>
      <c r="AC21" s="10"/>
      <c r="AD21" s="10"/>
      <c r="AE21" s="10"/>
      <c r="AL21" s="2"/>
      <c r="AN21" s="310"/>
      <c r="AO21" s="310"/>
      <c r="AP21" s="310"/>
      <c r="AR21" s="23">
        <v>1.1666666666666643</v>
      </c>
      <c r="AS21" s="23">
        <v>1.4E-2</v>
      </c>
      <c r="AT21" s="23">
        <f t="shared" si="0"/>
        <v>1.4E-2</v>
      </c>
      <c r="AU21" s="23" t="str">
        <f t="shared" si="1"/>
        <v>x</v>
      </c>
      <c r="AV21"/>
      <c r="AW21"/>
    </row>
    <row r="22" spans="2:60" s="257" customFormat="1" ht="16" x14ac:dyDescent="0.2">
      <c r="B22" s="174" t="s">
        <v>68</v>
      </c>
      <c r="C22" s="174" t="s">
        <v>69</v>
      </c>
      <c r="D22" s="174" t="s">
        <v>70</v>
      </c>
      <c r="E22" s="228">
        <v>8.68</v>
      </c>
      <c r="F22" s="213"/>
      <c r="G22" s="177" t="s">
        <v>71</v>
      </c>
      <c r="H22"/>
      <c r="I22"/>
      <c r="J22" s="148"/>
      <c r="K22" s="148"/>
      <c r="L22" s="148"/>
      <c r="M22" s="148"/>
      <c r="N22" s="148"/>
      <c r="O22" s="148"/>
      <c r="P22" s="148"/>
      <c r="Q22" s="148"/>
      <c r="R22"/>
      <c r="S22"/>
      <c r="T22"/>
      <c r="V22" s="15"/>
      <c r="W22" s="15"/>
      <c r="X22" s="310"/>
      <c r="Y22" s="310"/>
      <c r="Z22" s="310"/>
      <c r="AC22" s="10"/>
      <c r="AD22" s="10"/>
      <c r="AE22" s="10"/>
      <c r="AL22" s="2"/>
      <c r="AN22" s="310"/>
      <c r="AO22" s="310"/>
      <c r="AP22" s="310"/>
      <c r="AR22" s="23">
        <v>1.3333333333333313</v>
      </c>
      <c r="AS22" s="23">
        <v>1.4E-2</v>
      </c>
      <c r="AT22" s="23">
        <f t="shared" si="0"/>
        <v>1.4E-2</v>
      </c>
      <c r="AU22" s="23" t="str">
        <f t="shared" si="1"/>
        <v>x</v>
      </c>
      <c r="AV22"/>
      <c r="AW22"/>
    </row>
    <row r="23" spans="2:60" s="257" customFormat="1" ht="16" x14ac:dyDescent="0.2">
      <c r="B23" s="174" t="s">
        <v>72</v>
      </c>
      <c r="C23" s="174" t="s">
        <v>73</v>
      </c>
      <c r="D23" s="174" t="s">
        <v>74</v>
      </c>
      <c r="E23" s="205">
        <v>8.91</v>
      </c>
      <c r="F23" s="213"/>
      <c r="G23" s="283">
        <f>G58-I5</f>
        <v>8.7680819486096269</v>
      </c>
      <c r="H23"/>
      <c r="I23"/>
      <c r="J23" s="148"/>
      <c r="K23" s="148"/>
      <c r="L23" s="227"/>
      <c r="M23" s="148"/>
      <c r="N23" s="148"/>
      <c r="O23" s="148"/>
      <c r="P23" s="148"/>
      <c r="Q23" s="148"/>
      <c r="R23"/>
      <c r="S23"/>
      <c r="T23"/>
      <c r="V23" s="15"/>
      <c r="W23" s="15"/>
      <c r="X23" s="310"/>
      <c r="Y23" s="310"/>
      <c r="Z23" s="310"/>
      <c r="AC23" s="10"/>
      <c r="AD23" s="10"/>
      <c r="AE23" s="10"/>
      <c r="AL23" s="2"/>
      <c r="AN23" s="310"/>
      <c r="AO23" s="310"/>
      <c r="AP23" s="310"/>
      <c r="AR23" s="23">
        <v>1.4999999999999982</v>
      </c>
      <c r="AS23" s="23">
        <v>1.4E-2</v>
      </c>
      <c r="AT23" s="23">
        <f t="shared" si="0"/>
        <v>1.4E-2</v>
      </c>
      <c r="AU23" s="23" t="str">
        <f t="shared" si="1"/>
        <v>x</v>
      </c>
      <c r="AV23"/>
      <c r="AW23"/>
    </row>
    <row r="24" spans="2:60" s="257" customFormat="1" ht="16" x14ac:dyDescent="0.2">
      <c r="B24" s="174" t="s">
        <v>75</v>
      </c>
      <c r="C24" s="174" t="s">
        <v>76</v>
      </c>
      <c r="D24" s="174" t="s">
        <v>77</v>
      </c>
      <c r="E24" s="205">
        <v>8.94</v>
      </c>
      <c r="F24" s="213"/>
      <c r="G24" s="159"/>
      <c r="H24"/>
      <c r="I24"/>
      <c r="J24" s="148"/>
      <c r="K24" s="148"/>
      <c r="L24" s="148"/>
      <c r="M24" s="148"/>
      <c r="N24" s="148"/>
      <c r="O24" s="148"/>
      <c r="P24" s="148"/>
      <c r="Q24" s="148"/>
      <c r="R24"/>
      <c r="S24"/>
      <c r="T24"/>
      <c r="AL24" s="2"/>
      <c r="AN24" s="310"/>
      <c r="AO24" s="310"/>
      <c r="AP24" s="310"/>
      <c r="AR24" s="23">
        <v>1.6666666666666652</v>
      </c>
      <c r="AS24" s="23">
        <v>1.4E-2</v>
      </c>
      <c r="AT24" s="23">
        <f t="shared" si="0"/>
        <v>1.4E-2</v>
      </c>
      <c r="AU24" s="23" t="str">
        <f t="shared" si="1"/>
        <v>x</v>
      </c>
      <c r="AV24"/>
      <c r="AW24"/>
    </row>
    <row r="25" spans="2:60" s="257" customFormat="1" ht="16" x14ac:dyDescent="0.2">
      <c r="B25" s="174" t="s">
        <v>78</v>
      </c>
      <c r="C25" s="174" t="s">
        <v>79</v>
      </c>
      <c r="D25" s="174" t="s">
        <v>80</v>
      </c>
      <c r="E25" s="205">
        <v>8.8000000000000007</v>
      </c>
      <c r="F25" s="213"/>
      <c r="G25" s="159"/>
      <c r="H25"/>
      <c r="I25"/>
      <c r="J25" s="148"/>
      <c r="K25" s="148"/>
      <c r="L25" s="148"/>
      <c r="M25" s="148"/>
      <c r="N25" s="148"/>
      <c r="O25" s="148"/>
      <c r="P25" s="148"/>
      <c r="Q25" s="148"/>
      <c r="R25"/>
      <c r="S25"/>
      <c r="T25"/>
      <c r="AL25" s="2"/>
      <c r="AN25" s="310"/>
      <c r="AO25" s="310"/>
      <c r="AP25" s="310"/>
      <c r="AR25" s="23">
        <v>1.8333333333333321</v>
      </c>
      <c r="AS25" s="23">
        <v>1.4E-2</v>
      </c>
      <c r="AT25" s="23">
        <f t="shared" si="0"/>
        <v>1.4E-2</v>
      </c>
      <c r="AU25" s="23" t="str">
        <f t="shared" si="1"/>
        <v>x</v>
      </c>
      <c r="AV25"/>
      <c r="AW25"/>
    </row>
    <row r="26" spans="2:60" s="312" customFormat="1" ht="16" x14ac:dyDescent="0.2">
      <c r="B26" s="174" t="s">
        <v>81</v>
      </c>
      <c r="C26" s="174" t="s">
        <v>82</v>
      </c>
      <c r="D26" s="174" t="s">
        <v>83</v>
      </c>
      <c r="E26" s="205">
        <v>8.8000000000000007</v>
      </c>
      <c r="F26" s="213"/>
      <c r="G26" s="159"/>
      <c r="H26"/>
      <c r="I26"/>
      <c r="J26" s="148"/>
      <c r="K26" s="148"/>
      <c r="L26" s="148"/>
      <c r="M26" s="148"/>
      <c r="N26" s="148"/>
      <c r="O26" s="148"/>
      <c r="P26" s="148"/>
      <c r="Q26" s="148"/>
      <c r="R26"/>
      <c r="S26"/>
      <c r="T26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/>
      <c r="AM26" s="257"/>
      <c r="AN26" s="310"/>
      <c r="AO26" s="310"/>
      <c r="AP26" s="310"/>
      <c r="AQ26" s="257"/>
      <c r="AR26" s="23">
        <v>2.1666666666666652</v>
      </c>
      <c r="AS26" s="23">
        <v>1.4E-2</v>
      </c>
      <c r="AT26" s="23">
        <f t="shared" si="0"/>
        <v>1.4E-2</v>
      </c>
      <c r="AU26" s="23" t="str">
        <f t="shared" si="1"/>
        <v>x</v>
      </c>
      <c r="AV26"/>
      <c r="AW26"/>
    </row>
    <row r="27" spans="2:60" ht="16" x14ac:dyDescent="0.2">
      <c r="B27" s="174" t="s">
        <v>84</v>
      </c>
      <c r="C27" s="174" t="s">
        <v>85</v>
      </c>
      <c r="D27" s="174" t="s">
        <v>86</v>
      </c>
      <c r="E27" s="205">
        <v>8.9600000000000009</v>
      </c>
      <c r="F27" s="213"/>
      <c r="G27" s="159"/>
      <c r="H27"/>
      <c r="I27"/>
      <c r="J27" s="148"/>
      <c r="K27" s="148"/>
      <c r="L27" s="148"/>
      <c r="M27" s="148"/>
      <c r="N27" s="148"/>
      <c r="O27" s="148"/>
      <c r="P27" s="148"/>
      <c r="Q27" s="148"/>
      <c r="V27" s="312"/>
      <c r="W27" s="312"/>
      <c r="X27" s="312"/>
      <c r="Y27" s="312"/>
      <c r="Z27" s="312"/>
      <c r="AA27" s="312"/>
      <c r="AB27" s="312"/>
      <c r="AC27" s="312"/>
      <c r="AD27" s="312"/>
      <c r="AE27" s="312"/>
      <c r="AF27" s="312"/>
      <c r="AG27" s="312"/>
      <c r="AH27" s="312"/>
      <c r="AI27" s="312"/>
      <c r="AJ27" s="312"/>
      <c r="AK27" s="312"/>
      <c r="AL27"/>
      <c r="AM27" s="312"/>
      <c r="AN27" s="314"/>
      <c r="AO27" s="314"/>
      <c r="AP27" s="314"/>
      <c r="AQ27" s="312"/>
      <c r="AR27" s="23">
        <v>2.3333333333333313</v>
      </c>
      <c r="AS27" s="23">
        <v>1.4E-2</v>
      </c>
      <c r="AT27" s="23">
        <f t="shared" si="0"/>
        <v>1.4E-2</v>
      </c>
      <c r="AU27" s="23" t="str">
        <f t="shared" si="1"/>
        <v>x</v>
      </c>
      <c r="AV27"/>
      <c r="AW27"/>
    </row>
    <row r="28" spans="2:60" ht="16" x14ac:dyDescent="0.2">
      <c r="B28" s="174" t="s">
        <v>87</v>
      </c>
      <c r="C28" s="174" t="s">
        <v>88</v>
      </c>
      <c r="D28" s="174" t="s">
        <v>89</v>
      </c>
      <c r="E28" s="205">
        <v>9.19</v>
      </c>
      <c r="F28" s="213"/>
      <c r="G28" s="159"/>
      <c r="H28"/>
      <c r="I28" s="148"/>
      <c r="J28" s="148"/>
      <c r="K28" s="148"/>
      <c r="L28" s="148"/>
      <c r="M28" s="148"/>
      <c r="N28" s="148"/>
      <c r="O28" s="148"/>
      <c r="P28" s="148"/>
      <c r="Q28" s="148"/>
      <c r="AI28"/>
      <c r="AL28"/>
      <c r="AN28" s="15"/>
      <c r="AO28" s="15"/>
      <c r="AP28" s="15"/>
      <c r="AR28" s="23">
        <v>-1.8333333333333366</v>
      </c>
      <c r="AS28" s="23">
        <v>3.7999999999999999E-2</v>
      </c>
      <c r="AT28" s="23">
        <f t="shared" si="0"/>
        <v>3.7999999999999999E-2</v>
      </c>
      <c r="AU28" s="23" t="str">
        <f t="shared" si="1"/>
        <v>x</v>
      </c>
      <c r="AV28"/>
      <c r="AW28"/>
    </row>
    <row r="29" spans="2:60" s="257" customFormat="1" ht="16" x14ac:dyDescent="0.2">
      <c r="B29" s="174" t="s">
        <v>90</v>
      </c>
      <c r="C29" s="174" t="s">
        <v>91</v>
      </c>
      <c r="D29" s="174" t="s">
        <v>92</v>
      </c>
      <c r="E29" s="205">
        <v>9.02</v>
      </c>
      <c r="F29" s="213"/>
      <c r="G29" s="159"/>
      <c r="H29"/>
      <c r="I29" s="148"/>
      <c r="J29" s="148"/>
      <c r="K29" s="148"/>
      <c r="L29" s="148"/>
      <c r="M29" s="148"/>
      <c r="N29" s="148"/>
      <c r="O29" s="148"/>
      <c r="P29" s="10"/>
      <c r="Q29" s="148"/>
      <c r="R29"/>
      <c r="S29"/>
      <c r="T29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5"/>
      <c r="AO29" s="15"/>
      <c r="AP29" s="15"/>
      <c r="AQ29" s="10"/>
      <c r="AR29" s="23">
        <v>-1.6666666666666696</v>
      </c>
      <c r="AS29" s="23">
        <v>3.7999999999999999E-2</v>
      </c>
      <c r="AT29" s="23">
        <f t="shared" si="0"/>
        <v>3.7999999999999999E-2</v>
      </c>
      <c r="AU29" s="23" t="str">
        <f t="shared" si="1"/>
        <v>x</v>
      </c>
      <c r="AV29"/>
      <c r="AW29"/>
    </row>
    <row r="30" spans="2:60" s="312" customFormat="1" ht="19" x14ac:dyDescent="0.25">
      <c r="B30" s="174" t="s">
        <v>93</v>
      </c>
      <c r="C30" s="174" t="s">
        <v>94</v>
      </c>
      <c r="D30" s="174" t="s">
        <v>95</v>
      </c>
      <c r="E30" s="205">
        <v>9.41</v>
      </c>
      <c r="F30" s="213"/>
      <c r="G30" s="159"/>
      <c r="H30"/>
      <c r="I30" s="148"/>
      <c r="J30" s="148"/>
      <c r="K30" s="226"/>
      <c r="L30" s="148"/>
      <c r="M30" s="148"/>
      <c r="N30" s="10"/>
      <c r="O30" s="10"/>
      <c r="P30" s="10"/>
      <c r="Q30" s="148"/>
      <c r="R30"/>
      <c r="S30"/>
      <c r="T30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"/>
      <c r="AM30" s="257"/>
      <c r="AN30" s="310"/>
      <c r="AO30" s="310"/>
      <c r="AP30" s="310"/>
      <c r="AQ30" s="257"/>
      <c r="AR30" s="23">
        <v>-1.5000000000000027</v>
      </c>
      <c r="AS30" s="23">
        <v>3.7999999999999999E-2</v>
      </c>
      <c r="AT30" s="23">
        <f t="shared" si="0"/>
        <v>3.7999999999999999E-2</v>
      </c>
      <c r="AU30" s="23" t="str">
        <f t="shared" si="1"/>
        <v>x</v>
      </c>
      <c r="AV30"/>
      <c r="AW30"/>
    </row>
    <row r="31" spans="2:60" s="257" customFormat="1" ht="16" x14ac:dyDescent="0.2">
      <c r="B31" s="174" t="s">
        <v>96</v>
      </c>
      <c r="C31" s="174" t="s">
        <v>97</v>
      </c>
      <c r="D31" s="174" t="s">
        <v>98</v>
      </c>
      <c r="E31" s="205">
        <v>9.44</v>
      </c>
      <c r="F31" s="213"/>
      <c r="G31" s="159"/>
      <c r="H31"/>
      <c r="I31" s="148"/>
      <c r="J31" s="148"/>
      <c r="K31" s="148"/>
      <c r="L31" s="148"/>
      <c r="M31" s="148"/>
      <c r="N31" s="10"/>
      <c r="O31" s="10"/>
      <c r="R31"/>
      <c r="S31" s="309" t="s">
        <v>44</v>
      </c>
      <c r="T31" s="309" t="s">
        <v>99</v>
      </c>
      <c r="V31" s="312"/>
      <c r="W31" s="312"/>
      <c r="X31" s="312"/>
      <c r="Y31" s="312"/>
      <c r="Z31" s="312"/>
      <c r="AA31" s="312"/>
      <c r="AB31" s="312"/>
      <c r="AC31" s="312"/>
      <c r="AD31" s="312"/>
      <c r="AE31" s="312"/>
      <c r="AF31" s="312"/>
      <c r="AG31" s="312"/>
      <c r="AH31" s="312"/>
      <c r="AI31" s="312"/>
      <c r="AJ31" s="312"/>
      <c r="AK31" s="312"/>
      <c r="AL31" s="7"/>
      <c r="AM31" s="312"/>
      <c r="AN31" s="314"/>
      <c r="AO31" s="314"/>
      <c r="AP31" s="314"/>
      <c r="AQ31" s="312"/>
      <c r="AR31" s="23">
        <v>-1.3333333333333357</v>
      </c>
      <c r="AS31" s="23">
        <v>3.7999999999999999E-2</v>
      </c>
      <c r="AT31" s="23">
        <f t="shared" si="0"/>
        <v>3.7999999999999999E-2</v>
      </c>
      <c r="AU31" s="23" t="str">
        <f t="shared" si="1"/>
        <v>x</v>
      </c>
      <c r="AV31"/>
      <c r="AW31"/>
    </row>
    <row r="32" spans="2:60" s="257" customFormat="1" ht="16" x14ac:dyDescent="0.2">
      <c r="B32" s="174" t="s">
        <v>100</v>
      </c>
      <c r="C32" s="174" t="s">
        <v>101</v>
      </c>
      <c r="D32" s="174" t="s">
        <v>102</v>
      </c>
      <c r="E32" s="205">
        <v>9.2799999999999994</v>
      </c>
      <c r="F32" s="213"/>
      <c r="G32"/>
      <c r="H32"/>
      <c r="I32"/>
      <c r="J32" s="148"/>
      <c r="K32" s="148"/>
      <c r="L32" s="148"/>
      <c r="M32" s="148"/>
      <c r="N32" s="10"/>
      <c r="O32" s="10"/>
      <c r="R32"/>
      <c r="S32" s="309" t="s">
        <v>44</v>
      </c>
      <c r="T32" s="309" t="s">
        <v>103</v>
      </c>
      <c r="V32" s="223"/>
      <c r="W32" s="313"/>
      <c r="X32" s="312"/>
      <c r="Y32" s="312"/>
      <c r="Z32" s="312"/>
      <c r="AA32" s="312"/>
      <c r="AB32" s="312"/>
      <c r="AC32" s="312"/>
      <c r="AD32" s="312"/>
      <c r="AE32"/>
      <c r="AF32" s="312"/>
      <c r="AG32" s="312"/>
      <c r="AL32" s="2"/>
      <c r="AN32" s="310"/>
      <c r="AO32" s="310"/>
      <c r="AP32" s="310"/>
      <c r="AR32" s="23">
        <v>-1.1666666666666687</v>
      </c>
      <c r="AS32" s="23">
        <v>3.7999999999999999E-2</v>
      </c>
      <c r="AT32" s="23">
        <f t="shared" si="0"/>
        <v>3.7999999999999999E-2</v>
      </c>
      <c r="AU32" s="23" t="str">
        <f t="shared" si="1"/>
        <v>x</v>
      </c>
      <c r="AV32"/>
      <c r="AW32"/>
    </row>
    <row r="33" spans="2:47" s="257" customFormat="1" ht="16" x14ac:dyDescent="0.2">
      <c r="B33" s="174" t="s">
        <v>104</v>
      </c>
      <c r="C33" s="174" t="s">
        <v>105</v>
      </c>
      <c r="D33" s="174" t="s">
        <v>106</v>
      </c>
      <c r="E33" s="205">
        <v>9.51</v>
      </c>
      <c r="F33" s="213"/>
      <c r="G33" s="159"/>
      <c r="H33"/>
      <c r="I33"/>
      <c r="J33" s="148"/>
      <c r="K33" s="148"/>
      <c r="L33" s="148"/>
      <c r="M33" s="148"/>
      <c r="N33" s="10"/>
      <c r="O33" s="10"/>
      <c r="R33"/>
      <c r="S33" s="309" t="s">
        <v>44</v>
      </c>
      <c r="T33" s="309" t="s">
        <v>107</v>
      </c>
      <c r="AL33" s="2"/>
      <c r="AN33" s="310"/>
      <c r="AO33" s="310"/>
      <c r="AP33" s="310"/>
      <c r="AR33" s="23">
        <v>-0.83333333333333526</v>
      </c>
      <c r="AS33" s="23">
        <v>3.7999999999999999E-2</v>
      </c>
      <c r="AT33" s="23">
        <f t="shared" si="0"/>
        <v>3.7999999999999999E-2</v>
      </c>
      <c r="AU33" s="23" t="str">
        <f t="shared" si="1"/>
        <v>x</v>
      </c>
    </row>
    <row r="34" spans="2:47" s="257" customFormat="1" ht="16" x14ac:dyDescent="0.2">
      <c r="B34" s="174" t="s">
        <v>108</v>
      </c>
      <c r="C34" s="174" t="s">
        <v>109</v>
      </c>
      <c r="D34" s="174" t="s">
        <v>110</v>
      </c>
      <c r="E34" s="205">
        <v>9.34</v>
      </c>
      <c r="F34" s="213"/>
      <c r="G34" s="159"/>
      <c r="H34" s="148"/>
      <c r="I34"/>
      <c r="J34" s="148"/>
      <c r="K34" s="148"/>
      <c r="L34" s="148"/>
      <c r="M34" s="148"/>
      <c r="N34" s="10"/>
      <c r="O34" s="10"/>
      <c r="R34"/>
      <c r="S34" s="309">
        <v>0</v>
      </c>
      <c r="T34" s="309" t="s">
        <v>111</v>
      </c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L34" s="2"/>
      <c r="AN34" s="310"/>
      <c r="AO34" s="310"/>
      <c r="AP34" s="310"/>
      <c r="AR34" s="23">
        <v>-0.66666666666666874</v>
      </c>
      <c r="AS34" s="23">
        <v>3.7999999999999999E-2</v>
      </c>
      <c r="AT34" s="23">
        <f t="shared" si="0"/>
        <v>3.7999999999999999E-2</v>
      </c>
      <c r="AU34" s="23" t="str">
        <f t="shared" si="1"/>
        <v>x</v>
      </c>
    </row>
    <row r="35" spans="2:47" s="257" customFormat="1" ht="17" x14ac:dyDescent="0.25">
      <c r="B35" s="174" t="s">
        <v>112</v>
      </c>
      <c r="C35" s="174" t="s">
        <v>113</v>
      </c>
      <c r="D35" s="174" t="s">
        <v>114</v>
      </c>
      <c r="E35" s="205">
        <v>9.56</v>
      </c>
      <c r="F35" s="213"/>
      <c r="G35" s="159"/>
      <c r="H35" s="148"/>
      <c r="I35"/>
      <c r="J35" s="148"/>
      <c r="K35"/>
      <c r="L35"/>
      <c r="M35"/>
      <c r="N35"/>
      <c r="O35"/>
      <c r="R35"/>
      <c r="S35" s="309" t="s">
        <v>44</v>
      </c>
      <c r="T35" s="309" t="s">
        <v>115</v>
      </c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L35" s="2"/>
      <c r="AN35" s="310"/>
      <c r="AO35" s="310"/>
      <c r="AP35" s="310"/>
      <c r="AR35" s="23">
        <v>-0.50000000000000222</v>
      </c>
      <c r="AS35" s="23">
        <v>3.7999999999999999E-2</v>
      </c>
      <c r="AT35" s="23">
        <f t="shared" si="0"/>
        <v>3.7999999999999999E-2</v>
      </c>
      <c r="AU35" s="23" t="str">
        <f t="shared" si="1"/>
        <v>x</v>
      </c>
    </row>
    <row r="36" spans="2:47" s="257" customFormat="1" ht="17" x14ac:dyDescent="0.25">
      <c r="B36" s="174" t="s">
        <v>116</v>
      </c>
      <c r="C36" s="174" t="s">
        <v>117</v>
      </c>
      <c r="D36" s="174" t="s">
        <v>118</v>
      </c>
      <c r="E36" s="205">
        <v>9.56</v>
      </c>
      <c r="F36" s="213"/>
      <c r="G36" s="159"/>
      <c r="H36"/>
      <c r="I36"/>
      <c r="J36" s="148"/>
      <c r="K36"/>
      <c r="L36"/>
      <c r="M36"/>
      <c r="N36"/>
      <c r="O36"/>
      <c r="R36"/>
      <c r="S36" s="309">
        <v>0</v>
      </c>
      <c r="T36" s="309" t="s">
        <v>119</v>
      </c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L36" s="2"/>
      <c r="AN36" s="310"/>
      <c r="AO36" s="310"/>
      <c r="AP36" s="310"/>
      <c r="AR36" s="23">
        <v>-0.33333333333333548</v>
      </c>
      <c r="AS36" s="23">
        <v>3.7999999999999999E-2</v>
      </c>
      <c r="AT36" s="23">
        <f t="shared" ref="AT36:AT67" si="3">IF($AT$2="x",AS36,NA())</f>
        <v>3.7999999999999999E-2</v>
      </c>
      <c r="AU36" s="23" t="str">
        <f t="shared" ref="AU36:AU67" si="4">IF($AB$66="","",$AB$66)</f>
        <v>x</v>
      </c>
    </row>
    <row r="37" spans="2:47" s="257" customFormat="1" ht="16" x14ac:dyDescent="0.2">
      <c r="B37" s="174" t="s">
        <v>120</v>
      </c>
      <c r="C37" s="174" t="s">
        <v>121</v>
      </c>
      <c r="D37" s="174" t="s">
        <v>122</v>
      </c>
      <c r="E37" s="205">
        <v>9.6199999999999992</v>
      </c>
      <c r="F37" s="213"/>
      <c r="G37" s="159"/>
      <c r="H37"/>
      <c r="I37"/>
      <c r="J37" s="148"/>
      <c r="K37"/>
      <c r="L37"/>
      <c r="M37"/>
      <c r="N37"/>
      <c r="O37"/>
      <c r="R37"/>
      <c r="S37" s="309" t="s">
        <v>44</v>
      </c>
      <c r="T37" s="309" t="s">
        <v>123</v>
      </c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L37" s="2"/>
      <c r="AN37" s="310"/>
      <c r="AO37" s="310"/>
      <c r="AP37" s="310"/>
      <c r="AR37" s="23">
        <v>-0.16666666666666879</v>
      </c>
      <c r="AS37" s="23">
        <v>3.7999999999999999E-2</v>
      </c>
      <c r="AT37" s="23">
        <f t="shared" si="3"/>
        <v>3.7999999999999999E-2</v>
      </c>
      <c r="AU37" s="23" t="str">
        <f t="shared" si="4"/>
        <v>x</v>
      </c>
    </row>
    <row r="38" spans="2:47" s="257" customFormat="1" ht="16" x14ac:dyDescent="0.2">
      <c r="B38" s="174" t="s">
        <v>124</v>
      </c>
      <c r="C38" s="174" t="s">
        <v>125</v>
      </c>
      <c r="D38" s="174" t="s">
        <v>126</v>
      </c>
      <c r="E38" s="205">
        <v>9.82</v>
      </c>
      <c r="F38" s="213"/>
      <c r="G38" s="159"/>
      <c r="H38"/>
      <c r="I38"/>
      <c r="J38" s="148"/>
      <c r="K38"/>
      <c r="L38"/>
      <c r="M38"/>
      <c r="N38"/>
      <c r="O38"/>
      <c r="R38"/>
      <c r="S38" s="309">
        <v>0</v>
      </c>
      <c r="T38" s="309" t="s">
        <v>127</v>
      </c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L38" s="2"/>
      <c r="AN38" s="310"/>
      <c r="AO38" s="310"/>
      <c r="AP38" s="310"/>
      <c r="AR38" s="23">
        <v>0.16666666666666449</v>
      </c>
      <c r="AS38" s="23">
        <v>3.7999999999999999E-2</v>
      </c>
      <c r="AT38" s="23">
        <f t="shared" si="3"/>
        <v>3.7999999999999999E-2</v>
      </c>
      <c r="AU38" s="23" t="str">
        <f t="shared" si="4"/>
        <v>x</v>
      </c>
    </row>
    <row r="39" spans="2:47" s="257" customFormat="1" ht="16" x14ac:dyDescent="0.2">
      <c r="B39" s="174" t="s">
        <v>128</v>
      </c>
      <c r="C39" s="174" t="s">
        <v>129</v>
      </c>
      <c r="D39" s="174" t="s">
        <v>130</v>
      </c>
      <c r="E39" s="205">
        <v>9.65</v>
      </c>
      <c r="F39" s="213"/>
      <c r="G39" s="159"/>
      <c r="H39"/>
      <c r="I39"/>
      <c r="J39" s="148"/>
      <c r="K39" s="148"/>
      <c r="L39" s="148"/>
      <c r="M39" s="148"/>
      <c r="N39" s="148"/>
      <c r="O39" s="148"/>
      <c r="R39"/>
      <c r="S39" s="309" t="s">
        <v>44</v>
      </c>
      <c r="T39" s="311" t="s">
        <v>131</v>
      </c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L39" s="2"/>
      <c r="AN39" s="310"/>
      <c r="AO39" s="310"/>
      <c r="AP39" s="310"/>
      <c r="AR39" s="23">
        <v>0.33333333333333115</v>
      </c>
      <c r="AS39" s="23">
        <v>3.7999999999999999E-2</v>
      </c>
      <c r="AT39" s="23">
        <f t="shared" si="3"/>
        <v>3.7999999999999999E-2</v>
      </c>
      <c r="AU39" s="23" t="str">
        <f t="shared" si="4"/>
        <v>x</v>
      </c>
    </row>
    <row r="40" spans="2:47" s="257" customFormat="1" ht="16" x14ac:dyDescent="0.2">
      <c r="B40" s="174" t="s">
        <v>132</v>
      </c>
      <c r="C40" s="174" t="s">
        <v>133</v>
      </c>
      <c r="D40" s="174" t="s">
        <v>74</v>
      </c>
      <c r="E40" s="205">
        <v>9.85</v>
      </c>
      <c r="F40" s="213"/>
      <c r="G40" s="159"/>
      <c r="H40"/>
      <c r="I40"/>
      <c r="J40" s="148"/>
      <c r="K40" s="148"/>
      <c r="L40" s="148"/>
      <c r="M40" s="148"/>
      <c r="N40" s="148"/>
      <c r="O40" s="148"/>
      <c r="R40"/>
      <c r="S40" s="309" t="s">
        <v>44</v>
      </c>
      <c r="T40" s="311" t="s">
        <v>134</v>
      </c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L40" s="2"/>
      <c r="AN40" s="310"/>
      <c r="AO40" s="310"/>
      <c r="AP40" s="310"/>
      <c r="AR40" s="23">
        <v>0.49999999999999789</v>
      </c>
      <c r="AS40" s="23">
        <v>3.7999999999999999E-2</v>
      </c>
      <c r="AT40" s="23">
        <f t="shared" si="3"/>
        <v>3.7999999999999999E-2</v>
      </c>
      <c r="AU40" s="23" t="str">
        <f t="shared" si="4"/>
        <v>x</v>
      </c>
    </row>
    <row r="41" spans="2:47" s="257" customFormat="1" ht="16" x14ac:dyDescent="0.2">
      <c r="B41" s="174" t="s">
        <v>135</v>
      </c>
      <c r="C41" s="174" t="s">
        <v>136</v>
      </c>
      <c r="D41" s="174" t="s">
        <v>137</v>
      </c>
      <c r="E41" s="205">
        <v>9.81</v>
      </c>
      <c r="F41" s="213"/>
      <c r="G41" s="159"/>
      <c r="H41"/>
      <c r="I41"/>
      <c r="J41" s="148"/>
      <c r="K41" s="148"/>
      <c r="L41" s="148"/>
      <c r="M41" s="148"/>
      <c r="N41" s="148"/>
      <c r="O41" s="148"/>
      <c r="R41"/>
      <c r="S41" s="309" t="s">
        <v>44</v>
      </c>
      <c r="T41" s="311" t="s">
        <v>138</v>
      </c>
      <c r="U41"/>
      <c r="AL41" s="2"/>
      <c r="AN41" s="310"/>
      <c r="AO41" s="310"/>
      <c r="AP41" s="310"/>
      <c r="AR41" s="23">
        <v>0.66666666666666441</v>
      </c>
      <c r="AS41" s="23">
        <v>3.7999999999999999E-2</v>
      </c>
      <c r="AT41" s="23">
        <f t="shared" si="3"/>
        <v>3.7999999999999999E-2</v>
      </c>
      <c r="AU41" s="23" t="str">
        <f t="shared" si="4"/>
        <v>x</v>
      </c>
    </row>
    <row r="42" spans="2:47" s="257" customFormat="1" ht="16" x14ac:dyDescent="0.2">
      <c r="B42" s="174" t="s">
        <v>139</v>
      </c>
      <c r="C42" s="174" t="s">
        <v>140</v>
      </c>
      <c r="D42" s="174" t="s">
        <v>141</v>
      </c>
      <c r="E42" s="205">
        <v>9.81</v>
      </c>
      <c r="F42" s="213"/>
      <c r="G42" s="159"/>
      <c r="H42"/>
      <c r="I42"/>
      <c r="J42" s="148"/>
      <c r="K42"/>
      <c r="L42"/>
      <c r="M42"/>
      <c r="N42" s="148"/>
      <c r="O42" s="148"/>
      <c r="R42"/>
      <c r="S42" s="309">
        <v>0</v>
      </c>
      <c r="T42" s="309" t="s">
        <v>142</v>
      </c>
      <c r="U42"/>
      <c r="AL42" s="2"/>
      <c r="AN42" s="310"/>
      <c r="AO42" s="310"/>
      <c r="AP42" s="310"/>
      <c r="AR42" s="23">
        <v>0.83333333333333093</v>
      </c>
      <c r="AS42" s="23">
        <v>3.7999999999999999E-2</v>
      </c>
      <c r="AT42" s="23">
        <f t="shared" si="3"/>
        <v>3.7999999999999999E-2</v>
      </c>
      <c r="AU42" s="23" t="str">
        <f t="shared" si="4"/>
        <v>x</v>
      </c>
    </row>
    <row r="43" spans="2:47" s="257" customFormat="1" ht="17" x14ac:dyDescent="0.25">
      <c r="B43" s="174" t="s">
        <v>143</v>
      </c>
      <c r="C43" s="174" t="s">
        <v>82</v>
      </c>
      <c r="D43" s="174" t="s">
        <v>144</v>
      </c>
      <c r="E43" s="205">
        <v>9.84</v>
      </c>
      <c r="F43" s="213"/>
      <c r="G43" s="159"/>
      <c r="H43"/>
      <c r="I43"/>
      <c r="J43" s="148"/>
      <c r="K43"/>
      <c r="L43"/>
      <c r="M43"/>
      <c r="N43" s="148"/>
      <c r="O43" s="148"/>
      <c r="R43"/>
      <c r="S43" s="309">
        <v>0</v>
      </c>
      <c r="T43" s="309" t="s">
        <v>145</v>
      </c>
      <c r="U43"/>
      <c r="Y43" s="310"/>
      <c r="AL43" s="2"/>
      <c r="AN43" s="310"/>
      <c r="AO43" s="310"/>
      <c r="AP43" s="310"/>
      <c r="AR43" s="23">
        <v>1.1666666666666643</v>
      </c>
      <c r="AS43" s="23">
        <v>3.7999999999999999E-2</v>
      </c>
      <c r="AT43" s="23">
        <f t="shared" si="3"/>
        <v>3.7999999999999999E-2</v>
      </c>
      <c r="AU43" s="23" t="str">
        <f t="shared" si="4"/>
        <v>x</v>
      </c>
    </row>
    <row r="44" spans="2:47" s="257" customFormat="1" ht="17" x14ac:dyDescent="0.25">
      <c r="B44" s="174" t="s">
        <v>146</v>
      </c>
      <c r="C44" s="174" t="s">
        <v>147</v>
      </c>
      <c r="D44" s="174" t="s">
        <v>148</v>
      </c>
      <c r="E44" s="205">
        <v>9.8800000000000008</v>
      </c>
      <c r="F44" s="213"/>
      <c r="G44" s="159"/>
      <c r="H44"/>
      <c r="I44"/>
      <c r="J44" s="148"/>
      <c r="K44"/>
      <c r="L44"/>
      <c r="M44"/>
      <c r="N44" s="148"/>
      <c r="O44" s="148"/>
      <c r="R44"/>
      <c r="S44" s="309">
        <v>0</v>
      </c>
      <c r="T44" s="309" t="s">
        <v>149</v>
      </c>
      <c r="U44"/>
      <c r="AL44" s="2"/>
      <c r="AN44" s="310"/>
      <c r="AO44" s="310"/>
      <c r="AP44" s="310"/>
      <c r="AR44" s="23">
        <v>1.3333333333333313</v>
      </c>
      <c r="AS44" s="23">
        <v>3.7999999999999999E-2</v>
      </c>
      <c r="AT44" s="23">
        <f t="shared" si="3"/>
        <v>3.7999999999999999E-2</v>
      </c>
      <c r="AU44" s="23" t="str">
        <f t="shared" si="4"/>
        <v>x</v>
      </c>
    </row>
    <row r="45" spans="2:47" s="257" customFormat="1" ht="17" thickBot="1" x14ac:dyDescent="0.25">
      <c r="B45" s="174" t="s">
        <v>150</v>
      </c>
      <c r="C45" s="174" t="s">
        <v>52</v>
      </c>
      <c r="D45" s="174" t="s">
        <v>151</v>
      </c>
      <c r="E45" s="205">
        <v>10.11</v>
      </c>
      <c r="F45" s="213"/>
      <c r="G45" s="159"/>
      <c r="H45"/>
      <c r="I45"/>
      <c r="J45" s="148"/>
      <c r="K45"/>
      <c r="L45"/>
      <c r="M45"/>
      <c r="N45" s="148"/>
      <c r="O45" s="148"/>
      <c r="R45"/>
      <c r="S45" s="309" t="s">
        <v>44</v>
      </c>
      <c r="T45" s="114" t="s">
        <v>152</v>
      </c>
      <c r="U45"/>
      <c r="AL45" s="2"/>
      <c r="AN45" s="310"/>
      <c r="AO45" s="310"/>
      <c r="AP45" s="310"/>
      <c r="AR45" s="23">
        <v>1.4999999999999982</v>
      </c>
      <c r="AS45" s="23">
        <v>3.7999999999999999E-2</v>
      </c>
      <c r="AT45" s="23">
        <f t="shared" si="3"/>
        <v>3.7999999999999999E-2</v>
      </c>
      <c r="AU45" s="23" t="str">
        <f t="shared" si="4"/>
        <v>x</v>
      </c>
    </row>
    <row r="46" spans="2:47" s="257" customFormat="1" ht="16" x14ac:dyDescent="0.2">
      <c r="B46" s="174" t="s">
        <v>153</v>
      </c>
      <c r="C46" s="174" t="s">
        <v>154</v>
      </c>
      <c r="D46" s="174" t="s">
        <v>155</v>
      </c>
      <c r="E46" s="205">
        <v>9.9700000000000006</v>
      </c>
      <c r="F46" s="213"/>
      <c r="G46" s="159"/>
      <c r="H46"/>
      <c r="I46"/>
      <c r="J46" s="148"/>
      <c r="K46"/>
      <c r="L46"/>
      <c r="M46"/>
      <c r="N46" s="148"/>
      <c r="O46" s="148"/>
      <c r="R46"/>
      <c r="S46" s="309">
        <v>0</v>
      </c>
      <c r="T46" s="309" t="s">
        <v>156</v>
      </c>
      <c r="U46"/>
      <c r="V46" s="308"/>
      <c r="W46" s="307"/>
      <c r="X46" s="307"/>
      <c r="Y46" s="307"/>
      <c r="Z46" s="307"/>
      <c r="AA46" s="307"/>
      <c r="AB46" s="307"/>
      <c r="AC46" s="307"/>
      <c r="AD46" s="307"/>
      <c r="AE46" s="306"/>
      <c r="AF46" s="258"/>
      <c r="AG46" s="258"/>
      <c r="AH46" s="258"/>
      <c r="AI46" s="258"/>
      <c r="AJ46" s="258"/>
      <c r="AK46" s="258"/>
      <c r="AL46" s="258"/>
      <c r="AM46" s="3"/>
      <c r="AN46" s="259"/>
      <c r="AO46" s="259"/>
      <c r="AP46" s="259"/>
      <c r="AQ46" s="258"/>
      <c r="AR46" s="23">
        <v>1.6666666666666652</v>
      </c>
      <c r="AS46" s="23">
        <v>3.7999999999999999E-2</v>
      </c>
      <c r="AT46" s="23">
        <f t="shared" si="3"/>
        <v>3.7999999999999999E-2</v>
      </c>
      <c r="AU46" s="23" t="str">
        <f t="shared" si="4"/>
        <v>x</v>
      </c>
    </row>
    <row r="47" spans="2:47" s="257" customFormat="1" ht="16" x14ac:dyDescent="0.2">
      <c r="B47" s="174" t="s">
        <v>157</v>
      </c>
      <c r="C47" s="174" t="s">
        <v>158</v>
      </c>
      <c r="D47" s="174" t="s">
        <v>159</v>
      </c>
      <c r="E47" s="205">
        <v>10</v>
      </c>
      <c r="F47" s="213"/>
      <c r="G47" s="159"/>
      <c r="H47"/>
      <c r="I47"/>
      <c r="J47" s="148"/>
      <c r="K47"/>
      <c r="L47"/>
      <c r="M47"/>
      <c r="N47" s="148"/>
      <c r="O47" s="148"/>
      <c r="P47"/>
      <c r="Q47"/>
      <c r="R47"/>
      <c r="S47"/>
      <c r="T47"/>
      <c r="U47"/>
      <c r="V47" s="4" t="s">
        <v>160</v>
      </c>
      <c r="W47" s="16"/>
      <c r="X47" s="23"/>
      <c r="Y47" s="281" t="str">
        <f>'Empirical Rule'!L157</f>
        <v>shading</v>
      </c>
      <c r="Z47" s="281" t="str">
        <f>'Empirical Rule'!M157</f>
        <v>pop mean</v>
      </c>
      <c r="AA47" s="281" t="str">
        <f>'Empirical Rule'!N157</f>
        <v>expected variability</v>
      </c>
      <c r="AB47" s="281" t="str">
        <f>'Empirical Rule'!O157</f>
        <v>raw value</v>
      </c>
      <c r="AC47" s="281" t="str">
        <f>'Empirical Rule'!P157</f>
        <v>z score</v>
      </c>
      <c r="AD47" s="281" t="str">
        <f>'Empirical Rule'!Q157</f>
        <v>probability of x</v>
      </c>
      <c r="AE47" s="301"/>
      <c r="AF47" s="16"/>
      <c r="AG47" s="25" t="str">
        <f>'Empirical Rule'!S31</f>
        <v>x</v>
      </c>
      <c r="AH47" s="25" t="str">
        <f>'Empirical Rule'!T31</f>
        <v>standard axis</v>
      </c>
      <c r="AI47" s="16"/>
      <c r="AJ47" s="258"/>
      <c r="AK47" s="258"/>
      <c r="AL47" s="3"/>
      <c r="AM47" s="258"/>
      <c r="AN47" s="259" t="s">
        <v>161</v>
      </c>
      <c r="AO47" s="23" t="s">
        <v>162</v>
      </c>
      <c r="AP47" s="259" t="s">
        <v>163</v>
      </c>
      <c r="AQ47" s="258"/>
      <c r="AR47" s="23">
        <v>1.8333333333333321</v>
      </c>
      <c r="AS47" s="23">
        <v>3.7999999999999999E-2</v>
      </c>
      <c r="AT47" s="23">
        <f t="shared" si="3"/>
        <v>3.7999999999999999E-2</v>
      </c>
      <c r="AU47" s="23" t="str">
        <f t="shared" si="4"/>
        <v>x</v>
      </c>
    </row>
    <row r="48" spans="2:47" s="257" customFormat="1" ht="16" x14ac:dyDescent="0.2">
      <c r="B48" s="174" t="s">
        <v>164</v>
      </c>
      <c r="C48" s="174" t="s">
        <v>165</v>
      </c>
      <c r="D48" s="174" t="s">
        <v>28</v>
      </c>
      <c r="E48" s="205">
        <v>10</v>
      </c>
      <c r="F48" s="148"/>
      <c r="G48" s="159"/>
      <c r="H48"/>
      <c r="I48"/>
      <c r="J48" s="148"/>
      <c r="K48"/>
      <c r="L48"/>
      <c r="M48"/>
      <c r="N48" s="148"/>
      <c r="O48" s="148"/>
      <c r="P48"/>
      <c r="Q48"/>
      <c r="R48"/>
      <c r="S48"/>
      <c r="T48"/>
      <c r="U48"/>
      <c r="V48" s="20" t="s">
        <v>166</v>
      </c>
      <c r="W48" s="19" t="s">
        <v>167</v>
      </c>
      <c r="X48" s="19" t="s">
        <v>168</v>
      </c>
      <c r="Y48" s="19" t="s">
        <v>169</v>
      </c>
      <c r="Z48" s="20" t="s">
        <v>3</v>
      </c>
      <c r="AA48" s="296" t="str">
        <f>'Empirical Rule'!N156</f>
        <v>σ</v>
      </c>
      <c r="AB48" s="296" t="str">
        <f>'Empirical Rule'!O156</f>
        <v>x</v>
      </c>
      <c r="AC48" s="20" t="str">
        <f>'Empirical Rule'!P156</f>
        <v>z score</v>
      </c>
      <c r="AD48" s="20" t="str">
        <f>'Empirical Rule'!Q156</f>
        <v>P(x)</v>
      </c>
      <c r="AE48" s="103"/>
      <c r="AF48" s="16"/>
      <c r="AG48" s="25" t="str">
        <f>'Empirical Rule'!S32</f>
        <v>x</v>
      </c>
      <c r="AH48" s="25" t="str">
        <f>'Empirical Rule'!T32</f>
        <v>x, x̅</v>
      </c>
      <c r="AI48" s="16"/>
      <c r="AJ48" s="258" t="s">
        <v>170</v>
      </c>
      <c r="AK48" s="258"/>
      <c r="AL48" s="258"/>
      <c r="AM48" s="258"/>
      <c r="AN48" s="296">
        <f>AG54</f>
        <v>0</v>
      </c>
      <c r="AO48" s="91" t="s">
        <v>44</v>
      </c>
      <c r="AP48" s="296">
        <f>AG54</f>
        <v>0</v>
      </c>
      <c r="AQ48" s="258"/>
      <c r="AR48" s="23">
        <v>-1.8333333333333366</v>
      </c>
      <c r="AS48" s="23">
        <v>6.2000000000000006E-2</v>
      </c>
      <c r="AT48" s="23">
        <f t="shared" si="3"/>
        <v>6.2000000000000006E-2</v>
      </c>
      <c r="AU48" s="23" t="str">
        <f t="shared" si="4"/>
        <v>x</v>
      </c>
    </row>
    <row r="49" spans="2:47" s="257" customFormat="1" ht="17" customHeight="1" x14ac:dyDescent="0.2">
      <c r="B49" s="174" t="s">
        <v>171</v>
      </c>
      <c r="C49" s="174" t="s">
        <v>172</v>
      </c>
      <c r="D49" s="174" t="s">
        <v>173</v>
      </c>
      <c r="E49" s="205">
        <v>10.23</v>
      </c>
      <c r="F49" s="148"/>
      <c r="G49" s="159"/>
      <c r="H49"/>
      <c r="I49"/>
      <c r="J49" s="148"/>
      <c r="K49"/>
      <c r="L49"/>
      <c r="M49"/>
      <c r="N49" s="148"/>
      <c r="O49" s="148"/>
      <c r="P49" s="148"/>
      <c r="Q49" s="148"/>
      <c r="R49"/>
      <c r="S49"/>
      <c r="T49"/>
      <c r="U49"/>
      <c r="V49" s="281">
        <f>'Empirical Rule'!I158</f>
        <v>1</v>
      </c>
      <c r="W49" s="281" t="str">
        <f>'Empirical Rule'!J158</f>
        <v>normal pop</v>
      </c>
      <c r="X49" s="281">
        <f>'Empirical Rule'!K158</f>
        <v>0</v>
      </c>
      <c r="Y49" s="281" t="str">
        <f>'Empirical Rule'!L158</f>
        <v>left</v>
      </c>
      <c r="Z49" s="118">
        <f>I3</f>
        <v>10.341100000000001</v>
      </c>
      <c r="AA49" s="119">
        <f>I5</f>
        <v>1.5730180513903746</v>
      </c>
      <c r="AB49" s="118">
        <f>'Empirical Rule'!O158</f>
        <v>0</v>
      </c>
      <c r="AC49" s="303">
        <f>'Empirical Rule'!P158</f>
        <v>0</v>
      </c>
      <c r="AD49" s="302">
        <f>'Empirical Rule'!Q158</f>
        <v>0</v>
      </c>
      <c r="AE49" s="103"/>
      <c r="AF49" s="16"/>
      <c r="AG49" s="25" t="str">
        <f>'Empirical Rule'!S33</f>
        <v>x</v>
      </c>
      <c r="AH49" s="25" t="str">
        <f>'Empirical Rule'!T33</f>
        <v>Empirical Rule</v>
      </c>
      <c r="AI49" s="16"/>
      <c r="AJ49" s="258"/>
      <c r="AK49" s="258"/>
      <c r="AL49" s="264" t="s">
        <v>174</v>
      </c>
      <c r="AM49" s="263" t="s">
        <v>175</v>
      </c>
      <c r="AN49" s="263" t="str">
        <f>W67&amp;" "&amp;AN47</f>
        <v>normal pop X1</v>
      </c>
      <c r="AO49" s="263" t="str">
        <f>W68&amp;" "&amp;AO47</f>
        <v xml:space="preserve"> X2</v>
      </c>
      <c r="AP49" s="263" t="str">
        <f>W71&amp;" "&amp;AP47</f>
        <v xml:space="preserve"> X3</v>
      </c>
      <c r="AQ49" s="258"/>
      <c r="AR49" s="23">
        <v>-1.6666666666666696</v>
      </c>
      <c r="AS49" s="23">
        <v>6.2000000000000006E-2</v>
      </c>
      <c r="AT49" s="23">
        <f t="shared" si="3"/>
        <v>6.2000000000000006E-2</v>
      </c>
      <c r="AU49" s="23" t="str">
        <f t="shared" si="4"/>
        <v>x</v>
      </c>
    </row>
    <row r="50" spans="2:47" s="257" customFormat="1" ht="16" x14ac:dyDescent="0.2">
      <c r="B50" s="174" t="s">
        <v>176</v>
      </c>
      <c r="C50" s="174" t="s">
        <v>177</v>
      </c>
      <c r="D50" s="174" t="s">
        <v>178</v>
      </c>
      <c r="E50" s="205">
        <v>10.029999999999999</v>
      </c>
      <c r="F50" s="148"/>
      <c r="G50" s="159"/>
      <c r="H50"/>
      <c r="I50"/>
      <c r="J50" s="148"/>
      <c r="K50" s="148"/>
      <c r="L50" s="148"/>
      <c r="M50" s="148"/>
      <c r="N50" s="148"/>
      <c r="O50" s="148"/>
      <c r="P50" s="148"/>
      <c r="Q50" s="148"/>
      <c r="R50"/>
      <c r="S50"/>
      <c r="T50"/>
      <c r="U50"/>
      <c r="V50" s="281">
        <f>'Empirical Rule'!I159</f>
        <v>0</v>
      </c>
      <c r="W50" s="281">
        <f>'Empirical Rule'!J159</f>
        <v>0</v>
      </c>
      <c r="X50" s="281">
        <f>'Empirical Rule'!K159</f>
        <v>0</v>
      </c>
      <c r="Y50" s="281">
        <f>'Empirical Rule'!L159</f>
        <v>0</v>
      </c>
      <c r="Z50" s="118">
        <f>'Empirical Rule'!M159</f>
        <v>0</v>
      </c>
      <c r="AA50" s="119">
        <f>'Empirical Rule'!N159</f>
        <v>0</v>
      </c>
      <c r="AB50" s="120">
        <f>'Empirical Rule'!O159</f>
        <v>0</v>
      </c>
      <c r="AC50" s="303">
        <f>'Empirical Rule'!P159</f>
        <v>0</v>
      </c>
      <c r="AD50" s="302">
        <f>'Empirical Rule'!Q159</f>
        <v>0</v>
      </c>
      <c r="AE50" s="301"/>
      <c r="AF50" s="16"/>
      <c r="AG50" s="25">
        <f>'Empirical Rule'!S34</f>
        <v>0</v>
      </c>
      <c r="AH50" s="25" t="str">
        <f>'Empirical Rule'!T34</f>
        <v>Cumulative %</v>
      </c>
      <c r="AI50" s="16"/>
      <c r="AJ50" s="304" t="s">
        <v>179</v>
      </c>
      <c r="AK50" s="304">
        <f>X121-X115</f>
        <v>6</v>
      </c>
      <c r="AL50" s="261">
        <f>X115</f>
        <v>-3</v>
      </c>
      <c r="AM50" s="260">
        <f t="shared" ref="AM50:AM81" si="5">IF(
    LEFT($W$67,1) ="T",
    _xlfn.T.DIST(AL50, $V$67-1, FALSE),
    _xlfn.NORM.S.DIST(AL50, FALSE)
)</f>
        <v>4.4318484119380075E-3</v>
      </c>
      <c r="AN50" s="260" t="e" cm="1">
        <f t="array" ref="AN50">_xlfn.IFS(
    FALSE, N("Check if X1 shading is ON"),
    $AN$48&lt;&gt;"x", NA(),
    FALSE, N("Check if case is 'LEFT' and x axis value less than z score"),
    AND($Y$67 = "LEFT", $AL50 &lt; IF($AC$67="", 0, $AC$67)), $AM50,
    FALSE, N("Check if case is 'RIGHT' and x axis value greater than z score"),
    AND($Y$67 = "RIGHT", $AL50 &gt; IF($AC$67="", 0, $AC$67)), $AM50,
    FALSE, N("Default case: Return NA()"),
    TRUE, NA()
)</f>
        <v>#N/A</v>
      </c>
      <c r="AO50" s="260" t="e" cm="1">
        <f t="array" ref="AO50">_xlfn.IFS(
    FALSE, N("Check if X1 shading is ON"),
    $AN$48&lt;&gt;"x", NA(),
    FALSE, N("Check if case is 'LEFT' and x axis value less than z score"),
    AND($Y$68 = "LEFT", $AL50 &lt; IF($AC$68="", 0, $AC$68)), $AM50,
    FALSE, N("Check if case is 'RIGHT' and x axis value greater than z score"),
    AND($Y$68 = "RIGHT", $AL50 &gt; IF($AC$68="", 0, $AC$68)), $AM50,
    FALSE, N("Default case: Return NA()"),
    TRUE, NA()
)</f>
        <v>#N/A</v>
      </c>
      <c r="AP50" s="260" t="e" cm="1">
        <f t="array" ref="AP50">_xlfn.IFS(
    FALSE, N("Check if X1 shading is ON"),
    $AP$48&lt;&gt;"x", NA(),
    FALSE, N("Check if case is 'LEFT' and x axis value less than z score"),
    AND($Y$71 = "LEFT", $AL50 &lt; IF($AC$71="", 0, $AC$71)), $AM50,
    FALSE, N("Check if case is 'RIGHT' and x axis value greater than z score"),
    AND($Y$71 = "RIGHT", $AL50 &gt; IF($AC$71="", 0, $AC$71)), $AM50,
    FALSE, N("Check if case is 'TWO' and both directions"),
    AND(
        $Y$71 = "TWO",
        OR($AL50 &lt; -ABS($AC$71), $AL50 &gt; ABS($AC$71))
    ), $AM50,
    FALSE, N("Default case: Return NA()"),
    TRUE, NA()
)</f>
        <v>#N/A</v>
      </c>
      <c r="AQ50" s="258"/>
      <c r="AR50" s="23">
        <v>-1.5000000000000027</v>
      </c>
      <c r="AS50" s="23">
        <v>6.2000000000000006E-2</v>
      </c>
      <c r="AT50" s="23">
        <f t="shared" si="3"/>
        <v>6.2000000000000006E-2</v>
      </c>
      <c r="AU50" s="23" t="str">
        <f t="shared" si="4"/>
        <v>x</v>
      </c>
    </row>
    <row r="51" spans="2:47" s="257" customFormat="1" ht="16" x14ac:dyDescent="0.2">
      <c r="B51" s="174" t="s">
        <v>180</v>
      </c>
      <c r="C51" s="174" t="s">
        <v>181</v>
      </c>
      <c r="D51" s="174" t="s">
        <v>182</v>
      </c>
      <c r="E51" s="205">
        <v>10.27</v>
      </c>
      <c r="F51" s="148"/>
      <c r="G51" s="159"/>
      <c r="H51"/>
      <c r="I51"/>
      <c r="J51" s="148"/>
      <c r="K51" s="148"/>
      <c r="L51" s="148"/>
      <c r="M51" s="148"/>
      <c r="N51" s="148"/>
      <c r="O51" s="148"/>
      <c r="P51" s="148"/>
      <c r="Q51" s="148"/>
      <c r="R51"/>
      <c r="S51"/>
      <c r="T51"/>
      <c r="U51"/>
      <c r="V51" s="259"/>
      <c r="W51" s="259"/>
      <c r="X51" s="259"/>
      <c r="Y51" s="259"/>
      <c r="Z51" s="121"/>
      <c r="AA51" s="16"/>
      <c r="AB51" s="16"/>
      <c r="AC51" s="16"/>
      <c r="AD51" s="16"/>
      <c r="AE51" s="301"/>
      <c r="AF51" s="16"/>
      <c r="AG51" s="25" t="str">
        <f>'Empirical Rule'!S35</f>
        <v>x</v>
      </c>
      <c r="AH51" s="25" t="str">
        <f>'Empirical Rule'!T35</f>
        <v>series1&amp;2 raw scale</v>
      </c>
      <c r="AI51" s="16"/>
      <c r="AJ51" s="304" t="s">
        <v>183</v>
      </c>
      <c r="AK51" s="304">
        <v>144</v>
      </c>
      <c r="AL51" s="261">
        <f t="shared" ref="AL51:AL82" si="6">AL50+$AK$52</f>
        <v>-2.9583333333333335</v>
      </c>
      <c r="AM51" s="260">
        <f t="shared" si="5"/>
        <v>5.0175847389326532E-3</v>
      </c>
      <c r="AN51" s="260" t="e" cm="1">
        <f t="array" ref="AN51">_xlfn.IFS(
    FALSE, N("Check if X1 shading is ON"),
    $AN$48&lt;&gt;"x", NA(),
    FALSE, N("Check if case is 'LEFT' and x axis value less than z score"),
    AND($Y$67 = "LEFT", $AL51 &lt; IF($AC$67="", 0, $AC$67)), $AM51,
    FALSE, N("Check if case is 'RIGHT' and x axis value greater than z score"),
    AND($Y$67 = "RIGHT", $AL51 &gt; IF($AC$67="", 0, $AC$67)), $AM51,
    FALSE, N("Check if case is 'TWO' and both directions"),
    AND(
        $Y$67 = "TWO",
        OR($AL51 &lt; -ABS($AC$67), $AL51 &gt; ABS($AC$68))
    ), $AM51,
    FALSE, N("Default case: Return NA()"),
    TRUE, NA()
)</f>
        <v>#N/A</v>
      </c>
      <c r="AO51" s="260" t="e" cm="1">
        <f t="array" ref="AO51">_xlfn.IFS(
    FALSE, N("Check if X1 shading is ON"),
    $AN$48&lt;&gt;"x", NA(),
    FALSE, N("Check if case is 'LEFT' and x axis value less than z score"),
    AND($Y$68 = "LEFT", $AL51 &lt; IF($AC$68="", 0, $AC$68)), $AM51,
    FALSE, N("Check if case is 'RIGHT' and x axis value greater than z score"),
    AND($Y$68 = "RIGHT", $AL51 &gt; IF($AC$68="", 0, $AC$68)), $AM51,
    FALSE, N("Default case: Return NA()"),
    TRUE, NA()
)</f>
        <v>#N/A</v>
      </c>
      <c r="AP51" s="260" t="e" cm="1">
        <f t="array" ref="AP51">_xlfn.IFS(
    FALSE, N("Check if X1 shading is ON"),
    $AP$48&lt;&gt;"x", NA(),
    FALSE, N("Check if case is 'LEFT' and x axis value less than z score"),
    AND($Y$71 = "LEFT", $AL51 &lt; IF($AC$71="", 0, $AC$71)), $AM51,
    FALSE, N("Check if case is 'RIGHT' and x axis value greater than z score"),
    AND($Y$71 = "RIGHT", $AL51 &gt; IF($AC$71="", 0, $AC$71)), $AM51,
    FALSE, N("Check if case is 'TWO' and both directions"),
    AND(
        $Y$71 = "TWO",
        OR($AL51 &lt; -ABS($AC$71), $AL51 &gt; ABS($AC$71))
    ), $AM51,
    FALSE, N("Default case: Return NA()"),
    TRUE, NA()
)</f>
        <v>#N/A</v>
      </c>
      <c r="AQ51" s="258"/>
      <c r="AR51" s="23">
        <v>-1.3333333333333357</v>
      </c>
      <c r="AS51" s="23">
        <v>6.2000000000000006E-2</v>
      </c>
      <c r="AT51" s="23">
        <f t="shared" si="3"/>
        <v>6.2000000000000006E-2</v>
      </c>
      <c r="AU51" s="23" t="str">
        <f t="shared" si="4"/>
        <v>x</v>
      </c>
    </row>
    <row r="52" spans="2:47" s="257" customFormat="1" ht="16" x14ac:dyDescent="0.2">
      <c r="B52" s="174" t="s">
        <v>184</v>
      </c>
      <c r="C52" s="174" t="s">
        <v>185</v>
      </c>
      <c r="D52" s="174" t="s">
        <v>186</v>
      </c>
      <c r="E52" s="205">
        <v>10.33</v>
      </c>
      <c r="F52" s="148"/>
      <c r="G52" s="159"/>
      <c r="H52"/>
      <c r="I52"/>
      <c r="J52" s="148"/>
      <c r="K52" s="148"/>
      <c r="L52" s="148"/>
      <c r="M52" s="148"/>
      <c r="N52" s="148"/>
      <c r="O52" s="148"/>
      <c r="P52" s="148"/>
      <c r="Q52" s="148"/>
      <c r="R52"/>
      <c r="S52"/>
      <c r="T52"/>
      <c r="U52"/>
      <c r="V52" s="259"/>
      <c r="W52" s="16"/>
      <c r="X52" s="16"/>
      <c r="Y52" s="281" t="str">
        <f>'Empirical Rule'!L161</f>
        <v>shading</v>
      </c>
      <c r="Z52" s="281" t="str">
        <f>'Empirical Rule'!M161</f>
        <v>pop mean</v>
      </c>
      <c r="AA52" s="281" t="str">
        <f>'Empirical Rule'!N161</f>
        <v>expected variability</v>
      </c>
      <c r="AB52" s="281" t="str">
        <f>'Empirical Rule'!O161</f>
        <v>value</v>
      </c>
      <c r="AC52" s="281" t="str">
        <f>'Empirical Rule'!P161</f>
        <v>z score</v>
      </c>
      <c r="AD52" s="281" t="str">
        <f>'Empirical Rule'!Q161</f>
        <v>probability of x</v>
      </c>
      <c r="AE52" s="305"/>
      <c r="AF52" s="16"/>
      <c r="AG52" s="25">
        <f>'Empirical Rule'!S36</f>
        <v>0</v>
      </c>
      <c r="AH52" s="25" t="str">
        <f>'Empirical Rule'!T36</f>
        <v>series1&amp;2 stdev</v>
      </c>
      <c r="AI52" s="16"/>
      <c r="AJ52" s="304" t="s">
        <v>187</v>
      </c>
      <c r="AK52" s="304">
        <f>AK50/AK51</f>
        <v>4.1666666666666664E-2</v>
      </c>
      <c r="AL52" s="261">
        <f t="shared" si="6"/>
        <v>-2.916666666666667</v>
      </c>
      <c r="AM52" s="260">
        <f t="shared" si="5"/>
        <v>5.6708812194458807E-3</v>
      </c>
      <c r="AN52" s="260" t="e" cm="1">
        <f t="array" ref="AN52">_xlfn.IFS(
    FALSE, N("Check if X1 shading is ON"),
    $AN$48&lt;&gt;"x", NA(),
    FALSE, N("Check if case is 'LEFT' and x axis value less than z score"),
    AND($Y$67 = "LEFT", $AL52 &lt; IF($AC$67="", 0, $AC$67)), $AM52,
    FALSE, N("Check if case is 'RIGHT' and x axis value greater than z score"),
    AND($Y$67 = "RIGHT", $AL52 &gt; IF($AC$67="", 0, $AC$67)), $AM52,
    FALSE, N("Check if case is 'TWO' and both directions"),
    AND(
        $Y$67 = "TWO",
        OR($AL52 &lt; -ABS($AC$67), $AL52 &gt; ABS($AC$68))
    ), $AM52,
    FALSE, N("Default case: Return NA()"),
    TRUE, NA()
)</f>
        <v>#N/A</v>
      </c>
      <c r="AO52" s="260" t="e" cm="1">
        <f t="array" ref="AO52">_xlfn.IFS(
    FALSE, N("Check if X1 shading is ON"),
    $AN$48&lt;&gt;"x", NA(),
    FALSE, N("Check if case is 'LEFT' and x axis value less than z score"),
    AND($Y$68 = "LEFT", $AL52 &lt; IF($AC$68="", 0, $AC$68)), $AM52,
    FALSE, N("Check if case is 'RIGHT' and x axis value greater than z score"),
    AND($Y$68 = "RIGHT", $AL52 &gt; IF($AC$68="", 0, $AC$68)), $AM52,
    FALSE, N("Default case: Return NA()"),
    TRUE, NA()
)</f>
        <v>#N/A</v>
      </c>
      <c r="AP52" s="260" t="e" cm="1">
        <f t="array" ref="AP52">_xlfn.IFS(
    FALSE, N("Check if X1 shading is ON"),
    $AP$48&lt;&gt;"x", NA(),
    FALSE, N("Check if case is 'LEFT' and x axis value less than z score"),
    AND($Y$71 = "LEFT", $AL52 &lt; IF($AC$71="", 0, $AC$71)), $AM52,
    FALSE, N("Check if case is 'RIGHT' and x axis value greater than z score"),
    AND($Y$71 = "RIGHT", $AL52 &gt; IF($AC$71="", 0, $AC$71)), $AM52,
    FALSE, N("Check if case is 'TWO' and both directions"),
    AND(
        $Y$71 = "TWO",
        OR($AL52 &lt; -ABS($AC$71), $AL52 &gt; ABS($AC$71))
    ), $AM52,
    FALSE, N("Default case: Return NA()"),
    TRUE, NA()
)</f>
        <v>#N/A</v>
      </c>
      <c r="AQ52" s="258"/>
      <c r="AR52" s="23">
        <v>-1.1666666666666687</v>
      </c>
      <c r="AS52" s="23">
        <v>6.2000000000000006E-2</v>
      </c>
      <c r="AT52" s="23">
        <f t="shared" si="3"/>
        <v>6.2000000000000006E-2</v>
      </c>
      <c r="AU52" s="23" t="str">
        <f t="shared" si="4"/>
        <v>x</v>
      </c>
    </row>
    <row r="53" spans="2:47" s="257" customFormat="1" ht="16" x14ac:dyDescent="0.2">
      <c r="B53" s="174" t="s">
        <v>188</v>
      </c>
      <c r="C53" s="174" t="s">
        <v>109</v>
      </c>
      <c r="D53" s="174" t="s">
        <v>189</v>
      </c>
      <c r="E53" s="205">
        <v>10.16</v>
      </c>
      <c r="F53" s="148"/>
      <c r="G53" s="159"/>
      <c r="H53"/>
      <c r="I53" s="239" t="s">
        <v>431</v>
      </c>
      <c r="J53" s="148"/>
      <c r="K53" s="148"/>
      <c r="L53" s="148"/>
      <c r="M53" s="148"/>
      <c r="N53" s="148"/>
      <c r="O53" s="148"/>
      <c r="P53" s="148"/>
      <c r="Q53" s="148"/>
      <c r="R53"/>
      <c r="S53"/>
      <c r="T53"/>
      <c r="U53"/>
      <c r="V53" s="281">
        <f>V49</f>
        <v>1</v>
      </c>
      <c r="W53" s="281">
        <f>'Empirical Rule'!J162</f>
        <v>0</v>
      </c>
      <c r="X53" s="281">
        <f>'Empirical Rule'!K162</f>
        <v>0</v>
      </c>
      <c r="Y53" s="281">
        <f>'Empirical Rule'!L162</f>
        <v>0</v>
      </c>
      <c r="Z53" s="120">
        <f>'Empirical Rule'!M162</f>
        <v>0</v>
      </c>
      <c r="AA53" s="122">
        <f>'Empirical Rule'!N162</f>
        <v>0</v>
      </c>
      <c r="AB53" s="120">
        <f>'Empirical Rule'!O162</f>
        <v>0</v>
      </c>
      <c r="AC53" s="303">
        <f>'Empirical Rule'!P162</f>
        <v>0</v>
      </c>
      <c r="AD53" s="302">
        <f>'Empirical Rule'!Q162</f>
        <v>0</v>
      </c>
      <c r="AE53" s="301"/>
      <c r="AF53" s="16"/>
      <c r="AG53" s="25" t="str">
        <f>'Empirical Rule'!S37</f>
        <v>x</v>
      </c>
      <c r="AH53" s="25" t="str">
        <f>'Empirical Rule'!T37</f>
        <v>Labels</v>
      </c>
      <c r="AI53" s="16"/>
      <c r="AJ53" s="258"/>
      <c r="AK53" s="258"/>
      <c r="AL53" s="261">
        <f t="shared" si="6"/>
        <v>-2.8750000000000004</v>
      </c>
      <c r="AM53" s="260">
        <f t="shared" si="5"/>
        <v>6.3981203107235513E-3</v>
      </c>
      <c r="AN53" s="260" t="e" cm="1">
        <f t="array" ref="AN53">_xlfn.IFS(
    FALSE, N("Check if X1 shading is ON"),
    $AN$48&lt;&gt;"x", NA(),
    FALSE, N("Check if case is 'LEFT' and x axis value less than z score"),
    AND($Y$67 = "LEFT", $AL53 &lt; IF($AC$67="", 0, $AC$67)), $AM53,
    FALSE, N("Check if case is 'RIGHT' and x axis value greater than z score"),
    AND($Y$67 = "RIGHT", $AL53 &gt; IF($AC$67="", 0, $AC$67)), $AM53,
    FALSE, N("Check if case is 'TWO' and both directions"),
    AND(
        $Y$67 = "TWO",
        OR($AL53 &lt; -ABS($AC$67), $AL53 &gt; ABS($AC$68))
    ), $AM53,
    FALSE, N("Default case: Return NA()"),
    TRUE, NA()
)</f>
        <v>#N/A</v>
      </c>
      <c r="AO53" s="260" t="e" cm="1">
        <f t="array" ref="AO53">_xlfn.IFS(
    FALSE, N("Check if X1 shading is ON"),
    $AN$48&lt;&gt;"x", NA(),
    FALSE, N("Check if case is 'LEFT' and x axis value less than z score"),
    AND($Y$68 = "LEFT", $AL53 &lt; IF($AC$68="", 0, $AC$68)), $AM53,
    FALSE, N("Check if case is 'RIGHT' and x axis value greater than z score"),
    AND($Y$68 = "RIGHT", $AL53 &gt; IF($AC$68="", 0, $AC$68)), $AM53,
    FALSE, N("Default case: Return NA()"),
    TRUE, NA()
)</f>
        <v>#N/A</v>
      </c>
      <c r="AP53" s="260" t="e" cm="1">
        <f t="array" ref="AP53">_xlfn.IFS(
    FALSE, N("Check if X1 shading is ON"),
    $AP$48&lt;&gt;"x", NA(),
    FALSE, N("Check if case is 'LEFT' and x axis value less than z score"),
    AND($Y$71 = "LEFT", $AL53 &lt; IF($AC$71="", 0, $AC$71)), $AM53,
    FALSE, N("Check if case is 'RIGHT' and x axis value greater than z score"),
    AND($Y$71 = "RIGHT", $AL53 &gt; IF($AC$71="", 0, $AC$71)), $AM53,
    FALSE, N("Check if case is 'TWO' and both directions"),
    AND(
        $Y$71 = "TWO",
        OR($AL53 &lt; -ABS($AC$71), $AL53 &gt; ABS($AC$71))
    ), $AM53,
    FALSE, N("Default case: Return NA()"),
    TRUE, NA()
)</f>
        <v>#N/A</v>
      </c>
      <c r="AQ53" s="258"/>
      <c r="AR53" s="23">
        <v>-0.83333333333333526</v>
      </c>
      <c r="AS53" s="23">
        <v>6.2000000000000006E-2</v>
      </c>
      <c r="AT53" s="23">
        <f t="shared" si="3"/>
        <v>6.2000000000000006E-2</v>
      </c>
      <c r="AU53" s="23" t="str">
        <f t="shared" si="4"/>
        <v>x</v>
      </c>
    </row>
    <row r="54" spans="2:47" s="257" customFormat="1" ht="17" thickBot="1" x14ac:dyDescent="0.25">
      <c r="B54" s="174" t="s">
        <v>190</v>
      </c>
      <c r="C54" s="174" t="s">
        <v>191</v>
      </c>
      <c r="D54" s="174" t="s">
        <v>192</v>
      </c>
      <c r="E54" s="205">
        <v>10.16</v>
      </c>
      <c r="F54" s="148"/>
      <c r="G54" s="159"/>
      <c r="H54" s="148"/>
      <c r="I54" s="318" t="s">
        <v>432</v>
      </c>
      <c r="J54" s="319"/>
      <c r="K54" s="319"/>
      <c r="L54" s="320"/>
      <c r="M54" s="298">
        <v>0.68</v>
      </c>
      <c r="N54" s="148"/>
      <c r="O54" s="148"/>
      <c r="P54" s="148"/>
      <c r="Q54" s="148"/>
      <c r="R54"/>
      <c r="S54"/>
      <c r="T54"/>
      <c r="U54"/>
      <c r="V54" s="300"/>
      <c r="W54" s="300"/>
      <c r="X54" s="300"/>
      <c r="Y54" s="106"/>
      <c r="Z54" s="106"/>
      <c r="AA54" s="106"/>
      <c r="AB54" s="106"/>
      <c r="AC54" s="106"/>
      <c r="AD54" s="106"/>
      <c r="AE54" s="299"/>
      <c r="AF54" s="16"/>
      <c r="AG54" s="25">
        <f>'Empirical Rule'!S38</f>
        <v>0</v>
      </c>
      <c r="AH54" s="25" t="str">
        <f>'Empirical Rule'!T38</f>
        <v>shading</v>
      </c>
      <c r="AI54" s="16"/>
      <c r="AJ54" s="258"/>
      <c r="AK54" s="258"/>
      <c r="AL54" s="261">
        <f t="shared" si="6"/>
        <v>-2.8333333333333339</v>
      </c>
      <c r="AM54" s="260">
        <f t="shared" si="5"/>
        <v>7.2060997646092168E-3</v>
      </c>
      <c r="AN54" s="260" t="e" cm="1">
        <f t="array" ref="AN54">_xlfn.IFS(
    FALSE, N("Check if X1 shading is ON"),
    $AN$48&lt;&gt;"x", NA(),
    FALSE, N("Check if case is 'LEFT' and x axis value less than z score"),
    AND($Y$67 = "LEFT", $AL54 &lt; IF($AC$67="", 0, $AC$67)), $AM54,
    FALSE, N("Check if case is 'RIGHT' and x axis value greater than z score"),
    AND($Y$67 = "RIGHT", $AL54 &gt; IF($AC$67="", 0, $AC$67)), $AM54,
    FALSE, N("Check if case is 'TWO' and both directions"),
    AND(
        $Y$67 = "TWO",
        OR($AL54 &lt; -ABS($AC$67), $AL54 &gt; ABS($AC$68))
    ), $AM54,
    FALSE, N("Default case: Return NA()"),
    TRUE, NA()
)</f>
        <v>#N/A</v>
      </c>
      <c r="AO54" s="260" t="e" cm="1">
        <f t="array" ref="AO54">_xlfn.IFS(
    FALSE, N("Check if X1 shading is ON"),
    $AN$48&lt;&gt;"x", NA(),
    FALSE, N("Check if case is 'LEFT' and x axis value less than z score"),
    AND($Y$68 = "LEFT", $AL54 &lt; IF($AC$68="", 0, $AC$68)), $AM54,
    FALSE, N("Check if case is 'RIGHT' and x axis value greater than z score"),
    AND($Y$68 = "RIGHT", $AL54 &gt; IF($AC$68="", 0, $AC$68)), $AM54,
    FALSE, N("Default case: Return NA()"),
    TRUE, NA()
)</f>
        <v>#N/A</v>
      </c>
      <c r="AP54" s="260" t="e" cm="1">
        <f t="array" ref="AP54">_xlfn.IFS(
    FALSE, N("Check if X1 shading is ON"),
    $AP$48&lt;&gt;"x", NA(),
    FALSE, N("Check if case is 'LEFT' and x axis value less than z score"),
    AND($Y$71 = "LEFT", $AL54 &lt; IF($AC$71="", 0, $AC$71)), $AM54,
    FALSE, N("Check if case is 'RIGHT' and x axis value greater than z score"),
    AND($Y$71 = "RIGHT", $AL54 &gt; IF($AC$71="", 0, $AC$71)), $AM54,
    FALSE, N("Check if case is 'TWO' and both directions"),
    AND(
        $Y$71 = "TWO",
        OR($AL54 &lt; -ABS($AC$71), $AL54 &gt; ABS($AC$71))
    ), $AM54,
    FALSE, N("Default case: Return NA()"),
    TRUE, NA()
)</f>
        <v>#N/A</v>
      </c>
      <c r="AQ54" s="258"/>
      <c r="AR54" s="23">
        <v>-0.66666666666666874</v>
      </c>
      <c r="AS54" s="23">
        <v>6.2000000000000006E-2</v>
      </c>
      <c r="AT54" s="23">
        <f t="shared" si="3"/>
        <v>6.2000000000000006E-2</v>
      </c>
      <c r="AU54" s="23" t="str">
        <f t="shared" si="4"/>
        <v>x</v>
      </c>
    </row>
    <row r="55" spans="2:47" s="257" customFormat="1" ht="16" x14ac:dyDescent="0.2">
      <c r="B55" s="174" t="s">
        <v>194</v>
      </c>
      <c r="C55" s="174" t="s">
        <v>195</v>
      </c>
      <c r="D55" s="174" t="s">
        <v>196</v>
      </c>
      <c r="E55" s="205">
        <v>10.19</v>
      </c>
      <c r="F55" s="148"/>
      <c r="G55" s="159"/>
      <c r="H55" s="148"/>
      <c r="I55" s="318" t="s">
        <v>433</v>
      </c>
      <c r="J55" s="319"/>
      <c r="K55" s="319"/>
      <c r="L55" s="320"/>
      <c r="M55" s="298">
        <v>0.95</v>
      </c>
      <c r="N55" s="148"/>
      <c r="O55" s="148"/>
      <c r="P55" s="148"/>
      <c r="Q55" s="148"/>
      <c r="R55"/>
      <c r="S55"/>
      <c r="T55"/>
      <c r="U55"/>
      <c r="V55" s="259"/>
      <c r="W55" s="259"/>
      <c r="X55" s="259"/>
      <c r="Y55" s="259"/>
      <c r="Z55" s="121"/>
      <c r="AA55" s="121"/>
      <c r="AB55" s="121"/>
      <c r="AC55" s="261"/>
      <c r="AD55" s="272"/>
      <c r="AE55" s="258"/>
      <c r="AF55" s="16"/>
      <c r="AG55" s="25" t="str">
        <f>'Empirical Rule'!S39</f>
        <v>x</v>
      </c>
      <c r="AH55" s="25" t="str">
        <f>'Empirical Rule'!T39</f>
        <v>-label raw</v>
      </c>
      <c r="AI55" s="16"/>
      <c r="AJ55" s="258"/>
      <c r="AK55" s="258"/>
      <c r="AL55" s="261">
        <f t="shared" si="6"/>
        <v>-2.7916666666666674</v>
      </c>
      <c r="AM55" s="260">
        <f t="shared" si="5"/>
        <v>8.1020357469784796E-3</v>
      </c>
      <c r="AN55" s="260" t="e" cm="1">
        <f t="array" ref="AN55">_xlfn.IFS(
    FALSE, N("Check if X1 shading is ON"),
    $AN$48&lt;&gt;"x", NA(),
    FALSE, N("Check if case is 'LEFT' and x axis value less than z score"),
    AND($Y$67 = "LEFT", $AL55 &lt; IF($AC$67="", 0, $AC$67)), $AM55,
    FALSE, N("Check if case is 'RIGHT' and x axis value greater than z score"),
    AND($Y$67 = "RIGHT", $AL55 &gt; IF($AC$67="", 0, $AC$67)), $AM55,
    FALSE, N("Check if case is 'TWO' and both directions"),
    AND(
        $Y$67 = "TWO",
        OR($AL55 &lt; -ABS($AC$67), $AL55 &gt; ABS($AC$68))
    ), $AM55,
    FALSE, N("Default case: Return NA()"),
    TRUE, NA()
)</f>
        <v>#N/A</v>
      </c>
      <c r="AO55" s="260" t="e" cm="1">
        <f t="array" ref="AO55">_xlfn.IFS(
    FALSE, N("Check if X1 shading is ON"),
    $AN$48&lt;&gt;"x", NA(),
    FALSE, N("Check if case is 'LEFT' and x axis value less than z score"),
    AND($Y$68 = "LEFT", $AL55 &lt; IF($AC$68="", 0, $AC$68)), $AM55,
    FALSE, N("Check if case is 'RIGHT' and x axis value greater than z score"),
    AND($Y$68 = "RIGHT", $AL55 &gt; IF($AC$68="", 0, $AC$68)), $AM55,
    FALSE, N("Default case: Return NA()"),
    TRUE, NA()
)</f>
        <v>#N/A</v>
      </c>
      <c r="AP55" s="260" t="e" cm="1">
        <f t="array" ref="AP55">_xlfn.IFS(
    FALSE, N("Check if X1 shading is ON"),
    $AP$48&lt;&gt;"x", NA(),
    FALSE, N("Check if case is 'LEFT' and x axis value less than z score"),
    AND($Y$71 = "LEFT", $AL55 &lt; IF($AC$71="", 0, $AC$71)), $AM55,
    FALSE, N("Check if case is 'RIGHT' and x axis value greater than z score"),
    AND($Y$71 = "RIGHT", $AL55 &gt; IF($AC$71="", 0, $AC$71)), $AM55,
    FALSE, N("Check if case is 'TWO' and both directions"),
    AND(
        $Y$71 = "TWO",
        OR($AL55 &lt; -ABS($AC$71), $AL55 &gt; ABS($AC$71))
    ), $AM55,
    FALSE, N("Default case: Return NA()"),
    TRUE, NA()
)</f>
        <v>#N/A</v>
      </c>
      <c r="AQ55" s="258"/>
      <c r="AR55" s="23">
        <v>-0.50000000000000222</v>
      </c>
      <c r="AS55" s="23">
        <v>6.2000000000000006E-2</v>
      </c>
      <c r="AT55" s="23">
        <f t="shared" si="3"/>
        <v>6.2000000000000006E-2</v>
      </c>
      <c r="AU55" s="23" t="str">
        <f t="shared" si="4"/>
        <v>x</v>
      </c>
    </row>
    <row r="56" spans="2:47" s="257" customFormat="1" ht="16" x14ac:dyDescent="0.2">
      <c r="B56" s="174" t="s">
        <v>198</v>
      </c>
      <c r="C56" s="174" t="s">
        <v>199</v>
      </c>
      <c r="D56" s="174" t="s">
        <v>62</v>
      </c>
      <c r="E56" s="205">
        <v>10.42</v>
      </c>
      <c r="F56" s="148"/>
      <c r="G56" s="159"/>
      <c r="H56" s="148"/>
      <c r="I56" s="318" t="s">
        <v>434</v>
      </c>
      <c r="J56" s="319"/>
      <c r="K56" s="319"/>
      <c r="L56" s="320"/>
      <c r="M56" s="298">
        <v>0.99</v>
      </c>
      <c r="N56" s="148"/>
      <c r="O56" s="148"/>
      <c r="P56" s="148"/>
      <c r="Q56" s="148"/>
      <c r="R56"/>
      <c r="S56"/>
      <c r="T56"/>
      <c r="U56"/>
      <c r="V56" s="4" t="s">
        <v>201</v>
      </c>
      <c r="W56" s="16"/>
      <c r="X56" s="259"/>
      <c r="Y56" s="295" t="str">
        <f t="shared" ref="Y56:AD56" si="7">Y47</f>
        <v>shading</v>
      </c>
      <c r="Z56" s="295" t="str">
        <f t="shared" si="7"/>
        <v>pop mean</v>
      </c>
      <c r="AA56" s="295" t="str">
        <f t="shared" si="7"/>
        <v>expected variability</v>
      </c>
      <c r="AB56" s="295" t="str">
        <f t="shared" si="7"/>
        <v>raw value</v>
      </c>
      <c r="AC56" s="295" t="str">
        <f t="shared" si="7"/>
        <v>z score</v>
      </c>
      <c r="AD56" s="295" t="str">
        <f t="shared" si="7"/>
        <v>probability of x</v>
      </c>
      <c r="AE56" s="258"/>
      <c r="AF56" s="16"/>
      <c r="AG56" s="25" t="str">
        <f>'Empirical Rule'!S40</f>
        <v>x</v>
      </c>
      <c r="AH56" s="25" t="str">
        <f>'Empirical Rule'!T40</f>
        <v>-label standard</v>
      </c>
      <c r="AI56" s="16"/>
      <c r="AJ56" s="258"/>
      <c r="AK56" s="258"/>
      <c r="AL56" s="261">
        <f t="shared" si="6"/>
        <v>-2.7500000000000009</v>
      </c>
      <c r="AM56" s="260">
        <f t="shared" si="5"/>
        <v>9.0935625015910286E-3</v>
      </c>
      <c r="AN56" s="260" t="e" cm="1">
        <f t="array" ref="AN56">_xlfn.IFS(
    FALSE, N("Check if X1 shading is ON"),
    $AN$48&lt;&gt;"x", NA(),
    FALSE, N("Check if case is 'LEFT' and x axis value less than z score"),
    AND($Y$67 = "LEFT", $AL56 &lt; IF($AC$67="", 0, $AC$67)), $AM56,
    FALSE, N("Check if case is 'RIGHT' and x axis value greater than z score"),
    AND($Y$67 = "RIGHT", $AL56 &gt; IF($AC$67="", 0, $AC$67)), $AM56,
    FALSE, N("Check if case is 'TWO' and both directions"),
    AND(
        $Y$67 = "TWO",
        OR($AL56 &lt; -ABS($AC$67), $AL56 &gt; ABS($AC$68))
    ), $AM56,
    FALSE, N("Default case: Return NA()"),
    TRUE, NA()
)</f>
        <v>#N/A</v>
      </c>
      <c r="AO56" s="260" t="e" cm="1">
        <f t="array" ref="AO56">_xlfn.IFS(
    FALSE, N("Check if X1 shading is ON"),
    $AN$48&lt;&gt;"x", NA(),
    FALSE, N("Check if case is 'LEFT' and x axis value less than z score"),
    AND($Y$68 = "LEFT", $AL56 &lt; IF($AC$68="", 0, $AC$68)), $AM56,
    FALSE, N("Check if case is 'RIGHT' and x axis value greater than z score"),
    AND($Y$68 = "RIGHT", $AL56 &gt; IF($AC$68="", 0, $AC$68)), $AM56,
    FALSE, N("Default case: Return NA()"),
    TRUE, NA()
)</f>
        <v>#N/A</v>
      </c>
      <c r="AP56" s="260" t="e" cm="1">
        <f t="array" ref="AP56">_xlfn.IFS(
    FALSE, N("Check if X1 shading is ON"),
    $AP$48&lt;&gt;"x", NA(),
    FALSE, N("Check if case is 'LEFT' and x axis value less than z score"),
    AND($Y$71 = "LEFT", $AL56 &lt; IF($AC$71="", 0, $AC$71)), $AM56,
    FALSE, N("Check if case is 'RIGHT' and x axis value greater than z score"),
    AND($Y$71 = "RIGHT", $AL56 &gt; IF($AC$71="", 0, $AC$71)), $AM56,
    FALSE, N("Check if case is 'TWO' and both directions"),
    AND(
        $Y$71 = "TWO",
        OR($AL56 &lt; -ABS($AC$71), $AL56 &gt; ABS($AC$71))
    ), $AM56,
    FALSE, N("Default case: Return NA()"),
    TRUE, NA()
)</f>
        <v>#N/A</v>
      </c>
      <c r="AQ56" s="258"/>
      <c r="AR56" s="23">
        <v>-0.33333333333333548</v>
      </c>
      <c r="AS56" s="23">
        <v>6.2000000000000006E-2</v>
      </c>
      <c r="AT56" s="23">
        <f t="shared" si="3"/>
        <v>6.2000000000000006E-2</v>
      </c>
      <c r="AU56" s="23" t="str">
        <f t="shared" si="4"/>
        <v>x</v>
      </c>
    </row>
    <row r="57" spans="2:47" s="257" customFormat="1" ht="16" x14ac:dyDescent="0.2">
      <c r="B57" s="174" t="s">
        <v>202</v>
      </c>
      <c r="C57" s="174" t="s">
        <v>203</v>
      </c>
      <c r="D57" s="174" t="s">
        <v>204</v>
      </c>
      <c r="E57" s="181">
        <v>10.46</v>
      </c>
      <c r="F57" s="148"/>
      <c r="G57" s="203" t="s">
        <v>205</v>
      </c>
      <c r="H57"/>
      <c r="I57" s="318" t="s">
        <v>435</v>
      </c>
      <c r="J57" s="319"/>
      <c r="K57" s="319"/>
      <c r="L57" s="320"/>
      <c r="M57" s="297">
        <v>10</v>
      </c>
      <c r="N57" s="10"/>
      <c r="O57" s="10"/>
      <c r="P57" s="10"/>
      <c r="Q57" s="148"/>
      <c r="R57"/>
      <c r="S57"/>
      <c r="T57"/>
      <c r="U57"/>
      <c r="V57" s="296" t="s">
        <v>166</v>
      </c>
      <c r="W57" s="19" t="s">
        <v>167</v>
      </c>
      <c r="X57" s="19" t="s">
        <v>168</v>
      </c>
      <c r="Y57" s="19" t="s">
        <v>169</v>
      </c>
      <c r="Z57" s="20" t="s">
        <v>3</v>
      </c>
      <c r="AA57" s="296" t="str">
        <f>IFERROR(LEFT(AA48, FIND(")", AA48)),AA48)</f>
        <v>σ</v>
      </c>
      <c r="AB57" s="20" t="str">
        <f>AB48</f>
        <v>x</v>
      </c>
      <c r="AC57" s="20" t="str">
        <f>AC48</f>
        <v>z score</v>
      </c>
      <c r="AD57" s="20" t="str">
        <f>AD48</f>
        <v>P(x)</v>
      </c>
      <c r="AE57" s="16"/>
      <c r="AF57" s="16"/>
      <c r="AG57" s="25" t="str">
        <f>'Empirical Rule'!S41</f>
        <v>x</v>
      </c>
      <c r="AH57" s="25" t="str">
        <f>'Empirical Rule'!T41</f>
        <v>-label probability</v>
      </c>
      <c r="AI57" s="16"/>
      <c r="AJ57" s="258"/>
      <c r="AK57" s="258"/>
      <c r="AL57" s="261">
        <f t="shared" si="6"/>
        <v>-2.7083333333333344</v>
      </c>
      <c r="AM57" s="260">
        <f t="shared" si="5"/>
        <v>1.0188728126088616E-2</v>
      </c>
      <c r="AN57" s="260" t="e" cm="1">
        <f t="array" ref="AN57">_xlfn.IFS(
    FALSE, N("Check if X1 shading is ON"),
    $AN$48&lt;&gt;"x", NA(),
    FALSE, N("Check if case is 'LEFT' and x axis value less than z score"),
    AND($Y$67 = "LEFT", $AL57 &lt; IF($AC$67="", 0, $AC$67)), $AM57,
    FALSE, N("Check if case is 'RIGHT' and x axis value greater than z score"),
    AND($Y$67 = "RIGHT", $AL57 &gt; IF($AC$67="", 0, $AC$67)), $AM57,
    FALSE, N("Check if case is 'TWO' and both directions"),
    AND(
        $Y$67 = "TWO",
        OR($AL57 &lt; -ABS($AC$67), $AL57 &gt; ABS($AC$68))
    ), $AM57,
    FALSE, N("Default case: Return NA()"),
    TRUE, NA()
)</f>
        <v>#N/A</v>
      </c>
      <c r="AO57" s="260" t="e" cm="1">
        <f t="array" ref="AO57">_xlfn.IFS(
    FALSE, N("Check if X1 shading is ON"),
    $AN$48&lt;&gt;"x", NA(),
    FALSE, N("Check if case is 'LEFT' and x axis value less than z score"),
    AND($Y$68 = "LEFT", $AL57 &lt; IF($AC$68="", 0, $AC$68)), $AM57,
    FALSE, N("Check if case is 'RIGHT' and x axis value greater than z score"),
    AND($Y$68 = "RIGHT", $AL57 &gt; IF($AC$68="", 0, $AC$68)), $AM57,
    FALSE, N("Default case: Return NA()"),
    TRUE, NA()
)</f>
        <v>#N/A</v>
      </c>
      <c r="AP57" s="260" t="e" cm="1">
        <f t="array" ref="AP57">_xlfn.IFS(
    FALSE, N("Check if X1 shading is ON"),
    $AP$48&lt;&gt;"x", NA(),
    FALSE, N("Check if case is 'LEFT' and x axis value less than z score"),
    AND($Y$71 = "LEFT", $AL57 &lt; IF($AC$71="", 0, $AC$71)), $AM57,
    FALSE, N("Check if case is 'RIGHT' and x axis value greater than z score"),
    AND($Y$71 = "RIGHT", $AL57 &gt; IF($AC$71="", 0, $AC$71)), $AM57,
    FALSE, N("Check if case is 'TWO' and both directions"),
    AND(
        $Y$71 = "TWO",
        OR($AL57 &lt; -ABS($AC$71), $AL57 &gt; ABS($AC$71))
    ), $AM57,
    FALSE, N("Default case: Return NA()"),
    TRUE, NA()
)</f>
        <v>#N/A</v>
      </c>
      <c r="AQ57" s="258"/>
      <c r="AR57" s="23">
        <v>-0.16666666666666879</v>
      </c>
      <c r="AS57" s="23">
        <v>6.2000000000000006E-2</v>
      </c>
      <c r="AT57" s="23">
        <f t="shared" si="3"/>
        <v>6.2000000000000006E-2</v>
      </c>
      <c r="AU57" s="23" t="str">
        <f t="shared" si="4"/>
        <v>x</v>
      </c>
    </row>
    <row r="58" spans="2:47" s="257" customFormat="1" ht="16" x14ac:dyDescent="0.2">
      <c r="B58" s="174" t="s">
        <v>206</v>
      </c>
      <c r="C58" s="174" t="s">
        <v>207</v>
      </c>
      <c r="D58" s="174" t="s">
        <v>208</v>
      </c>
      <c r="E58" s="181">
        <v>10.49</v>
      </c>
      <c r="F58" s="148"/>
      <c r="G58" s="283">
        <f>I3</f>
        <v>10.341100000000001</v>
      </c>
      <c r="H58"/>
      <c r="I58" s="318" t="s">
        <v>436</v>
      </c>
      <c r="J58" s="319"/>
      <c r="K58" s="319"/>
      <c r="L58" s="320"/>
      <c r="M58" s="298">
        <v>0.5</v>
      </c>
      <c r="N58" s="10"/>
      <c r="O58" s="10"/>
      <c r="P58" s="10"/>
      <c r="Q58" s="148"/>
      <c r="R58"/>
      <c r="S58"/>
      <c r="T58"/>
      <c r="U58"/>
      <c r="V58" s="281">
        <f>V49</f>
        <v>1</v>
      </c>
      <c r="W58" s="295" t="str">
        <f t="shared" ref="W58:AD59" si="8">IF(W49="","",W49)</f>
        <v>normal pop</v>
      </c>
      <c r="X58" s="295">
        <f t="shared" si="8"/>
        <v>0</v>
      </c>
      <c r="Y58" s="295" t="str">
        <f t="shared" si="8"/>
        <v>left</v>
      </c>
      <c r="Z58" s="50">
        <f t="shared" si="8"/>
        <v>10.341100000000001</v>
      </c>
      <c r="AA58" s="51">
        <f t="shared" si="8"/>
        <v>1.5730180513903746</v>
      </c>
      <c r="AB58" s="50">
        <f t="shared" si="8"/>
        <v>0</v>
      </c>
      <c r="AC58" s="52">
        <f t="shared" si="8"/>
        <v>0</v>
      </c>
      <c r="AD58" s="1">
        <f t="shared" si="8"/>
        <v>0</v>
      </c>
      <c r="AE58" s="16"/>
      <c r="AF58" s="16"/>
      <c r="AG58" s="25">
        <f>'Empirical Rule'!S42</f>
        <v>0</v>
      </c>
      <c r="AH58" s="25" t="str">
        <f>'Empirical Rule'!T42</f>
        <v>Equations</v>
      </c>
      <c r="AI58" s="16"/>
      <c r="AJ58" s="258"/>
      <c r="AK58" s="258"/>
      <c r="AL58" s="261">
        <f t="shared" si="6"/>
        <v>-2.6666666666666679</v>
      </c>
      <c r="AM58" s="260">
        <f t="shared" si="5"/>
        <v>1.1395986023797402E-2</v>
      </c>
      <c r="AN58" s="260" t="e" cm="1">
        <f t="array" ref="AN58">_xlfn.IFS(
    FALSE, N("Check if X1 shading is ON"),
    $AN$48&lt;&gt;"x", NA(),
    FALSE, N("Check if case is 'LEFT' and x axis value less than z score"),
    AND($Y$67 = "LEFT", $AL58 &lt; IF($AC$67="", 0, $AC$67)), $AM58,
    FALSE, N("Check if case is 'RIGHT' and x axis value greater than z score"),
    AND($Y$67 = "RIGHT", $AL58 &gt; IF($AC$67="", 0, $AC$67)), $AM58,
    FALSE, N("Check if case is 'TWO' and both directions"),
    AND(
        $Y$67 = "TWO",
        OR($AL58 &lt; -ABS($AC$67), $AL58 &gt; ABS($AC$68))
    ), $AM58,
    FALSE, N("Default case: Return NA()"),
    TRUE, NA()
)</f>
        <v>#N/A</v>
      </c>
      <c r="AO58" s="260" t="e" cm="1">
        <f t="array" ref="AO58">_xlfn.IFS(
    FALSE, N("Check if X1 shading is ON"),
    $AN$48&lt;&gt;"x", NA(),
    FALSE, N("Check if case is 'LEFT' and x axis value less than z score"),
    AND($Y$68 = "LEFT", $AL58 &lt; IF($AC$68="", 0, $AC$68)), $AM58,
    FALSE, N("Check if case is 'RIGHT' and x axis value greater than z score"),
    AND($Y$68 = "RIGHT", $AL58 &gt; IF($AC$68="", 0, $AC$68)), $AM58,
    FALSE, N("Default case: Return NA()"),
    TRUE, NA()
)</f>
        <v>#N/A</v>
      </c>
      <c r="AP58" s="260" t="e" cm="1">
        <f t="array" ref="AP58">_xlfn.IFS(
    FALSE, N("Check if X1 shading is ON"),
    $AP$48&lt;&gt;"x", NA(),
    FALSE, N("Check if case is 'LEFT' and x axis value less than z score"),
    AND($Y$71 = "LEFT", $AL58 &lt; IF($AC$71="", 0, $AC$71)), $AM58,
    FALSE, N("Check if case is 'RIGHT' and x axis value greater than z score"),
    AND($Y$71 = "RIGHT", $AL58 &gt; IF($AC$71="", 0, $AC$71)), $AM58,
    FALSE, N("Check if case is 'TWO' and both directions"),
    AND(
        $Y$71 = "TWO",
        OR($AL58 &lt; -ABS($AC$71), $AL58 &gt; ABS($AC$71))
    ), $AM58,
    FALSE, N("Default case: Return NA()"),
    TRUE, NA()
)</f>
        <v>#N/A</v>
      </c>
      <c r="AQ58" s="258"/>
      <c r="AR58" s="23">
        <v>0.16666666666666449</v>
      </c>
      <c r="AS58" s="23">
        <v>6.2000000000000006E-2</v>
      </c>
      <c r="AT58" s="23">
        <f t="shared" si="3"/>
        <v>6.2000000000000006E-2</v>
      </c>
      <c r="AU58" s="23" t="str">
        <f t="shared" si="4"/>
        <v>x</v>
      </c>
    </row>
    <row r="59" spans="2:47" s="257" customFormat="1" ht="16" x14ac:dyDescent="0.2">
      <c r="B59" s="174" t="s">
        <v>209</v>
      </c>
      <c r="C59" s="174" t="s">
        <v>210</v>
      </c>
      <c r="D59" s="174" t="s">
        <v>211</v>
      </c>
      <c r="E59" s="181">
        <v>10.29</v>
      </c>
      <c r="F59" s="148"/>
      <c r="G59" s="159"/>
      <c r="H59"/>
      <c r="I59" s="318" t="s">
        <v>437</v>
      </c>
      <c r="J59" s="319"/>
      <c r="K59" s="319"/>
      <c r="L59" s="320"/>
      <c r="M59" s="297">
        <v>9</v>
      </c>
      <c r="N59" s="10"/>
      <c r="O59" s="10"/>
      <c r="P59" s="148"/>
      <c r="Q59" s="148"/>
      <c r="R59"/>
      <c r="S59"/>
      <c r="T59"/>
      <c r="U59"/>
      <c r="V59" s="281">
        <f>V50</f>
        <v>0</v>
      </c>
      <c r="W59" s="295">
        <f t="shared" si="8"/>
        <v>0</v>
      </c>
      <c r="X59" s="295">
        <f t="shared" si="8"/>
        <v>0</v>
      </c>
      <c r="Y59" s="295">
        <f t="shared" si="8"/>
        <v>0</v>
      </c>
      <c r="Z59" s="50">
        <f t="shared" si="8"/>
        <v>0</v>
      </c>
      <c r="AA59" s="51">
        <f t="shared" si="8"/>
        <v>0</v>
      </c>
      <c r="AB59" s="54">
        <f t="shared" si="8"/>
        <v>0</v>
      </c>
      <c r="AC59" s="55">
        <f t="shared" si="8"/>
        <v>0</v>
      </c>
      <c r="AD59" s="56">
        <f t="shared" si="8"/>
        <v>0</v>
      </c>
      <c r="AE59" s="258"/>
      <c r="AF59" s="16"/>
      <c r="AG59" s="25">
        <f>'Empirical Rule'!S43</f>
        <v>0</v>
      </c>
      <c r="AH59" s="25" t="str">
        <f>'Empirical Rule'!T43</f>
        <v>series3 raw scale</v>
      </c>
      <c r="AI59" s="16"/>
      <c r="AJ59" s="258"/>
      <c r="AK59" s="258"/>
      <c r="AL59" s="261">
        <f t="shared" si="6"/>
        <v>-2.6250000000000013</v>
      </c>
      <c r="AM59" s="260">
        <f t="shared" si="5"/>
        <v>1.2724181596831387E-2</v>
      </c>
      <c r="AN59" s="260" t="e" cm="1">
        <f t="array" ref="AN59">_xlfn.IFS(
    FALSE, N("Check if X1 shading is ON"),
    $AN$48&lt;&gt;"x", NA(),
    FALSE, N("Check if case is 'LEFT' and x axis value less than z score"),
    AND($Y$67 = "LEFT", $AL59 &lt; IF($AC$67="", 0, $AC$67)), $AM59,
    FALSE, N("Check if case is 'RIGHT' and x axis value greater than z score"),
    AND($Y$67 = "RIGHT", $AL59 &gt; IF($AC$67="", 0, $AC$67)), $AM59,
    FALSE, N("Check if case is 'TWO' and both directions"),
    AND(
        $Y$67 = "TWO",
        OR($AL59 &lt; -ABS($AC$67), $AL59 &gt; ABS($AC$68))
    ), $AM59,
    FALSE, N("Default case: Return NA()"),
    TRUE, NA()
)</f>
        <v>#N/A</v>
      </c>
      <c r="AO59" s="260" t="e" cm="1">
        <f t="array" ref="AO59">_xlfn.IFS(
    FALSE, N("Check if X1 shading is ON"),
    $AN$48&lt;&gt;"x", NA(),
    FALSE, N("Check if case is 'LEFT' and x axis value less than z score"),
    AND($Y$68 = "LEFT", $AL59 &lt; IF($AC$68="", 0, $AC$68)), $AM59,
    FALSE, N("Check if case is 'RIGHT' and x axis value greater than z score"),
    AND($Y$68 = "RIGHT", $AL59 &gt; IF($AC$68="", 0, $AC$68)), $AM59,
    FALSE, N("Default case: Return NA()"),
    TRUE, NA()
)</f>
        <v>#N/A</v>
      </c>
      <c r="AP59" s="260" t="e" cm="1">
        <f t="array" ref="AP59">_xlfn.IFS(
    FALSE, N("Check if X1 shading is ON"),
    $AP$48&lt;&gt;"x", NA(),
    FALSE, N("Check if case is 'LEFT' and x axis value less than z score"),
    AND($Y$71 = "LEFT", $AL59 &lt; IF($AC$71="", 0, $AC$71)), $AM59,
    FALSE, N("Check if case is 'RIGHT' and x axis value greater than z score"),
    AND($Y$71 = "RIGHT", $AL59 &gt; IF($AC$71="", 0, $AC$71)), $AM59,
    FALSE, N("Check if case is 'TWO' and both directions"),
    AND(
        $Y$71 = "TWO",
        OR($AL59 &lt; -ABS($AC$71), $AL59 &gt; ABS($AC$71))
    ), $AM59,
    FALSE, N("Default case: Return NA()"),
    TRUE, NA()
)</f>
        <v>#N/A</v>
      </c>
      <c r="AQ59" s="258"/>
      <c r="AR59" s="23">
        <v>0.33333333333333115</v>
      </c>
      <c r="AS59" s="23">
        <v>6.2000000000000006E-2</v>
      </c>
      <c r="AT59" s="23">
        <f t="shared" si="3"/>
        <v>6.2000000000000006E-2</v>
      </c>
      <c r="AU59" s="23" t="str">
        <f t="shared" si="4"/>
        <v>x</v>
      </c>
    </row>
    <row r="60" spans="2:47" s="257" customFormat="1" ht="16" x14ac:dyDescent="0.2">
      <c r="B60" s="174" t="s">
        <v>212</v>
      </c>
      <c r="C60" s="174" t="s">
        <v>213</v>
      </c>
      <c r="D60" s="174" t="s">
        <v>214</v>
      </c>
      <c r="E60" s="181">
        <v>10.29</v>
      </c>
      <c r="F60" s="148"/>
      <c r="G60" s="159"/>
      <c r="H60"/>
      <c r="I60" s="318" t="s">
        <v>438</v>
      </c>
      <c r="J60" s="319"/>
      <c r="K60" s="319"/>
      <c r="L60" s="320"/>
      <c r="M60" s="298">
        <v>0.02</v>
      </c>
      <c r="N60" s="148"/>
      <c r="O60" s="148"/>
      <c r="P60" s="148"/>
      <c r="Q60" s="148"/>
      <c r="R60"/>
      <c r="S60"/>
      <c r="T60"/>
      <c r="U60"/>
      <c r="V60" s="259"/>
      <c r="W60" s="16"/>
      <c r="X60" s="16"/>
      <c r="Y60" s="16"/>
      <c r="Z60" s="16"/>
      <c r="AA60" s="16"/>
      <c r="AB60" s="16"/>
      <c r="AC60" s="16"/>
      <c r="AD60" s="16"/>
      <c r="AE60" s="258"/>
      <c r="AF60" s="16"/>
      <c r="AG60" s="25">
        <f>'Empirical Rule'!S44</f>
        <v>0</v>
      </c>
      <c r="AH60" s="25" t="str">
        <f>'Empirical Rule'!T44</f>
        <v>series3 stdev</v>
      </c>
      <c r="AI60" s="16"/>
      <c r="AJ60" s="258"/>
      <c r="AK60" s="258"/>
      <c r="AL60" s="261">
        <f t="shared" si="6"/>
        <v>-2.5833333333333348</v>
      </c>
      <c r="AM60" s="260">
        <f t="shared" si="5"/>
        <v>1.4182533754437251E-2</v>
      </c>
      <c r="AN60" s="260" t="e" cm="1">
        <f t="array" ref="AN60">_xlfn.IFS(
    FALSE, N("Check if X1 shading is ON"),
    $AN$48&lt;&gt;"x", NA(),
    FALSE, N("Check if case is 'LEFT' and x axis value less than z score"),
    AND($Y$67 = "LEFT", $AL60 &lt; IF($AC$67="", 0, $AC$67)), $AM60,
    FALSE, N("Check if case is 'RIGHT' and x axis value greater than z score"),
    AND($Y$67 = "RIGHT", $AL60 &gt; IF($AC$67="", 0, $AC$67)), $AM60,
    FALSE, N("Check if case is 'TWO' and both directions"),
    AND(
        $Y$67 = "TWO",
        OR($AL60 &lt; -ABS($AC$67), $AL60 &gt; ABS($AC$68))
    ), $AM60,
    FALSE, N("Default case: Return NA()"),
    TRUE, NA()
)</f>
        <v>#N/A</v>
      </c>
      <c r="AO60" s="260" t="e" cm="1">
        <f t="array" ref="AO60">_xlfn.IFS(
    FALSE, N("Check if X1 shading is ON"),
    $AN$48&lt;&gt;"x", NA(),
    FALSE, N("Check if case is 'LEFT' and x axis value less than z score"),
    AND($Y$68 = "LEFT", $AL60 &lt; IF($AC$68="", 0, $AC$68)), $AM60,
    FALSE, N("Check if case is 'RIGHT' and x axis value greater than z score"),
    AND($Y$68 = "RIGHT", $AL60 &gt; IF($AC$68="", 0, $AC$68)), $AM60,
    FALSE, N("Default case: Return NA()"),
    TRUE, NA()
)</f>
        <v>#N/A</v>
      </c>
      <c r="AP60" s="260" t="e" cm="1">
        <f t="array" ref="AP60">_xlfn.IFS(
    FALSE, N("Check if X1 shading is ON"),
    $AP$48&lt;&gt;"x", NA(),
    FALSE, N("Check if case is 'LEFT' and x axis value less than z score"),
    AND($Y$71 = "LEFT", $AL60 &lt; IF($AC$71="", 0, $AC$71)), $AM60,
    FALSE, N("Check if case is 'RIGHT' and x axis value greater than z score"),
    AND($Y$71 = "RIGHT", $AL60 &gt; IF($AC$71="", 0, $AC$71)), $AM60,
    FALSE, N("Check if case is 'TWO' and both directions"),
    AND(
        $Y$71 = "TWO",
        OR($AL60 &lt; -ABS($AC$71), $AL60 &gt; ABS($AC$71))
    ), $AM60,
    FALSE, N("Default case: Return NA()"),
    TRUE, NA()
)</f>
        <v>#N/A</v>
      </c>
      <c r="AQ60" s="258"/>
      <c r="AR60" s="23">
        <v>0.49999999999999789</v>
      </c>
      <c r="AS60" s="23">
        <v>6.2000000000000006E-2</v>
      </c>
      <c r="AT60" s="23">
        <f t="shared" si="3"/>
        <v>6.2000000000000006E-2</v>
      </c>
      <c r="AU60" s="23" t="str">
        <f t="shared" si="4"/>
        <v>x</v>
      </c>
    </row>
    <row r="61" spans="2:47" s="257" customFormat="1" ht="16" x14ac:dyDescent="0.2">
      <c r="B61" s="174" t="s">
        <v>215</v>
      </c>
      <c r="C61" s="174" t="s">
        <v>216</v>
      </c>
      <c r="D61" s="174" t="s">
        <v>217</v>
      </c>
      <c r="E61" s="181">
        <v>10.52</v>
      </c>
      <c r="F61" s="148"/>
      <c r="G61" s="159"/>
      <c r="H61" s="148"/>
      <c r="I61" s="318" t="s">
        <v>439</v>
      </c>
      <c r="J61" s="319"/>
      <c r="K61" s="319"/>
      <c r="L61" s="320"/>
      <c r="M61" s="298">
        <v>0.34</v>
      </c>
      <c r="N61" s="148"/>
      <c r="O61" s="148"/>
      <c r="P61" s="148"/>
      <c r="Q61" s="148"/>
      <c r="R61"/>
      <c r="S61"/>
      <c r="T61"/>
      <c r="U61"/>
      <c r="V61" s="259"/>
      <c r="W61" s="16"/>
      <c r="X61" s="16"/>
      <c r="Y61" s="295" t="str">
        <f t="shared" ref="Y61:AD61" si="9">Y52</f>
        <v>shading</v>
      </c>
      <c r="Z61" s="295" t="str">
        <f t="shared" si="9"/>
        <v>pop mean</v>
      </c>
      <c r="AA61" s="295" t="str">
        <f t="shared" si="9"/>
        <v>expected variability</v>
      </c>
      <c r="AB61" s="295" t="str">
        <f t="shared" si="9"/>
        <v>value</v>
      </c>
      <c r="AC61" s="295" t="str">
        <f t="shared" si="9"/>
        <v>z score</v>
      </c>
      <c r="AD61" s="295" t="str">
        <f t="shared" si="9"/>
        <v>probability of x</v>
      </c>
      <c r="AE61" s="258"/>
      <c r="AF61" s="16"/>
      <c r="AG61" s="25" t="str">
        <f>'Empirical Rule'!S45</f>
        <v>x</v>
      </c>
      <c r="AH61" s="25" t="str">
        <f>'Empirical Rule'!T45</f>
        <v>Kudos!</v>
      </c>
      <c r="AI61" s="16"/>
      <c r="AJ61" s="258"/>
      <c r="AK61" s="258"/>
      <c r="AL61" s="261">
        <f t="shared" si="6"/>
        <v>-2.5416666666666683</v>
      </c>
      <c r="AM61" s="260">
        <f t="shared" si="5"/>
        <v>1.5780610826231802E-2</v>
      </c>
      <c r="AN61" s="260" t="e" cm="1">
        <f t="array" ref="AN61">_xlfn.IFS(
    FALSE, N("Check if X1 shading is ON"),
    $AN$48&lt;&gt;"x", NA(),
    FALSE, N("Check if case is 'LEFT' and x axis value less than z score"),
    AND($Y$67 = "LEFT", $AL61 &lt; IF($AC$67="", 0, $AC$67)), $AM61,
    FALSE, N("Check if case is 'RIGHT' and x axis value greater than z score"),
    AND($Y$67 = "RIGHT", $AL61 &gt; IF($AC$67="", 0, $AC$67)), $AM61,
    FALSE, N("Check if case is 'TWO' and both directions"),
    AND(
        $Y$67 = "TWO",
        OR($AL61 &lt; -ABS($AC$67), $AL61 &gt; ABS($AC$68))
    ), $AM61,
    FALSE, N("Default case: Return NA()"),
    TRUE, NA()
)</f>
        <v>#N/A</v>
      </c>
      <c r="AO61" s="260" t="e" cm="1">
        <f t="array" ref="AO61">_xlfn.IFS(
    FALSE, N("Check if X1 shading is ON"),
    $AN$48&lt;&gt;"x", NA(),
    FALSE, N("Check if case is 'LEFT' and x axis value less than z score"),
    AND($Y$68 = "LEFT", $AL61 &lt; IF($AC$68="", 0, $AC$68)), $AM61,
    FALSE, N("Check if case is 'RIGHT' and x axis value greater than z score"),
    AND($Y$68 = "RIGHT", $AL61 &gt; IF($AC$68="", 0, $AC$68)), $AM61,
    FALSE, N("Default case: Return NA()"),
    TRUE, NA()
)</f>
        <v>#N/A</v>
      </c>
      <c r="AP61" s="260" t="e" cm="1">
        <f t="array" ref="AP61">_xlfn.IFS(
    FALSE, N("Check if X1 shading is ON"),
    $AP$48&lt;&gt;"x", NA(),
    FALSE, N("Check if case is 'LEFT' and x axis value less than z score"),
    AND($Y$71 = "LEFT", $AL61 &lt; IF($AC$71="", 0, $AC$71)), $AM61,
    FALSE, N("Check if case is 'RIGHT' and x axis value greater than z score"),
    AND($Y$71 = "RIGHT", $AL61 &gt; IF($AC$71="", 0, $AC$71)), $AM61,
    FALSE, N("Check if case is 'TWO' and both directions"),
    AND(
        $Y$71 = "TWO",
        OR($AL61 &lt; -ABS($AC$71), $AL61 &gt; ABS($AC$71))
    ), $AM61,
    FALSE, N("Default case: Return NA()"),
    TRUE, NA()
)</f>
        <v>#N/A</v>
      </c>
      <c r="AQ61" s="258"/>
      <c r="AR61" s="23">
        <v>0.66666666666666441</v>
      </c>
      <c r="AS61" s="23">
        <v>6.2000000000000006E-2</v>
      </c>
      <c r="AT61" s="23">
        <f t="shared" si="3"/>
        <v>6.2000000000000006E-2</v>
      </c>
      <c r="AU61" s="23" t="str">
        <f t="shared" si="4"/>
        <v>x</v>
      </c>
    </row>
    <row r="62" spans="2:47" s="257" customFormat="1" ht="16" x14ac:dyDescent="0.2">
      <c r="B62" s="174" t="s">
        <v>218</v>
      </c>
      <c r="C62" s="174" t="s">
        <v>219</v>
      </c>
      <c r="D62" s="174" t="s">
        <v>220</v>
      </c>
      <c r="E62" s="181">
        <v>10.52</v>
      </c>
      <c r="F62" s="148"/>
      <c r="G62" s="159"/>
      <c r="H62" s="148"/>
      <c r="I62" s="318" t="s">
        <v>440</v>
      </c>
      <c r="J62" s="319"/>
      <c r="K62" s="319"/>
      <c r="L62" s="320"/>
      <c r="M62" s="297">
        <v>13</v>
      </c>
      <c r="N62" s="148"/>
      <c r="O62" s="148"/>
      <c r="P62" s="148"/>
      <c r="Q62" s="148"/>
      <c r="R62"/>
      <c r="S62"/>
      <c r="T62"/>
      <c r="U62"/>
      <c r="V62" s="281">
        <f>V53</f>
        <v>1</v>
      </c>
      <c r="W62" s="295">
        <f t="shared" ref="W62:AD62" si="10">IF(W53="","",W53)</f>
        <v>0</v>
      </c>
      <c r="X62" s="295">
        <f t="shared" si="10"/>
        <v>0</v>
      </c>
      <c r="Y62" s="295">
        <f t="shared" si="10"/>
        <v>0</v>
      </c>
      <c r="Z62" s="50">
        <f t="shared" si="10"/>
        <v>0</v>
      </c>
      <c r="AA62" s="57">
        <f t="shared" si="10"/>
        <v>0</v>
      </c>
      <c r="AB62" s="54">
        <f t="shared" si="10"/>
        <v>0</v>
      </c>
      <c r="AC62" s="55">
        <f t="shared" si="10"/>
        <v>0</v>
      </c>
      <c r="AD62" s="56">
        <f t="shared" si="10"/>
        <v>0</v>
      </c>
      <c r="AE62" s="258"/>
      <c r="AF62" s="16"/>
      <c r="AG62" s="25">
        <f>'Empirical Rule'!S46</f>
        <v>0</v>
      </c>
      <c r="AH62" s="25" t="str">
        <f>'Empirical Rule'!T46</f>
        <v># decimals raw</v>
      </c>
      <c r="AI62" s="16"/>
      <c r="AJ62" s="258"/>
      <c r="AK62" s="258"/>
      <c r="AL62" s="261">
        <f t="shared" si="6"/>
        <v>-2.5000000000000018</v>
      </c>
      <c r="AM62" s="260">
        <f t="shared" si="5"/>
        <v>1.7528300493568461E-2</v>
      </c>
      <c r="AN62" s="260" t="e" cm="1">
        <f t="array" ref="AN62">_xlfn.IFS(
    FALSE, N("Check if X1 shading is ON"),
    $AN$48&lt;&gt;"x", NA(),
    FALSE, N("Check if case is 'LEFT' and x axis value less than z score"),
    AND($Y$67 = "LEFT", $AL62 &lt; IF($AC$67="", 0, $AC$67)), $AM62,
    FALSE, N("Check if case is 'RIGHT' and x axis value greater than z score"),
    AND($Y$67 = "RIGHT", $AL62 &gt; IF($AC$67="", 0, $AC$67)), $AM62,
    FALSE, N("Check if case is 'TWO' and both directions"),
    AND(
        $Y$67 = "TWO",
        OR($AL62 &lt; -ABS($AC$67), $AL62 &gt; ABS($AC$68))
    ), $AM62,
    FALSE, N("Default case: Return NA()"),
    TRUE, NA()
)</f>
        <v>#N/A</v>
      </c>
      <c r="AO62" s="260" t="e" cm="1">
        <f t="array" ref="AO62">_xlfn.IFS(
    FALSE, N("Check if X1 shading is ON"),
    $AN$48&lt;&gt;"x", NA(),
    FALSE, N("Check if case is 'LEFT' and x axis value less than z score"),
    AND($Y$68 = "LEFT", $AL62 &lt; IF($AC$68="", 0, $AC$68)), $AM62,
    FALSE, N("Check if case is 'RIGHT' and x axis value greater than z score"),
    AND($Y$68 = "RIGHT", $AL62 &gt; IF($AC$68="", 0, $AC$68)), $AM62,
    FALSE, N("Default case: Return NA()"),
    TRUE, NA()
)</f>
        <v>#N/A</v>
      </c>
      <c r="AP62" s="260" t="e" cm="1">
        <f t="array" ref="AP62">_xlfn.IFS(
    FALSE, N("Check if X1 shading is ON"),
    $AP$48&lt;&gt;"x", NA(),
    FALSE, N("Check if case is 'LEFT' and x axis value less than z score"),
    AND($Y$71 = "LEFT", $AL62 &lt; IF($AC$71="", 0, $AC$71)), $AM62,
    FALSE, N("Check if case is 'RIGHT' and x axis value greater than z score"),
    AND($Y$71 = "RIGHT", $AL62 &gt; IF($AC$71="", 0, $AC$71)), $AM62,
    FALSE, N("Check if case is 'TWO' and both directions"),
    AND(
        $Y$71 = "TWO",
        OR($AL62 &lt; -ABS($AC$71), $AL62 &gt; ABS($AC$71))
    ), $AM62,
    FALSE, N("Default case: Return NA()"),
    TRUE, NA()
)</f>
        <v>#N/A</v>
      </c>
      <c r="AQ62" s="258"/>
      <c r="AR62" s="23">
        <v>0.83333333333333093</v>
      </c>
      <c r="AS62" s="23">
        <v>6.2000000000000006E-2</v>
      </c>
      <c r="AT62" s="23">
        <f t="shared" si="3"/>
        <v>6.2000000000000006E-2</v>
      </c>
      <c r="AU62" s="23" t="str">
        <f t="shared" si="4"/>
        <v>x</v>
      </c>
    </row>
    <row r="63" spans="2:47" s="257" customFormat="1" ht="16" x14ac:dyDescent="0.2">
      <c r="B63" s="174" t="s">
        <v>221</v>
      </c>
      <c r="C63" s="174" t="s">
        <v>222</v>
      </c>
      <c r="D63" s="174" t="s">
        <v>223</v>
      </c>
      <c r="E63" s="181">
        <v>10.35</v>
      </c>
      <c r="F63" s="148"/>
      <c r="G63" s="159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/>
      <c r="S63"/>
      <c r="T63"/>
      <c r="U63"/>
      <c r="V63" s="259"/>
      <c r="W63" s="294"/>
      <c r="X63" s="294"/>
      <c r="Y63" s="16"/>
      <c r="Z63" s="16"/>
      <c r="AA63" s="16"/>
      <c r="AB63" s="16"/>
      <c r="AC63" s="16"/>
      <c r="AD63" s="16"/>
      <c r="AE63" s="258"/>
      <c r="AF63" s="16"/>
      <c r="AG63" s="16"/>
      <c r="AH63" s="16"/>
      <c r="AI63" s="16"/>
      <c r="AJ63" s="258"/>
      <c r="AK63" s="258"/>
      <c r="AL63" s="261">
        <f t="shared" si="6"/>
        <v>-2.4583333333333353</v>
      </c>
      <c r="AM63" s="260">
        <f t="shared" si="5"/>
        <v>1.9435773384264884E-2</v>
      </c>
      <c r="AN63" s="260" t="e" cm="1">
        <f t="array" ref="AN63">_xlfn.IFS(
    FALSE, N("Check if X1 shading is ON"),
    $AN$48&lt;&gt;"x", NA(),
    FALSE, N("Check if case is 'LEFT' and x axis value less than z score"),
    AND($Y$67 = "LEFT", $AL63 &lt; IF($AC$67="", 0, $AC$67)), $AM63,
    FALSE, N("Check if case is 'RIGHT' and x axis value greater than z score"),
    AND($Y$67 = "RIGHT", $AL63 &gt; IF($AC$67="", 0, $AC$67)), $AM63,
    FALSE, N("Check if case is 'TWO' and both directions"),
    AND(
        $Y$67 = "TWO",
        OR($AL63 &lt; -ABS($AC$67), $AL63 &gt; ABS($AC$68))
    ), $AM63,
    FALSE, N("Default case: Return NA()"),
    TRUE, NA()
)</f>
        <v>#N/A</v>
      </c>
      <c r="AO63" s="260" t="e" cm="1">
        <f t="array" ref="AO63">_xlfn.IFS(
    FALSE, N("Check if X1 shading is ON"),
    $AN$48&lt;&gt;"x", NA(),
    FALSE, N("Check if case is 'LEFT' and x axis value less than z score"),
    AND($Y$68 = "LEFT", $AL63 &lt; IF($AC$68="", 0, $AC$68)), $AM63,
    FALSE, N("Check if case is 'RIGHT' and x axis value greater than z score"),
    AND($Y$68 = "RIGHT", $AL63 &gt; IF($AC$68="", 0, $AC$68)), $AM63,
    FALSE, N("Default case: Return NA()"),
    TRUE, NA()
)</f>
        <v>#N/A</v>
      </c>
      <c r="AP63" s="260" t="e" cm="1">
        <f t="array" ref="AP63">_xlfn.IFS(
    FALSE, N("Check if X1 shading is ON"),
    $AP$48&lt;&gt;"x", NA(),
    FALSE, N("Check if case is 'LEFT' and x axis value less than z score"),
    AND($Y$71 = "LEFT", $AL63 &lt; IF($AC$71="", 0, $AC$71)), $AM63,
    FALSE, N("Check if case is 'RIGHT' and x axis value greater than z score"),
    AND($Y$71 = "RIGHT", $AL63 &gt; IF($AC$71="", 0, $AC$71)), $AM63,
    FALSE, N("Check if case is 'TWO' and both directions"),
    AND(
        $Y$71 = "TWO",
        OR($AL63 &lt; -ABS($AC$71), $AL63 &gt; ABS($AC$71))
    ), $AM63,
    FALSE, N("Default case: Return NA()"),
    TRUE, NA()
)</f>
        <v>#N/A</v>
      </c>
      <c r="AQ63" s="258"/>
      <c r="AR63" s="23">
        <v>1.1666666666666643</v>
      </c>
      <c r="AS63" s="23">
        <v>6.2000000000000006E-2</v>
      </c>
      <c r="AT63" s="23">
        <f t="shared" si="3"/>
        <v>6.2000000000000006E-2</v>
      </c>
      <c r="AU63" s="23" t="str">
        <f t="shared" si="4"/>
        <v>x</v>
      </c>
    </row>
    <row r="64" spans="2:47" s="257" customFormat="1" ht="16" x14ac:dyDescent="0.2">
      <c r="B64" s="174" t="s">
        <v>224</v>
      </c>
      <c r="C64" s="174" t="s">
        <v>225</v>
      </c>
      <c r="D64" s="174" t="s">
        <v>226</v>
      </c>
      <c r="E64" s="181">
        <v>10.55</v>
      </c>
      <c r="F64" s="148"/>
      <c r="G64" s="159"/>
      <c r="H64"/>
      <c r="I64"/>
      <c r="J64"/>
      <c r="K64"/>
      <c r="L64"/>
      <c r="M64"/>
      <c r="N64"/>
      <c r="O64"/>
      <c r="P64"/>
      <c r="Q64" s="148"/>
      <c r="R64"/>
      <c r="S64"/>
      <c r="T64"/>
      <c r="U64"/>
      <c r="V64" s="259"/>
      <c r="W64" s="259"/>
      <c r="X64" s="259"/>
      <c r="Y64" s="259"/>
      <c r="Z64" s="121"/>
      <c r="AA64" s="121"/>
      <c r="AB64" s="121"/>
      <c r="AC64" s="261"/>
      <c r="AD64" s="272"/>
      <c r="AE64" s="258"/>
      <c r="AF64" s="16"/>
      <c r="AG64" s="16"/>
      <c r="AH64" s="16"/>
      <c r="AI64" s="16"/>
      <c r="AJ64" s="258"/>
      <c r="AK64" s="258"/>
      <c r="AL64" s="261">
        <f t="shared" si="6"/>
        <v>-2.4166666666666687</v>
      </c>
      <c r="AM64" s="260">
        <f t="shared" si="5"/>
        <v>2.1513440016773546E-2</v>
      </c>
      <c r="AN64" s="260" t="e" cm="1">
        <f t="array" ref="AN64">_xlfn.IFS(
    FALSE, N("Check if X1 shading is ON"),
    $AN$48&lt;&gt;"x", NA(),
    FALSE, N("Check if case is 'LEFT' and x axis value less than z score"),
    AND($Y$67 = "LEFT", $AL64 &lt; IF($AC$67="", 0, $AC$67)), $AM64,
    FALSE, N("Check if case is 'RIGHT' and x axis value greater than z score"),
    AND($Y$67 = "RIGHT", $AL64 &gt; IF($AC$67="", 0, $AC$67)), $AM64,
    FALSE, N("Check if case is 'TWO' and both directions"),
    AND(
        $Y$67 = "TWO",
        OR($AL64 &lt; -ABS($AC$67), $AL64 &gt; ABS($AC$68))
    ), $AM64,
    FALSE, N("Default case: Return NA()"),
    TRUE, NA()
)</f>
        <v>#N/A</v>
      </c>
      <c r="AO64" s="260" t="e" cm="1">
        <f t="array" ref="AO64">_xlfn.IFS(
    FALSE, N("Check if X1 shading is ON"),
    $AN$48&lt;&gt;"x", NA(),
    FALSE, N("Check if case is 'LEFT' and x axis value less than z score"),
    AND($Y$68 = "LEFT", $AL64 &lt; IF($AC$68="", 0, $AC$68)), $AM64,
    FALSE, N("Check if case is 'RIGHT' and x axis value greater than z score"),
    AND($Y$68 = "RIGHT", $AL64 &gt; IF($AC$68="", 0, $AC$68)), $AM64,
    FALSE, N("Default case: Return NA()"),
    TRUE, NA()
)</f>
        <v>#N/A</v>
      </c>
      <c r="AP64" s="260" t="e" cm="1">
        <f t="array" ref="AP64">_xlfn.IFS(
    FALSE, N("Check if X1 shading is ON"),
    $AP$48&lt;&gt;"x", NA(),
    FALSE, N("Check if case is 'LEFT' and x axis value less than z score"),
    AND($Y$71 = "LEFT", $AL64 &lt; IF($AC$71="", 0, $AC$71)), $AM64,
    FALSE, N("Check if case is 'RIGHT' and x axis value greater than z score"),
    AND($Y$71 = "RIGHT", $AL64 &gt; IF($AC$71="", 0, $AC$71)), $AM64,
    FALSE, N("Check if case is 'TWO' and both directions"),
    AND(
        $Y$71 = "TWO",
        OR($AL64 &lt; -ABS($AC$71), $AL64 &gt; ABS($AC$71))
    ), $AM64,
    FALSE, N("Default case: Return NA()"),
    TRUE, NA()
)</f>
        <v>#N/A</v>
      </c>
      <c r="AQ64" s="258"/>
      <c r="AR64" s="23">
        <v>1.3333333333333313</v>
      </c>
      <c r="AS64" s="23">
        <v>6.2000000000000006E-2</v>
      </c>
      <c r="AT64" s="23">
        <f t="shared" si="3"/>
        <v>6.2000000000000006E-2</v>
      </c>
      <c r="AU64" s="23" t="str">
        <f t="shared" si="4"/>
        <v>x</v>
      </c>
    </row>
    <row r="65" spans="2:47" s="257" customFormat="1" ht="16" x14ac:dyDescent="0.2">
      <c r="B65" s="174" t="s">
        <v>229</v>
      </c>
      <c r="C65" s="174" t="s">
        <v>147</v>
      </c>
      <c r="D65" s="174" t="s">
        <v>230</v>
      </c>
      <c r="E65" s="181">
        <v>10.58</v>
      </c>
      <c r="F65" s="148"/>
      <c r="G65" s="159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 s="4" t="s">
        <v>232</v>
      </c>
      <c r="W65" s="16"/>
      <c r="X65" s="259"/>
      <c r="Y65" s="86"/>
      <c r="Z65" s="86"/>
      <c r="AA65" s="86"/>
      <c r="AB65" s="295" t="str" cm="1">
        <f t="array" ref="AB65">_xlfn.IFS(
    ISNUMBER(SEARCH("0", AB56)), 0,
    AB56="", 0,
    ISNUMBER(SEARCH("x", AB56)), "x",
    TRUE, "x"
)</f>
        <v>x</v>
      </c>
      <c r="AC65" s="295" t="str" cm="1">
        <f t="array" ref="AC65">_xlfn.IFS(
    ISNUMBER(SEARCH("0", AC56)), 0,
    AC56="", 0,
    ISNUMBER(SEARCH("x", AC56)), "x",
    TRUE, "x"
)</f>
        <v>x</v>
      </c>
      <c r="AD65" s="295" t="str" cm="1">
        <f t="array" ref="AD65">_xlfn.IFS(
    ISNUMBER(SEARCH("0", AD56)), 0,
    AD56="", 0,
    ISNUMBER(SEARCH("x", AD56)), "x",
    TRUE, "x"
)</f>
        <v>x</v>
      </c>
      <c r="AE65" s="258"/>
      <c r="AF65" s="16"/>
      <c r="AG65" s="16"/>
      <c r="AH65" s="16"/>
      <c r="AI65" s="16"/>
      <c r="AJ65" s="258"/>
      <c r="AK65" s="258"/>
      <c r="AL65" s="261">
        <f t="shared" si="6"/>
        <v>-2.3750000000000022</v>
      </c>
      <c r="AM65" s="260">
        <f t="shared" si="5"/>
        <v>2.3771900829913678E-2</v>
      </c>
      <c r="AN65" s="260" t="e" cm="1">
        <f t="array" ref="AN65">_xlfn.IFS(
    FALSE, N("Check if X1 shading is ON"),
    $AN$48&lt;&gt;"x", NA(),
    FALSE, N("Check if case is 'LEFT' and x axis value less than z score"),
    AND($Y$67 = "LEFT", $AL65 &lt; IF($AC$67="", 0, $AC$67)), $AM65,
    FALSE, N("Check if case is 'RIGHT' and x axis value greater than z score"),
    AND($Y$67 = "RIGHT", $AL65 &gt; IF($AC$67="", 0, $AC$67)), $AM65,
    FALSE, N("Check if case is 'TWO' and both directions"),
    AND(
        $Y$67 = "TWO",
        OR($AL65 &lt; -ABS($AC$67), $AL65 &gt; ABS($AC$68))
    ), $AM65,
    FALSE, N("Default case: Return NA()"),
    TRUE, NA()
)</f>
        <v>#N/A</v>
      </c>
      <c r="AO65" s="260" t="e" cm="1">
        <f t="array" ref="AO65">_xlfn.IFS(
    FALSE, N("Check if X1 shading is ON"),
    $AN$48&lt;&gt;"x", NA(),
    FALSE, N("Check if case is 'LEFT' and x axis value less than z score"),
    AND($Y$68 = "LEFT", $AL65 &lt; IF($AC$68="", 0, $AC$68)), $AM65,
    FALSE, N("Check if case is 'RIGHT' and x axis value greater than z score"),
    AND($Y$68 = "RIGHT", $AL65 &gt; IF($AC$68="", 0, $AC$68)), $AM65,
    FALSE, N("Default case: Return NA()"),
    TRUE, NA()
)</f>
        <v>#N/A</v>
      </c>
      <c r="AP65" s="260" t="e" cm="1">
        <f t="array" ref="AP65">_xlfn.IFS(
    FALSE, N("Check if X1 shading is ON"),
    $AP$48&lt;&gt;"x", NA(),
    FALSE, N("Check if case is 'LEFT' and x axis value less than z score"),
    AND($Y$71 = "LEFT", $AL65 &lt; IF($AC$71="", 0, $AC$71)), $AM65,
    FALSE, N("Check if case is 'RIGHT' and x axis value greater than z score"),
    AND($Y$71 = "RIGHT", $AL65 &gt; IF($AC$71="", 0, $AC$71)), $AM65,
    FALSE, N("Check if case is 'TWO' and both directions"),
    AND(
        $Y$71 = "TWO",
        OR($AL65 &lt; -ABS($AC$71), $AL65 &gt; ABS($AC$71))
    ), $AM65,
    FALSE, N("Default case: Return NA()"),
    TRUE, NA()
)</f>
        <v>#N/A</v>
      </c>
      <c r="AQ65" s="258"/>
      <c r="AR65" s="23">
        <v>1.4999999999999982</v>
      </c>
      <c r="AS65" s="23">
        <v>6.2000000000000006E-2</v>
      </c>
      <c r="AT65" s="23">
        <f t="shared" si="3"/>
        <v>6.2000000000000006E-2</v>
      </c>
      <c r="AU65" s="23" t="str">
        <f t="shared" si="4"/>
        <v>x</v>
      </c>
    </row>
    <row r="66" spans="2:47" s="257" customFormat="1" ht="18" customHeight="1" x14ac:dyDescent="0.2">
      <c r="B66" s="174" t="s">
        <v>233</v>
      </c>
      <c r="C66" s="174" t="s">
        <v>234</v>
      </c>
      <c r="D66" s="174" t="s">
        <v>79</v>
      </c>
      <c r="E66" s="181">
        <v>10.58</v>
      </c>
      <c r="F66" s="148"/>
      <c r="G66" s="159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 s="296" t="s">
        <v>166</v>
      </c>
      <c r="W66" s="19" t="s">
        <v>167</v>
      </c>
      <c r="X66" s="19" t="s">
        <v>168</v>
      </c>
      <c r="Y66" s="19" t="s">
        <v>169</v>
      </c>
      <c r="Z66" s="20" t="s">
        <v>3</v>
      </c>
      <c r="AA66" s="296" t="str">
        <f t="shared" ref="AA66:AB68" si="11">IF(AA57=0,"",AA57)</f>
        <v>σ</v>
      </c>
      <c r="AB66" s="296" t="str">
        <f t="shared" si="11"/>
        <v>x</v>
      </c>
      <c r="AC66" s="296" t="str">
        <f>IF(AC57=0,"",LEFT(AC57,1))</f>
        <v>z</v>
      </c>
      <c r="AD66" s="296" t="str">
        <f>IF(AD57=0,"",AD57)</f>
        <v>P(x)</v>
      </c>
      <c r="AE66" s="16"/>
      <c r="AF66" s="16"/>
      <c r="AG66" s="16"/>
      <c r="AH66" s="258"/>
      <c r="AI66" s="258"/>
      <c r="AJ66" s="258"/>
      <c r="AK66" s="258"/>
      <c r="AL66" s="261">
        <f t="shared" si="6"/>
        <v>-2.3333333333333357</v>
      </c>
      <c r="AM66" s="260">
        <f t="shared" si="5"/>
        <v>2.6221889093709354E-2</v>
      </c>
      <c r="AN66" s="260" t="e" cm="1">
        <f t="array" ref="AN66">_xlfn.IFS(
    FALSE, N("Check if X1 shading is ON"),
    $AN$48&lt;&gt;"x", NA(),
    FALSE, N("Check if case is 'LEFT' and x axis value less than z score"),
    AND($Y$67 = "LEFT", $AL66 &lt; IF($AC$67="", 0, $AC$67)), $AM66,
    FALSE, N("Check if case is 'RIGHT' and x axis value greater than z score"),
    AND($Y$67 = "RIGHT", $AL66 &gt; IF($AC$67="", 0, $AC$67)), $AM66,
    FALSE, N("Check if case is 'TWO' and both directions"),
    AND(
        $Y$67 = "TWO",
        OR($AL66 &lt; -ABS($AC$67), $AL66 &gt; ABS($AC$68))
    ), $AM66,
    FALSE, N("Default case: Return NA()"),
    TRUE, NA()
)</f>
        <v>#N/A</v>
      </c>
      <c r="AO66" s="260" t="e" cm="1">
        <f t="array" ref="AO66">_xlfn.IFS(
    FALSE, N("Check if X1 shading is ON"),
    $AN$48&lt;&gt;"x", NA(),
    FALSE, N("Check if case is 'LEFT' and x axis value less than z score"),
    AND($Y$68 = "LEFT", $AL66 &lt; IF($AC$68="", 0, $AC$68)), $AM66,
    FALSE, N("Check if case is 'RIGHT' and x axis value greater than z score"),
    AND($Y$68 = "RIGHT", $AL66 &gt; IF($AC$68="", 0, $AC$68)), $AM66,
    FALSE, N("Default case: Return NA()"),
    TRUE, NA()
)</f>
        <v>#N/A</v>
      </c>
      <c r="AP66" s="260" t="e" cm="1">
        <f t="array" ref="AP66">_xlfn.IFS(
    FALSE, N("Check if X1 shading is ON"),
    $AP$48&lt;&gt;"x", NA(),
    FALSE, N("Check if case is 'LEFT' and x axis value less than z score"),
    AND($Y$71 = "LEFT", $AL66 &lt; IF($AC$71="", 0, $AC$71)), $AM66,
    FALSE, N("Check if case is 'RIGHT' and x axis value greater than z score"),
    AND($Y$71 = "RIGHT", $AL66 &gt; IF($AC$71="", 0, $AC$71)), $AM66,
    FALSE, N("Check if case is 'TWO' and both directions"),
    AND(
        $Y$71 = "TWO",
        OR($AL66 &lt; -ABS($AC$71), $AL66 &gt; ABS($AC$71))
    ), $AM66,
    FALSE, N("Default case: Return NA()"),
    TRUE, NA()
)</f>
        <v>#N/A</v>
      </c>
      <c r="AQ66" s="258"/>
      <c r="AR66" s="23">
        <v>1.6666666666666652</v>
      </c>
      <c r="AS66" s="23">
        <v>6.2000000000000006E-2</v>
      </c>
      <c r="AT66" s="23">
        <f t="shared" si="3"/>
        <v>6.2000000000000006E-2</v>
      </c>
      <c r="AU66" s="23" t="str">
        <f t="shared" si="4"/>
        <v>x</v>
      </c>
    </row>
    <row r="67" spans="2:47" s="257" customFormat="1" ht="16" x14ac:dyDescent="0.2">
      <c r="B67" s="174" t="s">
        <v>236</v>
      </c>
      <c r="C67" s="174" t="s">
        <v>237</v>
      </c>
      <c r="D67" s="174" t="s">
        <v>238</v>
      </c>
      <c r="E67" s="181">
        <v>10.64</v>
      </c>
      <c r="F67" s="148"/>
      <c r="G67" s="159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 s="281">
        <f>V58</f>
        <v>1</v>
      </c>
      <c r="W67" s="295" t="str">
        <f>IF(W58=0,"",W58)</f>
        <v>normal pop</v>
      </c>
      <c r="X67" s="295" t="str">
        <f>IF(X58=0,"",X58)</f>
        <v/>
      </c>
      <c r="Y67" s="295" t="str" cm="1">
        <f t="array" ref="Y67">_xlfn.IFS(
    Y58=0, "",
    ISNUMBER(SEARCH("LEFT", Y58)), "LEFT",
    ISNUMBER(SEARCH("RIGHT", Y58)), "RIGHT",
    TRUE, Y58
)</f>
        <v>LEFT</v>
      </c>
      <c r="Z67" s="59">
        <f>IF(Z58=0,"",Z58)</f>
        <v>10.341100000000001</v>
      </c>
      <c r="AA67" s="60">
        <f t="shared" si="11"/>
        <v>1.5730180513903746</v>
      </c>
      <c r="AB67" s="59" t="str">
        <f t="shared" si="11"/>
        <v/>
      </c>
      <c r="AC67" s="61" t="str">
        <f>IF(AC58=0,"",AC58)</f>
        <v/>
      </c>
      <c r="AD67" s="6" t="str">
        <f>IF(AD58=0,"",AD58)</f>
        <v/>
      </c>
      <c r="AE67" s="16"/>
      <c r="AF67" s="16"/>
      <c r="AG67" s="16"/>
      <c r="AH67" s="258"/>
      <c r="AI67" s="258"/>
      <c r="AJ67" s="258"/>
      <c r="AK67" s="258"/>
      <c r="AL67" s="261">
        <f t="shared" si="6"/>
        <v>-2.2916666666666692</v>
      </c>
      <c r="AM67" s="260">
        <f t="shared" si="5"/>
        <v>2.8874206565747223E-2</v>
      </c>
      <c r="AN67" s="260" t="e" cm="1">
        <f t="array" ref="AN67">_xlfn.IFS(
    FALSE, N("Check if X1 shading is ON"),
    $AN$48&lt;&gt;"x", NA(),
    FALSE, N("Check if case is 'LEFT' and x axis value less than z score"),
    AND($Y$67 = "LEFT", $AL67 &lt; IF($AC$67="", 0, $AC$67)), $AM67,
    FALSE, N("Check if case is 'RIGHT' and x axis value greater than z score"),
    AND($Y$67 = "RIGHT", $AL67 &gt; IF($AC$67="", 0, $AC$67)), $AM67,
    FALSE, N("Check if case is 'TWO' and both directions"),
    AND(
        $Y$67 = "TWO",
        OR($AL67 &lt; -ABS($AC$67), $AL67 &gt; ABS($AC$68))
    ), $AM67,
    FALSE, N("Default case: Return NA()"),
    TRUE, NA()
)</f>
        <v>#N/A</v>
      </c>
      <c r="AO67" s="260" t="e" cm="1">
        <f t="array" ref="AO67">_xlfn.IFS(
    FALSE, N("Check if X1 shading is ON"),
    $AN$48&lt;&gt;"x", NA(),
    FALSE, N("Check if case is 'LEFT' and x axis value less than z score"),
    AND($Y$68 = "LEFT", $AL67 &lt; IF($AC$68="", 0, $AC$68)), $AM67,
    FALSE, N("Check if case is 'RIGHT' and x axis value greater than z score"),
    AND($Y$68 = "RIGHT", $AL67 &gt; IF($AC$68="", 0, $AC$68)), $AM67,
    FALSE, N("Default case: Return NA()"),
    TRUE, NA()
)</f>
        <v>#N/A</v>
      </c>
      <c r="AP67" s="260" t="e" cm="1">
        <f t="array" ref="AP67">_xlfn.IFS(
    FALSE, N("Check if X1 shading is ON"),
    $AP$48&lt;&gt;"x", NA(),
    FALSE, N("Check if case is 'LEFT' and x axis value less than z score"),
    AND($Y$71 = "LEFT", $AL67 &lt; IF($AC$71="", 0, $AC$71)), $AM67,
    FALSE, N("Check if case is 'RIGHT' and x axis value greater than z score"),
    AND($Y$71 = "RIGHT", $AL67 &gt; IF($AC$71="", 0, $AC$71)), $AM67,
    FALSE, N("Check if case is 'TWO' and both directions"),
    AND(
        $Y$71 = "TWO",
        OR($AL67 &lt; -ABS($AC$71), $AL67 &gt; ABS($AC$71))
    ), $AM67,
    FALSE, N("Default case: Return NA()"),
    TRUE, NA()
)</f>
        <v>#N/A</v>
      </c>
      <c r="AQ67" s="258"/>
      <c r="AR67" s="23">
        <v>1.8333333333333321</v>
      </c>
      <c r="AS67" s="23">
        <v>6.2000000000000006E-2</v>
      </c>
      <c r="AT67" s="23">
        <f t="shared" si="3"/>
        <v>6.2000000000000006E-2</v>
      </c>
      <c r="AU67" s="23" t="str">
        <f t="shared" si="4"/>
        <v>x</v>
      </c>
    </row>
    <row r="68" spans="2:47" s="257" customFormat="1" ht="16" x14ac:dyDescent="0.2">
      <c r="B68" s="174" t="s">
        <v>240</v>
      </c>
      <c r="C68" s="174" t="s">
        <v>241</v>
      </c>
      <c r="D68" s="174" t="s">
        <v>110</v>
      </c>
      <c r="E68" s="181">
        <v>10.44</v>
      </c>
      <c r="F68" s="148"/>
      <c r="G68" s="159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 s="281">
        <f>V59</f>
        <v>0</v>
      </c>
      <c r="W68" s="295" t="str">
        <f>IF(W59=0,"",W59)</f>
        <v/>
      </c>
      <c r="X68" s="295" t="str">
        <f>IF(X59=0,"",X59)</f>
        <v/>
      </c>
      <c r="Y68" s="295" t="str" cm="1">
        <f t="array" ref="Y68">_xlfn.IFS(
    Y59=0, "",
    ISNUMBER(SEARCH("LEFT", Y59)), "LEFT",
    ISNUMBER(SEARCH("RIGHT", Y59)), "RIGHT",
    TRUE, Y59
)</f>
        <v/>
      </c>
      <c r="Z68" s="59" t="str">
        <f>IF(Z59=0,"",Z59)</f>
        <v/>
      </c>
      <c r="AA68" s="60" t="str">
        <f t="shared" si="11"/>
        <v/>
      </c>
      <c r="AB68" s="59" t="str">
        <f t="shared" si="11"/>
        <v/>
      </c>
      <c r="AC68" s="61" t="str">
        <f>IF(AC59=0,"",AC59)</f>
        <v/>
      </c>
      <c r="AD68" s="6" t="str">
        <f>IF(AD59=0,"",AD59)</f>
        <v/>
      </c>
      <c r="AE68" s="258"/>
      <c r="AF68" s="16"/>
      <c r="AG68" s="16"/>
      <c r="AH68" s="258"/>
      <c r="AI68" s="258"/>
      <c r="AJ68" s="258"/>
      <c r="AK68" s="258"/>
      <c r="AL68" s="261">
        <f t="shared" si="6"/>
        <v>-2.2500000000000027</v>
      </c>
      <c r="AM68" s="260">
        <f t="shared" si="5"/>
        <v>3.1739651835667224E-2</v>
      </c>
      <c r="AN68" s="260" t="e" cm="1">
        <f t="array" ref="AN68">_xlfn.IFS(
    FALSE, N("Check if X1 shading is ON"),
    $AN$48&lt;&gt;"x", NA(),
    FALSE, N("Check if case is 'LEFT' and x axis value less than z score"),
    AND($Y$67 = "LEFT", $AL68 &lt; IF($AC$67="", 0, $AC$67)), $AM68,
    FALSE, N("Check if case is 'RIGHT' and x axis value greater than z score"),
    AND($Y$67 = "RIGHT", $AL68 &gt; IF($AC$67="", 0, $AC$67)), $AM68,
    FALSE, N("Check if case is 'TWO' and both directions"),
    AND(
        $Y$67 = "TWO",
        OR($AL68 &lt; -ABS($AC$67), $AL68 &gt; ABS($AC$68))
    ), $AM68,
    FALSE, N("Default case: Return NA()"),
    TRUE, NA()
)</f>
        <v>#N/A</v>
      </c>
      <c r="AO68" s="260" t="e" cm="1">
        <f t="array" ref="AO68">_xlfn.IFS(
    FALSE, N("Check if X1 shading is ON"),
    $AN$48&lt;&gt;"x", NA(),
    FALSE, N("Check if case is 'LEFT' and x axis value less than z score"),
    AND($Y$68 = "LEFT", $AL68 &lt; IF($AC$68="", 0, $AC$68)), $AM68,
    FALSE, N("Check if case is 'RIGHT' and x axis value greater than z score"),
    AND($Y$68 = "RIGHT", $AL68 &gt; IF($AC$68="", 0, $AC$68)), $AM68,
    FALSE, N("Default case: Return NA()"),
    TRUE, NA()
)</f>
        <v>#N/A</v>
      </c>
      <c r="AP68" s="260" t="e" cm="1">
        <f t="array" ref="AP68">_xlfn.IFS(
    FALSE, N("Check if X1 shading is ON"),
    $AP$48&lt;&gt;"x", NA(),
    FALSE, N("Check if case is 'LEFT' and x axis value less than z score"),
    AND($Y$71 = "LEFT", $AL68 &lt; IF($AC$71="", 0, $AC$71)), $AM68,
    FALSE, N("Check if case is 'RIGHT' and x axis value greater than z score"),
    AND($Y$71 = "RIGHT", $AL68 &gt; IF($AC$71="", 0, $AC$71)), $AM68,
    FALSE, N("Check if case is 'TWO' and both directions"),
    AND(
        $Y$71 = "TWO",
        OR($AL68 &lt; -ABS($AC$71), $AL68 &gt; ABS($AC$71))
    ), $AM68,
    FALSE, N("Default case: Return NA()"),
    TRUE, NA()
)</f>
        <v>#N/A</v>
      </c>
      <c r="AQ68" s="258"/>
      <c r="AR68" s="23">
        <v>-1.6666666666666696</v>
      </c>
      <c r="AS68" s="23">
        <v>8.6000000000000007E-2</v>
      </c>
      <c r="AT68" s="23">
        <f t="shared" ref="AT68:AT99" si="12">IF($AT$2="x",AS68,NA())</f>
        <v>8.6000000000000007E-2</v>
      </c>
      <c r="AU68" s="23" t="str">
        <f t="shared" ref="AU68:AU99" si="13">IF($AB$66="","",$AB$66)</f>
        <v>x</v>
      </c>
    </row>
    <row r="69" spans="2:47" s="257" customFormat="1" ht="16" x14ac:dyDescent="0.2">
      <c r="B69" s="174" t="s">
        <v>243</v>
      </c>
      <c r="C69" s="174" t="s">
        <v>244</v>
      </c>
      <c r="D69" s="174" t="s">
        <v>245</v>
      </c>
      <c r="E69" s="181">
        <v>10.48</v>
      </c>
      <c r="F69" s="148"/>
      <c r="G69" s="15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 s="259"/>
      <c r="W69" s="16"/>
      <c r="X69" s="16"/>
      <c r="Y69" s="25" t="str">
        <f>IF(AND(Y67="left",Y68="right"),"TWO","")</f>
        <v/>
      </c>
      <c r="Z69" s="16"/>
      <c r="AA69" s="16"/>
      <c r="AB69" s="16"/>
      <c r="AC69" s="16"/>
      <c r="AD69" s="16"/>
      <c r="AE69" s="258"/>
      <c r="AF69" s="16" t="s">
        <v>246</v>
      </c>
      <c r="AG69" s="16"/>
      <c r="AH69" s="258"/>
      <c r="AI69" s="258"/>
      <c r="AJ69" s="258"/>
      <c r="AK69" s="258"/>
      <c r="AL69" s="261">
        <f t="shared" si="6"/>
        <v>-2.2083333333333361</v>
      </c>
      <c r="AM69" s="260">
        <f t="shared" si="5"/>
        <v>3.482894138763417E-2</v>
      </c>
      <c r="AN69" s="260" t="e" cm="1">
        <f t="array" ref="AN69">_xlfn.IFS(
    FALSE, N("Check if X1 shading is ON"),
    $AN$48&lt;&gt;"x", NA(),
    FALSE, N("Check if case is 'LEFT' and x axis value less than z score"),
    AND($Y$67 = "LEFT", $AL69 &lt; IF($AC$67="", 0, $AC$67)), $AM69,
    FALSE, N("Check if case is 'RIGHT' and x axis value greater than z score"),
    AND($Y$67 = "RIGHT", $AL69 &gt; IF($AC$67="", 0, $AC$67)), $AM69,
    FALSE, N("Check if case is 'TWO' and both directions"),
    AND(
        $Y$67 = "TWO",
        OR($AL69 &lt; -ABS($AC$67), $AL69 &gt; ABS($AC$68))
    ), $AM69,
    FALSE, N("Default case: Return NA()"),
    TRUE, NA()
)</f>
        <v>#N/A</v>
      </c>
      <c r="AO69" s="260" t="e" cm="1">
        <f t="array" ref="AO69">_xlfn.IFS(
    FALSE, N("Check if X1 shading is ON"),
    $AN$48&lt;&gt;"x", NA(),
    FALSE, N("Check if case is 'LEFT' and x axis value less than z score"),
    AND($Y$68 = "LEFT", $AL69 &lt; IF($AC$68="", 0, $AC$68)), $AM69,
    FALSE, N("Check if case is 'RIGHT' and x axis value greater than z score"),
    AND($Y$68 = "RIGHT", $AL69 &gt; IF($AC$68="", 0, $AC$68)), $AM69,
    FALSE, N("Default case: Return NA()"),
    TRUE, NA()
)</f>
        <v>#N/A</v>
      </c>
      <c r="AP69" s="260" t="e" cm="1">
        <f t="array" ref="AP69">_xlfn.IFS(
    FALSE, N("Check if X1 shading is ON"),
    $AP$48&lt;&gt;"x", NA(),
    FALSE, N("Check if case is 'LEFT' and x axis value less than z score"),
    AND($Y$71 = "LEFT", $AL69 &lt; IF($AC$71="", 0, $AC$71)), $AM69,
    FALSE, N("Check if case is 'RIGHT' and x axis value greater than z score"),
    AND($Y$71 = "RIGHT", $AL69 &gt; IF($AC$71="", 0, $AC$71)), $AM69,
    FALSE, N("Check if case is 'TWO' and both directions"),
    AND(
        $Y$71 = "TWO",
        OR($AL69 &lt; -ABS($AC$71), $AL69 &gt; ABS($AC$71))
    ), $AM69,
    FALSE, N("Default case: Return NA()"),
    TRUE, NA()
)</f>
        <v>#N/A</v>
      </c>
      <c r="AQ69" s="258"/>
      <c r="AR69" s="23">
        <v>-1.5000000000000027</v>
      </c>
      <c r="AS69" s="23">
        <v>8.6000000000000007E-2</v>
      </c>
      <c r="AT69" s="23">
        <f t="shared" si="12"/>
        <v>8.6000000000000007E-2</v>
      </c>
      <c r="AU69" s="23" t="str">
        <f t="shared" si="13"/>
        <v>x</v>
      </c>
    </row>
    <row r="70" spans="2:47" s="257" customFormat="1" ht="16" x14ac:dyDescent="0.2">
      <c r="B70" s="174" t="s">
        <v>247</v>
      </c>
      <c r="C70" s="174" t="s">
        <v>248</v>
      </c>
      <c r="D70" s="174" t="s">
        <v>249</v>
      </c>
      <c r="E70" s="181">
        <v>10.51</v>
      </c>
      <c r="F70" s="148"/>
      <c r="G70" s="159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 s="259"/>
      <c r="W70" s="16"/>
      <c r="X70" s="16"/>
      <c r="Y70" s="295" t="str" cm="1">
        <f t="array" ref="Y70">_xlfn.IFS(
    ISNUMBER(SEARCH("0", Y61)), 0,
    Y61="", 0,
    ISNUMBER(SEARCH("x", Y61)), "x",
    TRUE, "x"
)</f>
        <v>x</v>
      </c>
      <c r="Z70" s="295" t="str" cm="1">
        <f t="array" ref="Z70">_xlfn.IFS(
    ISNUMBER(SEARCH("0", Z61)), 0,
    Z61="", 0,
    ISNUMBER(SEARCH("x", Z61)), "x",
    TRUE, "x"
)</f>
        <v>x</v>
      </c>
      <c r="AA70" s="295" t="str" cm="1">
        <f t="array" ref="AA70">_xlfn.IFS(
    ISNUMBER(SEARCH("0", AA61)), 0,
    AA61="", 0,
    ISNUMBER(SEARCH("x", AA61)), "x",
    TRUE, "x"
)</f>
        <v>x</v>
      </c>
      <c r="AB70" s="295" t="str" cm="1">
        <f t="array" ref="AB70">_xlfn.IFS(
    ISNUMBER(SEARCH("0", AB61)), 0,
    AB61="", 0,
    ISNUMBER(SEARCH("x", AB61)), "x",
    TRUE, "x"
)</f>
        <v>x</v>
      </c>
      <c r="AC70" s="295" t="str" cm="1">
        <f t="array" ref="AC70">_xlfn.IFS(
    ISNUMBER(SEARCH("0", AC61)), 0,
    AC61="", 0,
    ISNUMBER(SEARCH("x", AC61)), "x",
    TRUE, "x"
)</f>
        <v>x</v>
      </c>
      <c r="AD70" s="295" t="str" cm="1">
        <f t="array" ref="AD70">_xlfn.IFS(
    ISNUMBER(SEARCH("0", AD61)), 0,
    AD61="", 0,
    ISNUMBER(SEARCH("x", AD61)), "x",
    TRUE, "x"
)</f>
        <v>x</v>
      </c>
      <c r="AE70" s="258"/>
      <c r="AF70" s="281" t="s">
        <v>44</v>
      </c>
      <c r="AG70" s="92" t="s">
        <v>250</v>
      </c>
      <c r="AH70" s="258"/>
      <c r="AI70" s="258"/>
      <c r="AJ70" s="258"/>
      <c r="AK70" s="258"/>
      <c r="AL70" s="261">
        <f t="shared" si="6"/>
        <v>-2.1666666666666696</v>
      </c>
      <c r="AM70" s="260">
        <f t="shared" si="5"/>
        <v>3.8152623506417724E-2</v>
      </c>
      <c r="AN70" s="260" t="e" cm="1">
        <f t="array" ref="AN70">_xlfn.IFS(
    FALSE, N("Check if X1 shading is ON"),
    $AN$48&lt;&gt;"x", NA(),
    FALSE, N("Check if case is 'LEFT' and x axis value less than z score"),
    AND($Y$67 = "LEFT", $AL70 &lt; IF($AC$67="", 0, $AC$67)), $AM70,
    FALSE, N("Check if case is 'RIGHT' and x axis value greater than z score"),
    AND($Y$67 = "RIGHT", $AL70 &gt; IF($AC$67="", 0, $AC$67)), $AM70,
    FALSE, N("Check if case is 'TWO' and both directions"),
    AND(
        $Y$67 = "TWO",
        OR($AL70 &lt; -ABS($AC$67), $AL70 &gt; ABS($AC$68))
    ), $AM70,
    FALSE, N("Default case: Return NA()"),
    TRUE, NA()
)</f>
        <v>#N/A</v>
      </c>
      <c r="AO70" s="260" t="e" cm="1">
        <f t="array" ref="AO70">_xlfn.IFS(
    FALSE, N("Check if X1 shading is ON"),
    $AN$48&lt;&gt;"x", NA(),
    FALSE, N("Check if case is 'LEFT' and x axis value less than z score"),
    AND($Y$68 = "LEFT", $AL70 &lt; IF($AC$68="", 0, $AC$68)), $AM70,
    FALSE, N("Check if case is 'RIGHT' and x axis value greater than z score"),
    AND($Y$68 = "RIGHT", $AL70 &gt; IF($AC$68="", 0, $AC$68)), $AM70,
    FALSE, N("Default case: Return NA()"),
    TRUE, NA()
)</f>
        <v>#N/A</v>
      </c>
      <c r="AP70" s="260" t="e" cm="1">
        <f t="array" ref="AP70">_xlfn.IFS(
    FALSE, N("Check if X1 shading is ON"),
    $AP$48&lt;&gt;"x", NA(),
    FALSE, N("Check if case is 'LEFT' and x axis value less than z score"),
    AND($Y$71 = "LEFT", $AL70 &lt; IF($AC$71="", 0, $AC$71)), $AM70,
    FALSE, N("Check if case is 'RIGHT' and x axis value greater than z score"),
    AND($Y$71 = "RIGHT", $AL70 &gt; IF($AC$71="", 0, $AC$71)), $AM70,
    FALSE, N("Check if case is 'TWO' and both directions"),
    AND(
        $Y$71 = "TWO",
        OR($AL70 &lt; -ABS($AC$71), $AL70 &gt; ABS($AC$71))
    ), $AM70,
    FALSE, N("Default case: Return NA()"),
    TRUE, NA()
)</f>
        <v>#N/A</v>
      </c>
      <c r="AQ70" s="258"/>
      <c r="AR70" s="23">
        <v>-1.3333333333333357</v>
      </c>
      <c r="AS70" s="23">
        <v>8.6000000000000007E-2</v>
      </c>
      <c r="AT70" s="23">
        <f t="shared" si="12"/>
        <v>8.6000000000000007E-2</v>
      </c>
      <c r="AU70" s="23" t="str">
        <f t="shared" si="13"/>
        <v>x</v>
      </c>
    </row>
    <row r="71" spans="2:47" s="257" customFormat="1" ht="16" x14ac:dyDescent="0.2">
      <c r="B71" s="174" t="s">
        <v>251</v>
      </c>
      <c r="C71" s="174" t="s">
        <v>203</v>
      </c>
      <c r="D71" s="174" t="s">
        <v>223</v>
      </c>
      <c r="E71" s="181">
        <v>10.54</v>
      </c>
      <c r="F71" s="148"/>
      <c r="G71" s="159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 s="281">
        <f>V62</f>
        <v>1</v>
      </c>
      <c r="W71" s="295" t="str">
        <f>IF(W62=0,"",W62)</f>
        <v/>
      </c>
      <c r="X71" s="295" t="str">
        <f>IF(X62=0,"",X62)</f>
        <v/>
      </c>
      <c r="Y71" s="295" t="str" cm="1">
        <f t="array" ref="Y71">_xlfn.IFS(
    Y62=0, "",
    ISNUMBER(SEARCH("LEFT", Y62)), "LEFT",
    ISNUMBER(SEARCH("RIGHT", Y62)), "RIGHT",
    TRUE, Y62
)</f>
        <v/>
      </c>
      <c r="Z71" s="59" t="str">
        <f>IF(Z62=0,"",Z62)</f>
        <v/>
      </c>
      <c r="AA71" s="60" t="str">
        <f>IF(AA62=0,"",AA62)</f>
        <v/>
      </c>
      <c r="AB71" s="59" t="str">
        <f>IF(AB62=0,"",AB62)</f>
        <v/>
      </c>
      <c r="AC71" s="61" t="str">
        <f>IF(AC62=0,"",AC62)</f>
        <v/>
      </c>
      <c r="AD71" s="6" t="str">
        <f>IF(AD62=0,"",AD62)</f>
        <v/>
      </c>
      <c r="AE71" s="258"/>
      <c r="AF71" s="281" t="s">
        <v>252</v>
      </c>
      <c r="AG71" s="92" t="s">
        <v>253</v>
      </c>
      <c r="AH71" s="258"/>
      <c r="AI71" s="258"/>
      <c r="AJ71" s="258"/>
      <c r="AK71" s="258"/>
      <c r="AL71" s="261">
        <f t="shared" si="6"/>
        <v>-2.1250000000000031</v>
      </c>
      <c r="AM71" s="260">
        <f t="shared" si="5"/>
        <v>4.1720985256338335E-2</v>
      </c>
      <c r="AN71" s="260" t="e" cm="1">
        <f t="array" ref="AN71">_xlfn.IFS(
    FALSE, N("Check if X1 shading is ON"),
    $AN$48&lt;&gt;"x", NA(),
    FALSE, N("Check if case is 'LEFT' and x axis value less than z score"),
    AND($Y$67 = "LEFT", $AL71 &lt; IF($AC$67="", 0, $AC$67)), $AM71,
    FALSE, N("Check if case is 'RIGHT' and x axis value greater than z score"),
    AND($Y$67 = "RIGHT", $AL71 &gt; IF($AC$67="", 0, $AC$67)), $AM71,
    FALSE, N("Check if case is 'TWO' and both directions"),
    AND(
        $Y$67 = "TWO",
        OR($AL71 &lt; -ABS($AC$67), $AL71 &gt; ABS($AC$68))
    ), $AM71,
    FALSE, N("Default case: Return NA()"),
    TRUE, NA()
)</f>
        <v>#N/A</v>
      </c>
      <c r="AO71" s="260" t="e" cm="1">
        <f t="array" ref="AO71">_xlfn.IFS(
    FALSE, N("Check if X1 shading is ON"),
    $AN$48&lt;&gt;"x", NA(),
    FALSE, N("Check if case is 'LEFT' and x axis value less than z score"),
    AND($Y$68 = "LEFT", $AL71 &lt; IF($AC$68="", 0, $AC$68)), $AM71,
    FALSE, N("Check if case is 'RIGHT' and x axis value greater than z score"),
    AND($Y$68 = "RIGHT", $AL71 &gt; IF($AC$68="", 0, $AC$68)), $AM71,
    FALSE, N("Default case: Return NA()"),
    TRUE, NA()
)</f>
        <v>#N/A</v>
      </c>
      <c r="AP71" s="260" t="e" cm="1">
        <f t="array" ref="AP71">_xlfn.IFS(
    FALSE, N("Check if X1 shading is ON"),
    $AP$48&lt;&gt;"x", NA(),
    FALSE, N("Check if case is 'LEFT' and x axis value less than z score"),
    AND($Y$71 = "LEFT", $AL71 &lt; IF($AC$71="", 0, $AC$71)), $AM71,
    FALSE, N("Check if case is 'RIGHT' and x axis value greater than z score"),
    AND($Y$71 = "RIGHT", $AL71 &gt; IF($AC$71="", 0, $AC$71)), $AM71,
    FALSE, N("Check if case is 'TWO' and both directions"),
    AND(
        $Y$71 = "TWO",
        OR($AL71 &lt; -ABS($AC$71), $AL71 &gt; ABS($AC$71))
    ), $AM71,
    FALSE, N("Default case: Return NA()"),
    TRUE, NA()
)</f>
        <v>#N/A</v>
      </c>
      <c r="AQ71" s="258"/>
      <c r="AR71" s="23">
        <v>-1.1666666666666687</v>
      </c>
      <c r="AS71" s="23">
        <v>8.6000000000000007E-2</v>
      </c>
      <c r="AT71" s="23">
        <f t="shared" si="12"/>
        <v>8.6000000000000007E-2</v>
      </c>
      <c r="AU71" s="23" t="str">
        <f t="shared" si="13"/>
        <v>x</v>
      </c>
    </row>
    <row r="72" spans="2:47" s="257" customFormat="1" ht="16" x14ac:dyDescent="0.2">
      <c r="B72" s="174" t="s">
        <v>254</v>
      </c>
      <c r="C72" s="174" t="s">
        <v>255</v>
      </c>
      <c r="D72" s="174" t="s">
        <v>208</v>
      </c>
      <c r="E72" s="181">
        <v>10.57</v>
      </c>
      <c r="F72" s="148"/>
      <c r="G72" s="159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 s="259"/>
      <c r="W72" s="294"/>
      <c r="X72" s="294"/>
      <c r="Y72" s="16"/>
      <c r="Z72" s="16"/>
      <c r="AA72" s="16"/>
      <c r="AB72" s="16"/>
      <c r="AC72" s="16"/>
      <c r="AD72" s="16"/>
      <c r="AE72" s="258"/>
      <c r="AF72" s="281" t="s">
        <v>256</v>
      </c>
      <c r="AG72" s="92" t="s">
        <v>257</v>
      </c>
      <c r="AH72" s="258"/>
      <c r="AI72" s="258"/>
      <c r="AJ72" s="258"/>
      <c r="AK72" s="258"/>
      <c r="AL72" s="261">
        <f t="shared" si="6"/>
        <v>-2.0833333333333366</v>
      </c>
      <c r="AM72" s="260">
        <f t="shared" si="5"/>
        <v>4.5543952872905295E-2</v>
      </c>
      <c r="AN72" s="260" t="e" cm="1">
        <f t="array" ref="AN72">_xlfn.IFS(
    FALSE, N("Check if X1 shading is ON"),
    $AN$48&lt;&gt;"x", NA(),
    FALSE, N("Check if case is 'LEFT' and x axis value less than z score"),
    AND($Y$67 = "LEFT", $AL72 &lt; IF($AC$67="", 0, $AC$67)), $AM72,
    FALSE, N("Check if case is 'RIGHT' and x axis value greater than z score"),
    AND($Y$67 = "RIGHT", $AL72 &gt; IF($AC$67="", 0, $AC$67)), $AM72,
    FALSE, N("Check if case is 'TWO' and both directions"),
    AND(
        $Y$67 = "TWO",
        OR($AL72 &lt; -ABS($AC$67), $AL72 &gt; ABS($AC$68))
    ), $AM72,
    FALSE, N("Default case: Return NA()"),
    TRUE, NA()
)</f>
        <v>#N/A</v>
      </c>
      <c r="AO72" s="260" t="e" cm="1">
        <f t="array" ref="AO72">_xlfn.IFS(
    FALSE, N("Check if X1 shading is ON"),
    $AN$48&lt;&gt;"x", NA(),
    FALSE, N("Check if case is 'LEFT' and x axis value less than z score"),
    AND($Y$68 = "LEFT", $AL72 &lt; IF($AC$68="", 0, $AC$68)), $AM72,
    FALSE, N("Check if case is 'RIGHT' and x axis value greater than z score"),
    AND($Y$68 = "RIGHT", $AL72 &gt; IF($AC$68="", 0, $AC$68)), $AM72,
    FALSE, N("Default case: Return NA()"),
    TRUE, NA()
)</f>
        <v>#N/A</v>
      </c>
      <c r="AP72" s="260" t="e" cm="1">
        <f t="array" ref="AP72">_xlfn.IFS(
    FALSE, N("Check if X1 shading is ON"),
    $AP$48&lt;&gt;"x", NA(),
    FALSE, N("Check if case is 'LEFT' and x axis value less than z score"),
    AND($Y$71 = "LEFT", $AL72 &lt; IF($AC$71="", 0, $AC$71)), $AM72,
    FALSE, N("Check if case is 'RIGHT' and x axis value greater than z score"),
    AND($Y$71 = "RIGHT", $AL72 &gt; IF($AC$71="", 0, $AC$71)), $AM72,
    FALSE, N("Check if case is 'TWO' and both directions"),
    AND(
        $Y$71 = "TWO",
        OR($AL72 &lt; -ABS($AC$71), $AL72 &gt; ABS($AC$71))
    ), $AM72,
    FALSE, N("Default case: Return NA()"),
    TRUE, NA()
)</f>
        <v>#N/A</v>
      </c>
      <c r="AQ72" s="258"/>
      <c r="AR72" s="23">
        <v>-0.83333333333333526</v>
      </c>
      <c r="AS72" s="23">
        <v>8.6000000000000007E-2</v>
      </c>
      <c r="AT72" s="23">
        <f t="shared" si="12"/>
        <v>8.6000000000000007E-2</v>
      </c>
      <c r="AU72" s="23" t="str">
        <f t="shared" si="13"/>
        <v>x</v>
      </c>
    </row>
    <row r="73" spans="2:47" s="257" customFormat="1" ht="16" x14ac:dyDescent="0.2">
      <c r="B73" s="174" t="s">
        <v>258</v>
      </c>
      <c r="C73" s="174" t="s">
        <v>259</v>
      </c>
      <c r="D73" s="174" t="s">
        <v>260</v>
      </c>
      <c r="E73" s="181">
        <v>10.57</v>
      </c>
      <c r="F73" s="148"/>
      <c r="G73" s="159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 s="259"/>
      <c r="W73" s="259"/>
      <c r="X73" s="259"/>
      <c r="Y73" s="259"/>
      <c r="Z73" s="121"/>
      <c r="AA73" s="121"/>
      <c r="AB73" s="121"/>
      <c r="AC73" s="261"/>
      <c r="AD73" s="272"/>
      <c r="AE73" s="258"/>
      <c r="AF73" s="281" t="s">
        <v>13</v>
      </c>
      <c r="AG73" s="16"/>
      <c r="AH73" s="258"/>
      <c r="AI73" s="258"/>
      <c r="AJ73" s="258"/>
      <c r="AK73" s="258"/>
      <c r="AL73" s="261">
        <f t="shared" si="6"/>
        <v>-2.0416666666666701</v>
      </c>
      <c r="AM73" s="260">
        <f t="shared" si="5"/>
        <v>4.9630986023358713E-2</v>
      </c>
      <c r="AN73" s="260" t="e" cm="1">
        <f t="array" ref="AN73">_xlfn.IFS(
    FALSE, N("Check if X1 shading is ON"),
    $AN$48&lt;&gt;"x", NA(),
    FALSE, N("Check if case is 'LEFT' and x axis value less than z score"),
    AND($Y$67 = "LEFT", $AL73 &lt; IF($AC$67="", 0, $AC$67)), $AM73,
    FALSE, N("Check if case is 'RIGHT' and x axis value greater than z score"),
    AND($Y$67 = "RIGHT", $AL73 &gt; IF($AC$67="", 0, $AC$67)), $AM73,
    FALSE, N("Check if case is 'TWO' and both directions"),
    AND(
        $Y$67 = "TWO",
        OR($AL73 &lt; -ABS($AC$67), $AL73 &gt; ABS($AC$68))
    ), $AM73,
    FALSE, N("Default case: Return NA()"),
    TRUE, NA()
)</f>
        <v>#N/A</v>
      </c>
      <c r="AO73" s="260" t="e" cm="1">
        <f t="array" ref="AO73">_xlfn.IFS(
    FALSE, N("Check if X1 shading is ON"),
    $AN$48&lt;&gt;"x", NA(),
    FALSE, N("Check if case is 'LEFT' and x axis value less than z score"),
    AND($Y$68 = "LEFT", $AL73 &lt; IF($AC$68="", 0, $AC$68)), $AM73,
    FALSE, N("Check if case is 'RIGHT' and x axis value greater than z score"),
    AND($Y$68 = "RIGHT", $AL73 &gt; IF($AC$68="", 0, $AC$68)), $AM73,
    FALSE, N("Default case: Return NA()"),
    TRUE, NA()
)</f>
        <v>#N/A</v>
      </c>
      <c r="AP73" s="260" t="e" cm="1">
        <f t="array" ref="AP73">_xlfn.IFS(
    FALSE, N("Check if X1 shading is ON"),
    $AP$48&lt;&gt;"x", NA(),
    FALSE, N("Check if case is 'LEFT' and x axis value less than z score"),
    AND($Y$71 = "LEFT", $AL73 &lt; IF($AC$71="", 0, $AC$71)), $AM73,
    FALSE, N("Check if case is 'RIGHT' and x axis value greater than z score"),
    AND($Y$71 = "RIGHT", $AL73 &gt; IF($AC$71="", 0, $AC$71)), $AM73,
    FALSE, N("Check if case is 'TWO' and both directions"),
    AND(
        $Y$71 = "TWO",
        OR($AL73 &lt; -ABS($AC$71), $AL73 &gt; ABS($AC$71))
    ), $AM73,
    FALSE, N("Default case: Return NA()"),
    TRUE, NA()
)</f>
        <v>#N/A</v>
      </c>
      <c r="AQ73" s="258"/>
      <c r="AR73" s="23">
        <v>-0.66666666666666874</v>
      </c>
      <c r="AS73" s="23">
        <v>8.6000000000000007E-2</v>
      </c>
      <c r="AT73" s="23">
        <f t="shared" si="12"/>
        <v>8.6000000000000007E-2</v>
      </c>
      <c r="AU73" s="23" t="str">
        <f t="shared" si="13"/>
        <v>x</v>
      </c>
    </row>
    <row r="74" spans="2:47" s="257" customFormat="1" ht="20" x14ac:dyDescent="0.2">
      <c r="B74" s="174" t="s">
        <v>261</v>
      </c>
      <c r="C74" s="174" t="s">
        <v>262</v>
      </c>
      <c r="D74" s="174" t="s">
        <v>263</v>
      </c>
      <c r="E74" s="181">
        <v>10.8</v>
      </c>
      <c r="F74" s="148"/>
      <c r="G74" s="159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 s="263" t="s">
        <v>264</v>
      </c>
      <c r="W74" s="259" t="str">
        <f>AD66</f>
        <v>P(x)</v>
      </c>
      <c r="X74" s="258"/>
      <c r="Y74" s="258"/>
      <c r="Z74" s="258" t="s">
        <v>441</v>
      </c>
      <c r="AA74" s="293" t="s">
        <v>266</v>
      </c>
      <c r="AB74" s="259" t="s">
        <v>44</v>
      </c>
      <c r="AC74" s="259" t="s">
        <v>267</v>
      </c>
      <c r="AD74" s="272" t="s">
        <v>268</v>
      </c>
      <c r="AE74" s="258"/>
      <c r="AF74" s="281" t="s">
        <v>3</v>
      </c>
      <c r="AG74" s="16"/>
      <c r="AH74" s="258"/>
      <c r="AI74" s="258"/>
      <c r="AJ74" s="258"/>
      <c r="AK74" s="258"/>
      <c r="AL74" s="261">
        <f t="shared" si="6"/>
        <v>-2.0000000000000036</v>
      </c>
      <c r="AM74" s="260">
        <f t="shared" si="5"/>
        <v>5.3990966513187674E-2</v>
      </c>
      <c r="AN74" s="260" t="e" cm="1">
        <f t="array" ref="AN74">_xlfn.IFS(
    FALSE, N("Check if X1 shading is ON"),
    $AN$48&lt;&gt;"x", NA(),
    FALSE, N("Check if case is 'LEFT' and x axis value less than z score"),
    AND($Y$67 = "LEFT", $AL74 &lt; IF($AC$67="", 0, $AC$67)), $AM74,
    FALSE, N("Check if case is 'RIGHT' and x axis value greater than z score"),
    AND($Y$67 = "RIGHT", $AL74 &gt; IF($AC$67="", 0, $AC$67)), $AM74,
    FALSE, N("Check if case is 'TWO' and both directions"),
    AND(
        $Y$67 = "TWO",
        OR($AL74 &lt; -ABS($AC$67), $AL74 &gt; ABS($AC$68))
    ), $AM74,
    FALSE, N("Default case: Return NA()"),
    TRUE, NA()
)</f>
        <v>#N/A</v>
      </c>
      <c r="AO74" s="260" t="e" cm="1">
        <f t="array" ref="AO74">_xlfn.IFS(
    FALSE, N("Check if X1 shading is ON"),
    $AN$48&lt;&gt;"x", NA(),
    FALSE, N("Check if case is 'LEFT' and x axis value less than z score"),
    AND($Y$68 = "LEFT", $AL74 &lt; IF($AC$68="", 0, $AC$68)), $AM74,
    FALSE, N("Check if case is 'RIGHT' and x axis value greater than z score"),
    AND($Y$68 = "RIGHT", $AL74 &gt; IF($AC$68="", 0, $AC$68)), $AM74,
    FALSE, N("Default case: Return NA()"),
    TRUE, NA()
)</f>
        <v>#N/A</v>
      </c>
      <c r="AP74" s="260" t="e" cm="1">
        <f t="array" ref="AP74">_xlfn.IFS(
    FALSE, N("Check if X1 shading is ON"),
    $AP$48&lt;&gt;"x", NA(),
    FALSE, N("Check if case is 'LEFT' and x axis value less than z score"),
    AND($Y$71 = "LEFT", $AL74 &lt; IF($AC$71="", 0, $AC$71)), $AM74,
    FALSE, N("Check if case is 'RIGHT' and x axis value greater than z score"),
    AND($Y$71 = "RIGHT", $AL74 &gt; IF($AC$71="", 0, $AC$71)), $AM74,
    FALSE, N("Check if case is 'TWO' and both directions"),
    AND(
        $Y$71 = "TWO",
        OR($AL74 &lt; -ABS($AC$71), $AL74 &gt; ABS($AC$71))
    ), $AM74,
    FALSE, N("Default case: Return NA()"),
    TRUE, NA()
)</f>
        <v>#N/A</v>
      </c>
      <c r="AQ74" s="258"/>
      <c r="AR74" s="23">
        <v>-0.50000000000000222</v>
      </c>
      <c r="AS74" s="23">
        <v>8.6000000000000007E-2</v>
      </c>
      <c r="AT74" s="23">
        <f t="shared" si="12"/>
        <v>8.6000000000000007E-2</v>
      </c>
      <c r="AU74" s="23" t="str">
        <f t="shared" si="13"/>
        <v>x</v>
      </c>
    </row>
    <row r="75" spans="2:47" s="257" customFormat="1" ht="16" x14ac:dyDescent="0.2">
      <c r="B75" s="174" t="s">
        <v>269</v>
      </c>
      <c r="C75" s="174" t="s">
        <v>270</v>
      </c>
      <c r="D75" s="174" t="s">
        <v>271</v>
      </c>
      <c r="E75" s="181">
        <v>10.83</v>
      </c>
      <c r="F75" s="148"/>
      <c r="G75" s="159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 s="259"/>
      <c r="W75" s="259" t="str">
        <f>V66</f>
        <v>n</v>
      </c>
      <c r="X75" s="259">
        <f>V67</f>
        <v>1</v>
      </c>
      <c r="Y75" s="258" t="str">
        <f>IF(W74&lt;&gt;"P(x)"," "&amp;W75&amp;"="&amp;X75,"")</f>
        <v/>
      </c>
      <c r="Z75" s="258"/>
      <c r="AA75" s="23"/>
      <c r="AB75" s="23">
        <v>0</v>
      </c>
      <c r="AC75" s="23">
        <v>0.04</v>
      </c>
      <c r="AD75" s="23" t="s">
        <v>3</v>
      </c>
      <c r="AE75" s="16"/>
      <c r="AF75" s="281" t="s">
        <v>272</v>
      </c>
      <c r="AG75" s="16"/>
      <c r="AH75" s="258"/>
      <c r="AI75" s="258"/>
      <c r="AJ75" s="258"/>
      <c r="AK75" s="258"/>
      <c r="AL75" s="261">
        <f t="shared" si="6"/>
        <v>-1.9583333333333368</v>
      </c>
      <c r="AM75" s="260">
        <f t="shared" si="5"/>
        <v>5.8632082139484169E-2</v>
      </c>
      <c r="AN75" s="260" t="e" cm="1">
        <f t="array" ref="AN75">_xlfn.IFS(
    FALSE, N("Check if X1 shading is ON"),
    $AN$48&lt;&gt;"x", NA(),
    FALSE, N("Check if case is 'LEFT' and x axis value less than z score"),
    AND($Y$67 = "LEFT", $AL75 &lt; IF($AC$67="", 0, $AC$67)), $AM75,
    FALSE, N("Check if case is 'RIGHT' and x axis value greater than z score"),
    AND($Y$67 = "RIGHT", $AL75 &gt; IF($AC$67="", 0, $AC$67)), $AM75,
    FALSE, N("Check if case is 'TWO' and both directions"),
    AND(
        $Y$67 = "TWO",
        OR($AL75 &lt; -ABS($AC$67), $AL75 &gt; ABS($AC$68))
    ), $AM75,
    FALSE, N("Default case: Return NA()"),
    TRUE, NA()
)</f>
        <v>#N/A</v>
      </c>
      <c r="AO75" s="260" t="e" cm="1">
        <f t="array" ref="AO75">_xlfn.IFS(
    FALSE, N("Check if X1 shading is ON"),
    $AN$48&lt;&gt;"x", NA(),
    FALSE, N("Check if case is 'LEFT' and x axis value less than z score"),
    AND($Y$68 = "LEFT", $AL75 &lt; IF($AC$68="", 0, $AC$68)), $AM75,
    FALSE, N("Check if case is 'RIGHT' and x axis value greater than z score"),
    AND($Y$68 = "RIGHT", $AL75 &gt; IF($AC$68="", 0, $AC$68)), $AM75,
    FALSE, N("Default case: Return NA()"),
    TRUE, NA()
)</f>
        <v>#N/A</v>
      </c>
      <c r="AP75" s="260" t="e" cm="1">
        <f t="array" ref="AP75">_xlfn.IFS(
    FALSE, N("Check if X1 shading is ON"),
    $AP$48&lt;&gt;"x", NA(),
    FALSE, N("Check if case is 'LEFT' and x axis value less than z score"),
    AND($Y$71 = "LEFT", $AL75 &lt; IF($AC$71="", 0, $AC$71)), $AM75,
    FALSE, N("Check if case is 'RIGHT' and x axis value greater than z score"),
    AND($Y$71 = "RIGHT", $AL75 &gt; IF($AC$71="", 0, $AC$71)), $AM75,
    FALSE, N("Check if case is 'TWO' and both directions"),
    AND(
        $Y$71 = "TWO",
        OR($AL75 &lt; -ABS($AC$71), $AL75 &gt; ABS($AC$71))
    ), $AM75,
    FALSE, N("Default case: Return NA()"),
    TRUE, NA()
)</f>
        <v>#N/A</v>
      </c>
      <c r="AQ75" s="258"/>
      <c r="AR75" s="23">
        <v>-0.33333333333333548</v>
      </c>
      <c r="AS75" s="23">
        <v>8.6000000000000007E-2</v>
      </c>
      <c r="AT75" s="23">
        <f t="shared" si="12"/>
        <v>8.6000000000000007E-2</v>
      </c>
      <c r="AU75" s="23" t="str">
        <f t="shared" si="13"/>
        <v>x</v>
      </c>
    </row>
    <row r="76" spans="2:47" s="257" customFormat="1" ht="15" customHeight="1" x14ac:dyDescent="0.2">
      <c r="B76" s="174" t="s">
        <v>273</v>
      </c>
      <c r="C76" s="174" t="s">
        <v>79</v>
      </c>
      <c r="D76" s="174" t="s">
        <v>274</v>
      </c>
      <c r="E76" s="181">
        <v>10.67</v>
      </c>
      <c r="F76" s="148"/>
      <c r="G76" s="159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 s="258"/>
      <c r="W76" s="259" t="s">
        <v>272</v>
      </c>
      <c r="X76" s="292">
        <f>'Empirical Rule'!Q158+'Empirical Rule'!Q159</f>
        <v>0</v>
      </c>
      <c r="Y76" s="258" t="str">
        <f>IF(W74&lt;&gt;"P(x)"," "&amp;W76&amp;"="&amp;TEXT(X76,"#,##0.0%"),"")</f>
        <v/>
      </c>
      <c r="Z76" s="258"/>
      <c r="AA76" s="16"/>
      <c r="AB76" s="16"/>
      <c r="AC76" s="16"/>
      <c r="AD76" s="23"/>
      <c r="AE76" s="16"/>
      <c r="AF76" s="281" t="s">
        <v>275</v>
      </c>
      <c r="AG76" s="16"/>
      <c r="AH76" s="16"/>
      <c r="AI76" s="258"/>
      <c r="AJ76" s="258"/>
      <c r="AK76" s="258"/>
      <c r="AL76" s="261">
        <f t="shared" si="6"/>
        <v>-1.9166666666666701</v>
      </c>
      <c r="AM76" s="260">
        <f t="shared" si="5"/>
        <v>6.3561706516961941E-2</v>
      </c>
      <c r="AN76" s="260" t="e" cm="1">
        <f t="array" ref="AN76">_xlfn.IFS(
    FALSE, N("Check if X1 shading is ON"),
    $AN$48&lt;&gt;"x", NA(),
    FALSE, N("Check if case is 'LEFT' and x axis value less than z score"),
    AND($Y$67 = "LEFT", $AL76 &lt; IF($AC$67="", 0, $AC$67)), $AM76,
    FALSE, N("Check if case is 'RIGHT' and x axis value greater than z score"),
    AND($Y$67 = "RIGHT", $AL76 &gt; IF($AC$67="", 0, $AC$67)), $AM76,
    FALSE, N("Check if case is 'TWO' and both directions"),
    AND(
        $Y$67 = "TWO",
        OR($AL76 &lt; -ABS($AC$67), $AL76 &gt; ABS($AC$68))
    ), $AM76,
    FALSE, N("Default case: Return NA()"),
    TRUE, NA()
)</f>
        <v>#N/A</v>
      </c>
      <c r="AO76" s="260" t="e" cm="1">
        <f t="array" ref="AO76">_xlfn.IFS(
    FALSE, N("Check if X1 shading is ON"),
    $AN$48&lt;&gt;"x", NA(),
    FALSE, N("Check if case is 'LEFT' and x axis value less than z score"),
    AND($Y$68 = "LEFT", $AL76 &lt; IF($AC$68="", 0, $AC$68)), $AM76,
    FALSE, N("Check if case is 'RIGHT' and x axis value greater than z score"),
    AND($Y$68 = "RIGHT", $AL76 &gt; IF($AC$68="", 0, $AC$68)), $AM76,
    FALSE, N("Default case: Return NA()"),
    TRUE, NA()
)</f>
        <v>#N/A</v>
      </c>
      <c r="AP76" s="260" t="e" cm="1">
        <f t="array" ref="AP76">_xlfn.IFS(
    FALSE, N("Check if X1 shading is ON"),
    $AP$48&lt;&gt;"x", NA(),
    FALSE, N("Check if case is 'LEFT' and x axis value less than z score"),
    AND($Y$71 = "LEFT", $AL76 &lt; IF($AC$71="", 0, $AC$71)), $AM76,
    FALSE, N("Check if case is 'RIGHT' and x axis value greater than z score"),
    AND($Y$71 = "RIGHT", $AL76 &gt; IF($AC$71="", 0, $AC$71)), $AM76,
    FALSE, N("Check if case is 'TWO' and both directions"),
    AND(
        $Y$71 = "TWO",
        OR($AL76 &lt; -ABS($AC$71), $AL76 &gt; ABS($AC$71))
    ), $AM76,
    FALSE, N("Default case: Return NA()"),
    TRUE, NA()
)</f>
        <v>#N/A</v>
      </c>
      <c r="AQ76" s="258"/>
      <c r="AR76" s="23">
        <v>-0.16666666666666879</v>
      </c>
      <c r="AS76" s="23">
        <v>8.6000000000000007E-2</v>
      </c>
      <c r="AT76" s="23">
        <f t="shared" si="12"/>
        <v>8.6000000000000007E-2</v>
      </c>
      <c r="AU76" s="23" t="str">
        <f t="shared" si="13"/>
        <v>x</v>
      </c>
    </row>
    <row r="77" spans="2:47" s="257" customFormat="1" ht="16" x14ac:dyDescent="0.2">
      <c r="B77" s="174" t="s">
        <v>276</v>
      </c>
      <c r="C77" s="174" t="s">
        <v>277</v>
      </c>
      <c r="D77" s="174" t="s">
        <v>278</v>
      </c>
      <c r="E77" s="181">
        <v>10.9</v>
      </c>
      <c r="F77" s="148"/>
      <c r="G77" s="159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281" t="s">
        <v>279</v>
      </c>
      <c r="AG77" s="16"/>
      <c r="AH77" s="16"/>
      <c r="AI77" s="258"/>
      <c r="AJ77" s="258"/>
      <c r="AK77" s="258"/>
      <c r="AL77" s="261">
        <f t="shared" si="6"/>
        <v>-1.8750000000000033</v>
      </c>
      <c r="AM77" s="260">
        <f t="shared" si="5"/>
        <v>6.8786275826691473E-2</v>
      </c>
      <c r="AN77" s="260" t="e" cm="1">
        <f t="array" ref="AN77">_xlfn.IFS(
    FALSE, N("Check if X1 shading is ON"),
    $AN$48&lt;&gt;"x", NA(),
    FALSE, N("Check if case is 'LEFT' and x axis value less than z score"),
    AND($Y$67 = "LEFT", $AL77 &lt; IF($AC$67="", 0, $AC$67)), $AM77,
    FALSE, N("Check if case is 'RIGHT' and x axis value greater than z score"),
    AND($Y$67 = "RIGHT", $AL77 &gt; IF($AC$67="", 0, $AC$67)), $AM77,
    FALSE, N("Check if case is 'TWO' and both directions"),
    AND(
        $Y$67 = "TWO",
        OR($AL77 &lt; -ABS($AC$67), $AL77 &gt; ABS($AC$68))
    ), $AM77,
    FALSE, N("Default case: Return NA()"),
    TRUE, NA()
)</f>
        <v>#N/A</v>
      </c>
      <c r="AO77" s="260" t="e" cm="1">
        <f t="array" ref="AO77">_xlfn.IFS(
    FALSE, N("Check if X1 shading is ON"),
    $AN$48&lt;&gt;"x", NA(),
    FALSE, N("Check if case is 'LEFT' and x axis value less than z score"),
    AND($Y$68 = "LEFT", $AL77 &lt; IF($AC$68="", 0, $AC$68)), $AM77,
    FALSE, N("Check if case is 'RIGHT' and x axis value greater than z score"),
    AND($Y$68 = "RIGHT", $AL77 &gt; IF($AC$68="", 0, $AC$68)), $AM77,
    FALSE, N("Default case: Return NA()"),
    TRUE, NA()
)</f>
        <v>#N/A</v>
      </c>
      <c r="AP77" s="260" t="e" cm="1">
        <f t="array" ref="AP77">_xlfn.IFS(
    FALSE, N("Check if X1 shading is ON"),
    $AP$48&lt;&gt;"x", NA(),
    FALSE, N("Check if case is 'LEFT' and x axis value less than z score"),
    AND($Y$71 = "LEFT", $AL77 &lt; IF($AC$71="", 0, $AC$71)), $AM77,
    FALSE, N("Check if case is 'RIGHT' and x axis value greater than z score"),
    AND($Y$71 = "RIGHT", $AL77 &gt; IF($AC$71="", 0, $AC$71)), $AM77,
    FALSE, N("Check if case is 'TWO' and both directions"),
    AND(
        $Y$71 = "TWO",
        OR($AL77 &lt; -ABS($AC$71), $AL77 &gt; ABS($AC$71))
    ), $AM77,
    FALSE, N("Default case: Return NA()"),
    TRUE, NA()
)</f>
        <v>#N/A</v>
      </c>
      <c r="AQ77" s="258"/>
      <c r="AR77" s="23">
        <v>0.16666666666666449</v>
      </c>
      <c r="AS77" s="23">
        <v>8.6000000000000007E-2</v>
      </c>
      <c r="AT77" s="23">
        <f t="shared" si="12"/>
        <v>8.6000000000000007E-2</v>
      </c>
      <c r="AU77" s="23" t="str">
        <f t="shared" si="13"/>
        <v>x</v>
      </c>
    </row>
    <row r="78" spans="2:47" s="257" customFormat="1" ht="16" x14ac:dyDescent="0.2">
      <c r="B78" s="174" t="s">
        <v>280</v>
      </c>
      <c r="C78" s="174" t="s">
        <v>281</v>
      </c>
      <c r="D78" s="174" t="s">
        <v>249</v>
      </c>
      <c r="E78" s="181">
        <v>10.73</v>
      </c>
      <c r="F78" s="148"/>
      <c r="G78" s="159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92" t="s">
        <v>282</v>
      </c>
      <c r="AG78" s="16"/>
      <c r="AH78" s="16"/>
      <c r="AI78" s="258"/>
      <c r="AJ78" s="258"/>
      <c r="AK78" s="258"/>
      <c r="AL78" s="261">
        <f t="shared" si="6"/>
        <v>-1.8333333333333366</v>
      </c>
      <c r="AM78" s="260">
        <f t="shared" si="5"/>
        <v>7.4311163558992643E-2</v>
      </c>
      <c r="AN78" s="260" t="e" cm="1">
        <f t="array" ref="AN78">_xlfn.IFS(
    FALSE, N("Check if X1 shading is ON"),
    $AN$48&lt;&gt;"x", NA(),
    FALSE, N("Check if case is 'LEFT' and x axis value less than z score"),
    AND($Y$67 = "LEFT", $AL78 &lt; IF($AC$67="", 0, $AC$67)), $AM78,
    FALSE, N("Check if case is 'RIGHT' and x axis value greater than z score"),
    AND($Y$67 = "RIGHT", $AL78 &gt; IF($AC$67="", 0, $AC$67)), $AM78,
    FALSE, N("Check if case is 'TWO' and both directions"),
    AND(
        $Y$67 = "TWO",
        OR($AL78 &lt; -ABS($AC$67), $AL78 &gt; ABS($AC$68))
    ), $AM78,
    FALSE, N("Default case: Return NA()"),
    TRUE, NA()
)</f>
        <v>#N/A</v>
      </c>
      <c r="AO78" s="260" t="e" cm="1">
        <f t="array" ref="AO78">_xlfn.IFS(
    FALSE, N("Check if X1 shading is ON"),
    $AN$48&lt;&gt;"x", NA(),
    FALSE, N("Check if case is 'LEFT' and x axis value less than z score"),
    AND($Y$68 = "LEFT", $AL78 &lt; IF($AC$68="", 0, $AC$68)), $AM78,
    FALSE, N("Check if case is 'RIGHT' and x axis value greater than z score"),
    AND($Y$68 = "RIGHT", $AL78 &gt; IF($AC$68="", 0, $AC$68)), $AM78,
    FALSE, N("Default case: Return NA()"),
    TRUE, NA()
)</f>
        <v>#N/A</v>
      </c>
      <c r="AP78" s="260" t="e" cm="1">
        <f t="array" ref="AP78">_xlfn.IFS(
    FALSE, N("Check if X1 shading is ON"),
    $AP$48&lt;&gt;"x", NA(),
    FALSE, N("Check if case is 'LEFT' and x axis value less than z score"),
    AND($Y$71 = "LEFT", $AL78 &lt; IF($AC$71="", 0, $AC$71)), $AM78,
    FALSE, N("Check if case is 'RIGHT' and x axis value greater than z score"),
    AND($Y$71 = "RIGHT", $AL78 &gt; IF($AC$71="", 0, $AC$71)), $AM78,
    FALSE, N("Check if case is 'TWO' and both directions"),
    AND(
        $Y$71 = "TWO",
        OR($AL78 &lt; -ABS($AC$71), $AL78 &gt; ABS($AC$71))
    ), $AM78,
    FALSE, N("Default case: Return NA()"),
    TRUE, NA()
)</f>
        <v>#N/A</v>
      </c>
      <c r="AQ78" s="258"/>
      <c r="AR78" s="23">
        <v>0.33333333333333115</v>
      </c>
      <c r="AS78" s="23">
        <v>8.6000000000000007E-2</v>
      </c>
      <c r="AT78" s="23">
        <f t="shared" si="12"/>
        <v>8.6000000000000007E-2</v>
      </c>
      <c r="AU78" s="23" t="str">
        <f t="shared" si="13"/>
        <v>x</v>
      </c>
    </row>
    <row r="79" spans="2:47" s="257" customFormat="1" ht="16" x14ac:dyDescent="0.2">
      <c r="B79" s="174" t="s">
        <v>283</v>
      </c>
      <c r="C79" s="174" t="s">
        <v>284</v>
      </c>
      <c r="D79" s="174" t="s">
        <v>285</v>
      </c>
      <c r="E79" s="181">
        <v>10.76</v>
      </c>
      <c r="F79" s="148"/>
      <c r="G79" s="15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 s="282" t="s">
        <v>142</v>
      </c>
      <c r="W79" s="23"/>
      <c r="X79" s="16"/>
      <c r="Y79" s="16"/>
      <c r="Z79" s="16"/>
      <c r="AA79" s="259"/>
      <c r="AB79" s="258"/>
      <c r="AC79" s="258"/>
      <c r="AD79" s="291"/>
      <c r="AE79" s="16"/>
      <c r="AF79" s="92" t="s">
        <v>286</v>
      </c>
      <c r="AG79" s="16"/>
      <c r="AH79" s="16"/>
      <c r="AI79" s="258"/>
      <c r="AJ79" s="258"/>
      <c r="AK79" s="258"/>
      <c r="AL79" s="261">
        <f t="shared" si="6"/>
        <v>-1.7916666666666698</v>
      </c>
      <c r="AM79" s="260">
        <f t="shared" si="5"/>
        <v>8.0140554438265552E-2</v>
      </c>
      <c r="AN79" s="260" t="e" cm="1">
        <f t="array" ref="AN79">_xlfn.IFS(
    FALSE, N("Check if X1 shading is ON"),
    $AN$48&lt;&gt;"x", NA(),
    FALSE, N("Check if case is 'LEFT' and x axis value less than z score"),
    AND($Y$67 = "LEFT", $AL79 &lt; IF($AC$67="", 0, $AC$67)), $AM79,
    FALSE, N("Check if case is 'RIGHT' and x axis value greater than z score"),
    AND($Y$67 = "RIGHT", $AL79 &gt; IF($AC$67="", 0, $AC$67)), $AM79,
    FALSE, N("Check if case is 'TWO' and both directions"),
    AND(
        $Y$67 = "TWO",
        OR($AL79 &lt; -ABS($AC$67), $AL79 &gt; ABS($AC$68))
    ), $AM79,
    FALSE, N("Default case: Return NA()"),
    TRUE, NA()
)</f>
        <v>#N/A</v>
      </c>
      <c r="AO79" s="260" t="e" cm="1">
        <f t="array" ref="AO79">_xlfn.IFS(
    FALSE, N("Check if X1 shading is ON"),
    $AN$48&lt;&gt;"x", NA(),
    FALSE, N("Check if case is 'LEFT' and x axis value less than z score"),
    AND($Y$68 = "LEFT", $AL79 &lt; IF($AC$68="", 0, $AC$68)), $AM79,
    FALSE, N("Check if case is 'RIGHT' and x axis value greater than z score"),
    AND($Y$68 = "RIGHT", $AL79 &gt; IF($AC$68="", 0, $AC$68)), $AM79,
    FALSE, N("Default case: Return NA()"),
    TRUE, NA()
)</f>
        <v>#N/A</v>
      </c>
      <c r="AP79" s="260" t="e" cm="1">
        <f t="array" ref="AP79">_xlfn.IFS(
    FALSE, N("Check if X1 shading is ON"),
    $AP$48&lt;&gt;"x", NA(),
    FALSE, N("Check if case is 'LEFT' and x axis value less than z score"),
    AND($Y$71 = "LEFT", $AL79 &lt; IF($AC$71="", 0, $AC$71)), $AM79,
    FALSE, N("Check if case is 'RIGHT' and x axis value greater than z score"),
    AND($Y$71 = "RIGHT", $AL79 &gt; IF($AC$71="", 0, $AC$71)), $AM79,
    FALSE, N("Check if case is 'TWO' and both directions"),
    AND(
        $Y$71 = "TWO",
        OR($AL79 &lt; -ABS($AC$71), $AL79 &gt; ABS($AC$71))
    ), $AM79,
    FALSE, N("Default case: Return NA()"),
    TRUE, NA()
)</f>
        <v>#N/A</v>
      </c>
      <c r="AQ79" s="258"/>
      <c r="AR79" s="23">
        <v>0.49999999999999789</v>
      </c>
      <c r="AS79" s="23">
        <v>8.6000000000000007E-2</v>
      </c>
      <c r="AT79" s="23">
        <f t="shared" si="12"/>
        <v>8.6000000000000007E-2</v>
      </c>
      <c r="AU79" s="23" t="str">
        <f t="shared" si="13"/>
        <v>x</v>
      </c>
    </row>
    <row r="80" spans="2:47" s="257" customFormat="1" ht="16" x14ac:dyDescent="0.2">
      <c r="B80" s="174" t="s">
        <v>287</v>
      </c>
      <c r="C80" s="174" t="s">
        <v>82</v>
      </c>
      <c r="D80" s="174" t="s">
        <v>288</v>
      </c>
      <c r="E80" s="181">
        <v>10.99</v>
      </c>
      <c r="F80" s="148"/>
      <c r="G80" s="159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 s="264" t="s">
        <v>289</v>
      </c>
      <c r="W80" s="5" t="s">
        <v>290</v>
      </c>
      <c r="X80" s="5" t="s">
        <v>44</v>
      </c>
      <c r="Y80" s="264" t="s">
        <v>267</v>
      </c>
      <c r="Z80" s="264" t="s">
        <v>291</v>
      </c>
      <c r="AA80" s="280" t="s">
        <v>290</v>
      </c>
      <c r="AB80" s="280" t="s">
        <v>44</v>
      </c>
      <c r="AC80" s="280" t="s">
        <v>267</v>
      </c>
      <c r="AD80" s="280" t="s">
        <v>292</v>
      </c>
      <c r="AE80" s="16"/>
      <c r="AF80" s="92" t="s">
        <v>293</v>
      </c>
      <c r="AG80" s="16"/>
      <c r="AH80" s="16"/>
      <c r="AI80" s="258"/>
      <c r="AJ80" s="258"/>
      <c r="AK80" s="258"/>
      <c r="AL80" s="261">
        <f t="shared" si="6"/>
        <v>-1.7500000000000031</v>
      </c>
      <c r="AM80" s="260">
        <f t="shared" si="5"/>
        <v>8.6277318826511032E-2</v>
      </c>
      <c r="AN80" s="260" t="e" cm="1">
        <f t="array" ref="AN80">_xlfn.IFS(
    FALSE, N("Check if X1 shading is ON"),
    $AN$48&lt;&gt;"x", NA(),
    FALSE, N("Check if case is 'LEFT' and x axis value less than z score"),
    AND($Y$67 = "LEFT", $AL80 &lt; IF($AC$67="", 0, $AC$67)), $AM80,
    FALSE, N("Check if case is 'RIGHT' and x axis value greater than z score"),
    AND($Y$67 = "RIGHT", $AL80 &gt; IF($AC$67="", 0, $AC$67)), $AM80,
    FALSE, N("Check if case is 'TWO' and both directions"),
    AND(
        $Y$67 = "TWO",
        OR($AL80 &lt; -ABS($AC$67), $AL80 &gt; ABS($AC$68))
    ), $AM80,
    FALSE, N("Default case: Return NA()"),
    TRUE, NA()
)</f>
        <v>#N/A</v>
      </c>
      <c r="AO80" s="260" t="e" cm="1">
        <f t="array" ref="AO80">_xlfn.IFS(
    FALSE, N("Check if X1 shading is ON"),
    $AN$48&lt;&gt;"x", NA(),
    FALSE, N("Check if case is 'LEFT' and x axis value less than z score"),
    AND($Y$68 = "LEFT", $AL80 &lt; IF($AC$68="", 0, $AC$68)), $AM80,
    FALSE, N("Check if case is 'RIGHT' and x axis value greater than z score"),
    AND($Y$68 = "RIGHT", $AL80 &gt; IF($AC$68="", 0, $AC$68)), $AM80,
    FALSE, N("Default case: Return NA()"),
    TRUE, NA()
)</f>
        <v>#N/A</v>
      </c>
      <c r="AP80" s="260" t="e" cm="1">
        <f t="array" ref="AP80">_xlfn.IFS(
    FALSE, N("Check if X1 shading is ON"),
    $AP$48&lt;&gt;"x", NA(),
    FALSE, N("Check if case is 'LEFT' and x axis value less than z score"),
    AND($Y$71 = "LEFT", $AL80 &lt; IF($AC$71="", 0, $AC$71)), $AM80,
    FALSE, N("Check if case is 'RIGHT' and x axis value greater than z score"),
    AND($Y$71 = "RIGHT", $AL80 &gt; IF($AC$71="", 0, $AC$71)), $AM80,
    FALSE, N("Check if case is 'TWO' and both directions"),
    AND(
        $Y$71 = "TWO",
        OR($AL80 &lt; -ABS($AC$71), $AL80 &gt; ABS($AC$71))
    ), $AM80,
    FALSE, N("Default case: Return NA()"),
    TRUE, NA()
)</f>
        <v>#N/A</v>
      </c>
      <c r="AQ80" s="258"/>
      <c r="AR80" s="23">
        <v>0.66666666666666441</v>
      </c>
      <c r="AS80" s="23">
        <v>8.6000000000000007E-2</v>
      </c>
      <c r="AT80" s="23">
        <f t="shared" si="12"/>
        <v>8.6000000000000007E-2</v>
      </c>
      <c r="AU80" s="23" t="str">
        <f t="shared" si="13"/>
        <v>x</v>
      </c>
    </row>
    <row r="81" spans="2:47" s="257" customFormat="1" ht="14" customHeight="1" x14ac:dyDescent="0.2">
      <c r="B81" s="174" t="s">
        <v>294</v>
      </c>
      <c r="C81" s="174" t="s">
        <v>295</v>
      </c>
      <c r="D81" s="174" t="s">
        <v>296</v>
      </c>
      <c r="E81" s="181">
        <v>10.89</v>
      </c>
      <c r="F81" s="148"/>
      <c r="G81" s="159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 s="290">
        <f>AG58</f>
        <v>0</v>
      </c>
      <c r="W81" s="24">
        <v>0.49</v>
      </c>
      <c r="X81" s="285">
        <v>-3.5</v>
      </c>
      <c r="Y81" s="284" t="e">
        <f>IF(
    $V$81="x",
    W81,
    NA()
)</f>
        <v>#N/A</v>
      </c>
      <c r="Z81" s="289" t="str" cm="1">
        <f t="array" ref="Z81">_xlfn.IFS($W$67="normal pop",Z83,$W$67="normal x̅",Z84,$W$67="T x̅",Z85,TRUE,"")</f>
        <v>x to P(x)
z = (x -μ) / σ
⟵ P(x) = P(z) = norm.s.dist(z, true)
⟶ P(x) = P(z) = 1-norm.s.dist(z, true)</v>
      </c>
      <c r="AA81" s="24">
        <v>0.49</v>
      </c>
      <c r="AB81" s="285">
        <v>3.5</v>
      </c>
      <c r="AC81" s="285" t="e">
        <f>IF(
    $V$81="x",
    AA81,
    NA()
)</f>
        <v>#N/A</v>
      </c>
      <c r="AD81" s="289" t="str" cm="1">
        <f t="array" ref="AD81">_xlfn.IFS($W$67="normal pop",AD83,$W$67="normal x̅",AD84,$W$67="T x̅",AD85,TRUE,"")</f>
        <v>P(x) to x
⟵ z = norm.s.inv(P(x))
⟶ z = norm.s.inv(1-P(x))
x = zσ + μ</v>
      </c>
      <c r="AE81" s="16"/>
      <c r="AF81" s="258"/>
      <c r="AG81" s="16"/>
      <c r="AH81" s="16"/>
      <c r="AI81" s="258"/>
      <c r="AJ81" s="258"/>
      <c r="AK81" s="258"/>
      <c r="AL81" s="261">
        <f t="shared" si="6"/>
        <v>-1.7083333333333364</v>
      </c>
      <c r="AM81" s="260">
        <f t="shared" si="5"/>
        <v>9.2722889001515207E-2</v>
      </c>
      <c r="AN81" s="260" t="e" cm="1">
        <f t="array" ref="AN81">_xlfn.IFS(
    FALSE, N("Check if X1 shading is ON"),
    $AN$48&lt;&gt;"x", NA(),
    FALSE, N("Check if case is 'LEFT' and x axis value less than z score"),
    AND($Y$67 = "LEFT", $AL81 &lt; IF($AC$67="", 0, $AC$67)), $AM81,
    FALSE, N("Check if case is 'RIGHT' and x axis value greater than z score"),
    AND($Y$67 = "RIGHT", $AL81 &gt; IF($AC$67="", 0, $AC$67)), $AM81,
    FALSE, N("Check if case is 'TWO' and both directions"),
    AND(
        $Y$67 = "TWO",
        OR($AL81 &lt; -ABS($AC$67), $AL81 &gt; ABS($AC$68))
    ), $AM81,
    FALSE, N("Default case: Return NA()"),
    TRUE, NA()
)</f>
        <v>#N/A</v>
      </c>
      <c r="AO81" s="260" t="e" cm="1">
        <f t="array" ref="AO81">_xlfn.IFS(
    FALSE, N("Check if X1 shading is ON"),
    $AN$48&lt;&gt;"x", NA(),
    FALSE, N("Check if case is 'LEFT' and x axis value less than z score"),
    AND($Y$68 = "LEFT", $AL81 &lt; IF($AC$68="", 0, $AC$68)), $AM81,
    FALSE, N("Check if case is 'RIGHT' and x axis value greater than z score"),
    AND($Y$68 = "RIGHT", $AL81 &gt; IF($AC$68="", 0, $AC$68)), $AM81,
    FALSE, N("Default case: Return NA()"),
    TRUE, NA()
)</f>
        <v>#N/A</v>
      </c>
      <c r="AP81" s="260" t="e" cm="1">
        <f t="array" ref="AP81">_xlfn.IFS(
    FALSE, N("Check if X1 shading is ON"),
    $AP$48&lt;&gt;"x", NA(),
    FALSE, N("Check if case is 'LEFT' and x axis value less than z score"),
    AND($Y$71 = "LEFT", $AL81 &lt; IF($AC$71="", 0, $AC$71)), $AM81,
    FALSE, N("Check if case is 'RIGHT' and x axis value greater than z score"),
    AND($Y$71 = "RIGHT", $AL81 &gt; IF($AC$71="", 0, $AC$71)), $AM81,
    FALSE, N("Check if case is 'TWO' and both directions"),
    AND(
        $Y$71 = "TWO",
        OR($AL81 &lt; -ABS($AC$71), $AL81 &gt; ABS($AC$71))
    ), $AM81,
    FALSE, N("Default case: Return NA()"),
    TRUE, NA()
)</f>
        <v>#N/A</v>
      </c>
      <c r="AQ81" s="258"/>
      <c r="AR81" s="23">
        <v>0.83333333333333093</v>
      </c>
      <c r="AS81" s="23">
        <v>8.6000000000000007E-2</v>
      </c>
      <c r="AT81" s="23">
        <f t="shared" si="12"/>
        <v>8.6000000000000007E-2</v>
      </c>
      <c r="AU81" s="23" t="str">
        <f t="shared" si="13"/>
        <v>x</v>
      </c>
    </row>
    <row r="82" spans="2:47" s="257" customFormat="1" ht="16" x14ac:dyDescent="0.2">
      <c r="B82" s="174" t="s">
        <v>297</v>
      </c>
      <c r="C82" s="174" t="s">
        <v>277</v>
      </c>
      <c r="D82" s="174" t="s">
        <v>223</v>
      </c>
      <c r="E82" s="181">
        <v>10.92</v>
      </c>
      <c r="F82" s="148"/>
      <c r="G82" s="159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 s="279"/>
      <c r="W82" s="258"/>
      <c r="X82" s="258"/>
      <c r="Y82" s="258"/>
      <c r="Z82" s="258"/>
      <c r="AA82" s="259"/>
      <c r="AB82" s="258"/>
      <c r="AC82" s="258"/>
      <c r="AD82" s="258"/>
      <c r="AE82" s="16"/>
      <c r="AF82" s="258"/>
      <c r="AG82" s="258"/>
      <c r="AH82" s="258"/>
      <c r="AI82" s="258"/>
      <c r="AJ82" s="258"/>
      <c r="AK82" s="258"/>
      <c r="AL82" s="261">
        <f t="shared" si="6"/>
        <v>-1.6666666666666696</v>
      </c>
      <c r="AM82" s="260">
        <f t="shared" ref="AM82:AM113" si="14">IF(
    LEFT($W$67,1) ="T",
    _xlfn.T.DIST(AL82, $V$67-1, FALSE),
    _xlfn.NORM.S.DIST(AL82, FALSE)
)</f>
        <v>9.9477138792748207E-2</v>
      </c>
      <c r="AN82" s="260" t="e" cm="1">
        <f t="array" ref="AN82">_xlfn.IFS(
    FALSE, N("Check if X1 shading is ON"),
    $AN$48&lt;&gt;"x", NA(),
    FALSE, N("Check if case is 'LEFT' and x axis value less than z score"),
    AND($Y$67 = "LEFT", $AL82 &lt; IF($AC$67="", 0, $AC$67)), $AM82,
    FALSE, N("Check if case is 'RIGHT' and x axis value greater than z score"),
    AND($Y$67 = "RIGHT", $AL82 &gt; IF($AC$67="", 0, $AC$67)), $AM82,
    FALSE, N("Check if case is 'TWO' and both directions"),
    AND(
        $Y$67 = "TWO",
        OR($AL82 &lt; -ABS($AC$67), $AL82 &gt; ABS($AC$68))
    ), $AM82,
    FALSE, N("Default case: Return NA()"),
    TRUE, NA()
)</f>
        <v>#N/A</v>
      </c>
      <c r="AO82" s="260" t="e" cm="1">
        <f t="array" ref="AO82">_xlfn.IFS(
    FALSE, N("Check if X1 shading is ON"),
    $AN$48&lt;&gt;"x", NA(),
    FALSE, N("Check if case is 'LEFT' and x axis value less than z score"),
    AND($Y$68 = "LEFT", $AL82 &lt; IF($AC$68="", 0, $AC$68)), $AM82,
    FALSE, N("Check if case is 'RIGHT' and x axis value greater than z score"),
    AND($Y$68 = "RIGHT", $AL82 &gt; IF($AC$68="", 0, $AC$68)), $AM82,
    FALSE, N("Default case: Return NA()"),
    TRUE, NA()
)</f>
        <v>#N/A</v>
      </c>
      <c r="AP82" s="260" t="e" cm="1">
        <f t="array" ref="AP82">_xlfn.IFS(
    FALSE, N("Check if X1 shading is ON"),
    $AP$48&lt;&gt;"x", NA(),
    FALSE, N("Check if case is 'LEFT' and x axis value less than z score"),
    AND($Y$71 = "LEFT", $AL82 &lt; IF($AC$71="", 0, $AC$71)), $AM82,
    FALSE, N("Check if case is 'RIGHT' and x axis value greater than z score"),
    AND($Y$71 = "RIGHT", $AL82 &gt; IF($AC$71="", 0, $AC$71)), $AM82,
    FALSE, N("Check if case is 'TWO' and both directions"),
    AND(
        $Y$71 = "TWO",
        OR($AL82 &lt; -ABS($AC$71), $AL82 &gt; ABS($AC$71))
    ), $AM82,
    FALSE, N("Default case: Return NA()"),
    TRUE, NA()
)</f>
        <v>#N/A</v>
      </c>
      <c r="AQ82" s="258"/>
      <c r="AR82" s="23">
        <v>1.1666666666666643</v>
      </c>
      <c r="AS82" s="23">
        <v>8.6000000000000007E-2</v>
      </c>
      <c r="AT82" s="23">
        <f t="shared" si="12"/>
        <v>8.6000000000000007E-2</v>
      </c>
      <c r="AU82" s="23" t="str">
        <f t="shared" si="13"/>
        <v>x</v>
      </c>
    </row>
    <row r="83" spans="2:47" s="257" customFormat="1" ht="17" customHeight="1" x14ac:dyDescent="0.2">
      <c r="B83" s="174" t="s">
        <v>298</v>
      </c>
      <c r="C83" s="174" t="s">
        <v>88</v>
      </c>
      <c r="D83" s="174" t="s">
        <v>299</v>
      </c>
      <c r="E83" s="181">
        <v>10.95</v>
      </c>
      <c r="F83" s="148"/>
      <c r="G83" s="159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 s="259"/>
      <c r="W83" s="23"/>
      <c r="X83" s="23"/>
      <c r="Y83" s="279" t="s">
        <v>5</v>
      </c>
      <c r="Z83" s="289" t="s">
        <v>300</v>
      </c>
      <c r="AA83" s="259"/>
      <c r="AB83" s="258"/>
      <c r="AC83" s="259"/>
      <c r="AD83" s="289" t="s">
        <v>301</v>
      </c>
      <c r="AE83" s="16"/>
      <c r="AF83" s="258"/>
      <c r="AG83" s="258"/>
      <c r="AH83" s="258"/>
      <c r="AI83" s="258"/>
      <c r="AJ83" s="258"/>
      <c r="AK83" s="258"/>
      <c r="AL83" s="261">
        <f t="shared" ref="AL83:AL114" si="15">AL82+$AK$52</f>
        <v>-1.6250000000000029</v>
      </c>
      <c r="AM83" s="260">
        <f t="shared" si="14"/>
        <v>0.10653826813058456</v>
      </c>
      <c r="AN83" s="260" t="e" cm="1">
        <f t="array" ref="AN83">_xlfn.IFS(
    FALSE, N("Check if X1 shading is ON"),
    $AN$48&lt;&gt;"x", NA(),
    FALSE, N("Check if case is 'LEFT' and x axis value less than z score"),
    AND($Y$67 = "LEFT", $AL83 &lt; IF($AC$67="", 0, $AC$67)), $AM83,
    FALSE, N("Check if case is 'RIGHT' and x axis value greater than z score"),
    AND($Y$67 = "RIGHT", $AL83 &gt; IF($AC$67="", 0, $AC$67)), $AM83,
    FALSE, N("Check if case is 'TWO' and both directions"),
    AND(
        $Y$67 = "TWO",
        OR($AL83 &lt; -ABS($AC$67), $AL83 &gt; ABS($AC$68))
    ), $AM83,
    FALSE, N("Default case: Return NA()"),
    TRUE, NA()
)</f>
        <v>#N/A</v>
      </c>
      <c r="AO83" s="260" t="e" cm="1">
        <f t="array" ref="AO83">_xlfn.IFS(
    FALSE, N("Check if X1 shading is ON"),
    $AN$48&lt;&gt;"x", NA(),
    FALSE, N("Check if case is 'LEFT' and x axis value less than z score"),
    AND($Y$68 = "LEFT", $AL83 &lt; IF($AC$68="", 0, $AC$68)), $AM83,
    FALSE, N("Check if case is 'RIGHT' and x axis value greater than z score"),
    AND($Y$68 = "RIGHT", $AL83 &gt; IF($AC$68="", 0, $AC$68)), $AM83,
    FALSE, N("Default case: Return NA()"),
    TRUE, NA()
)</f>
        <v>#N/A</v>
      </c>
      <c r="AP83" s="260" t="e" cm="1">
        <f t="array" ref="AP83">_xlfn.IFS(
    FALSE, N("Check if X1 shading is ON"),
    $AP$48&lt;&gt;"x", NA(),
    FALSE, N("Check if case is 'LEFT' and x axis value less than z score"),
    AND($Y$71 = "LEFT", $AL83 &lt; IF($AC$71="", 0, $AC$71)), $AM83,
    FALSE, N("Check if case is 'RIGHT' and x axis value greater than z score"),
    AND($Y$71 = "RIGHT", $AL83 &gt; IF($AC$71="", 0, $AC$71)), $AM83,
    FALSE, N("Check if case is 'TWO' and both directions"),
    AND(
        $Y$71 = "TWO",
        OR($AL83 &lt; -ABS($AC$71), $AL83 &gt; ABS($AC$71))
    ), $AM83,
    FALSE, N("Default case: Return NA()"),
    TRUE, NA()
)</f>
        <v>#N/A</v>
      </c>
      <c r="AQ83" s="258"/>
      <c r="AR83" s="23">
        <v>1.3333333333333313</v>
      </c>
      <c r="AS83" s="23">
        <v>8.6000000000000007E-2</v>
      </c>
      <c r="AT83" s="23">
        <f t="shared" si="12"/>
        <v>8.6000000000000007E-2</v>
      </c>
      <c r="AU83" s="23" t="str">
        <f t="shared" si="13"/>
        <v>x</v>
      </c>
    </row>
    <row r="84" spans="2:47" s="257" customFormat="1" ht="17" customHeight="1" x14ac:dyDescent="0.2">
      <c r="B84" s="174" t="s">
        <v>302</v>
      </c>
      <c r="C84" s="174" t="s">
        <v>303</v>
      </c>
      <c r="D84" s="174" t="s">
        <v>260</v>
      </c>
      <c r="E84" s="181">
        <v>11.08</v>
      </c>
      <c r="F84" s="148"/>
      <c r="G84" s="159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 s="259"/>
      <c r="W84" s="23"/>
      <c r="X84" s="23"/>
      <c r="Y84" s="279" t="s">
        <v>304</v>
      </c>
      <c r="Z84" s="289" t="s">
        <v>305</v>
      </c>
      <c r="AA84" s="259"/>
      <c r="AB84" s="258"/>
      <c r="AC84" s="259"/>
      <c r="AD84" s="289" t="s">
        <v>306</v>
      </c>
      <c r="AE84" s="16"/>
      <c r="AF84" s="258"/>
      <c r="AG84" s="258"/>
      <c r="AH84" s="258"/>
      <c r="AI84" s="258"/>
      <c r="AJ84" s="258"/>
      <c r="AK84" s="258"/>
      <c r="AL84" s="261">
        <f t="shared" si="15"/>
        <v>-1.5833333333333361</v>
      </c>
      <c r="AM84" s="260">
        <f t="shared" si="14"/>
        <v>0.11390269412019136</v>
      </c>
      <c r="AN84" s="260" t="e" cm="1">
        <f t="array" ref="AN84">_xlfn.IFS(
    FALSE, N("Check if X1 shading is ON"),
    $AN$48&lt;&gt;"x", NA(),
    FALSE, N("Check if case is 'LEFT' and x axis value less than z score"),
    AND($Y$67 = "LEFT", $AL84 &lt; IF($AC$67="", 0, $AC$67)), $AM84,
    FALSE, N("Check if case is 'RIGHT' and x axis value greater than z score"),
    AND($Y$67 = "RIGHT", $AL84 &gt; IF($AC$67="", 0, $AC$67)), $AM84,
    FALSE, N("Check if case is 'TWO' and both directions"),
    AND(
        $Y$67 = "TWO",
        OR($AL84 &lt; -ABS($AC$67), $AL84 &gt; ABS($AC$68))
    ), $AM84,
    FALSE, N("Default case: Return NA()"),
    TRUE, NA()
)</f>
        <v>#N/A</v>
      </c>
      <c r="AO84" s="260" t="e" cm="1">
        <f t="array" ref="AO84">_xlfn.IFS(
    FALSE, N("Check if X1 shading is ON"),
    $AN$48&lt;&gt;"x", NA(),
    FALSE, N("Check if case is 'LEFT' and x axis value less than z score"),
    AND($Y$68 = "LEFT", $AL84 &lt; IF($AC$68="", 0, $AC$68)), $AM84,
    FALSE, N("Check if case is 'RIGHT' and x axis value greater than z score"),
    AND($Y$68 = "RIGHT", $AL84 &gt; IF($AC$68="", 0, $AC$68)), $AM84,
    FALSE, N("Default case: Return NA()"),
    TRUE, NA()
)</f>
        <v>#N/A</v>
      </c>
      <c r="AP84" s="260" t="e" cm="1">
        <f t="array" ref="AP84">_xlfn.IFS(
    FALSE, N("Check if X1 shading is ON"),
    $AP$48&lt;&gt;"x", NA(),
    FALSE, N("Check if case is 'LEFT' and x axis value less than z score"),
    AND($Y$71 = "LEFT", $AL84 &lt; IF($AC$71="", 0, $AC$71)), $AM84,
    FALSE, N("Check if case is 'RIGHT' and x axis value greater than z score"),
    AND($Y$71 = "RIGHT", $AL84 &gt; IF($AC$71="", 0, $AC$71)), $AM84,
    FALSE, N("Check if case is 'TWO' and both directions"),
    AND(
        $Y$71 = "TWO",
        OR($AL84 &lt; -ABS($AC$71), $AL84 &gt; ABS($AC$71))
    ), $AM84,
    FALSE, N("Default case: Return NA()"),
    TRUE, NA()
)</f>
        <v>#N/A</v>
      </c>
      <c r="AQ84" s="258"/>
      <c r="AR84" s="23">
        <v>1.4999999999999982</v>
      </c>
      <c r="AS84" s="23">
        <v>8.6000000000000007E-2</v>
      </c>
      <c r="AT84" s="23">
        <f t="shared" si="12"/>
        <v>8.6000000000000007E-2</v>
      </c>
      <c r="AU84" s="23" t="str">
        <f t="shared" si="13"/>
        <v>x</v>
      </c>
    </row>
    <row r="85" spans="2:47" s="257" customFormat="1" ht="17" customHeight="1" x14ac:dyDescent="0.2">
      <c r="B85" s="174" t="s">
        <v>307</v>
      </c>
      <c r="C85" s="174" t="s">
        <v>308</v>
      </c>
      <c r="D85" s="174" t="s">
        <v>309</v>
      </c>
      <c r="E85" s="181">
        <v>11.31</v>
      </c>
      <c r="F85" s="148"/>
      <c r="G85" s="159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 s="258"/>
      <c r="W85" s="258"/>
      <c r="X85" s="258"/>
      <c r="Y85" s="279" t="s">
        <v>310</v>
      </c>
      <c r="Z85" s="289" t="s">
        <v>311</v>
      </c>
      <c r="AA85" s="258"/>
      <c r="AB85" s="258"/>
      <c r="AC85" s="258"/>
      <c r="AD85" s="289" t="s">
        <v>312</v>
      </c>
      <c r="AE85" s="16"/>
      <c r="AF85" s="258"/>
      <c r="AG85" s="258"/>
      <c r="AH85" s="258"/>
      <c r="AI85" s="258"/>
      <c r="AJ85" s="258"/>
      <c r="AK85" s="258"/>
      <c r="AL85" s="261">
        <f t="shared" si="15"/>
        <v>-1.5416666666666694</v>
      </c>
      <c r="AM85" s="260">
        <f t="shared" si="14"/>
        <v>0.12156495028818042</v>
      </c>
      <c r="AN85" s="260" t="e" cm="1">
        <f t="array" ref="AN85">_xlfn.IFS(
    FALSE, N("Check if X1 shading is ON"),
    $AN$48&lt;&gt;"x", NA(),
    FALSE, N("Check if case is 'LEFT' and x axis value less than z score"),
    AND($Y$67 = "LEFT", $AL85 &lt; IF($AC$67="", 0, $AC$67)), $AM85,
    FALSE, N("Check if case is 'RIGHT' and x axis value greater than z score"),
    AND($Y$67 = "RIGHT", $AL85 &gt; IF($AC$67="", 0, $AC$67)), $AM85,
    FALSE, N("Check if case is 'TWO' and both directions"),
    AND(
        $Y$67 = "TWO",
        OR($AL85 &lt; -ABS($AC$67), $AL85 &gt; ABS($AC$68))
    ), $AM85,
    FALSE, N("Default case: Return NA()"),
    TRUE, NA()
)</f>
        <v>#N/A</v>
      </c>
      <c r="AO85" s="260" t="e" cm="1">
        <f t="array" ref="AO85">_xlfn.IFS(
    FALSE, N("Check if X1 shading is ON"),
    $AN$48&lt;&gt;"x", NA(),
    FALSE, N("Check if case is 'LEFT' and x axis value less than z score"),
    AND($Y$68 = "LEFT", $AL85 &lt; IF($AC$68="", 0, $AC$68)), $AM85,
    FALSE, N("Check if case is 'RIGHT' and x axis value greater than z score"),
    AND($Y$68 = "RIGHT", $AL85 &gt; IF($AC$68="", 0, $AC$68)), $AM85,
    FALSE, N("Default case: Return NA()"),
    TRUE, NA()
)</f>
        <v>#N/A</v>
      </c>
      <c r="AP85" s="260" t="e" cm="1">
        <f t="array" ref="AP85">_xlfn.IFS(
    FALSE, N("Check if X1 shading is ON"),
    $AP$48&lt;&gt;"x", NA(),
    FALSE, N("Check if case is 'LEFT' and x axis value less than z score"),
    AND($Y$71 = "LEFT", $AL85 &lt; IF($AC$71="", 0, $AC$71)), $AM85,
    FALSE, N("Check if case is 'RIGHT' and x axis value greater than z score"),
    AND($Y$71 = "RIGHT", $AL85 &gt; IF($AC$71="", 0, $AC$71)), $AM85,
    FALSE, N("Check if case is 'TWO' and both directions"),
    AND(
        $Y$71 = "TWO",
        OR($AL85 &lt; -ABS($AC$71), $AL85 &gt; ABS($AC$71))
    ), $AM85,
    FALSE, N("Default case: Return NA()"),
    TRUE, NA()
)</f>
        <v>#N/A</v>
      </c>
      <c r="AQ85" s="258"/>
      <c r="AR85" s="23">
        <v>1.6666666666666652</v>
      </c>
      <c r="AS85" s="23">
        <v>8.6000000000000007E-2</v>
      </c>
      <c r="AT85" s="23">
        <f t="shared" si="12"/>
        <v>8.6000000000000007E-2</v>
      </c>
      <c r="AU85" s="23" t="str">
        <f t="shared" si="13"/>
        <v>x</v>
      </c>
    </row>
    <row r="86" spans="2:47" s="257" customFormat="1" ht="16" x14ac:dyDescent="0.2">
      <c r="B86" s="174" t="s">
        <v>313</v>
      </c>
      <c r="C86" s="174" t="s">
        <v>105</v>
      </c>
      <c r="D86" s="174" t="s">
        <v>62</v>
      </c>
      <c r="E86" s="181">
        <v>11.2</v>
      </c>
      <c r="F86" s="148"/>
      <c r="G86" s="159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258"/>
      <c r="AG86" s="258"/>
      <c r="AH86" s="258"/>
      <c r="AI86" s="258"/>
      <c r="AJ86" s="258"/>
      <c r="AK86" s="258"/>
      <c r="AL86" s="261">
        <f t="shared" si="15"/>
        <v>-1.5000000000000027</v>
      </c>
      <c r="AM86" s="260">
        <f t="shared" si="14"/>
        <v>0.12951759566589122</v>
      </c>
      <c r="AN86" s="260" t="e" cm="1">
        <f t="array" ref="AN86">_xlfn.IFS(
    FALSE, N("Check if X1 shading is ON"),
    $AN$48&lt;&gt;"x", NA(),
    FALSE, N("Check if case is 'LEFT' and x axis value less than z score"),
    AND($Y$67 = "LEFT", $AL86 &lt; IF($AC$67="", 0, $AC$67)), $AM86,
    FALSE, N("Check if case is 'RIGHT' and x axis value greater than z score"),
    AND($Y$67 = "RIGHT", $AL86 &gt; IF($AC$67="", 0, $AC$67)), $AM86,
    FALSE, N("Check if case is 'TWO' and both directions"),
    AND(
        $Y$67 = "TWO",
        OR($AL86 &lt; -ABS($AC$67), $AL86 &gt; ABS($AC$68))
    ), $AM86,
    FALSE, N("Default case: Return NA()"),
    TRUE, NA()
)</f>
        <v>#N/A</v>
      </c>
      <c r="AO86" s="260" t="e" cm="1">
        <f t="array" ref="AO86">_xlfn.IFS(
    FALSE, N("Check if X1 shading is ON"),
    $AN$48&lt;&gt;"x", NA(),
    FALSE, N("Check if case is 'LEFT' and x axis value less than z score"),
    AND($Y$68 = "LEFT", $AL86 &lt; IF($AC$68="", 0, $AC$68)), $AM86,
    FALSE, N("Check if case is 'RIGHT' and x axis value greater than z score"),
    AND($Y$68 = "RIGHT", $AL86 &gt; IF($AC$68="", 0, $AC$68)), $AM86,
    FALSE, N("Default case: Return NA()"),
    TRUE, NA()
)</f>
        <v>#N/A</v>
      </c>
      <c r="AP86" s="260" t="e" cm="1">
        <f t="array" ref="AP86">_xlfn.IFS(
    FALSE, N("Check if X1 shading is ON"),
    $AP$48&lt;&gt;"x", NA(),
    FALSE, N("Check if case is 'LEFT' and x axis value less than z score"),
    AND($Y$71 = "LEFT", $AL86 &lt; IF($AC$71="", 0, $AC$71)), $AM86,
    FALSE, N("Check if case is 'RIGHT' and x axis value greater than z score"),
    AND($Y$71 = "RIGHT", $AL86 &gt; IF($AC$71="", 0, $AC$71)), $AM86,
    FALSE, N("Check if case is 'TWO' and both directions"),
    AND(
        $Y$71 = "TWO",
        OR($AL86 &lt; -ABS($AC$71), $AL86 &gt; ABS($AC$71))
    ), $AM86,
    FALSE, N("Default case: Return NA()"),
    TRUE, NA()
)</f>
        <v>#N/A</v>
      </c>
      <c r="AQ86" s="258"/>
      <c r="AR86" s="23">
        <v>-1.5000000000000027</v>
      </c>
      <c r="AS86" s="23">
        <v>0.11</v>
      </c>
      <c r="AT86" s="23">
        <f t="shared" si="12"/>
        <v>0.11</v>
      </c>
      <c r="AU86" s="23" t="str">
        <f t="shared" si="13"/>
        <v>x</v>
      </c>
    </row>
    <row r="87" spans="2:47" s="257" customFormat="1" ht="16" x14ac:dyDescent="0.2">
      <c r="B87" s="174" t="s">
        <v>314</v>
      </c>
      <c r="C87" s="174" t="s">
        <v>315</v>
      </c>
      <c r="D87" s="174" t="s">
        <v>316</v>
      </c>
      <c r="E87" s="181">
        <v>11.2</v>
      </c>
      <c r="F87" s="148"/>
      <c r="G87" s="159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258"/>
      <c r="AG87" s="258"/>
      <c r="AH87" s="258"/>
      <c r="AI87" s="258"/>
      <c r="AJ87" s="258"/>
      <c r="AK87" s="258"/>
      <c r="AL87" s="261">
        <f t="shared" si="15"/>
        <v>-1.4583333333333359</v>
      </c>
      <c r="AM87" s="260">
        <f t="shared" si="14"/>
        <v>0.13775113536619732</v>
      </c>
      <c r="AN87" s="260" t="e" cm="1">
        <f t="array" ref="AN87">_xlfn.IFS(
    FALSE, N("Check if X1 shading is ON"),
    $AN$48&lt;&gt;"x", NA(),
    FALSE, N("Check if case is 'LEFT' and x axis value less than z score"),
    AND($Y$67 = "LEFT", $AL87 &lt; IF($AC$67="", 0, $AC$67)), $AM87,
    FALSE, N("Check if case is 'RIGHT' and x axis value greater than z score"),
    AND($Y$67 = "RIGHT", $AL87 &gt; IF($AC$67="", 0, $AC$67)), $AM87,
    FALSE, N("Check if case is 'TWO' and both directions"),
    AND(
        $Y$67 = "TWO",
        OR($AL87 &lt; -ABS($AC$67), $AL87 &gt; ABS($AC$68))
    ), $AM87,
    FALSE, N("Default case: Return NA()"),
    TRUE, NA()
)</f>
        <v>#N/A</v>
      </c>
      <c r="AO87" s="260" t="e" cm="1">
        <f t="array" ref="AO87">_xlfn.IFS(
    FALSE, N("Check if X1 shading is ON"),
    $AN$48&lt;&gt;"x", NA(),
    FALSE, N("Check if case is 'LEFT' and x axis value less than z score"),
    AND($Y$68 = "LEFT", $AL87 &lt; IF($AC$68="", 0, $AC$68)), $AM87,
    FALSE, N("Check if case is 'RIGHT' and x axis value greater than z score"),
    AND($Y$68 = "RIGHT", $AL87 &gt; IF($AC$68="", 0, $AC$68)), $AM87,
    FALSE, N("Default case: Return NA()"),
    TRUE, NA()
)</f>
        <v>#N/A</v>
      </c>
      <c r="AP87" s="260" t="e" cm="1">
        <f t="array" ref="AP87">_xlfn.IFS(
    FALSE, N("Check if X1 shading is ON"),
    $AP$48&lt;&gt;"x", NA(),
    FALSE, N("Check if case is 'LEFT' and x axis value less than z score"),
    AND($Y$71 = "LEFT", $AL87 &lt; IF($AC$71="", 0, $AC$71)), $AM87,
    FALSE, N("Check if case is 'RIGHT' and x axis value greater than z score"),
    AND($Y$71 = "RIGHT", $AL87 &gt; IF($AC$71="", 0, $AC$71)), $AM87,
    FALSE, N("Check if case is 'TWO' and both directions"),
    AND(
        $Y$71 = "TWO",
        OR($AL87 &lt; -ABS($AC$71), $AL87 &gt; ABS($AC$71))
    ), $AM87,
    FALSE, N("Default case: Return NA()"),
    TRUE, NA()
)</f>
        <v>#N/A</v>
      </c>
      <c r="AQ87" s="258"/>
      <c r="AR87" s="23">
        <v>-1.3333333333333357</v>
      </c>
      <c r="AS87" s="23">
        <v>0.11</v>
      </c>
      <c r="AT87" s="23">
        <f t="shared" si="12"/>
        <v>0.11</v>
      </c>
      <c r="AU87" s="23" t="str">
        <f t="shared" si="13"/>
        <v>x</v>
      </c>
    </row>
    <row r="88" spans="2:47" s="257" customFormat="1" ht="16" x14ac:dyDescent="0.2">
      <c r="B88" s="174" t="s">
        <v>317</v>
      </c>
      <c r="C88" s="174" t="s">
        <v>318</v>
      </c>
      <c r="D88" s="174" t="s">
        <v>319</v>
      </c>
      <c r="E88" s="181">
        <v>11.23</v>
      </c>
      <c r="F88" s="148"/>
      <c r="G88" s="159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 s="282" t="s">
        <v>320</v>
      </c>
      <c r="W88" s="23"/>
      <c r="X88" s="16"/>
      <c r="Y88" s="16"/>
      <c r="Z88" s="16"/>
      <c r="AA88" s="259"/>
      <c r="AB88" s="258"/>
      <c r="AC88" s="261"/>
      <c r="AD88" s="272"/>
      <c r="AE88" s="258"/>
      <c r="AF88" s="258"/>
      <c r="AG88" s="258"/>
      <c r="AH88" s="258"/>
      <c r="AI88" s="258"/>
      <c r="AJ88" s="258"/>
      <c r="AK88" s="258"/>
      <c r="AL88" s="261">
        <f t="shared" si="15"/>
        <v>-1.4166666666666692</v>
      </c>
      <c r="AM88" s="260">
        <f t="shared" si="14"/>
        <v>0.14625395427953519</v>
      </c>
      <c r="AN88" s="260" t="e" cm="1">
        <f t="array" ref="AN88">_xlfn.IFS(
    FALSE, N("Check if X1 shading is ON"),
    $AN$48&lt;&gt;"x", NA(),
    FALSE, N("Check if case is 'LEFT' and x axis value less than z score"),
    AND($Y$67 = "LEFT", $AL88 &lt; IF($AC$67="", 0, $AC$67)), $AM88,
    FALSE, N("Check if case is 'RIGHT' and x axis value greater than z score"),
    AND($Y$67 = "RIGHT", $AL88 &gt; IF($AC$67="", 0, $AC$67)), $AM88,
    FALSE, N("Check if case is 'TWO' and both directions"),
    AND(
        $Y$67 = "TWO",
        OR($AL88 &lt; -ABS($AC$67), $AL88 &gt; ABS($AC$68))
    ), $AM88,
    FALSE, N("Default case: Return NA()"),
    TRUE, NA()
)</f>
        <v>#N/A</v>
      </c>
      <c r="AO88" s="260" t="e" cm="1">
        <f t="array" ref="AO88">_xlfn.IFS(
    FALSE, N("Check if X1 shading is ON"),
    $AN$48&lt;&gt;"x", NA(),
    FALSE, N("Check if case is 'LEFT' and x axis value less than z score"),
    AND($Y$68 = "LEFT", $AL88 &lt; IF($AC$68="", 0, $AC$68)), $AM88,
    FALSE, N("Check if case is 'RIGHT' and x axis value greater than z score"),
    AND($Y$68 = "RIGHT", $AL88 &gt; IF($AC$68="", 0, $AC$68)), $AM88,
    FALSE, N("Default case: Return NA()"),
    TRUE, NA()
)</f>
        <v>#N/A</v>
      </c>
      <c r="AP88" s="260" t="e" cm="1">
        <f t="array" ref="AP88">_xlfn.IFS(
    FALSE, N("Check if X1 shading is ON"),
    $AP$48&lt;&gt;"x", NA(),
    FALSE, N("Check if case is 'LEFT' and x axis value less than z score"),
    AND($Y$71 = "LEFT", $AL88 &lt; IF($AC$71="", 0, $AC$71)), $AM88,
    FALSE, N("Check if case is 'RIGHT' and x axis value greater than z score"),
    AND($Y$71 = "RIGHT", $AL88 &gt; IF($AC$71="", 0, $AC$71)), $AM88,
    FALSE, N("Check if case is 'TWO' and both directions"),
    AND(
        $Y$71 = "TWO",
        OR($AL88 &lt; -ABS($AC$71), $AL88 &gt; ABS($AC$71))
    ), $AM88,
    FALSE, N("Default case: Return NA()"),
    TRUE, NA()
)</f>
        <v>#N/A</v>
      </c>
      <c r="AQ88" s="258"/>
      <c r="AR88" s="23">
        <v>-1.1666666666666687</v>
      </c>
      <c r="AS88" s="23">
        <v>0.11</v>
      </c>
      <c r="AT88" s="23">
        <f t="shared" si="12"/>
        <v>0.11</v>
      </c>
      <c r="AU88" s="23" t="str">
        <f t="shared" si="13"/>
        <v>x</v>
      </c>
    </row>
    <row r="89" spans="2:47" s="257" customFormat="1" ht="16" x14ac:dyDescent="0.2">
      <c r="B89" s="174" t="s">
        <v>321</v>
      </c>
      <c r="C89" s="174" t="s">
        <v>322</v>
      </c>
      <c r="D89" s="174" t="s">
        <v>323</v>
      </c>
      <c r="E89" s="181">
        <v>11.27</v>
      </c>
      <c r="F89" s="148"/>
      <c r="G89" s="15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 s="264" t="s">
        <v>289</v>
      </c>
      <c r="W89" s="5" t="s">
        <v>290</v>
      </c>
      <c r="X89" s="5" t="s">
        <v>44</v>
      </c>
      <c r="Y89" s="264" t="s">
        <v>267</v>
      </c>
      <c r="Z89" s="280" t="s">
        <v>324</v>
      </c>
      <c r="AA89" s="280" t="s">
        <v>325</v>
      </c>
      <c r="AB89" s="264" t="s">
        <v>268</v>
      </c>
      <c r="AC89" s="261"/>
      <c r="AD89" s="272"/>
      <c r="AE89" s="258"/>
      <c r="AF89" s="258"/>
      <c r="AG89" s="258"/>
      <c r="AH89" s="258"/>
      <c r="AI89" s="258"/>
      <c r="AJ89" s="258"/>
      <c r="AK89" s="258"/>
      <c r="AL89" s="261">
        <f t="shared" si="15"/>
        <v>-1.3750000000000024</v>
      </c>
      <c r="AM89" s="260">
        <f t="shared" si="14"/>
        <v>0.15501226545829269</v>
      </c>
      <c r="AN89" s="260" t="e" cm="1">
        <f t="array" ref="AN89">_xlfn.IFS(
    FALSE, N("Check if X1 shading is ON"),
    $AN$48&lt;&gt;"x", NA(),
    FALSE, N("Check if case is 'LEFT' and x axis value less than z score"),
    AND($Y$67 = "LEFT", $AL89 &lt; IF($AC$67="", 0, $AC$67)), $AM89,
    FALSE, N("Check if case is 'RIGHT' and x axis value greater than z score"),
    AND($Y$67 = "RIGHT", $AL89 &gt; IF($AC$67="", 0, $AC$67)), $AM89,
    FALSE, N("Check if case is 'TWO' and both directions"),
    AND(
        $Y$67 = "TWO",
        OR($AL89 &lt; -ABS($AC$67), $AL89 &gt; ABS($AC$68))
    ), $AM89,
    FALSE, N("Default case: Return NA()"),
    TRUE, NA()
)</f>
        <v>#N/A</v>
      </c>
      <c r="AO89" s="260" t="e" cm="1">
        <f t="array" ref="AO89">_xlfn.IFS(
    FALSE, N("Check if X1 shading is ON"),
    $AN$48&lt;&gt;"x", NA(),
    FALSE, N("Check if case is 'LEFT' and x axis value less than z score"),
    AND($Y$68 = "LEFT", $AL89 &lt; IF($AC$68="", 0, $AC$68)), $AM89,
    FALSE, N("Check if case is 'RIGHT' and x axis value greater than z score"),
    AND($Y$68 = "RIGHT", $AL89 &gt; IF($AC$68="", 0, $AC$68)), $AM89,
    FALSE, N("Default case: Return NA()"),
    TRUE, NA()
)</f>
        <v>#N/A</v>
      </c>
      <c r="AP89" s="260" t="e" cm="1">
        <f t="array" ref="AP89">_xlfn.IFS(
    FALSE, N("Check if X1 shading is ON"),
    $AP$48&lt;&gt;"x", NA(),
    FALSE, N("Check if case is 'LEFT' and x axis value less than z score"),
    AND($Y$71 = "LEFT", $AL89 &lt; IF($AC$71="", 0, $AC$71)), $AM89,
    FALSE, N("Check if case is 'RIGHT' and x axis value greater than z score"),
    AND($Y$71 = "RIGHT", $AL89 &gt; IF($AC$71="", 0, $AC$71)), $AM89,
    FALSE, N("Check if case is 'TWO' and both directions"),
    AND(
        $Y$71 = "TWO",
        OR($AL89 &lt; -ABS($AC$71), $AL89 &gt; ABS($AC$71))
    ), $AM89,
    FALSE, N("Default case: Return NA()"),
    TRUE, NA()
)</f>
        <v>#N/A</v>
      </c>
      <c r="AQ89" s="258"/>
      <c r="AR89" s="23">
        <v>-0.83333333333333526</v>
      </c>
      <c r="AS89" s="23">
        <v>0.11</v>
      </c>
      <c r="AT89" s="23">
        <f t="shared" si="12"/>
        <v>0.11</v>
      </c>
      <c r="AU89" s="23" t="str">
        <f t="shared" si="13"/>
        <v>x</v>
      </c>
    </row>
    <row r="90" spans="2:47" s="257" customFormat="1" ht="17" x14ac:dyDescent="0.2">
      <c r="B90" s="174" t="s">
        <v>326</v>
      </c>
      <c r="C90" s="174" t="s">
        <v>327</v>
      </c>
      <c r="D90" s="174" t="s">
        <v>106</v>
      </c>
      <c r="E90" s="181">
        <v>11.53</v>
      </c>
      <c r="F90" s="148"/>
      <c r="G90" s="159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 s="281" t="str" cm="1">
        <f t="array" aca="1" ref="V90" ca="1">IFERROR(
    IF(
        OR(
            AND(ISNUMBER(INDIRECT("A2")), ISNUMBER(INDIRECT("B2")), INDIRECT("A2") &gt; 0, INDIRECT("B2") &gt; 0, INDIRECT("A2") = INDIRECT("B2")),
            AND(ISNUMBER(INDIRECT("B2")), ISNUMBER(INDIRECT("C2")), INDIRECT("B2") &gt; 0, INDIRECT("C2") &gt; 0, INDIRECT("B2") = INDIRECT("C2")),
            AND(ISNUMBER(INDIRECT("C2")), ISNUMBER(INDIRECT("D2")), INDIRECT("C2") &gt; 0, INDIRECT("D2") &gt; 0, INDIRECT("C2") = INDIRECT("D2")),
            AND(ISNUMBER(INDIRECT("D2")), ISNUMBER(INDIRECT("E2")), INDIRECT("D2") &gt; 0, INDIRECT("E2") &gt; 0, INDIRECT("D2") = INDIRECT("E2"))
        ),
        AG61,
        "0"
    ),
    ""
)</f>
        <v>0</v>
      </c>
      <c r="W90" s="25">
        <v>0.15</v>
      </c>
      <c r="X90" s="281">
        <v>0</v>
      </c>
      <c r="Y90" s="281" t="e">
        <f ca="1">IF(V90="x",W90,NA())</f>
        <v>#N/A</v>
      </c>
      <c r="Z90" s="288">
        <f ca="1">RANDBETWEEN(1,10)</f>
        <v>7</v>
      </c>
      <c r="AA90" s="112" t="s">
        <v>328</v>
      </c>
      <c r="AB90" s="287" t="str" cm="1">
        <f t="array" aca="1" ref="AB90" ca="1">INDEX(AA90:AA99,Z90,1)</f>
        <v>VIBE!</v>
      </c>
      <c r="AC90" s="16"/>
      <c r="AD90" s="16"/>
      <c r="AE90" s="16"/>
      <c r="AF90" s="258"/>
      <c r="AG90" s="258"/>
      <c r="AH90" s="258"/>
      <c r="AI90" s="258"/>
      <c r="AJ90" s="258"/>
      <c r="AK90" s="258"/>
      <c r="AL90" s="261">
        <f t="shared" si="15"/>
        <v>-1.3333333333333357</v>
      </c>
      <c r="AM90" s="260">
        <f t="shared" si="14"/>
        <v>0.1640100746759931</v>
      </c>
      <c r="AN90" s="260" t="e" cm="1">
        <f t="array" ref="AN90">_xlfn.IFS(
    FALSE, N("Check if X1 shading is ON"),
    $AN$48&lt;&gt;"x", NA(),
    FALSE, N("Check if case is 'LEFT' and x axis value less than z score"),
    AND($Y$67 = "LEFT", $AL90 &lt; IF($AC$67="", 0, $AC$67)), $AM90,
    FALSE, N("Check if case is 'RIGHT' and x axis value greater than z score"),
    AND($Y$67 = "RIGHT", $AL90 &gt; IF($AC$67="", 0, $AC$67)), $AM90,
    FALSE, N("Check if case is 'TWO' and both directions"),
    AND(
        $Y$67 = "TWO",
        OR($AL90 &lt; -ABS($AC$67), $AL90 &gt; ABS($AC$68))
    ), $AM90,
    FALSE, N("Default case: Return NA()"),
    TRUE, NA()
)</f>
        <v>#N/A</v>
      </c>
      <c r="AO90" s="260" t="e" cm="1">
        <f t="array" ref="AO90">_xlfn.IFS(
    FALSE, N("Check if X1 shading is ON"),
    $AN$48&lt;&gt;"x", NA(),
    FALSE, N("Check if case is 'LEFT' and x axis value less than z score"),
    AND($Y$68 = "LEFT", $AL90 &lt; IF($AC$68="", 0, $AC$68)), $AM90,
    FALSE, N("Check if case is 'RIGHT' and x axis value greater than z score"),
    AND($Y$68 = "RIGHT", $AL90 &gt; IF($AC$68="", 0, $AC$68)), $AM90,
    FALSE, N("Default case: Return NA()"),
    TRUE, NA()
)</f>
        <v>#N/A</v>
      </c>
      <c r="AP90" s="260" t="e" cm="1">
        <f t="array" ref="AP90">_xlfn.IFS(
    FALSE, N("Check if X1 shading is ON"),
    $AP$48&lt;&gt;"x", NA(),
    FALSE, N("Check if case is 'LEFT' and x axis value less than z score"),
    AND($Y$71 = "LEFT", $AL90 &lt; IF($AC$71="", 0, $AC$71)), $AM90,
    FALSE, N("Check if case is 'RIGHT' and x axis value greater than z score"),
    AND($Y$71 = "RIGHT", $AL90 &gt; IF($AC$71="", 0, $AC$71)), $AM90,
    FALSE, N("Check if case is 'TWO' and both directions"),
    AND(
        $Y$71 = "TWO",
        OR($AL90 &lt; -ABS($AC$71), $AL90 &gt; ABS($AC$71))
    ), $AM90,
    FALSE, N("Default case: Return NA()"),
    TRUE, NA()
)</f>
        <v>#N/A</v>
      </c>
      <c r="AQ90" s="258"/>
      <c r="AR90" s="23">
        <v>-0.66666666666666874</v>
      </c>
      <c r="AS90" s="23">
        <v>0.11</v>
      </c>
      <c r="AT90" s="23">
        <f t="shared" si="12"/>
        <v>0.11</v>
      </c>
      <c r="AU90" s="23" t="str">
        <f t="shared" si="13"/>
        <v>x</v>
      </c>
    </row>
    <row r="91" spans="2:47" s="257" customFormat="1" ht="16" x14ac:dyDescent="0.2">
      <c r="B91" s="174" t="s">
        <v>329</v>
      </c>
      <c r="C91" s="174" t="s">
        <v>330</v>
      </c>
      <c r="D91" s="174" t="s">
        <v>331</v>
      </c>
      <c r="E91" s="181">
        <v>11.53</v>
      </c>
      <c r="F91" s="148"/>
      <c r="G91" s="177" t="s">
        <v>332</v>
      </c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 s="259"/>
      <c r="W91" s="23"/>
      <c r="X91" s="259"/>
      <c r="Y91" s="259"/>
      <c r="Z91" s="258"/>
      <c r="AA91" s="113" t="s">
        <v>333</v>
      </c>
      <c r="AB91" s="258"/>
      <c r="AC91" s="16"/>
      <c r="AD91" s="16"/>
      <c r="AE91" s="16"/>
      <c r="AF91" s="258"/>
      <c r="AG91" s="258"/>
      <c r="AH91" s="258"/>
      <c r="AI91" s="258"/>
      <c r="AJ91" s="258"/>
      <c r="AK91" s="258"/>
      <c r="AL91" s="261">
        <f t="shared" si="15"/>
        <v>-1.291666666666669</v>
      </c>
      <c r="AM91" s="260">
        <f t="shared" si="14"/>
        <v>0.17322916253851786</v>
      </c>
      <c r="AN91" s="260" t="e" cm="1">
        <f t="array" ref="AN91">_xlfn.IFS(
    FALSE, N("Check if X1 shading is ON"),
    $AN$48&lt;&gt;"x", NA(),
    FALSE, N("Check if case is 'LEFT' and x axis value less than z score"),
    AND($Y$67 = "LEFT", $AL91 &lt; IF($AC$67="", 0, $AC$67)), $AM91,
    FALSE, N("Check if case is 'RIGHT' and x axis value greater than z score"),
    AND($Y$67 = "RIGHT", $AL91 &gt; IF($AC$67="", 0, $AC$67)), $AM91,
    FALSE, N("Check if case is 'TWO' and both directions"),
    AND(
        $Y$67 = "TWO",
        OR($AL91 &lt; -ABS($AC$67), $AL91 &gt; ABS($AC$68))
    ), $AM91,
    FALSE, N("Default case: Return NA()"),
    TRUE, NA()
)</f>
        <v>#N/A</v>
      </c>
      <c r="AO91" s="260" t="e" cm="1">
        <f t="array" ref="AO91">_xlfn.IFS(
    FALSE, N("Check if X1 shading is ON"),
    $AN$48&lt;&gt;"x", NA(),
    FALSE, N("Check if case is 'LEFT' and x axis value less than z score"),
    AND($Y$68 = "LEFT", $AL91 &lt; IF($AC$68="", 0, $AC$68)), $AM91,
    FALSE, N("Check if case is 'RIGHT' and x axis value greater than z score"),
    AND($Y$68 = "RIGHT", $AL91 &gt; IF($AC$68="", 0, $AC$68)), $AM91,
    FALSE, N("Default case: Return NA()"),
    TRUE, NA()
)</f>
        <v>#N/A</v>
      </c>
      <c r="AP91" s="260" t="e" cm="1">
        <f t="array" ref="AP91">_xlfn.IFS(
    FALSE, N("Check if X1 shading is ON"),
    $AP$48&lt;&gt;"x", NA(),
    FALSE, N("Check if case is 'LEFT' and x axis value less than z score"),
    AND($Y$71 = "LEFT", $AL91 &lt; IF($AC$71="", 0, $AC$71)), $AM91,
    FALSE, N("Check if case is 'RIGHT' and x axis value greater than z score"),
    AND($Y$71 = "RIGHT", $AL91 &gt; IF($AC$71="", 0, $AC$71)), $AM91,
    FALSE, N("Check if case is 'TWO' and both directions"),
    AND(
        $Y$71 = "TWO",
        OR($AL91 &lt; -ABS($AC$71), $AL91 &gt; ABS($AC$71))
    ), $AM91,
    FALSE, N("Default case: Return NA()"),
    TRUE, NA()
)</f>
        <v>#N/A</v>
      </c>
      <c r="AQ91" s="258"/>
      <c r="AR91" s="23">
        <v>-0.50000000000000222</v>
      </c>
      <c r="AS91" s="23">
        <v>0.11</v>
      </c>
      <c r="AT91" s="23">
        <f t="shared" si="12"/>
        <v>0.11</v>
      </c>
      <c r="AU91" s="23" t="str">
        <f t="shared" si="13"/>
        <v>x</v>
      </c>
    </row>
    <row r="92" spans="2:47" s="257" customFormat="1" ht="16" x14ac:dyDescent="0.2">
      <c r="B92" s="174" t="s">
        <v>334</v>
      </c>
      <c r="C92" s="174" t="s">
        <v>335</v>
      </c>
      <c r="D92" s="174" t="s">
        <v>336</v>
      </c>
      <c r="E92" s="181">
        <v>11.46</v>
      </c>
      <c r="F92" s="148"/>
      <c r="G92" s="283">
        <f>G58+I5</f>
        <v>11.914118051390375</v>
      </c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 s="259"/>
      <c r="W92" s="16"/>
      <c r="X92" s="23"/>
      <c r="Y92" s="259"/>
      <c r="Z92" s="258"/>
      <c r="AA92" s="113" t="s">
        <v>337</v>
      </c>
      <c r="AB92" s="258"/>
      <c r="AC92" s="16"/>
      <c r="AD92" s="16"/>
      <c r="AE92" s="16"/>
      <c r="AF92" s="258"/>
      <c r="AG92" s="258"/>
      <c r="AH92" s="258"/>
      <c r="AI92" s="258"/>
      <c r="AJ92" s="258"/>
      <c r="AK92" s="258"/>
      <c r="AL92" s="261">
        <f t="shared" si="15"/>
        <v>-1.2500000000000022</v>
      </c>
      <c r="AM92" s="260">
        <f t="shared" si="14"/>
        <v>0.18264908538902141</v>
      </c>
      <c r="AN92" s="260" t="e" cm="1">
        <f t="array" ref="AN92">_xlfn.IFS(
    FALSE, N("Check if X1 shading is ON"),
    $AN$48&lt;&gt;"x", NA(),
    FALSE, N("Check if case is 'LEFT' and x axis value less than z score"),
    AND($Y$67 = "LEFT", $AL92 &lt; IF($AC$67="", 0, $AC$67)), $AM92,
    FALSE, N("Check if case is 'RIGHT' and x axis value greater than z score"),
    AND($Y$67 = "RIGHT", $AL92 &gt; IF($AC$67="", 0, $AC$67)), $AM92,
    FALSE, N("Check if case is 'TWO' and both directions"),
    AND(
        $Y$67 = "TWO",
        OR($AL92 &lt; -ABS($AC$67), $AL92 &gt; ABS($AC$68))
    ), $AM92,
    FALSE, N("Default case: Return NA()"),
    TRUE, NA()
)</f>
        <v>#N/A</v>
      </c>
      <c r="AO92" s="260" t="e" cm="1">
        <f t="array" ref="AO92">_xlfn.IFS(
    FALSE, N("Check if X1 shading is ON"),
    $AN$48&lt;&gt;"x", NA(),
    FALSE, N("Check if case is 'LEFT' and x axis value less than z score"),
    AND($Y$68 = "LEFT", $AL92 &lt; IF($AC$68="", 0, $AC$68)), $AM92,
    FALSE, N("Check if case is 'RIGHT' and x axis value greater than z score"),
    AND($Y$68 = "RIGHT", $AL92 &gt; IF($AC$68="", 0, $AC$68)), $AM92,
    FALSE, N("Default case: Return NA()"),
    TRUE, NA()
)</f>
        <v>#N/A</v>
      </c>
      <c r="AP92" s="260" t="e" cm="1">
        <f t="array" ref="AP92">_xlfn.IFS(
    FALSE, N("Check if X1 shading is ON"),
    $AP$48&lt;&gt;"x", NA(),
    FALSE, N("Check if case is 'LEFT' and x axis value less than z score"),
    AND($Y$71 = "LEFT", $AL92 &lt; IF($AC$71="", 0, $AC$71)), $AM92,
    FALSE, N("Check if case is 'RIGHT' and x axis value greater than z score"),
    AND($Y$71 = "RIGHT", $AL92 &gt; IF($AC$71="", 0, $AC$71)), $AM92,
    FALSE, N("Check if case is 'TWO' and both directions"),
    AND(
        $Y$71 = "TWO",
        OR($AL92 &lt; -ABS($AC$71), $AL92 &gt; ABS($AC$71))
    ), $AM92,
    FALSE, N("Default case: Return NA()"),
    TRUE, NA()
)</f>
        <v>#N/A</v>
      </c>
      <c r="AQ92" s="258"/>
      <c r="AR92" s="23">
        <v>-0.33333333333333548</v>
      </c>
      <c r="AS92" s="23">
        <v>0.11</v>
      </c>
      <c r="AT92" s="23">
        <f t="shared" si="12"/>
        <v>0.11</v>
      </c>
      <c r="AU92" s="23" t="str">
        <f t="shared" si="13"/>
        <v>x</v>
      </c>
    </row>
    <row r="93" spans="2:47" s="257" customFormat="1" ht="16" x14ac:dyDescent="0.2">
      <c r="B93" s="174" t="s">
        <v>338</v>
      </c>
      <c r="C93" s="174" t="s">
        <v>339</v>
      </c>
      <c r="D93" s="174" t="s">
        <v>340</v>
      </c>
      <c r="E93" s="178">
        <v>12.07</v>
      </c>
      <c r="F93" s="148"/>
      <c r="G93" s="159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 s="259"/>
      <c r="W93" s="16"/>
      <c r="X93" s="23"/>
      <c r="Y93" s="259"/>
      <c r="Z93" s="258"/>
      <c r="AA93" s="113" t="s">
        <v>341</v>
      </c>
      <c r="AB93" s="258"/>
      <c r="AC93" s="16"/>
      <c r="AD93" s="16"/>
      <c r="AE93" s="16"/>
      <c r="AF93" s="258"/>
      <c r="AG93" s="258"/>
      <c r="AH93" s="258"/>
      <c r="AI93" s="258"/>
      <c r="AJ93" s="258"/>
      <c r="AK93" s="258"/>
      <c r="AL93" s="261">
        <f t="shared" si="15"/>
        <v>-1.2083333333333355</v>
      </c>
      <c r="AM93" s="260">
        <f t="shared" si="14"/>
        <v>0.19224719608678109</v>
      </c>
      <c r="AN93" s="260" t="e" cm="1">
        <f t="array" ref="AN93">_xlfn.IFS(
    FALSE, N("Check if X1 shading is ON"),
    $AN$48&lt;&gt;"x", NA(),
    FALSE, N("Check if case is 'LEFT' and x axis value less than z score"),
    AND($Y$67 = "LEFT", $AL93 &lt; IF($AC$67="", 0, $AC$67)), $AM93,
    FALSE, N("Check if case is 'RIGHT' and x axis value greater than z score"),
    AND($Y$67 = "RIGHT", $AL93 &gt; IF($AC$67="", 0, $AC$67)), $AM93,
    FALSE, N("Check if case is 'TWO' and both directions"),
    AND(
        $Y$67 = "TWO",
        OR($AL93 &lt; -ABS($AC$67), $AL93 &gt; ABS($AC$68))
    ), $AM93,
    FALSE, N("Default case: Return NA()"),
    TRUE, NA()
)</f>
        <v>#N/A</v>
      </c>
      <c r="AO93" s="260" t="e" cm="1">
        <f t="array" ref="AO93">_xlfn.IFS(
    FALSE, N("Check if X1 shading is ON"),
    $AN$48&lt;&gt;"x", NA(),
    FALSE, N("Check if case is 'LEFT' and x axis value less than z score"),
    AND($Y$68 = "LEFT", $AL93 &lt; IF($AC$68="", 0, $AC$68)), $AM93,
    FALSE, N("Check if case is 'RIGHT' and x axis value greater than z score"),
    AND($Y$68 = "RIGHT", $AL93 &gt; IF($AC$68="", 0, $AC$68)), $AM93,
    FALSE, N("Default case: Return NA()"),
    TRUE, NA()
)</f>
        <v>#N/A</v>
      </c>
      <c r="AP93" s="260" t="e" cm="1">
        <f t="array" ref="AP93">_xlfn.IFS(
    FALSE, N("Check if X1 shading is ON"),
    $AP$48&lt;&gt;"x", NA(),
    FALSE, N("Check if case is 'LEFT' and x axis value less than z score"),
    AND($Y$71 = "LEFT", $AL93 &lt; IF($AC$71="", 0, $AC$71)), $AM93,
    FALSE, N("Check if case is 'RIGHT' and x axis value greater than z score"),
    AND($Y$71 = "RIGHT", $AL93 &gt; IF($AC$71="", 0, $AC$71)), $AM93,
    FALSE, N("Check if case is 'TWO' and both directions"),
    AND(
        $Y$71 = "TWO",
        OR($AL93 &lt; -ABS($AC$71), $AL93 &gt; ABS($AC$71))
    ), $AM93,
    FALSE, N("Default case: Return NA()"),
    TRUE, NA()
)</f>
        <v>#N/A</v>
      </c>
      <c r="AQ93" s="258"/>
      <c r="AR93" s="23">
        <v>-0.16666666666666879</v>
      </c>
      <c r="AS93" s="23">
        <v>0.11</v>
      </c>
      <c r="AT93" s="23">
        <f t="shared" si="12"/>
        <v>0.11</v>
      </c>
      <c r="AU93" s="23" t="str">
        <f t="shared" si="13"/>
        <v>x</v>
      </c>
    </row>
    <row r="94" spans="2:47" s="257" customFormat="1" ht="16" x14ac:dyDescent="0.2">
      <c r="B94" s="174" t="s">
        <v>342</v>
      </c>
      <c r="C94" s="174" t="s">
        <v>237</v>
      </c>
      <c r="D94" s="174" t="s">
        <v>50</v>
      </c>
      <c r="E94" s="178">
        <v>11.87</v>
      </c>
      <c r="F94" s="148"/>
      <c r="G94" s="159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 s="259"/>
      <c r="W94" s="16"/>
      <c r="X94" s="23"/>
      <c r="Y94" s="259"/>
      <c r="Z94" s="258"/>
      <c r="AA94" s="113" t="s">
        <v>343</v>
      </c>
      <c r="AB94" s="258"/>
      <c r="AC94" s="16"/>
      <c r="AD94" s="16"/>
      <c r="AE94" s="16"/>
      <c r="AF94" s="258"/>
      <c r="AG94" s="258"/>
      <c r="AH94" s="258"/>
      <c r="AI94" s="258"/>
      <c r="AJ94" s="258"/>
      <c r="AK94" s="258"/>
      <c r="AL94" s="261">
        <f t="shared" si="15"/>
        <v>-1.1666666666666687</v>
      </c>
      <c r="AM94" s="260">
        <f t="shared" si="14"/>
        <v>0.20199868555405839</v>
      </c>
      <c r="AN94" s="260" t="e" cm="1">
        <f t="array" ref="AN94">_xlfn.IFS(
    FALSE, N("Check if X1 shading is ON"),
    $AN$48&lt;&gt;"x", NA(),
    FALSE, N("Check if case is 'LEFT' and x axis value less than z score"),
    AND($Y$67 = "LEFT", $AL94 &lt; IF($AC$67="", 0, $AC$67)), $AM94,
    FALSE, N("Check if case is 'RIGHT' and x axis value greater than z score"),
    AND($Y$67 = "RIGHT", $AL94 &gt; IF($AC$67="", 0, $AC$67)), $AM94,
    FALSE, N("Check if case is 'TWO' and both directions"),
    AND(
        $Y$67 = "TWO",
        OR($AL94 &lt; -ABS($AC$67), $AL94 &gt; ABS($AC$68))
    ), $AM94,
    FALSE, N("Default case: Return NA()"),
    TRUE, NA()
)</f>
        <v>#N/A</v>
      </c>
      <c r="AO94" s="260" t="e" cm="1">
        <f t="array" ref="AO94">_xlfn.IFS(
    FALSE, N("Check if X1 shading is ON"),
    $AN$48&lt;&gt;"x", NA(),
    FALSE, N("Check if case is 'LEFT' and x axis value less than z score"),
    AND($Y$68 = "LEFT", $AL94 &lt; IF($AC$68="", 0, $AC$68)), $AM94,
    FALSE, N("Check if case is 'RIGHT' and x axis value greater than z score"),
    AND($Y$68 = "RIGHT", $AL94 &gt; IF($AC$68="", 0, $AC$68)), $AM94,
    FALSE, N("Default case: Return NA()"),
    TRUE, NA()
)</f>
        <v>#N/A</v>
      </c>
      <c r="AP94" s="260" t="e" cm="1">
        <f t="array" ref="AP94">_xlfn.IFS(
    FALSE, N("Check if X1 shading is ON"),
    $AP$48&lt;&gt;"x", NA(),
    FALSE, N("Check if case is 'LEFT' and x axis value less than z score"),
    AND($Y$71 = "LEFT", $AL94 &lt; IF($AC$71="", 0, $AC$71)), $AM94,
    FALSE, N("Check if case is 'RIGHT' and x axis value greater than z score"),
    AND($Y$71 = "RIGHT", $AL94 &gt; IF($AC$71="", 0, $AC$71)), $AM94,
    FALSE, N("Check if case is 'TWO' and both directions"),
    AND(
        $Y$71 = "TWO",
        OR($AL94 &lt; -ABS($AC$71), $AL94 &gt; ABS($AC$71))
    ), $AM94,
    FALSE, N("Default case: Return NA()"),
    TRUE, NA()
)</f>
        <v>#N/A</v>
      </c>
      <c r="AQ94" s="258"/>
      <c r="AR94" s="23">
        <v>0.16666666666666449</v>
      </c>
      <c r="AS94" s="23">
        <v>0.11</v>
      </c>
      <c r="AT94" s="23">
        <f t="shared" si="12"/>
        <v>0.11</v>
      </c>
      <c r="AU94" s="23" t="str">
        <f t="shared" si="13"/>
        <v>x</v>
      </c>
    </row>
    <row r="95" spans="2:47" s="257" customFormat="1" ht="16" x14ac:dyDescent="0.2">
      <c r="B95" s="174" t="s">
        <v>344</v>
      </c>
      <c r="C95" s="174" t="s">
        <v>345</v>
      </c>
      <c r="D95" s="174" t="s">
        <v>346</v>
      </c>
      <c r="E95" s="178">
        <v>11.93</v>
      </c>
      <c r="F95" s="148"/>
      <c r="G95" s="159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 s="259"/>
      <c r="W95" s="16"/>
      <c r="X95" s="23"/>
      <c r="Y95" s="259"/>
      <c r="Z95" s="258"/>
      <c r="AA95" s="113" t="s">
        <v>347</v>
      </c>
      <c r="AB95" s="258"/>
      <c r="AC95" s="16"/>
      <c r="AD95" s="16"/>
      <c r="AE95" s="16"/>
      <c r="AF95" s="258"/>
      <c r="AG95" s="258"/>
      <c r="AH95" s="258"/>
      <c r="AI95" s="258"/>
      <c r="AJ95" s="258"/>
      <c r="AK95" s="258"/>
      <c r="AL95" s="261">
        <f t="shared" si="15"/>
        <v>-1.125000000000002</v>
      </c>
      <c r="AM95" s="260">
        <f t="shared" si="14"/>
        <v>0.21187664577569898</v>
      </c>
      <c r="AN95" s="260" t="e" cm="1">
        <f t="array" ref="AN95">_xlfn.IFS(
    FALSE, N("Check if X1 shading is ON"),
    $AN$48&lt;&gt;"x", NA(),
    FALSE, N("Check if case is 'LEFT' and x axis value less than z score"),
    AND($Y$67 = "LEFT", $AL95 &lt; IF($AC$67="", 0, $AC$67)), $AM95,
    FALSE, N("Check if case is 'RIGHT' and x axis value greater than z score"),
    AND($Y$67 = "RIGHT", $AL95 &gt; IF($AC$67="", 0, $AC$67)), $AM95,
    FALSE, N("Check if case is 'TWO' and both directions"),
    AND(
        $Y$67 = "TWO",
        OR($AL95 &lt; -ABS($AC$67), $AL95 &gt; ABS($AC$68))
    ), $AM95,
    FALSE, N("Default case: Return NA()"),
    TRUE, NA()
)</f>
        <v>#N/A</v>
      </c>
      <c r="AO95" s="260" t="e" cm="1">
        <f t="array" ref="AO95">_xlfn.IFS(
    FALSE, N("Check if X1 shading is ON"),
    $AN$48&lt;&gt;"x", NA(),
    FALSE, N("Check if case is 'LEFT' and x axis value less than z score"),
    AND($Y$68 = "LEFT", $AL95 &lt; IF($AC$68="", 0, $AC$68)), $AM95,
    FALSE, N("Check if case is 'RIGHT' and x axis value greater than z score"),
    AND($Y$68 = "RIGHT", $AL95 &gt; IF($AC$68="", 0, $AC$68)), $AM95,
    FALSE, N("Default case: Return NA()"),
    TRUE, NA()
)</f>
        <v>#N/A</v>
      </c>
      <c r="AP95" s="260" t="e" cm="1">
        <f t="array" ref="AP95">_xlfn.IFS(
    FALSE, N("Check if X1 shading is ON"),
    $AP$48&lt;&gt;"x", NA(),
    FALSE, N("Check if case is 'LEFT' and x axis value less than z score"),
    AND($Y$71 = "LEFT", $AL95 &lt; IF($AC$71="", 0, $AC$71)), $AM95,
    FALSE, N("Check if case is 'RIGHT' and x axis value greater than z score"),
    AND($Y$71 = "RIGHT", $AL95 &gt; IF($AC$71="", 0, $AC$71)), $AM95,
    FALSE, N("Check if case is 'TWO' and both directions"),
    AND(
        $Y$71 = "TWO",
        OR($AL95 &lt; -ABS($AC$71), $AL95 &gt; ABS($AC$71))
    ), $AM95,
    FALSE, N("Default case: Return NA()"),
    TRUE, NA()
)</f>
        <v>#N/A</v>
      </c>
      <c r="AQ95" s="258"/>
      <c r="AR95" s="23">
        <v>0.33333333333333115</v>
      </c>
      <c r="AS95" s="23">
        <v>0.11</v>
      </c>
      <c r="AT95" s="23">
        <f t="shared" si="12"/>
        <v>0.11</v>
      </c>
      <c r="AU95" s="23" t="str">
        <f t="shared" si="13"/>
        <v>x</v>
      </c>
    </row>
    <row r="96" spans="2:47" s="257" customFormat="1" ht="15" customHeight="1" x14ac:dyDescent="0.2">
      <c r="B96" s="174" t="s">
        <v>348</v>
      </c>
      <c r="C96" s="174" t="s">
        <v>79</v>
      </c>
      <c r="D96" s="174" t="s">
        <v>349</v>
      </c>
      <c r="E96" s="178">
        <v>12.16</v>
      </c>
      <c r="F96" s="148"/>
      <c r="G96" s="159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 s="259"/>
      <c r="W96" s="23"/>
      <c r="X96" s="23"/>
      <c r="Y96" s="259"/>
      <c r="Z96" s="258"/>
      <c r="AA96" s="113" t="s">
        <v>350</v>
      </c>
      <c r="AB96" s="258"/>
      <c r="AC96" s="16"/>
      <c r="AD96" s="16"/>
      <c r="AE96" s="16"/>
      <c r="AF96" s="258"/>
      <c r="AG96" s="258"/>
      <c r="AH96" s="258"/>
      <c r="AI96" s="258"/>
      <c r="AJ96" s="258"/>
      <c r="AK96" s="258"/>
      <c r="AL96" s="261">
        <f t="shared" si="15"/>
        <v>-1.0833333333333353</v>
      </c>
      <c r="AM96" s="260">
        <f t="shared" si="14"/>
        <v>0.22185215470573549</v>
      </c>
      <c r="AN96" s="260" t="e" cm="1">
        <f t="array" ref="AN96">_xlfn.IFS(
    FALSE, N("Check if X1 shading is ON"),
    $AN$48&lt;&gt;"x", NA(),
    FALSE, N("Check if case is 'LEFT' and x axis value less than z score"),
    AND($Y$67 = "LEFT", $AL96 &lt; IF($AC$67="", 0, $AC$67)), $AM96,
    FALSE, N("Check if case is 'RIGHT' and x axis value greater than z score"),
    AND($Y$67 = "RIGHT", $AL96 &gt; IF($AC$67="", 0, $AC$67)), $AM96,
    FALSE, N("Check if case is 'TWO' and both directions"),
    AND(
        $Y$67 = "TWO",
        OR($AL96 &lt; -ABS($AC$67), $AL96 &gt; ABS($AC$68))
    ), $AM96,
    FALSE, N("Default case: Return NA()"),
    TRUE, NA()
)</f>
        <v>#N/A</v>
      </c>
      <c r="AO96" s="260" t="e" cm="1">
        <f t="array" ref="AO96">_xlfn.IFS(
    FALSE, N("Check if X1 shading is ON"),
    $AN$48&lt;&gt;"x", NA(),
    FALSE, N("Check if case is 'LEFT' and x axis value less than z score"),
    AND($Y$68 = "LEFT", $AL96 &lt; IF($AC$68="", 0, $AC$68)), $AM96,
    FALSE, N("Check if case is 'RIGHT' and x axis value greater than z score"),
    AND($Y$68 = "RIGHT", $AL96 &gt; IF($AC$68="", 0, $AC$68)), $AM96,
    FALSE, N("Default case: Return NA()"),
    TRUE, NA()
)</f>
        <v>#N/A</v>
      </c>
      <c r="AP96" s="260" t="e" cm="1">
        <f t="array" ref="AP96">_xlfn.IFS(
    FALSE, N("Check if X1 shading is ON"),
    $AP$48&lt;&gt;"x", NA(),
    FALSE, N("Check if case is 'LEFT' and x axis value less than z score"),
    AND($Y$71 = "LEFT", $AL96 &lt; IF($AC$71="", 0, $AC$71)), $AM96,
    FALSE, N("Check if case is 'RIGHT' and x axis value greater than z score"),
    AND($Y$71 = "RIGHT", $AL96 &gt; IF($AC$71="", 0, $AC$71)), $AM96,
    FALSE, N("Check if case is 'TWO' and both directions"),
    AND(
        $Y$71 = "TWO",
        OR($AL96 &lt; -ABS($AC$71), $AL96 &gt; ABS($AC$71))
    ), $AM96,
    FALSE, N("Default case: Return NA()"),
    TRUE, NA()
)</f>
        <v>#N/A</v>
      </c>
      <c r="AQ96" s="258"/>
      <c r="AR96" s="23">
        <v>0.49999999999999789</v>
      </c>
      <c r="AS96" s="23">
        <v>0.11</v>
      </c>
      <c r="AT96" s="23">
        <f t="shared" si="12"/>
        <v>0.11</v>
      </c>
      <c r="AU96" s="23" t="str">
        <f t="shared" si="13"/>
        <v>x</v>
      </c>
    </row>
    <row r="97" spans="2:47" s="257" customFormat="1" ht="16" x14ac:dyDescent="0.2">
      <c r="B97" s="174" t="s">
        <v>351</v>
      </c>
      <c r="C97" s="174" t="s">
        <v>352</v>
      </c>
      <c r="D97" s="174" t="s">
        <v>278</v>
      </c>
      <c r="E97" s="178">
        <v>12.31</v>
      </c>
      <c r="F97" s="148"/>
      <c r="G97" s="159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 s="259"/>
      <c r="W97" s="23"/>
      <c r="X97" s="23"/>
      <c r="Y97" s="259"/>
      <c r="Z97" s="258"/>
      <c r="AA97" s="113" t="s">
        <v>353</v>
      </c>
      <c r="AB97" s="258"/>
      <c r="AC97" s="16"/>
      <c r="AD97" s="16"/>
      <c r="AE97" s="16"/>
      <c r="AF97" s="258"/>
      <c r="AG97" s="258"/>
      <c r="AH97" s="258"/>
      <c r="AI97" s="258"/>
      <c r="AJ97" s="258"/>
      <c r="AK97" s="258"/>
      <c r="AL97" s="261">
        <f t="shared" si="15"/>
        <v>-1.0416666666666685</v>
      </c>
      <c r="AM97" s="260">
        <f t="shared" si="14"/>
        <v>0.23189438328624226</v>
      </c>
      <c r="AN97" s="260" t="e" cm="1">
        <f t="array" ref="AN97">_xlfn.IFS(
    FALSE, N("Check if X1 shading is ON"),
    $AN$48&lt;&gt;"x", NA(),
    FALSE, N("Check if case is 'LEFT' and x axis value less than z score"),
    AND($Y$67 = "LEFT", $AL97 &lt; IF($AC$67="", 0, $AC$67)), $AM97,
    FALSE, N("Check if case is 'RIGHT' and x axis value greater than z score"),
    AND($Y$67 = "RIGHT", $AL97 &gt; IF($AC$67="", 0, $AC$67)), $AM97,
    FALSE, N("Check if case is 'TWO' and both directions"),
    AND(
        $Y$67 = "TWO",
        OR($AL97 &lt; -ABS($AC$67), $AL97 &gt; ABS($AC$68))
    ), $AM97,
    FALSE, N("Default case: Return NA()"),
    TRUE, NA()
)</f>
        <v>#N/A</v>
      </c>
      <c r="AO97" s="260" t="e" cm="1">
        <f t="array" ref="AO97">_xlfn.IFS(
    FALSE, N("Check if X1 shading is ON"),
    $AN$48&lt;&gt;"x", NA(),
    FALSE, N("Check if case is 'LEFT' and x axis value less than z score"),
    AND($Y$68 = "LEFT", $AL97 &lt; IF($AC$68="", 0, $AC$68)), $AM97,
    FALSE, N("Check if case is 'RIGHT' and x axis value greater than z score"),
    AND($Y$68 = "RIGHT", $AL97 &gt; IF($AC$68="", 0, $AC$68)), $AM97,
    FALSE, N("Default case: Return NA()"),
    TRUE, NA()
)</f>
        <v>#N/A</v>
      </c>
      <c r="AP97" s="260" t="e" cm="1">
        <f t="array" ref="AP97">_xlfn.IFS(
    FALSE, N("Check if X1 shading is ON"),
    $AP$48&lt;&gt;"x", NA(),
    FALSE, N("Check if case is 'LEFT' and x axis value less than z score"),
    AND($Y$71 = "LEFT", $AL97 &lt; IF($AC$71="", 0, $AC$71)), $AM97,
    FALSE, N("Check if case is 'RIGHT' and x axis value greater than z score"),
    AND($Y$71 = "RIGHT", $AL97 &gt; IF($AC$71="", 0, $AC$71)), $AM97,
    FALSE, N("Check if case is 'TWO' and both directions"),
    AND(
        $Y$71 = "TWO",
        OR($AL97 &lt; -ABS($AC$71), $AL97 &gt; ABS($AC$71))
    ), $AM97,
    FALSE, N("Default case: Return NA()"),
    TRUE, NA()
)</f>
        <v>#N/A</v>
      </c>
      <c r="AQ97" s="258"/>
      <c r="AR97" s="23">
        <v>0.66666666666666441</v>
      </c>
      <c r="AS97" s="23">
        <v>0.11</v>
      </c>
      <c r="AT97" s="23">
        <f t="shared" si="12"/>
        <v>0.11</v>
      </c>
      <c r="AU97" s="23" t="str">
        <f t="shared" si="13"/>
        <v>x</v>
      </c>
    </row>
    <row r="98" spans="2:47" s="257" customFormat="1" ht="16" x14ac:dyDescent="0.2">
      <c r="B98" s="174" t="s">
        <v>354</v>
      </c>
      <c r="C98" s="174" t="s">
        <v>49</v>
      </c>
      <c r="D98" s="174" t="s">
        <v>186</v>
      </c>
      <c r="E98" s="178">
        <v>12.73</v>
      </c>
      <c r="F98" s="148"/>
      <c r="G98" s="159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 s="259"/>
      <c r="W98" s="23"/>
      <c r="X98" s="23"/>
      <c r="Y98" s="259"/>
      <c r="Z98" s="258"/>
      <c r="AA98" s="113" t="s">
        <v>355</v>
      </c>
      <c r="AB98" s="258"/>
      <c r="AC98" s="16"/>
      <c r="AD98" s="16"/>
      <c r="AE98" s="16"/>
      <c r="AF98" s="258"/>
      <c r="AG98" s="258"/>
      <c r="AH98" s="258"/>
      <c r="AI98" s="258"/>
      <c r="AJ98" s="258"/>
      <c r="AK98" s="258"/>
      <c r="AL98" s="261">
        <f t="shared" si="15"/>
        <v>-1.0000000000000018</v>
      </c>
      <c r="AM98" s="260">
        <f t="shared" si="14"/>
        <v>0.24197072451914292</v>
      </c>
      <c r="AN98" s="260" t="e" cm="1">
        <f t="array" ref="AN98">_xlfn.IFS(
    FALSE, N("Check if X1 shading is ON"),
    $AN$48&lt;&gt;"x", NA(),
    FALSE, N("Check if case is 'LEFT' and x axis value less than z score"),
    AND($Y$67 = "LEFT", $AL98 &lt; IF($AC$67="", 0, $AC$67)), $AM98,
    FALSE, N("Check if case is 'RIGHT' and x axis value greater than z score"),
    AND($Y$67 = "RIGHT", $AL98 &gt; IF($AC$67="", 0, $AC$67)), $AM98,
    FALSE, N("Check if case is 'TWO' and both directions"),
    AND(
        $Y$67 = "TWO",
        OR($AL98 &lt; -ABS($AC$67), $AL98 &gt; ABS($AC$68))
    ), $AM98,
    FALSE, N("Default case: Return NA()"),
    TRUE, NA()
)</f>
        <v>#N/A</v>
      </c>
      <c r="AO98" s="260" t="e" cm="1">
        <f t="array" ref="AO98">_xlfn.IFS(
    FALSE, N("Check if X1 shading is ON"),
    $AN$48&lt;&gt;"x", NA(),
    FALSE, N("Check if case is 'LEFT' and x axis value less than z score"),
    AND($Y$68 = "LEFT", $AL98 &lt; IF($AC$68="", 0, $AC$68)), $AM98,
    FALSE, N("Check if case is 'RIGHT' and x axis value greater than z score"),
    AND($Y$68 = "RIGHT", $AL98 &gt; IF($AC$68="", 0, $AC$68)), $AM98,
    FALSE, N("Default case: Return NA()"),
    TRUE, NA()
)</f>
        <v>#N/A</v>
      </c>
      <c r="AP98" s="260" t="e" cm="1">
        <f t="array" ref="AP98">_xlfn.IFS(
    FALSE, N("Check if X1 shading is ON"),
    $AP$48&lt;&gt;"x", NA(),
    FALSE, N("Check if case is 'LEFT' and x axis value less than z score"),
    AND($Y$71 = "LEFT", $AL98 &lt; IF($AC$71="", 0, $AC$71)), $AM98,
    FALSE, N("Check if case is 'RIGHT' and x axis value greater than z score"),
    AND($Y$71 = "RIGHT", $AL98 &gt; IF($AC$71="", 0, $AC$71)), $AM98,
    FALSE, N("Check if case is 'TWO' and both directions"),
    AND(
        $Y$71 = "TWO",
        OR($AL98 &lt; -ABS($AC$71), $AL98 &gt; ABS($AC$71))
    ), $AM98,
    FALSE, N("Default case: Return NA()"),
    TRUE, NA()
)</f>
        <v>#N/A</v>
      </c>
      <c r="AQ98" s="258"/>
      <c r="AR98" s="23">
        <v>0.83333333333333093</v>
      </c>
      <c r="AS98" s="23">
        <v>0.11</v>
      </c>
      <c r="AT98" s="23">
        <f t="shared" si="12"/>
        <v>0.11</v>
      </c>
      <c r="AU98" s="23" t="str">
        <f t="shared" si="13"/>
        <v>x</v>
      </c>
    </row>
    <row r="99" spans="2:47" s="257" customFormat="1" ht="16" x14ac:dyDescent="0.2">
      <c r="B99" s="174" t="s">
        <v>356</v>
      </c>
      <c r="C99" s="174" t="s">
        <v>147</v>
      </c>
      <c r="D99" s="174" t="s">
        <v>249</v>
      </c>
      <c r="E99" s="178">
        <v>12.76</v>
      </c>
      <c r="F99" s="148"/>
      <c r="G99" s="15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 s="259"/>
      <c r="W99" s="23"/>
      <c r="X99" s="23"/>
      <c r="Y99" s="259"/>
      <c r="Z99" s="258"/>
      <c r="AA99" s="113" t="s">
        <v>357</v>
      </c>
      <c r="AB99" s="258"/>
      <c r="AC99" s="16"/>
      <c r="AD99" s="16"/>
      <c r="AE99" s="16"/>
      <c r="AF99" s="258"/>
      <c r="AG99" s="258"/>
      <c r="AH99" s="258"/>
      <c r="AI99" s="258"/>
      <c r="AJ99" s="258"/>
      <c r="AK99" s="258"/>
      <c r="AL99" s="261">
        <f t="shared" si="15"/>
        <v>-0.95833333333333515</v>
      </c>
      <c r="AM99" s="260">
        <f t="shared" si="14"/>
        <v>0.25204694425504476</v>
      </c>
      <c r="AN99" s="260" t="e" cm="1">
        <f t="array" ref="AN99">_xlfn.IFS(
    FALSE, N("Check if X1 shading is ON"),
    $AN$48&lt;&gt;"x", NA(),
    FALSE, N("Check if case is 'LEFT' and x axis value less than z score"),
    AND($Y$67 = "LEFT", $AL99 &lt; IF($AC$67="", 0, $AC$67)), $AM99,
    FALSE, N("Check if case is 'RIGHT' and x axis value greater than z score"),
    AND($Y$67 = "RIGHT", $AL99 &gt; IF($AC$67="", 0, $AC$67)), $AM99,
    FALSE, N("Check if case is 'TWO' and both directions"),
    AND(
        $Y$67 = "TWO",
        OR($AL99 &lt; -ABS($AC$67), $AL99 &gt; ABS($AC$68))
    ), $AM99,
    FALSE, N("Default case: Return NA()"),
    TRUE, NA()
)</f>
        <v>#N/A</v>
      </c>
      <c r="AO99" s="260" t="e" cm="1">
        <f t="array" ref="AO99">_xlfn.IFS(
    FALSE, N("Check if X1 shading is ON"),
    $AN$48&lt;&gt;"x", NA(),
    FALSE, N("Check if case is 'LEFT' and x axis value less than z score"),
    AND($Y$68 = "LEFT", $AL99 &lt; IF($AC$68="", 0, $AC$68)), $AM99,
    FALSE, N("Check if case is 'RIGHT' and x axis value greater than z score"),
    AND($Y$68 = "RIGHT", $AL99 &gt; IF($AC$68="", 0, $AC$68)), $AM99,
    FALSE, N("Default case: Return NA()"),
    TRUE, NA()
)</f>
        <v>#N/A</v>
      </c>
      <c r="AP99" s="260" t="e" cm="1">
        <f t="array" ref="AP99">_xlfn.IFS(
    FALSE, N("Check if X1 shading is ON"),
    $AP$48&lt;&gt;"x", NA(),
    FALSE, N("Check if case is 'LEFT' and x axis value less than z score"),
    AND($Y$71 = "LEFT", $AL99 &lt; IF($AC$71="", 0, $AC$71)), $AM99,
    FALSE, N("Check if case is 'RIGHT' and x axis value greater than z score"),
    AND($Y$71 = "RIGHT", $AL99 &gt; IF($AC$71="", 0, $AC$71)), $AM99,
    FALSE, N("Check if case is 'TWO' and both directions"),
    AND(
        $Y$71 = "TWO",
        OR($AL99 &lt; -ABS($AC$71), $AL99 &gt; ABS($AC$71))
    ), $AM99,
    FALSE, N("Default case: Return NA()"),
    TRUE, NA()
)</f>
        <v>#N/A</v>
      </c>
      <c r="AQ99" s="258"/>
      <c r="AR99" s="23">
        <v>1.1666666666666643</v>
      </c>
      <c r="AS99" s="23">
        <v>0.11</v>
      </c>
      <c r="AT99" s="23">
        <f t="shared" si="12"/>
        <v>0.11</v>
      </c>
      <c r="AU99" s="23" t="str">
        <f t="shared" si="13"/>
        <v>x</v>
      </c>
    </row>
    <row r="100" spans="2:47" s="257" customFormat="1" ht="16" x14ac:dyDescent="0.2">
      <c r="B100" s="174" t="s">
        <v>358</v>
      </c>
      <c r="C100" s="174" t="s">
        <v>359</v>
      </c>
      <c r="D100" s="174" t="s">
        <v>278</v>
      </c>
      <c r="E100" s="178">
        <v>12.69</v>
      </c>
      <c r="F100" s="148"/>
      <c r="G100" s="159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 s="16"/>
      <c r="W100" s="16"/>
      <c r="X100" s="16"/>
      <c r="Y100" s="16"/>
      <c r="Z100" s="16"/>
      <c r="AA100" s="16"/>
      <c r="AB100" s="16"/>
      <c r="AC100" s="16"/>
      <c r="AD100" s="16"/>
      <c r="AE100" s="258"/>
      <c r="AF100" s="258"/>
      <c r="AG100" s="258"/>
      <c r="AH100" s="258"/>
      <c r="AI100" s="258"/>
      <c r="AJ100" s="258"/>
      <c r="AK100" s="258"/>
      <c r="AL100" s="261">
        <f t="shared" si="15"/>
        <v>-0.91666666666666852</v>
      </c>
      <c r="AM100" s="260">
        <f t="shared" si="14"/>
        <v>0.262087353078301</v>
      </c>
      <c r="AN100" s="260" t="e" cm="1">
        <f t="array" ref="AN100">_xlfn.IFS(
    FALSE, N("Check if X1 shading is ON"),
    $AN$48&lt;&gt;"x", NA(),
    FALSE, N("Check if case is 'LEFT' and x axis value less than z score"),
    AND($Y$67 = "LEFT", $AL100 &lt; IF($AC$67="", 0, $AC$67)), $AM100,
    FALSE, N("Check if case is 'RIGHT' and x axis value greater than z score"),
    AND($Y$67 = "RIGHT", $AL100 &gt; IF($AC$67="", 0, $AC$67)), $AM100,
    FALSE, N("Check if case is 'TWO' and both directions"),
    AND(
        $Y$67 = "TWO",
        OR($AL100 &lt; -ABS($AC$67), $AL100 &gt; ABS($AC$68))
    ), $AM100,
    FALSE, N("Default case: Return NA()"),
    TRUE, NA()
)</f>
        <v>#N/A</v>
      </c>
      <c r="AO100" s="260" t="e" cm="1">
        <f t="array" ref="AO100">_xlfn.IFS(
    FALSE, N("Check if X1 shading is ON"),
    $AN$48&lt;&gt;"x", NA(),
    FALSE, N("Check if case is 'LEFT' and x axis value less than z score"),
    AND($Y$68 = "LEFT", $AL100 &lt; IF($AC$68="", 0, $AC$68)), $AM100,
    FALSE, N("Check if case is 'RIGHT' and x axis value greater than z score"),
    AND($Y$68 = "RIGHT", $AL100 &gt; IF($AC$68="", 0, $AC$68)), $AM100,
    FALSE, N("Default case: Return NA()"),
    TRUE, NA()
)</f>
        <v>#N/A</v>
      </c>
      <c r="AP100" s="260" t="e" cm="1">
        <f t="array" ref="AP100">_xlfn.IFS(
    FALSE, N("Check if X1 shading is ON"),
    $AP$48&lt;&gt;"x", NA(),
    FALSE, N("Check if case is 'LEFT' and x axis value less than z score"),
    AND($Y$71 = "LEFT", $AL100 &lt; IF($AC$71="", 0, $AC$71)), $AM100,
    FALSE, N("Check if case is 'RIGHT' and x axis value greater than z score"),
    AND($Y$71 = "RIGHT", $AL100 &gt; IF($AC$71="", 0, $AC$71)), $AM100,
    FALSE, N("Check if case is 'TWO' and both directions"),
    AND(
        $Y$71 = "TWO",
        OR($AL100 &lt; -ABS($AC$71), $AL100 &gt; ABS($AC$71))
    ), $AM100,
    FALSE, N("Default case: Return NA()"),
    TRUE, NA()
)</f>
        <v>#N/A</v>
      </c>
      <c r="AQ100" s="258"/>
      <c r="AR100" s="23">
        <v>1.3333333333333313</v>
      </c>
      <c r="AS100" s="23">
        <v>0.11</v>
      </c>
      <c r="AT100" s="23">
        <f t="shared" ref="AT100:AT131" si="16">IF($AT$2="x",AS100,NA())</f>
        <v>0.11</v>
      </c>
      <c r="AU100" s="23" t="str">
        <f t="shared" ref="AU100:AU131" si="17">IF($AB$66="","",$AB$66)</f>
        <v>x</v>
      </c>
    </row>
    <row r="101" spans="2:47" s="257" customFormat="1" ht="16" x14ac:dyDescent="0.2">
      <c r="B101" s="174" t="s">
        <v>360</v>
      </c>
      <c r="C101" s="174" t="s">
        <v>361</v>
      </c>
      <c r="D101" s="174" t="s">
        <v>362</v>
      </c>
      <c r="E101" s="178">
        <v>13.01</v>
      </c>
      <c r="F101" s="148"/>
      <c r="G101" s="159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 s="16"/>
      <c r="W101" s="16"/>
      <c r="X101" s="16"/>
      <c r="Y101" s="16"/>
      <c r="Z101" s="16"/>
      <c r="AA101" s="16"/>
      <c r="AB101" s="16"/>
      <c r="AC101" s="16"/>
      <c r="AD101" s="16"/>
      <c r="AE101" s="258"/>
      <c r="AF101" s="258"/>
      <c r="AG101" s="258"/>
      <c r="AH101" s="258"/>
      <c r="AI101" s="258"/>
      <c r="AJ101" s="258"/>
      <c r="AK101" s="258"/>
      <c r="AL101" s="261">
        <f t="shared" si="15"/>
        <v>-0.87500000000000189</v>
      </c>
      <c r="AM101" s="260">
        <f t="shared" si="14"/>
        <v>0.27205499837854308</v>
      </c>
      <c r="AN101" s="260" t="e" cm="1">
        <f t="array" ref="AN101">_xlfn.IFS(
    FALSE, N("Check if X1 shading is ON"),
    $AN$48&lt;&gt;"x", NA(),
    FALSE, N("Check if case is 'LEFT' and x axis value less than z score"),
    AND($Y$67 = "LEFT", $AL101 &lt; IF($AC$67="", 0, $AC$67)), $AM101,
    FALSE, N("Check if case is 'RIGHT' and x axis value greater than z score"),
    AND($Y$67 = "RIGHT", $AL101 &gt; IF($AC$67="", 0, $AC$67)), $AM101,
    FALSE, N("Check if case is 'TWO' and both directions"),
    AND(
        $Y$67 = "TWO",
        OR($AL101 &lt; -ABS($AC$67), $AL101 &gt; ABS($AC$68))
    ), $AM101,
    FALSE, N("Default case: Return NA()"),
    TRUE, NA()
)</f>
        <v>#N/A</v>
      </c>
      <c r="AO101" s="260" t="e" cm="1">
        <f t="array" ref="AO101">_xlfn.IFS(
    FALSE, N("Check if X1 shading is ON"),
    $AN$48&lt;&gt;"x", NA(),
    FALSE, N("Check if case is 'LEFT' and x axis value less than z score"),
    AND($Y$68 = "LEFT", $AL101 &lt; IF($AC$68="", 0, $AC$68)), $AM101,
    FALSE, N("Check if case is 'RIGHT' and x axis value greater than z score"),
    AND($Y$68 = "RIGHT", $AL101 &gt; IF($AC$68="", 0, $AC$68)), $AM101,
    FALSE, N("Default case: Return NA()"),
    TRUE, NA()
)</f>
        <v>#N/A</v>
      </c>
      <c r="AP101" s="260" t="e" cm="1">
        <f t="array" ref="AP101">_xlfn.IFS(
    FALSE, N("Check if X1 shading is ON"),
    $AP$48&lt;&gt;"x", NA(),
    FALSE, N("Check if case is 'LEFT' and x axis value less than z score"),
    AND($Y$71 = "LEFT", $AL101 &lt; IF($AC$71="", 0, $AC$71)), $AM101,
    FALSE, N("Check if case is 'RIGHT' and x axis value greater than z score"),
    AND($Y$71 = "RIGHT", $AL101 &gt; IF($AC$71="", 0, $AC$71)), $AM101,
    FALSE, N("Check if case is 'TWO' and both directions"),
    AND(
        $Y$71 = "TWO",
        OR($AL101 &lt; -ABS($AC$71), $AL101 &gt; ABS($AC$71))
    ), $AM101,
    FALSE, N("Default case: Return NA()"),
    TRUE, NA()
)</f>
        <v>#N/A</v>
      </c>
      <c r="AQ101" s="258"/>
      <c r="AR101" s="23">
        <v>1.4999999999999982</v>
      </c>
      <c r="AS101" s="23">
        <v>0.11</v>
      </c>
      <c r="AT101" s="23">
        <f t="shared" si="16"/>
        <v>0.11</v>
      </c>
      <c r="AU101" s="23" t="str">
        <f t="shared" si="17"/>
        <v>x</v>
      </c>
    </row>
    <row r="102" spans="2:47" s="257" customFormat="1" ht="16" x14ac:dyDescent="0.2">
      <c r="B102" s="174" t="s">
        <v>363</v>
      </c>
      <c r="C102" s="174" t="s">
        <v>364</v>
      </c>
      <c r="D102" s="174" t="s">
        <v>365</v>
      </c>
      <c r="E102" s="178">
        <v>13.32</v>
      </c>
      <c r="F102" s="148"/>
      <c r="G102" s="159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 s="286" t="s">
        <v>366</v>
      </c>
      <c r="W102" s="279"/>
      <c r="X102" s="279"/>
      <c r="Y102" s="285" t="str">
        <f>IF(
    AND(
        $Y$67 &lt;&gt; "TWO",
        AG53 = "x"
    ),
    "x",
    0
)</f>
        <v>x</v>
      </c>
      <c r="Z102" s="124"/>
      <c r="AA102" s="279"/>
      <c r="AB102" s="285" t="str">
        <f>AG55</f>
        <v>x</v>
      </c>
      <c r="AC102" s="285" t="str">
        <f>AG56</f>
        <v>x</v>
      </c>
      <c r="AD102" s="285" t="str">
        <f>AG57</f>
        <v>x</v>
      </c>
      <c r="AE102" s="278"/>
      <c r="AF102" s="258"/>
      <c r="AG102" s="258"/>
      <c r="AH102" s="258"/>
      <c r="AI102" s="258"/>
      <c r="AJ102" s="258"/>
      <c r="AK102" s="258"/>
      <c r="AL102" s="261">
        <f t="shared" si="15"/>
        <v>-0.83333333333333526</v>
      </c>
      <c r="AM102" s="260">
        <f t="shared" si="14"/>
        <v>0.2819118754103021</v>
      </c>
      <c r="AN102" s="260" t="e" cm="1">
        <f t="array" ref="AN102">_xlfn.IFS(
    FALSE, N("Check if X1 shading is ON"),
    $AN$48&lt;&gt;"x", NA(),
    FALSE, N("Check if case is 'LEFT' and x axis value less than z score"),
    AND($Y$67 = "LEFT", $AL102 &lt; IF($AC$67="", 0, $AC$67)), $AM102,
    FALSE, N("Check if case is 'RIGHT' and x axis value greater than z score"),
    AND($Y$67 = "RIGHT", $AL102 &gt; IF($AC$67="", 0, $AC$67)), $AM102,
    FALSE, N("Check if case is 'TWO' and both directions"),
    AND(
        $Y$67 = "TWO",
        OR($AL102 &lt; -ABS($AC$67), $AL102 &gt; ABS($AC$68))
    ), $AM102,
    FALSE, N("Default case: Return NA()"),
    TRUE, NA()
)</f>
        <v>#N/A</v>
      </c>
      <c r="AO102" s="260" t="e" cm="1">
        <f t="array" ref="AO102">_xlfn.IFS(
    FALSE, N("Check if X1 shading is ON"),
    $AN$48&lt;&gt;"x", NA(),
    FALSE, N("Check if case is 'LEFT' and x axis value less than z score"),
    AND($Y$68 = "LEFT", $AL102 &lt; IF($AC$68="", 0, $AC$68)), $AM102,
    FALSE, N("Check if case is 'RIGHT' and x axis value greater than z score"),
    AND($Y$68 = "RIGHT", $AL102 &gt; IF($AC$68="", 0, $AC$68)), $AM102,
    FALSE, N("Default case: Return NA()"),
    TRUE, NA()
)</f>
        <v>#N/A</v>
      </c>
      <c r="AP102" s="260" t="e" cm="1">
        <f t="array" ref="AP102">_xlfn.IFS(
    FALSE, N("Check if X1 shading is ON"),
    $AP$48&lt;&gt;"x", NA(),
    FALSE, N("Check if case is 'LEFT' and x axis value less than z score"),
    AND($Y$71 = "LEFT", $AL102 &lt; IF($AC$71="", 0, $AC$71)), $AM102,
    FALSE, N("Check if case is 'RIGHT' and x axis value greater than z score"),
    AND($Y$71 = "RIGHT", $AL102 &gt; IF($AC$71="", 0, $AC$71)), $AM102,
    FALSE, N("Check if case is 'TWO' and both directions"),
    AND(
        $Y$71 = "TWO",
        OR($AL102 &lt; -ABS($AC$71), $AL102 &gt; ABS($AC$71))
    ), $AM102,
    FALSE, N("Default case: Return NA()"),
    TRUE, NA()
)</f>
        <v>#N/A</v>
      </c>
      <c r="AQ102" s="258"/>
      <c r="AR102" s="23">
        <v>-1.3333333333333357</v>
      </c>
      <c r="AS102" s="23">
        <v>0.13400000000000001</v>
      </c>
      <c r="AT102" s="23">
        <f t="shared" si="16"/>
        <v>0.13400000000000001</v>
      </c>
      <c r="AU102" s="23" t="str">
        <f t="shared" si="17"/>
        <v>x</v>
      </c>
    </row>
    <row r="103" spans="2:47" s="257" customFormat="1" ht="16" x14ac:dyDescent="0.2">
      <c r="B103" s="174" t="s">
        <v>367</v>
      </c>
      <c r="C103" s="174" t="s">
        <v>368</v>
      </c>
      <c r="D103" s="174" t="s">
        <v>369</v>
      </c>
      <c r="E103" s="178">
        <v>13.38</v>
      </c>
      <c r="F103" s="148"/>
      <c r="G103" s="159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 s="279"/>
      <c r="W103" s="21"/>
      <c r="X103" s="12" t="s">
        <v>44</v>
      </c>
      <c r="Y103" s="280" t="s">
        <v>267</v>
      </c>
      <c r="Z103" s="279" t="s">
        <v>370</v>
      </c>
      <c r="AA103" s="278" t="s">
        <v>371</v>
      </c>
      <c r="AB103" s="124" t="s">
        <v>44</v>
      </c>
      <c r="AC103" s="124" t="str">
        <f>AC66</f>
        <v>z</v>
      </c>
      <c r="AD103" s="277" t="s">
        <v>36</v>
      </c>
      <c r="AE103" s="280" t="s">
        <v>268</v>
      </c>
      <c r="AF103" s="258"/>
      <c r="AG103" s="258"/>
      <c r="AH103" s="258"/>
      <c r="AI103" s="258"/>
      <c r="AJ103" s="258"/>
      <c r="AK103" s="258"/>
      <c r="AL103" s="261">
        <f t="shared" si="15"/>
        <v>-0.79166666666666863</v>
      </c>
      <c r="AM103" s="260">
        <f t="shared" si="14"/>
        <v>0.29161915585865517</v>
      </c>
      <c r="AN103" s="260" t="e" cm="1">
        <f t="array" ref="AN103">_xlfn.IFS(
    FALSE, N("Check if X1 shading is ON"),
    $AN$48&lt;&gt;"x", NA(),
    FALSE, N("Check if case is 'LEFT' and x axis value less than z score"),
    AND($Y$67 = "LEFT", $AL103 &lt; IF($AC$67="", 0, $AC$67)), $AM103,
    FALSE, N("Check if case is 'RIGHT' and x axis value greater than z score"),
    AND($Y$67 = "RIGHT", $AL103 &gt; IF($AC$67="", 0, $AC$67)), $AM103,
    FALSE, N("Check if case is 'TWO' and both directions"),
    AND(
        $Y$67 = "TWO",
        OR($AL103 &lt; -ABS($AC$67), $AL103 &gt; ABS($AC$68))
    ), $AM103,
    FALSE, N("Default case: Return NA()"),
    TRUE, NA()
)</f>
        <v>#N/A</v>
      </c>
      <c r="AO103" s="260" t="e" cm="1">
        <f t="array" ref="AO103">_xlfn.IFS(
    FALSE, N("Check if X1 shading is ON"),
    $AN$48&lt;&gt;"x", NA(),
    FALSE, N("Check if case is 'LEFT' and x axis value less than z score"),
    AND($Y$68 = "LEFT", $AL103 &lt; IF($AC$68="", 0, $AC$68)), $AM103,
    FALSE, N("Check if case is 'RIGHT' and x axis value greater than z score"),
    AND($Y$68 = "RIGHT", $AL103 &gt; IF($AC$68="", 0, $AC$68)), $AM103,
    FALSE, N("Default case: Return NA()"),
    TRUE, NA()
)</f>
        <v>#N/A</v>
      </c>
      <c r="AP103" s="260" t="e" cm="1">
        <f t="array" ref="AP103">_xlfn.IFS(
    FALSE, N("Check if X1 shading is ON"),
    $AP$48&lt;&gt;"x", NA(),
    FALSE, N("Check if case is 'LEFT' and x axis value less than z score"),
    AND($Y$71 = "LEFT", $AL103 &lt; IF($AC$71="", 0, $AC$71)), $AM103,
    FALSE, N("Check if case is 'RIGHT' and x axis value greater than z score"),
    AND($Y$71 = "RIGHT", $AL103 &gt; IF($AC$71="", 0, $AC$71)), $AM103,
    FALSE, N("Check if case is 'TWO' and both directions"),
    AND(
        $Y$71 = "TWO",
        OR($AL103 &lt; -ABS($AC$71), $AL103 &gt; ABS($AC$71))
    ), $AM103,
    FALSE, N("Default case: Return NA()"),
    TRUE, NA()
)</f>
        <v>#N/A</v>
      </c>
      <c r="AQ103" s="258"/>
      <c r="AR103" s="23">
        <v>-1.1666666666666687</v>
      </c>
      <c r="AS103" s="23">
        <v>0.13400000000000001</v>
      </c>
      <c r="AT103" s="23">
        <f t="shared" si="16"/>
        <v>0.13400000000000001</v>
      </c>
      <c r="AU103" s="23" t="str">
        <f t="shared" si="17"/>
        <v>x</v>
      </c>
    </row>
    <row r="104" spans="2:47" s="257" customFormat="1" ht="19" customHeight="1" x14ac:dyDescent="0.2">
      <c r="B104" s="174" t="s">
        <v>372</v>
      </c>
      <c r="C104" s="174" t="s">
        <v>373</v>
      </c>
      <c r="D104" s="174" t="s">
        <v>374</v>
      </c>
      <c r="E104" s="178">
        <v>13.38</v>
      </c>
      <c r="F104" s="148"/>
      <c r="G104" s="159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 s="276" t="s">
        <v>375</v>
      </c>
      <c r="W104" s="284" t="str">
        <f>$X67</f>
        <v/>
      </c>
      <c r="X104" s="274" cm="1">
        <f t="array" ref="X104">IFERROR(
   _xlfn.IFS(
       FALSE, N("Use the value of z if it is not empty"),
       $AC67&lt;&gt;"", $AC67,
       FALSE, N("Calculate (x - μ) / σ if μ, σ, and x are numbers"),
       AND(ISNUMBER($Z67), ISNUMBER($AA67), ISNUMBER($AB67)), ($AB67 - $Z67) / $AA67,
       FALSE, N("Fallback to 0 if no conditions are met"),
       TRUE, 0
   ),
   NA()
)</f>
        <v>0</v>
      </c>
      <c r="Y104" s="274" t="e" cm="1">
        <f t="array" ref="Y104">IFERROR(
   _xlfn.IFS(
       $Y$102&lt;&gt;"x", NA(),
       $AC67&lt;&gt;"", MAX(1.1*_xlfn.NORM.S.DIST($AC67, FALSE), 0.2)
   ),
   NA()
)</f>
        <v>#N/A</v>
      </c>
      <c r="Z104" s="22" t="str" cm="1">
        <f t="array" ref="Z104">_xlfn.IFS(
            $Y67="RIGHT", " &gt; ",
            $Y67="LEFT", " &lt; "
        )</f>
        <v xml:space="preserve"> &lt; </v>
      </c>
      <c r="AA104" s="22" t="str" cm="1">
        <f t="array" ref="AA104">_xlfn.IFS(
            $Y67="RIGHT", "⟶",
            $Y67="LEFT", "⟵",
             $Y67="TWO", "⟵  ⟶",
            TRUE, "⟵ ? ⟶"
        )</f>
        <v>⟵</v>
      </c>
      <c r="AB104" s="13" t="str">
        <f>IF(
    AND($AB$102="x", $AB67&lt;&gt;""),
    $AB$57 &amp; Z104 &amp;
    TEXT(
        $AB67,
        IF(
            AG62 = 0,
            "#,##0",
            "#,##0." &amp; REPT("0", AG62)
        )
    ),
   ""
)</f>
        <v/>
      </c>
      <c r="AC104" s="22" t="str">
        <f>IF(
    AND($AC$102="x", $AC67&lt;&gt;""),
    "  "&amp;$AC$103 &amp; Z104 &amp; TEXT($AC67, "0.00"),
   ""
)</f>
        <v/>
      </c>
      <c r="AD104" s="22" t="str">
        <f>IF(
       AND($AD$102="x",$AD67&lt;&gt;""),
        " = "&amp;TEXT($AD67,"#0.0%"),
        ""
)</f>
        <v/>
      </c>
      <c r="AE104" s="273" t="str">
        <f>IF($Y67="LEFT",AA104&amp;" "&amp;W104,W104&amp;" "&amp;AA104) &amp; CHAR(10) &amp;
"P( " &amp; AB104 &amp; AC104 &amp; " )" &amp; AD104</f>
        <v>⟵ 
P(  )</v>
      </c>
      <c r="AF104" s="258"/>
      <c r="AG104" s="258"/>
      <c r="AH104" s="258"/>
      <c r="AI104" s="258"/>
      <c r="AJ104" s="258"/>
      <c r="AK104" s="258"/>
      <c r="AL104" s="261">
        <f t="shared" si="15"/>
        <v>-0.750000000000002</v>
      </c>
      <c r="AM104" s="260">
        <f t="shared" si="14"/>
        <v>0.30113743215480399</v>
      </c>
      <c r="AN104" s="260" t="e" cm="1">
        <f t="array" ref="AN104">_xlfn.IFS(
    FALSE, N("Check if X1 shading is ON"),
    $AN$48&lt;&gt;"x", NA(),
    FALSE, N("Check if case is 'LEFT' and x axis value less than z score"),
    AND($Y$67 = "LEFT", $AL104 &lt; IF($AC$67="", 0, $AC$67)), $AM104,
    FALSE, N("Check if case is 'RIGHT' and x axis value greater than z score"),
    AND($Y$67 = "RIGHT", $AL104 &gt; IF($AC$67="", 0, $AC$67)), $AM104,
    FALSE, N("Check if case is 'TWO' and both directions"),
    AND(
        $Y$67 = "TWO",
        OR($AL104 &lt; -ABS($AC$67), $AL104 &gt; ABS($AC$68))
    ), $AM104,
    FALSE, N("Default case: Return NA()"),
    TRUE, NA()
)</f>
        <v>#N/A</v>
      </c>
      <c r="AO104" s="260" t="e" cm="1">
        <f t="array" ref="AO104">_xlfn.IFS(
    FALSE, N("Check if X1 shading is ON"),
    $AN$48&lt;&gt;"x", NA(),
    FALSE, N("Check if case is 'LEFT' and x axis value less than z score"),
    AND($Y$68 = "LEFT", $AL104 &lt; IF($AC$68="", 0, $AC$68)), $AM104,
    FALSE, N("Check if case is 'RIGHT' and x axis value greater than z score"),
    AND($Y$68 = "RIGHT", $AL104 &gt; IF($AC$68="", 0, $AC$68)), $AM104,
    FALSE, N("Default case: Return NA()"),
    TRUE, NA()
)</f>
        <v>#N/A</v>
      </c>
      <c r="AP104" s="260" t="e" cm="1">
        <f t="array" ref="AP104">_xlfn.IFS(
    FALSE, N("Check if X1 shading is ON"),
    $AP$48&lt;&gt;"x", NA(),
    FALSE, N("Check if case is 'LEFT' and x axis value less than z score"),
    AND($Y$71 = "LEFT", $AL104 &lt; IF($AC$71="", 0, $AC$71)), $AM104,
    FALSE, N("Check if case is 'RIGHT' and x axis value greater than z score"),
    AND($Y$71 = "RIGHT", $AL104 &gt; IF($AC$71="", 0, $AC$71)), $AM104,
    FALSE, N("Check if case is 'TWO' and both directions"),
    AND(
        $Y$71 = "TWO",
        OR($AL104 &lt; -ABS($AC$71), $AL104 &gt; ABS($AC$71))
    ), $AM104,
    FALSE, N("Default case: Return NA()"),
    TRUE, NA()
)</f>
        <v>#N/A</v>
      </c>
      <c r="AQ104" s="258"/>
      <c r="AR104" s="23">
        <v>-0.83333333333333526</v>
      </c>
      <c r="AS104" s="23">
        <v>0.13400000000000001</v>
      </c>
      <c r="AT104" s="23">
        <f t="shared" si="16"/>
        <v>0.13400000000000001</v>
      </c>
      <c r="AU104" s="23" t="str">
        <f t="shared" si="17"/>
        <v>x</v>
      </c>
    </row>
    <row r="105" spans="2:47" s="257" customFormat="1" ht="19" customHeight="1" x14ac:dyDescent="0.2">
      <c r="B105" s="174" t="s">
        <v>376</v>
      </c>
      <c r="C105" s="174" t="s">
        <v>377</v>
      </c>
      <c r="D105" s="174" t="s">
        <v>378</v>
      </c>
      <c r="E105" s="173">
        <v>14.5</v>
      </c>
      <c r="F105" s="148"/>
      <c r="G105" s="177" t="s">
        <v>379</v>
      </c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 s="276" t="s">
        <v>380</v>
      </c>
      <c r="W105" s="284" t="str">
        <f>$X68</f>
        <v/>
      </c>
      <c r="X105" s="274" cm="1">
        <f t="array" ref="X105">IFERROR(
   _xlfn.IFS(
       FALSE, N("Use the value of z if it is not empty"),
       $AC68&lt;&gt;"", $AC68,
       FALSE, N("Calculate (x - μ) / σ if μ, σ, and x are numbers"),
       AND(ISNUMBER($Z68), ISNUMBER($AA68), ISNUMBER($AB68)), ($AB68 - $Z68) / $AA68,
       FALSE, N("Fallback to 0 if no conditions are met"),
       TRUE, 0
   ),
   NA()
)</f>
        <v>0</v>
      </c>
      <c r="Y105" s="274" t="e" cm="1">
        <f t="array" ref="Y105">IFERROR(
   _xlfn.IFS(
       $Y$102&lt;&gt;"x", NA(),
       $AC68&lt;&gt;"", MAX(1.1*_xlfn.NORM.S.DIST($AC68, FALSE), 0.2)
   ),
   NA()
)</f>
        <v>#N/A</v>
      </c>
      <c r="Z105" s="22" t="e" cm="1">
        <f t="array" ref="Z105">_xlfn.IFS(
            $Y68="RIGHT", " &gt; ",
            $Y68="LEFT", " &lt; "
        )</f>
        <v>#N/A</v>
      </c>
      <c r="AA105" s="22" t="str" cm="1">
        <f t="array" ref="AA105">_xlfn.IFS(
            $Y68="RIGHT", "⟶",
            $Y68="LEFT", "⟵",
             $Y68="TWO", "⟵  ⟶",
            TRUE, "⟵ ? ⟶"
        )</f>
        <v>⟵ ? ⟶</v>
      </c>
      <c r="AB105" s="13" t="str">
        <f>IF(
    AND($AB$102="x", $AB68&lt;&gt;""),
    $AB$57 &amp; Z105 &amp;
    TEXT(
        $AB68,
        IF(
            AG62 = 0,
            "#,##0",
            "#,##0." &amp; REPT("0", AG62)
        )
    ),
   ""
)</f>
        <v/>
      </c>
      <c r="AC105" s="22" t="str">
        <f>IF(
    AND($AC$102="x", $AC68&lt;&gt;""),
    "  "&amp;$AC$103 &amp; Z105 &amp; TEXT($AC68, "0.00"),
   ""
)</f>
        <v/>
      </c>
      <c r="AD105" s="22" t="str">
        <f>IF(
       AND($AD$102="x",$AD68&lt;&gt;""),
        " = "&amp;TEXT($AD68,"#0.0%"),
        ""
)</f>
        <v/>
      </c>
      <c r="AE105" s="273" t="str">
        <f>IF($Y68="LEFT",AA105&amp;" "&amp;W105,W105&amp;" "&amp;AA105) &amp; CHAR(10) &amp;
"P( " &amp; AB105 &amp; AC105 &amp; " )" &amp; AD105</f>
        <v xml:space="preserve"> ⟵ ? ⟶
P(  )</v>
      </c>
      <c r="AF105" s="258"/>
      <c r="AG105" s="258"/>
      <c r="AH105" s="258"/>
      <c r="AI105" s="258"/>
      <c r="AJ105" s="258"/>
      <c r="AK105" s="258"/>
      <c r="AL105" s="261">
        <f t="shared" si="15"/>
        <v>-0.70833333333333537</v>
      </c>
      <c r="AM105" s="260">
        <f t="shared" si="14"/>
        <v>0.31042697552584209</v>
      </c>
      <c r="AN105" s="260" t="e" cm="1">
        <f t="array" ref="AN105">_xlfn.IFS(
    FALSE, N("Check if X1 shading is ON"),
    $AN$48&lt;&gt;"x", NA(),
    FALSE, N("Check if case is 'LEFT' and x axis value less than z score"),
    AND($Y$67 = "LEFT", $AL105 &lt; IF($AC$67="", 0, $AC$67)), $AM105,
    FALSE, N("Check if case is 'RIGHT' and x axis value greater than z score"),
    AND($Y$67 = "RIGHT", $AL105 &gt; IF($AC$67="", 0, $AC$67)), $AM105,
    FALSE, N("Check if case is 'TWO' and both directions"),
    AND(
        $Y$67 = "TWO",
        OR($AL105 &lt; -ABS($AC$67), $AL105 &gt; ABS($AC$68))
    ), $AM105,
    FALSE, N("Default case: Return NA()"),
    TRUE, NA()
)</f>
        <v>#N/A</v>
      </c>
      <c r="AO105" s="260" t="e" cm="1">
        <f t="array" ref="AO105">_xlfn.IFS(
    FALSE, N("Check if X1 shading is ON"),
    $AN$48&lt;&gt;"x", NA(),
    FALSE, N("Check if case is 'LEFT' and x axis value less than z score"),
    AND($Y$68 = "LEFT", $AL105 &lt; IF($AC$68="", 0, $AC$68)), $AM105,
    FALSE, N("Check if case is 'RIGHT' and x axis value greater than z score"),
    AND($Y$68 = "RIGHT", $AL105 &gt; IF($AC$68="", 0, $AC$68)), $AM105,
    FALSE, N("Default case: Return NA()"),
    TRUE, NA()
)</f>
        <v>#N/A</v>
      </c>
      <c r="AP105" s="260" t="e" cm="1">
        <f t="array" ref="AP105">_xlfn.IFS(
    FALSE, N("Check if X1 shading is ON"),
    $AP$48&lt;&gt;"x", NA(),
    FALSE, N("Check if case is 'LEFT' and x axis value less than z score"),
    AND($Y$71 = "LEFT", $AL105 &lt; IF($AC$71="", 0, $AC$71)), $AM105,
    FALSE, N("Check if case is 'RIGHT' and x axis value greater than z score"),
    AND($Y$71 = "RIGHT", $AL105 &gt; IF($AC$71="", 0, $AC$71)), $AM105,
    FALSE, N("Check if case is 'TWO' and both directions"),
    AND(
        $Y$71 = "TWO",
        OR($AL105 &lt; -ABS($AC$71), $AL105 &gt; ABS($AC$71))
    ), $AM105,
    FALSE, N("Default case: Return NA()"),
    TRUE, NA()
)</f>
        <v>#N/A</v>
      </c>
      <c r="AQ105" s="258"/>
      <c r="AR105" s="23">
        <v>-0.66666666666666874</v>
      </c>
      <c r="AS105" s="23">
        <v>0.13400000000000001</v>
      </c>
      <c r="AT105" s="23">
        <f t="shared" si="16"/>
        <v>0.13400000000000001</v>
      </c>
      <c r="AU105" s="23" t="str">
        <f t="shared" si="17"/>
        <v>x</v>
      </c>
    </row>
    <row r="106" spans="2:47" s="257" customFormat="1" ht="16" x14ac:dyDescent="0.2">
      <c r="B106" s="174" t="s">
        <v>381</v>
      </c>
      <c r="C106" s="174" t="s">
        <v>382</v>
      </c>
      <c r="D106" s="174" t="s">
        <v>349</v>
      </c>
      <c r="E106" s="173">
        <v>14.75</v>
      </c>
      <c r="F106" s="148"/>
      <c r="G106" s="283">
        <f>G58+2*I5</f>
        <v>13.487136102780751</v>
      </c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 s="259"/>
      <c r="W106" s="259"/>
      <c r="X106" s="259"/>
      <c r="Y106" s="259"/>
      <c r="Z106" s="121"/>
      <c r="AA106" s="121"/>
      <c r="AB106" s="121"/>
      <c r="AC106" s="261"/>
      <c r="AD106" s="272"/>
      <c r="AE106" s="258"/>
      <c r="AF106" s="258"/>
      <c r="AG106" s="258"/>
      <c r="AH106" s="258"/>
      <c r="AI106" s="258"/>
      <c r="AJ106" s="258"/>
      <c r="AK106" s="258"/>
      <c r="AL106" s="261">
        <f t="shared" si="15"/>
        <v>-0.66666666666666874</v>
      </c>
      <c r="AM106" s="260">
        <f t="shared" si="14"/>
        <v>0.31944800552235181</v>
      </c>
      <c r="AN106" s="260" t="e" cm="1">
        <f t="array" ref="AN106">_xlfn.IFS(
    FALSE, N("Check if X1 shading is ON"),
    $AN$48&lt;&gt;"x", NA(),
    FALSE, N("Check if case is 'LEFT' and x axis value less than z score"),
    AND($Y$67 = "LEFT", $AL106 &lt; IF($AC$67="", 0, $AC$67)), $AM106,
    FALSE, N("Check if case is 'RIGHT' and x axis value greater than z score"),
    AND($Y$67 = "RIGHT", $AL106 &gt; IF($AC$67="", 0, $AC$67)), $AM106,
    FALSE, N("Check if case is 'TWO' and both directions"),
    AND(
        $Y$67 = "TWO",
        OR($AL106 &lt; -ABS($AC$67), $AL106 &gt; ABS($AC$68))
    ), $AM106,
    FALSE, N("Default case: Return NA()"),
    TRUE, NA()
)</f>
        <v>#N/A</v>
      </c>
      <c r="AO106" s="260" t="e" cm="1">
        <f t="array" ref="AO106">_xlfn.IFS(
    FALSE, N("Check if X1 shading is ON"),
    $AN$48&lt;&gt;"x", NA(),
    FALSE, N("Check if case is 'LEFT' and x axis value less than z score"),
    AND($Y$68 = "LEFT", $AL106 &lt; IF($AC$68="", 0, $AC$68)), $AM106,
    FALSE, N("Check if case is 'RIGHT' and x axis value greater than z score"),
    AND($Y$68 = "RIGHT", $AL106 &gt; IF($AC$68="", 0, $AC$68)), $AM106,
    FALSE, N("Default case: Return NA()"),
    TRUE, NA()
)</f>
        <v>#N/A</v>
      </c>
      <c r="AP106" s="260" t="e" cm="1">
        <f t="array" ref="AP106">_xlfn.IFS(
    FALSE, N("Check if X1 shading is ON"),
    $AP$48&lt;&gt;"x", NA(),
    FALSE, N("Check if case is 'LEFT' and x axis value less than z score"),
    AND($Y$71 = "LEFT", $AL106 &lt; IF($AC$71="", 0, $AC$71)), $AM106,
    FALSE, N("Check if case is 'RIGHT' and x axis value greater than z score"),
    AND($Y$71 = "RIGHT", $AL106 &gt; IF($AC$71="", 0, $AC$71)), $AM106,
    FALSE, N("Check if case is 'TWO' and both directions"),
    AND(
        $Y$71 = "TWO",
        OR($AL106 &lt; -ABS($AC$71), $AL106 &gt; ABS($AC$71))
    ), $AM106,
    FALSE, N("Default case: Return NA()"),
    TRUE, NA()
)</f>
        <v>#N/A</v>
      </c>
      <c r="AQ106" s="258"/>
      <c r="AR106" s="23">
        <v>-0.50000000000000222</v>
      </c>
      <c r="AS106" s="23">
        <v>0.13400000000000001</v>
      </c>
      <c r="AT106" s="23">
        <f t="shared" si="16"/>
        <v>0.13400000000000001</v>
      </c>
      <c r="AU106" s="23" t="str">
        <f t="shared" si="17"/>
        <v>x</v>
      </c>
    </row>
    <row r="107" spans="2:47" s="257" customFormat="1" ht="16" x14ac:dyDescent="0.2">
      <c r="B107" s="174" t="s">
        <v>383</v>
      </c>
      <c r="C107" s="174" t="s">
        <v>384</v>
      </c>
      <c r="D107" s="174" t="s">
        <v>83</v>
      </c>
      <c r="E107" s="173">
        <v>15.1</v>
      </c>
      <c r="F107" s="148"/>
      <c r="G107" s="159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 s="282" t="s">
        <v>385</v>
      </c>
      <c r="W107" s="259"/>
      <c r="X107" s="259"/>
      <c r="Y107" s="281" t="str">
        <f>AG53</f>
        <v>x</v>
      </c>
      <c r="Z107" s="121"/>
      <c r="AA107" s="121"/>
      <c r="AB107" s="281" t="str">
        <f>AG55</f>
        <v>x</v>
      </c>
      <c r="AC107" s="281" t="str">
        <f>AG56</f>
        <v>x</v>
      </c>
      <c r="AD107" s="281" t="str">
        <f>AG57</f>
        <v>x</v>
      </c>
      <c r="AE107" s="258"/>
      <c r="AF107" s="258"/>
      <c r="AG107" s="258"/>
      <c r="AH107" s="258"/>
      <c r="AI107" s="258"/>
      <c r="AJ107" s="258"/>
      <c r="AK107" s="258"/>
      <c r="AL107" s="261">
        <f t="shared" si="15"/>
        <v>-0.62500000000000211</v>
      </c>
      <c r="AM107" s="260">
        <f t="shared" si="14"/>
        <v>0.32816096855037463</v>
      </c>
      <c r="AN107" s="260" t="e" cm="1">
        <f t="array" ref="AN107">_xlfn.IFS(
    FALSE, N("Check if X1 shading is ON"),
    $AN$48&lt;&gt;"x", NA(),
    FALSE, N("Check if case is 'LEFT' and x axis value less than z score"),
    AND($Y$67 = "LEFT", $AL107 &lt; IF($AC$67="", 0, $AC$67)), $AM107,
    FALSE, N("Check if case is 'RIGHT' and x axis value greater than z score"),
    AND($Y$67 = "RIGHT", $AL107 &gt; IF($AC$67="", 0, $AC$67)), $AM107,
    FALSE, N("Check if case is 'TWO' and both directions"),
    AND(
        $Y$67 = "TWO",
        OR($AL107 &lt; -ABS($AC$67), $AL107 &gt; ABS($AC$68))
    ), $AM107,
    FALSE, N("Default case: Return NA()"),
    TRUE, NA()
)</f>
        <v>#N/A</v>
      </c>
      <c r="AO107" s="260" t="e" cm="1">
        <f t="array" ref="AO107">_xlfn.IFS(
    FALSE, N("Check if X1 shading is ON"),
    $AN$48&lt;&gt;"x", NA(),
    FALSE, N("Check if case is 'LEFT' and x axis value less than z score"),
    AND($Y$68 = "LEFT", $AL107 &lt; IF($AC$68="", 0, $AC$68)), $AM107,
    FALSE, N("Check if case is 'RIGHT' and x axis value greater than z score"),
    AND($Y$68 = "RIGHT", $AL107 &gt; IF($AC$68="", 0, $AC$68)), $AM107,
    FALSE, N("Default case: Return NA()"),
    TRUE, NA()
)</f>
        <v>#N/A</v>
      </c>
      <c r="AP107" s="260" t="e" cm="1">
        <f t="array" ref="AP107">_xlfn.IFS(
    FALSE, N("Check if X1 shading is ON"),
    $AP$48&lt;&gt;"x", NA(),
    FALSE, N("Check if case is 'LEFT' and x axis value less than z score"),
    AND($Y$71 = "LEFT", $AL107 &lt; IF($AC$71="", 0, $AC$71)), $AM107,
    FALSE, N("Check if case is 'RIGHT' and x axis value greater than z score"),
    AND($Y$71 = "RIGHT", $AL107 &gt; IF($AC$71="", 0, $AC$71)), $AM107,
    FALSE, N("Check if case is 'TWO' and both directions"),
    AND(
        $Y$71 = "TWO",
        OR($AL107 &lt; -ABS($AC$71), $AL107 &gt; ABS($AC$71))
    ), $AM107,
    FALSE, N("Default case: Return NA()"),
    TRUE, NA()
)</f>
        <v>#N/A</v>
      </c>
      <c r="AQ107" s="258"/>
      <c r="AR107" s="23">
        <v>-0.33333333333333548</v>
      </c>
      <c r="AS107" s="23">
        <v>0.13400000000000001</v>
      </c>
      <c r="AT107" s="23">
        <f t="shared" si="16"/>
        <v>0.13400000000000001</v>
      </c>
      <c r="AU107" s="23" t="str">
        <f t="shared" si="17"/>
        <v>x</v>
      </c>
    </row>
    <row r="108" spans="2:47" s="257" customFormat="1" ht="16" x14ac:dyDescent="0.2">
      <c r="B108" s="148"/>
      <c r="C108" s="148"/>
      <c r="D108" s="148"/>
      <c r="E108" s="166"/>
      <c r="F108" s="148"/>
      <c r="G108" s="165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 s="259"/>
      <c r="W108" s="259"/>
      <c r="X108" s="12" t="s">
        <v>44</v>
      </c>
      <c r="Y108" s="280" t="s">
        <v>267</v>
      </c>
      <c r="Z108" s="279" t="s">
        <v>370</v>
      </c>
      <c r="AA108" s="278" t="s">
        <v>371</v>
      </c>
      <c r="AB108" s="124" t="s">
        <v>44</v>
      </c>
      <c r="AC108" s="124" t="str">
        <f>AC103</f>
        <v>z</v>
      </c>
      <c r="AD108" s="277" t="s">
        <v>36</v>
      </c>
      <c r="AE108" s="264" t="s">
        <v>268</v>
      </c>
      <c r="AF108" s="258"/>
      <c r="AG108" s="258"/>
      <c r="AH108" s="258"/>
      <c r="AI108" s="258"/>
      <c r="AJ108" s="258"/>
      <c r="AK108" s="258"/>
      <c r="AL108" s="261">
        <f t="shared" si="15"/>
        <v>-0.58333333333333548</v>
      </c>
      <c r="AM108" s="260">
        <f t="shared" si="14"/>
        <v>0.33652682274495277</v>
      </c>
      <c r="AN108" s="260" t="e" cm="1">
        <f t="array" ref="AN108">_xlfn.IFS(
    FALSE, N("Check if X1 shading is ON"),
    $AN$48&lt;&gt;"x", NA(),
    FALSE, N("Check if case is 'LEFT' and x axis value less than z score"),
    AND($Y$67 = "LEFT", $AL108 &lt; IF($AC$67="", 0, $AC$67)), $AM108,
    FALSE, N("Check if case is 'RIGHT' and x axis value greater than z score"),
    AND($Y$67 = "RIGHT", $AL108 &gt; IF($AC$67="", 0, $AC$67)), $AM108,
    FALSE, N("Check if case is 'TWO' and both directions"),
    AND(
        $Y$67 = "TWO",
        OR($AL108 &lt; -ABS($AC$67), $AL108 &gt; ABS($AC$68))
    ), $AM108,
    FALSE, N("Default case: Return NA()"),
    TRUE, NA()
)</f>
        <v>#N/A</v>
      </c>
      <c r="AO108" s="260" t="e" cm="1">
        <f t="array" ref="AO108">_xlfn.IFS(
    FALSE, N("Check if X1 shading is ON"),
    $AN$48&lt;&gt;"x", NA(),
    FALSE, N("Check if case is 'LEFT' and x axis value less than z score"),
    AND($Y$68 = "LEFT", $AL108 &lt; IF($AC$68="", 0, $AC$68)), $AM108,
    FALSE, N("Check if case is 'RIGHT' and x axis value greater than z score"),
    AND($Y$68 = "RIGHT", $AL108 &gt; IF($AC$68="", 0, $AC$68)), $AM108,
    FALSE, N("Default case: Return NA()"),
    TRUE, NA()
)</f>
        <v>#N/A</v>
      </c>
      <c r="AP108" s="260" t="e" cm="1">
        <f t="array" ref="AP108">_xlfn.IFS(
    FALSE, N("Check if X1 shading is ON"),
    $AP$48&lt;&gt;"x", NA(),
    FALSE, N("Check if case is 'LEFT' and x axis value less than z score"),
    AND($Y$71 = "LEFT", $AL108 &lt; IF($AC$71="", 0, $AC$71)), $AM108,
    FALSE, N("Check if case is 'RIGHT' and x axis value greater than z score"),
    AND($Y$71 = "RIGHT", $AL108 &gt; IF($AC$71="", 0, $AC$71)), $AM108,
    FALSE, N("Check if case is 'TWO' and both directions"),
    AND(
        $Y$71 = "TWO",
        OR($AL108 &lt; -ABS($AC$71), $AL108 &gt; ABS($AC$71))
    ), $AM108,
    FALSE, N("Default case: Return NA()"),
    TRUE, NA()
)</f>
        <v>#N/A</v>
      </c>
      <c r="AQ108" s="258"/>
      <c r="AR108" s="23">
        <v>-0.16666666666666879</v>
      </c>
      <c r="AS108" s="23">
        <v>0.13400000000000001</v>
      </c>
      <c r="AT108" s="23">
        <f t="shared" si="16"/>
        <v>0.13400000000000001</v>
      </c>
      <c r="AU108" s="23" t="str">
        <f t="shared" si="17"/>
        <v>x</v>
      </c>
    </row>
    <row r="109" spans="2:47" s="257" customFormat="1" ht="51" x14ac:dyDescent="0.2">
      <c r="B109" s="148"/>
      <c r="C109" s="148"/>
      <c r="D109" s="148"/>
      <c r="E109" s="166"/>
      <c r="F109" s="148"/>
      <c r="G109" s="165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 s="276" t="s">
        <v>386</v>
      </c>
      <c r="W109" s="275" t="str">
        <f>X71</f>
        <v/>
      </c>
      <c r="X109" s="274">
        <f>IFERROR(
   MAX(-3.9, MIN(3.9,
       _xlfn.IFS(
           FALSE, N("Check if the Case display is ON"),
           Y70&lt;&gt;"x", NA(),
           FALSE, N("Use the value of z if it is not empty"),
           AC71&lt;&gt;"", AC71,
           FALSE, N("Calculate (x - μ) / σ if μ, σ, and x are numbers"),
           AND(ISNUMBER(Z71), ISNUMBER(AA71), ISNUMBER(AB71)), (AB71 - Z71) / AA71,
           FALSE, N("Fallback to 0 if no conditions are met"),
           TRUE, 0
       )
   )),
   NA()
)</f>
        <v>0</v>
      </c>
      <c r="Y109" s="274" t="e" cm="1">
        <f t="array" ref="Y109">IFERROR(
   _xlfn.IFS(
       Y107&lt;&gt;"x", NA(),
       AC71&lt;&gt;"", MAX(1.1*_xlfn.NORM.S.DIST(AC71, FALSE), 0.1)
   ),
   NA()
)</f>
        <v>#N/A</v>
      </c>
      <c r="Z109" s="22" t="e" cm="1">
        <f t="array" ref="Z109">_xlfn.IFS(
            $Y71="RIGHT", " &gt; ",
            $Y71="LEFT", " &lt; "
        )</f>
        <v>#N/A</v>
      </c>
      <c r="AA109" s="22" t="str" cm="1">
        <f t="array" ref="AA109">_xlfn.IFS(
            Y71="RIGHT", "⟶",
            Y71="LEFT", "⟵",
            TRUE, "⟵ ? ⟶"
        )</f>
        <v>⟵ ? ⟶</v>
      </c>
      <c r="AB109" s="13" t="str">
        <f>IF(
    AND(AB107="x", AB71&lt;&gt;""),
    $AB$66 &amp; Z109 &amp;
    TEXT(
        AB71,
        IF(
            AG62 = 0,
            "#,##0",
            "#,##0." &amp; REPT("0", AG62)
        )
    ),
 ""
)</f>
        <v/>
      </c>
      <c r="AC109" s="22" t="str">
        <f>IF(
    AND(AC107="x", AC71&lt;&gt;""),
    " "&amp; AC108 &amp; Z109 &amp; TEXT(AC71, "0.00"),
   ""
)</f>
        <v/>
      </c>
      <c r="AD109" s="22" t="str">
        <f>IF(
       AND($AD107="x",AD71&lt;&gt;""),
        " = "&amp;TEXT(AD71,"#0.0%"),
       ""
)</f>
        <v/>
      </c>
      <c r="AE109" s="273" t="str">
        <f>IF(Y71="LEFT",AA109&amp;" "&amp;W109,W109&amp;" "&amp;AA109) &amp; CHAR(10) &amp;
"P( " &amp; AB109 &amp; AC109 &amp; " )" &amp; AD109</f>
        <v xml:space="preserve"> ⟵ ? ⟶
P(  )</v>
      </c>
      <c r="AF109" s="258"/>
      <c r="AG109" s="258"/>
      <c r="AH109" s="258"/>
      <c r="AI109" s="258"/>
      <c r="AJ109" s="258"/>
      <c r="AK109" s="258"/>
      <c r="AL109" s="261">
        <f t="shared" si="15"/>
        <v>-0.54166666666666885</v>
      </c>
      <c r="AM109" s="260">
        <f t="shared" si="14"/>
        <v>0.34450732636471215</v>
      </c>
      <c r="AN109" s="260" t="e" cm="1">
        <f t="array" ref="AN109">_xlfn.IFS(
    FALSE, N("Check if X1 shading is ON"),
    $AN$48&lt;&gt;"x", NA(),
    FALSE, N("Check if case is 'LEFT' and x axis value less than z score"),
    AND($Y$67 = "LEFT", $AL109 &lt; IF($AC$67="", 0, $AC$67)), $AM109,
    FALSE, N("Check if case is 'RIGHT' and x axis value greater than z score"),
    AND($Y$67 = "RIGHT", $AL109 &gt; IF($AC$67="", 0, $AC$67)), $AM109,
    FALSE, N("Check if case is 'TWO' and both directions"),
    AND(
        $Y$67 = "TWO",
        OR($AL109 &lt; -ABS($AC$67), $AL109 &gt; ABS($AC$68))
    ), $AM109,
    FALSE, N("Default case: Return NA()"),
    TRUE, NA()
)</f>
        <v>#N/A</v>
      </c>
      <c r="AO109" s="260" t="e" cm="1">
        <f t="array" ref="AO109">_xlfn.IFS(
    FALSE, N("Check if X1 shading is ON"),
    $AN$48&lt;&gt;"x", NA(),
    FALSE, N("Check if case is 'LEFT' and x axis value less than z score"),
    AND($Y$68 = "LEFT", $AL109 &lt; IF($AC$68="", 0, $AC$68)), $AM109,
    FALSE, N("Check if case is 'RIGHT' and x axis value greater than z score"),
    AND($Y$68 = "RIGHT", $AL109 &gt; IF($AC$68="", 0, $AC$68)), $AM109,
    FALSE, N("Default case: Return NA()"),
    TRUE, NA()
)</f>
        <v>#N/A</v>
      </c>
      <c r="AP109" s="260" t="e" cm="1">
        <f t="array" ref="AP109">_xlfn.IFS(
    FALSE, N("Check if X1 shading is ON"),
    $AP$48&lt;&gt;"x", NA(),
    FALSE, N("Check if case is 'LEFT' and x axis value less than z score"),
    AND($Y$71 = "LEFT", $AL109 &lt; IF($AC$71="", 0, $AC$71)), $AM109,
    FALSE, N("Check if case is 'RIGHT' and x axis value greater than z score"),
    AND($Y$71 = "RIGHT", $AL109 &gt; IF($AC$71="", 0, $AC$71)), $AM109,
    FALSE, N("Check if case is 'TWO' and both directions"),
    AND(
        $Y$71 = "TWO",
        OR($AL109 &lt; -ABS($AC$71), $AL109 &gt; ABS($AC$71))
    ), $AM109,
    FALSE, N("Default case: Return NA()"),
    TRUE, NA()
)</f>
        <v>#N/A</v>
      </c>
      <c r="AQ109" s="258"/>
      <c r="AR109" s="23">
        <v>0.16666666666666449</v>
      </c>
      <c r="AS109" s="23">
        <v>0.13400000000000001</v>
      </c>
      <c r="AT109" s="23">
        <f t="shared" si="16"/>
        <v>0.13400000000000001</v>
      </c>
      <c r="AU109" s="23" t="str">
        <f t="shared" si="17"/>
        <v>x</v>
      </c>
    </row>
    <row r="110" spans="2:47" s="257" customFormat="1" ht="16" x14ac:dyDescent="0.2">
      <c r="B110"/>
      <c r="C110"/>
      <c r="D110"/>
      <c r="E110" s="160"/>
      <c r="F110"/>
      <c r="G110" s="159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 s="259"/>
      <c r="W110" s="23"/>
      <c r="X110" s="23"/>
      <c r="Y110" s="259"/>
      <c r="Z110" s="259"/>
      <c r="AA110" s="259"/>
      <c r="AB110" s="258"/>
      <c r="AC110" s="258"/>
      <c r="AD110" s="258"/>
      <c r="AE110" s="258"/>
      <c r="AF110" s="258"/>
      <c r="AG110" s="258"/>
      <c r="AH110" s="258"/>
      <c r="AI110" s="258"/>
      <c r="AJ110" s="258"/>
      <c r="AK110" s="258"/>
      <c r="AL110" s="261">
        <f t="shared" si="15"/>
        <v>-0.50000000000000222</v>
      </c>
      <c r="AM110" s="260">
        <f t="shared" si="14"/>
        <v>0.35206532676429914</v>
      </c>
      <c r="AN110" s="260" t="e" cm="1">
        <f t="array" ref="AN110">_xlfn.IFS(
    FALSE, N("Check if X1 shading is ON"),
    $AN$48&lt;&gt;"x", NA(),
    FALSE, N("Check if case is 'LEFT' and x axis value less than z score"),
    AND($Y$67 = "LEFT", $AL110 &lt; IF($AC$67="", 0, $AC$67)), $AM110,
    FALSE, N("Check if case is 'RIGHT' and x axis value greater than z score"),
    AND($Y$67 = "RIGHT", $AL110 &gt; IF($AC$67="", 0, $AC$67)), $AM110,
    FALSE, N("Check if case is 'TWO' and both directions"),
    AND(
        $Y$67 = "TWO",
        OR($AL110 &lt; -ABS($AC$67), $AL110 &gt; ABS($AC$68))
    ), $AM110,
    FALSE, N("Default case: Return NA()"),
    TRUE, NA()
)</f>
        <v>#N/A</v>
      </c>
      <c r="AO110" s="260" t="e" cm="1">
        <f t="array" ref="AO110">_xlfn.IFS(
    FALSE, N("Check if X1 shading is ON"),
    $AN$48&lt;&gt;"x", NA(),
    FALSE, N("Check if case is 'LEFT' and x axis value less than z score"),
    AND($Y$68 = "LEFT", $AL110 &lt; IF($AC$68="", 0, $AC$68)), $AM110,
    FALSE, N("Check if case is 'RIGHT' and x axis value greater than z score"),
    AND($Y$68 = "RIGHT", $AL110 &gt; IF($AC$68="", 0, $AC$68)), $AM110,
    FALSE, N("Default case: Return NA()"),
    TRUE, NA()
)</f>
        <v>#N/A</v>
      </c>
      <c r="AP110" s="260" t="e" cm="1">
        <f t="array" ref="AP110">_xlfn.IFS(
    FALSE, N("Check if X1 shading is ON"),
    $AP$48&lt;&gt;"x", NA(),
    FALSE, N("Check if case is 'LEFT' and x axis value less than z score"),
    AND($Y$71 = "LEFT", $AL110 &lt; IF($AC$71="", 0, $AC$71)), $AM110,
    FALSE, N("Check if case is 'RIGHT' and x axis value greater than z score"),
    AND($Y$71 = "RIGHT", $AL110 &gt; IF($AC$71="", 0, $AC$71)), $AM110,
    FALSE, N("Check if case is 'TWO' and both directions"),
    AND(
        $Y$71 = "TWO",
        OR($AL110 &lt; -ABS($AC$71), $AL110 &gt; ABS($AC$71))
    ), $AM110,
    FALSE, N("Default case: Return NA()"),
    TRUE, NA()
)</f>
        <v>#N/A</v>
      </c>
      <c r="AQ110" s="258"/>
      <c r="AR110" s="23">
        <v>0.33333333333333115</v>
      </c>
      <c r="AS110" s="23">
        <v>0.13400000000000001</v>
      </c>
      <c r="AT110" s="23">
        <f t="shared" si="16"/>
        <v>0.13400000000000001</v>
      </c>
      <c r="AU110" s="23" t="str">
        <f t="shared" si="17"/>
        <v>x</v>
      </c>
    </row>
    <row r="111" spans="2:47" s="257" customFormat="1" ht="16" x14ac:dyDescent="0.2">
      <c r="B111"/>
      <c r="C111"/>
      <c r="D111"/>
      <c r="E111" s="160"/>
      <c r="F111"/>
      <c r="G111" s="159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 s="259"/>
      <c r="W111" s="23"/>
      <c r="X111" s="23"/>
      <c r="Y111" s="259"/>
      <c r="Z111" s="259"/>
      <c r="AA111" s="259"/>
      <c r="AB111" s="258"/>
      <c r="AC111" s="258"/>
      <c r="AD111" s="258"/>
      <c r="AE111" s="258"/>
      <c r="AF111" s="258"/>
      <c r="AG111" s="258"/>
      <c r="AH111" s="258"/>
      <c r="AI111" s="258"/>
      <c r="AJ111" s="258"/>
      <c r="AK111" s="258"/>
      <c r="AL111" s="261">
        <f t="shared" si="15"/>
        <v>-0.45833333333333554</v>
      </c>
      <c r="AM111" s="260">
        <f t="shared" si="14"/>
        <v>0.35916504691680912</v>
      </c>
      <c r="AN111" s="260" t="e" cm="1">
        <f t="array" ref="AN111">_xlfn.IFS(
    FALSE, N("Check if X1 shading is ON"),
    $AN$48&lt;&gt;"x", NA(),
    FALSE, N("Check if case is 'LEFT' and x axis value less than z score"),
    AND($Y$67 = "LEFT", $AL111 &lt; IF($AC$67="", 0, $AC$67)), $AM111,
    FALSE, N("Check if case is 'RIGHT' and x axis value greater than z score"),
    AND($Y$67 = "RIGHT", $AL111 &gt; IF($AC$67="", 0, $AC$67)), $AM111,
    FALSE, N("Check if case is 'TWO' and both directions"),
    AND(
        $Y$67 = "TWO",
        OR($AL111 &lt; -ABS($AC$67), $AL111 &gt; ABS($AC$68))
    ), $AM111,
    FALSE, N("Default case: Return NA()"),
    TRUE, NA()
)</f>
        <v>#N/A</v>
      </c>
      <c r="AO111" s="260" t="e" cm="1">
        <f t="array" ref="AO111">_xlfn.IFS(
    FALSE, N("Check if X1 shading is ON"),
    $AN$48&lt;&gt;"x", NA(),
    FALSE, N("Check if case is 'LEFT' and x axis value less than z score"),
    AND($Y$68 = "LEFT", $AL111 &lt; IF($AC$68="", 0, $AC$68)), $AM111,
    FALSE, N("Check if case is 'RIGHT' and x axis value greater than z score"),
    AND($Y$68 = "RIGHT", $AL111 &gt; IF($AC$68="", 0, $AC$68)), $AM111,
    FALSE, N("Default case: Return NA()"),
    TRUE, NA()
)</f>
        <v>#N/A</v>
      </c>
      <c r="AP111" s="260" t="e" cm="1">
        <f t="array" ref="AP111">_xlfn.IFS(
    FALSE, N("Check if X1 shading is ON"),
    $AP$48&lt;&gt;"x", NA(),
    FALSE, N("Check if case is 'LEFT' and x axis value less than z score"),
    AND($Y$71 = "LEFT", $AL111 &lt; IF($AC$71="", 0, $AC$71)), $AM111,
    FALSE, N("Check if case is 'RIGHT' and x axis value greater than z score"),
    AND($Y$71 = "RIGHT", $AL111 &gt; IF($AC$71="", 0, $AC$71)), $AM111,
    FALSE, N("Check if case is 'TWO' and both directions"),
    AND(
        $Y$71 = "TWO",
        OR($AL111 &lt; -ABS($AC$71), $AL111 &gt; ABS($AC$71))
    ), $AM111,
    FALSE, N("Default case: Return NA()"),
    TRUE, NA()
)</f>
        <v>#N/A</v>
      </c>
      <c r="AQ111" s="258"/>
      <c r="AR111" s="23">
        <v>0.49999999999999789</v>
      </c>
      <c r="AS111" s="23">
        <v>0.13400000000000001</v>
      </c>
      <c r="AT111" s="23">
        <f t="shared" si="16"/>
        <v>0.13400000000000001</v>
      </c>
      <c r="AU111" s="23" t="str">
        <f t="shared" si="17"/>
        <v>x</v>
      </c>
    </row>
    <row r="112" spans="2:47" s="257" customFormat="1" ht="19" x14ac:dyDescent="0.25">
      <c r="B112"/>
      <c r="C112"/>
      <c r="D112"/>
      <c r="E112" s="160"/>
      <c r="F112"/>
      <c r="G112" s="159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 s="266" t="s">
        <v>387</v>
      </c>
      <c r="W112" s="23"/>
      <c r="X112" s="23"/>
      <c r="Y112" s="259"/>
      <c r="Z112" s="259"/>
      <c r="AA112" s="259"/>
      <c r="AB112" s="258"/>
      <c r="AC112" s="16"/>
      <c r="AD112" s="16"/>
      <c r="AE112" s="16"/>
      <c r="AF112" s="16"/>
      <c r="AG112" s="16"/>
      <c r="AH112" s="16"/>
      <c r="AI112" s="258"/>
      <c r="AJ112" s="258"/>
      <c r="AK112" s="258"/>
      <c r="AL112" s="261">
        <f t="shared" si="15"/>
        <v>-0.41666666666666885</v>
      </c>
      <c r="AM112" s="260">
        <f t="shared" si="14"/>
        <v>0.36577236641400213</v>
      </c>
      <c r="AN112" s="260" t="e" cm="1">
        <f t="array" ref="AN112">_xlfn.IFS(
    FALSE, N("Check if X1 shading is ON"),
    $AN$48&lt;&gt;"x", NA(),
    FALSE, N("Check if case is 'LEFT' and x axis value less than z score"),
    AND($Y$67 = "LEFT", $AL112 &lt; IF($AC$67="", 0, $AC$67)), $AM112,
    FALSE, N("Check if case is 'RIGHT' and x axis value greater than z score"),
    AND($Y$67 = "RIGHT", $AL112 &gt; IF($AC$67="", 0, $AC$67)), $AM112,
    FALSE, N("Check if case is 'TWO' and both directions"),
    AND(
        $Y$67 = "TWO",
        OR($AL112 &lt; -ABS($AC$67), $AL112 &gt; ABS($AC$68))
    ), $AM112,
    FALSE, N("Default case: Return NA()"),
    TRUE, NA()
)</f>
        <v>#N/A</v>
      </c>
      <c r="AO112" s="260" t="e" cm="1">
        <f t="array" ref="AO112">_xlfn.IFS(
    FALSE, N("Check if X1 shading is ON"),
    $AN$48&lt;&gt;"x", NA(),
    FALSE, N("Check if case is 'LEFT' and x axis value less than z score"),
    AND($Y$68 = "LEFT", $AL112 &lt; IF($AC$68="", 0, $AC$68)), $AM112,
    FALSE, N("Check if case is 'RIGHT' and x axis value greater than z score"),
    AND($Y$68 = "RIGHT", $AL112 &gt; IF($AC$68="", 0, $AC$68)), $AM112,
    FALSE, N("Default case: Return NA()"),
    TRUE, NA()
)</f>
        <v>#N/A</v>
      </c>
      <c r="AP112" s="260" t="e" cm="1">
        <f t="array" ref="AP112">_xlfn.IFS(
    FALSE, N("Check if X1 shading is ON"),
    $AP$48&lt;&gt;"x", NA(),
    FALSE, N("Check if case is 'LEFT' and x axis value less than z score"),
    AND($Y$71 = "LEFT", $AL112 &lt; IF($AC$71="", 0, $AC$71)), $AM112,
    FALSE, N("Check if case is 'RIGHT' and x axis value greater than z score"),
    AND($Y$71 = "RIGHT", $AL112 &gt; IF($AC$71="", 0, $AC$71)), $AM112,
    FALSE, N("Check if case is 'TWO' and both directions"),
    AND(
        $Y$71 = "TWO",
        OR($AL112 &lt; -ABS($AC$71), $AL112 &gt; ABS($AC$71))
    ), $AM112,
    FALSE, N("Default case: Return NA()"),
    TRUE, NA()
)</f>
        <v>#N/A</v>
      </c>
      <c r="AQ112" s="258"/>
      <c r="AR112" s="23">
        <v>0.66666666666666441</v>
      </c>
      <c r="AS112" s="23">
        <v>0.13400000000000001</v>
      </c>
      <c r="AT112" s="23">
        <f t="shared" si="16"/>
        <v>0.13400000000000001</v>
      </c>
      <c r="AU112" s="23" t="str">
        <f t="shared" si="17"/>
        <v>x</v>
      </c>
    </row>
    <row r="113" spans="22:47" s="257" customFormat="1" ht="16" x14ac:dyDescent="0.2">
      <c r="V113" s="264" t="s">
        <v>289</v>
      </c>
      <c r="W113" s="5" t="s">
        <v>290</v>
      </c>
      <c r="X113" s="264" t="s">
        <v>388</v>
      </c>
      <c r="Y113" s="264" t="s">
        <v>389</v>
      </c>
      <c r="Z113" s="264" t="s">
        <v>390</v>
      </c>
      <c r="AA113" s="264" t="s">
        <v>391</v>
      </c>
      <c r="AB113" s="258"/>
      <c r="AC113" s="16"/>
      <c r="AD113" s="16"/>
      <c r="AE113" s="16"/>
      <c r="AF113" s="16"/>
      <c r="AG113" s="16"/>
      <c r="AH113" s="16"/>
      <c r="AI113" s="258"/>
      <c r="AJ113" s="258"/>
      <c r="AK113" s="258"/>
      <c r="AL113" s="261">
        <f t="shared" si="15"/>
        <v>-0.37500000000000216</v>
      </c>
      <c r="AM113" s="260">
        <f t="shared" si="14"/>
        <v>0.37185509386976862</v>
      </c>
      <c r="AN113" s="260" t="e" cm="1">
        <f t="array" ref="AN113">_xlfn.IFS(
    FALSE, N("Check if X1 shading is ON"),
    $AN$48&lt;&gt;"x", NA(),
    FALSE, N("Check if case is 'LEFT' and x axis value less than z score"),
    AND($Y$67 = "LEFT", $AL113 &lt; IF($AC$67="", 0, $AC$67)), $AM113,
    FALSE, N("Check if case is 'RIGHT' and x axis value greater than z score"),
    AND($Y$67 = "RIGHT", $AL113 &gt; IF($AC$67="", 0, $AC$67)), $AM113,
    FALSE, N("Check if case is 'TWO' and both directions"),
    AND(
        $Y$67 = "TWO",
        OR($AL113 &lt; -ABS($AC$67), $AL113 &gt; ABS($AC$68))
    ), $AM113,
    FALSE, N("Default case: Return NA()"),
    TRUE, NA()
)</f>
        <v>#N/A</v>
      </c>
      <c r="AO113" s="260" t="e" cm="1">
        <f t="array" ref="AO113">_xlfn.IFS(
    FALSE, N("Check if X1 shading is ON"),
    $AN$48&lt;&gt;"x", NA(),
    FALSE, N("Check if case is 'LEFT' and x axis value less than z score"),
    AND($Y$68 = "LEFT", $AL113 &lt; IF($AC$68="", 0, $AC$68)), $AM113,
    FALSE, N("Check if case is 'RIGHT' and x axis value greater than z score"),
    AND($Y$68 = "RIGHT", $AL113 &gt; IF($AC$68="", 0, $AC$68)), $AM113,
    FALSE, N("Default case: Return NA()"),
    TRUE, NA()
)</f>
        <v>#N/A</v>
      </c>
      <c r="AP113" s="260" t="e" cm="1">
        <f t="array" ref="AP113">_xlfn.IFS(
    FALSE, N("Check if X1 shading is ON"),
    $AP$48&lt;&gt;"x", NA(),
    FALSE, N("Check if case is 'LEFT' and x axis value less than z score"),
    AND($Y$71 = "LEFT", $AL113 &lt; IF($AC$71="", 0, $AC$71)), $AM113,
    FALSE, N("Check if case is 'RIGHT' and x axis value greater than z score"),
    AND($Y$71 = "RIGHT", $AL113 &gt; IF($AC$71="", 0, $AC$71)), $AM113,
    FALSE, N("Check if case is 'TWO' and both directions"),
    AND(
        $Y$71 = "TWO",
        OR($AL113 &lt; -ABS($AC$71), $AL113 &gt; ABS($AC$71))
    ), $AM113,
    FALSE, N("Default case: Return NA()"),
    TRUE, NA()
)</f>
        <v>#N/A</v>
      </c>
      <c r="AQ113" s="258"/>
      <c r="AR113" s="23">
        <v>0.83333333333333093</v>
      </c>
      <c r="AS113" s="23">
        <v>0.13400000000000001</v>
      </c>
      <c r="AT113" s="23">
        <f t="shared" si="16"/>
        <v>0.13400000000000001</v>
      </c>
      <c r="AU113" s="23" t="str">
        <f t="shared" si="17"/>
        <v>x</v>
      </c>
    </row>
    <row r="114" spans="22:47" s="257" customFormat="1" ht="17" x14ac:dyDescent="0.2">
      <c r="V114" s="267" t="str">
        <f>AG47</f>
        <v>x</v>
      </c>
      <c r="W114" s="23">
        <f>IF(V114="x",-0.02,NA())</f>
        <v>-0.02</v>
      </c>
      <c r="X114" s="259">
        <v>-4</v>
      </c>
      <c r="Y114" s="259">
        <f>IF(
    ISNA(V114),
    NA(),
    W114
)</f>
        <v>-0.02</v>
      </c>
      <c r="Z114" s="23"/>
      <c r="AA114" s="264"/>
      <c r="AB114" s="258"/>
      <c r="AC114" s="16"/>
      <c r="AD114" s="16"/>
      <c r="AE114" s="16"/>
      <c r="AF114" s="16"/>
      <c r="AG114" s="16"/>
      <c r="AH114" s="16"/>
      <c r="AI114" s="258"/>
      <c r="AJ114" s="258"/>
      <c r="AK114" s="258"/>
      <c r="AL114" s="261">
        <f t="shared" si="15"/>
        <v>-0.33333333333333548</v>
      </c>
      <c r="AM114" s="260">
        <f t="shared" ref="AM114:AM145" si="18">IF(
    LEFT($W$67,1) ="T",
    _xlfn.T.DIST(AL114, $V$67-1, FALSE),
    _xlfn.NORM.S.DIST(AL114, FALSE)
)</f>
        <v>0.37738322769299293</v>
      </c>
      <c r="AN114" s="260" t="e" cm="1">
        <f t="array" ref="AN114">_xlfn.IFS(
    FALSE, N("Check if X1 shading is ON"),
    $AN$48&lt;&gt;"x", NA(),
    FALSE, N("Check if case is 'LEFT' and x axis value less than z score"),
    AND($Y$67 = "LEFT", $AL114 &lt; IF($AC$67="", 0, $AC$67)), $AM114,
    FALSE, N("Check if case is 'RIGHT' and x axis value greater than z score"),
    AND($Y$67 = "RIGHT", $AL114 &gt; IF($AC$67="", 0, $AC$67)), $AM114,
    FALSE, N("Check if case is 'TWO' and both directions"),
    AND(
        $Y$67 = "TWO",
        OR($AL114 &lt; -ABS($AC$67), $AL114 &gt; ABS($AC$68))
    ), $AM114,
    FALSE, N("Default case: Return NA()"),
    TRUE, NA()
)</f>
        <v>#N/A</v>
      </c>
      <c r="AO114" s="260" t="e" cm="1">
        <f t="array" ref="AO114">_xlfn.IFS(
    FALSE, N("Check if X1 shading is ON"),
    $AN$48&lt;&gt;"x", NA(),
    FALSE, N("Check if case is 'LEFT' and x axis value less than z score"),
    AND($Y$68 = "LEFT", $AL114 &lt; IF($AC$68="", 0, $AC$68)), $AM114,
    FALSE, N("Check if case is 'RIGHT' and x axis value greater than z score"),
    AND($Y$68 = "RIGHT", $AL114 &gt; IF($AC$68="", 0, $AC$68)), $AM114,
    FALSE, N("Default case: Return NA()"),
    TRUE, NA()
)</f>
        <v>#N/A</v>
      </c>
      <c r="AP114" s="260" t="e" cm="1">
        <f t="array" ref="AP114">_xlfn.IFS(
    FALSE, N("Check if X1 shading is ON"),
    $AP$48&lt;&gt;"x", NA(),
    FALSE, N("Check if case is 'LEFT' and x axis value less than z score"),
    AND($Y$71 = "LEFT", $AL114 &lt; IF($AC$71="", 0, $AC$71)), $AM114,
    FALSE, N("Check if case is 'RIGHT' and x axis value greater than z score"),
    AND($Y$71 = "RIGHT", $AL114 &gt; IF($AC$71="", 0, $AC$71)), $AM114,
    FALSE, N("Check if case is 'TWO' and both directions"),
    AND(
        $Y$71 = "TWO",
        OR($AL114 &lt; -ABS($AC$71), $AL114 &gt; ABS($AC$71))
    ), $AM114,
    FALSE, N("Default case: Return NA()"),
    TRUE, NA()
)</f>
        <v>#N/A</v>
      </c>
      <c r="AQ114" s="258"/>
      <c r="AR114" s="23">
        <v>1.1666666666666643</v>
      </c>
      <c r="AS114" s="23">
        <v>0.13400000000000001</v>
      </c>
      <c r="AT114" s="23">
        <f t="shared" si="16"/>
        <v>0.13400000000000001</v>
      </c>
      <c r="AU114" s="23" t="str">
        <f t="shared" si="17"/>
        <v>x</v>
      </c>
    </row>
    <row r="115" spans="22:47" s="257" customFormat="1" ht="16" x14ac:dyDescent="0.2">
      <c r="V115" s="259"/>
      <c r="W115" s="23"/>
      <c r="X115" s="259">
        <f t="shared" ref="X115:X121" si="19">X114+1</f>
        <v>-3</v>
      </c>
      <c r="Y115" s="259">
        <f t="shared" ref="Y115:Y121" si="20">Y114</f>
        <v>-0.02</v>
      </c>
      <c r="Z115" s="23" t="str">
        <f>X115&amp;$AC$66</f>
        <v>-3z</v>
      </c>
      <c r="AA115" s="260">
        <f t="shared" ref="AA115:AA121" si="21">IF($V$114="x",_xlfn.NORM.S.DIST(X115,FALSE),NA())</f>
        <v>4.4318484119380075E-3</v>
      </c>
      <c r="AB115" s="258"/>
      <c r="AC115" s="16"/>
      <c r="AD115" s="16"/>
      <c r="AE115" s="16"/>
      <c r="AF115" s="16"/>
      <c r="AG115" s="16"/>
      <c r="AH115" s="16"/>
      <c r="AI115" s="258"/>
      <c r="AJ115" s="258"/>
      <c r="AK115" s="258"/>
      <c r="AL115" s="261">
        <f t="shared" ref="AL115:AL146" si="22">AL114+$AK$52</f>
        <v>-0.29166666666666879</v>
      </c>
      <c r="AM115" s="260">
        <f t="shared" si="18"/>
        <v>0.3823292022799164</v>
      </c>
      <c r="AN115" s="260" t="e" cm="1">
        <f t="array" ref="AN115">_xlfn.IFS(
    FALSE, N("Check if X1 shading is ON"),
    $AN$48&lt;&gt;"x", NA(),
    FALSE, N("Check if case is 'LEFT' and x axis value less than z score"),
    AND($Y$67 = "LEFT", $AL115 &lt; IF($AC$67="", 0, $AC$67)), $AM115,
    FALSE, N("Check if case is 'RIGHT' and x axis value greater than z score"),
    AND($Y$67 = "RIGHT", $AL115 &gt; IF($AC$67="", 0, $AC$67)), $AM115,
    FALSE, N("Check if case is 'TWO' and both directions"),
    AND(
        $Y$67 = "TWO",
        OR($AL115 &lt; -ABS($AC$67), $AL115 &gt; ABS($AC$68))
    ), $AM115,
    FALSE, N("Default case: Return NA()"),
    TRUE, NA()
)</f>
        <v>#N/A</v>
      </c>
      <c r="AO115" s="260" t="e" cm="1">
        <f t="array" ref="AO115">_xlfn.IFS(
    FALSE, N("Check if X1 shading is ON"),
    $AN$48&lt;&gt;"x", NA(),
    FALSE, N("Check if case is 'LEFT' and x axis value less than z score"),
    AND($Y$68 = "LEFT", $AL115 &lt; IF($AC$68="", 0, $AC$68)), $AM115,
    FALSE, N("Check if case is 'RIGHT' and x axis value greater than z score"),
    AND($Y$68 = "RIGHT", $AL115 &gt; IF($AC$68="", 0, $AC$68)), $AM115,
    FALSE, N("Default case: Return NA()"),
    TRUE, NA()
)</f>
        <v>#N/A</v>
      </c>
      <c r="AP115" s="260" t="e" cm="1">
        <f t="array" ref="AP115">_xlfn.IFS(
    FALSE, N("Check if X1 shading is ON"),
    $AP$48&lt;&gt;"x", NA(),
    FALSE, N("Check if case is 'LEFT' and x axis value less than z score"),
    AND($Y$71 = "LEFT", $AL115 &lt; IF($AC$71="", 0, $AC$71)), $AM115,
    FALSE, N("Check if case is 'RIGHT' and x axis value greater than z score"),
    AND($Y$71 = "RIGHT", $AL115 &gt; IF($AC$71="", 0, $AC$71)), $AM115,
    FALSE, N("Check if case is 'TWO' and both directions"),
    AND(
        $Y$71 = "TWO",
        OR($AL115 &lt; -ABS($AC$71), $AL115 &gt; ABS($AC$71))
    ), $AM115,
    FALSE, N("Default case: Return NA()"),
    TRUE, NA()
)</f>
        <v>#N/A</v>
      </c>
      <c r="AQ115" s="258"/>
      <c r="AR115" s="23">
        <v>1.3333333333333313</v>
      </c>
      <c r="AS115" s="23">
        <v>0.13400000000000001</v>
      </c>
      <c r="AT115" s="23">
        <f t="shared" si="16"/>
        <v>0.13400000000000001</v>
      </c>
      <c r="AU115" s="23" t="str">
        <f t="shared" si="17"/>
        <v>x</v>
      </c>
    </row>
    <row r="116" spans="22:47" s="257" customFormat="1" ht="16" x14ac:dyDescent="0.2">
      <c r="V116" s="259"/>
      <c r="W116" s="23"/>
      <c r="X116" s="259">
        <f t="shared" si="19"/>
        <v>-2</v>
      </c>
      <c r="Y116" s="259">
        <f t="shared" si="20"/>
        <v>-0.02</v>
      </c>
      <c r="Z116" s="23" t="str">
        <f>X116&amp;$AC$66</f>
        <v>-2z</v>
      </c>
      <c r="AA116" s="260">
        <f t="shared" si="21"/>
        <v>5.3990966513188063E-2</v>
      </c>
      <c r="AB116" s="258"/>
      <c r="AC116" s="16"/>
      <c r="AD116" s="16"/>
      <c r="AE116" s="16"/>
      <c r="AF116" s="16"/>
      <c r="AG116" s="16"/>
      <c r="AH116" s="16"/>
      <c r="AI116" s="258"/>
      <c r="AJ116" s="258"/>
      <c r="AK116" s="258"/>
      <c r="AL116" s="261">
        <f t="shared" si="22"/>
        <v>-0.25000000000000211</v>
      </c>
      <c r="AM116" s="260">
        <f t="shared" si="18"/>
        <v>0.38666811680284902</v>
      </c>
      <c r="AN116" s="260" t="e" cm="1">
        <f t="array" ref="AN116">_xlfn.IFS(
    FALSE, N("Check if X1 shading is ON"),
    $AN$48&lt;&gt;"x", NA(),
    FALSE, N("Check if case is 'LEFT' and x axis value less than z score"),
    AND($Y$67 = "LEFT", $AL116 &lt; IF($AC$67="", 0, $AC$67)), $AM116,
    FALSE, N("Check if case is 'RIGHT' and x axis value greater than z score"),
    AND($Y$67 = "RIGHT", $AL116 &gt; IF($AC$67="", 0, $AC$67)), $AM116,
    FALSE, N("Check if case is 'TWO' and both directions"),
    AND(
        $Y$67 = "TWO",
        OR($AL116 &lt; -ABS($AC$67), $AL116 &gt; ABS($AC$68))
    ), $AM116,
    FALSE, N("Default case: Return NA()"),
    TRUE, NA()
)</f>
        <v>#N/A</v>
      </c>
      <c r="AO116" s="260" t="e" cm="1">
        <f t="array" ref="AO116">_xlfn.IFS(
    FALSE, N("Check if X1 shading is ON"),
    $AN$48&lt;&gt;"x", NA(),
    FALSE, N("Check if case is 'LEFT' and x axis value less than z score"),
    AND($Y$68 = "LEFT", $AL116 &lt; IF($AC$68="", 0, $AC$68)), $AM116,
    FALSE, N("Check if case is 'RIGHT' and x axis value greater than z score"),
    AND($Y$68 = "RIGHT", $AL116 &gt; IF($AC$68="", 0, $AC$68)), $AM116,
    FALSE, N("Default case: Return NA()"),
    TRUE, NA()
)</f>
        <v>#N/A</v>
      </c>
      <c r="AP116" s="260" t="e" cm="1">
        <f t="array" ref="AP116">_xlfn.IFS(
    FALSE, N("Check if X1 shading is ON"),
    $AP$48&lt;&gt;"x", NA(),
    FALSE, N("Check if case is 'LEFT' and x axis value less than z score"),
    AND($Y$71 = "LEFT", $AL116 &lt; IF($AC$71="", 0, $AC$71)), $AM116,
    FALSE, N("Check if case is 'RIGHT' and x axis value greater than z score"),
    AND($Y$71 = "RIGHT", $AL116 &gt; IF($AC$71="", 0, $AC$71)), $AM116,
    FALSE, N("Check if case is 'TWO' and both directions"),
    AND(
        $Y$71 = "TWO",
        OR($AL116 &lt; -ABS($AC$71), $AL116 &gt; ABS($AC$71))
    ), $AM116,
    FALSE, N("Default case: Return NA()"),
    TRUE, NA()
)</f>
        <v>#N/A</v>
      </c>
      <c r="AQ116" s="258"/>
      <c r="AR116" s="23">
        <v>-1.1666666666666687</v>
      </c>
      <c r="AS116" s="23">
        <v>0.158</v>
      </c>
      <c r="AT116" s="23">
        <f t="shared" si="16"/>
        <v>0.158</v>
      </c>
      <c r="AU116" s="23" t="str">
        <f t="shared" si="17"/>
        <v>x</v>
      </c>
    </row>
    <row r="117" spans="22:47" s="257" customFormat="1" ht="16" x14ac:dyDescent="0.2">
      <c r="V117" s="259"/>
      <c r="W117" s="23"/>
      <c r="X117" s="259">
        <f t="shared" si="19"/>
        <v>-1</v>
      </c>
      <c r="Y117" s="259">
        <f t="shared" si="20"/>
        <v>-0.02</v>
      </c>
      <c r="Z117" s="23" t="str">
        <f>X117&amp;$AC$66</f>
        <v>-1z</v>
      </c>
      <c r="AA117" s="260">
        <f t="shared" si="21"/>
        <v>0.24197072451914337</v>
      </c>
      <c r="AB117" s="258"/>
      <c r="AC117" s="16"/>
      <c r="AD117" s="16"/>
      <c r="AE117" s="16"/>
      <c r="AF117" s="16"/>
      <c r="AG117" s="16"/>
      <c r="AH117" s="16"/>
      <c r="AI117" s="258"/>
      <c r="AJ117" s="258"/>
      <c r="AK117" s="258"/>
      <c r="AL117" s="261">
        <f t="shared" si="22"/>
        <v>-0.20833333333333545</v>
      </c>
      <c r="AM117" s="260">
        <f t="shared" si="18"/>
        <v>0.39037794394036218</v>
      </c>
      <c r="AN117" s="260" t="e" cm="1">
        <f t="array" ref="AN117">_xlfn.IFS(
    FALSE, N("Check if X1 shading is ON"),
    $AN$48&lt;&gt;"x", NA(),
    FALSE, N("Check if case is 'LEFT' and x axis value less than z score"),
    AND($Y$67 = "LEFT", $AL117 &lt; IF($AC$67="", 0, $AC$67)), $AM117,
    FALSE, N("Check if case is 'RIGHT' and x axis value greater than z score"),
    AND($Y$67 = "RIGHT", $AL117 &gt; IF($AC$67="", 0, $AC$67)), $AM117,
    FALSE, N("Check if case is 'TWO' and both directions"),
    AND(
        $Y$67 = "TWO",
        OR($AL117 &lt; -ABS($AC$67), $AL117 &gt; ABS($AC$68))
    ), $AM117,
    FALSE, N("Default case: Return NA()"),
    TRUE, NA()
)</f>
        <v>#N/A</v>
      </c>
      <c r="AO117" s="260" t="e" cm="1">
        <f t="array" ref="AO117">_xlfn.IFS(
    FALSE, N("Check if X1 shading is ON"),
    $AN$48&lt;&gt;"x", NA(),
    FALSE, N("Check if case is 'LEFT' and x axis value less than z score"),
    AND($Y$68 = "LEFT", $AL117 &lt; IF($AC$68="", 0, $AC$68)), $AM117,
    FALSE, N("Check if case is 'RIGHT' and x axis value greater than z score"),
    AND($Y$68 = "RIGHT", $AL117 &gt; IF($AC$68="", 0, $AC$68)), $AM117,
    FALSE, N("Default case: Return NA()"),
    TRUE, NA()
)</f>
        <v>#N/A</v>
      </c>
      <c r="AP117" s="260" t="e" cm="1">
        <f t="array" ref="AP117">_xlfn.IFS(
    FALSE, N("Check if X1 shading is ON"),
    $AP$48&lt;&gt;"x", NA(),
    FALSE, N("Check if case is 'LEFT' and x axis value less than z score"),
    AND($Y$71 = "LEFT", $AL117 &lt; IF($AC$71="", 0, $AC$71)), $AM117,
    FALSE, N("Check if case is 'RIGHT' and x axis value greater than z score"),
    AND($Y$71 = "RIGHT", $AL117 &gt; IF($AC$71="", 0, $AC$71)), $AM117,
    FALSE, N("Check if case is 'TWO' and both directions"),
    AND(
        $Y$71 = "TWO",
        OR($AL117 &lt; -ABS($AC$71), $AL117 &gt; ABS($AC$71))
    ), $AM117,
    FALSE, N("Default case: Return NA()"),
    TRUE, NA()
)</f>
        <v>#N/A</v>
      </c>
      <c r="AQ117" s="258"/>
      <c r="AR117" s="23">
        <v>-0.83333333333333526</v>
      </c>
      <c r="AS117" s="23">
        <v>0.158</v>
      </c>
      <c r="AT117" s="23">
        <f t="shared" si="16"/>
        <v>0.158</v>
      </c>
      <c r="AU117" s="23" t="str">
        <f t="shared" si="17"/>
        <v>x</v>
      </c>
    </row>
    <row r="118" spans="22:47" s="257" customFormat="1" ht="16" x14ac:dyDescent="0.2">
      <c r="V118" s="259"/>
      <c r="W118" s="23"/>
      <c r="X118" s="259">
        <f t="shared" si="19"/>
        <v>0</v>
      </c>
      <c r="Y118" s="259">
        <f t="shared" si="20"/>
        <v>-0.02</v>
      </c>
      <c r="Z118" s="23">
        <f>X118</f>
        <v>0</v>
      </c>
      <c r="AA118" s="260">
        <f t="shared" si="21"/>
        <v>0.3989422804014327</v>
      </c>
      <c r="AB118" s="258"/>
      <c r="AC118" s="16"/>
      <c r="AD118" s="16"/>
      <c r="AE118" s="16"/>
      <c r="AF118" s="16"/>
      <c r="AG118" s="16"/>
      <c r="AH118" s="16"/>
      <c r="AI118" s="258"/>
      <c r="AJ118" s="258"/>
      <c r="AK118" s="258"/>
      <c r="AL118" s="261">
        <f t="shared" si="22"/>
        <v>-0.16666666666666879</v>
      </c>
      <c r="AM118" s="260">
        <f t="shared" si="18"/>
        <v>0.39343971610193973</v>
      </c>
      <c r="AN118" s="260" t="e" cm="1">
        <f t="array" ref="AN118">_xlfn.IFS(
    FALSE, N("Check if X1 shading is ON"),
    $AN$48&lt;&gt;"x", NA(),
    FALSE, N("Check if case is 'LEFT' and x axis value less than z score"),
    AND($Y$67 = "LEFT", $AL118 &lt; IF($AC$67="", 0, $AC$67)), $AM118,
    FALSE, N("Check if case is 'RIGHT' and x axis value greater than z score"),
    AND($Y$67 = "RIGHT", $AL118 &gt; IF($AC$67="", 0, $AC$67)), $AM118,
    FALSE, N("Check if case is 'TWO' and both directions"),
    AND(
        $Y$67 = "TWO",
        OR($AL118 &lt; -ABS($AC$67), $AL118 &gt; ABS($AC$68))
    ), $AM118,
    FALSE, N("Default case: Return NA()"),
    TRUE, NA()
)</f>
        <v>#N/A</v>
      </c>
      <c r="AO118" s="260" t="e" cm="1">
        <f t="array" ref="AO118">_xlfn.IFS(
    FALSE, N("Check if X1 shading is ON"),
    $AN$48&lt;&gt;"x", NA(),
    FALSE, N("Check if case is 'LEFT' and x axis value less than z score"),
    AND($Y$68 = "LEFT", $AL118 &lt; IF($AC$68="", 0, $AC$68)), $AM118,
    FALSE, N("Check if case is 'RIGHT' and x axis value greater than z score"),
    AND($Y$68 = "RIGHT", $AL118 &gt; IF($AC$68="", 0, $AC$68)), $AM118,
    FALSE, N("Default case: Return NA()"),
    TRUE, NA()
)</f>
        <v>#N/A</v>
      </c>
      <c r="AP118" s="260" t="e" cm="1">
        <f t="array" ref="AP118">_xlfn.IFS(
    FALSE, N("Check if X1 shading is ON"),
    $AP$48&lt;&gt;"x", NA(),
    FALSE, N("Check if case is 'LEFT' and x axis value less than z score"),
    AND($Y$71 = "LEFT", $AL118 &lt; IF($AC$71="", 0, $AC$71)), $AM118,
    FALSE, N("Check if case is 'RIGHT' and x axis value greater than z score"),
    AND($Y$71 = "RIGHT", $AL118 &gt; IF($AC$71="", 0, $AC$71)), $AM118,
    FALSE, N("Check if case is 'TWO' and both directions"),
    AND(
        $Y$71 = "TWO",
        OR($AL118 &lt; -ABS($AC$71), $AL118 &gt; ABS($AC$71))
    ), $AM118,
    FALSE, N("Default case: Return NA()"),
    TRUE, NA()
)</f>
        <v>#N/A</v>
      </c>
      <c r="AQ118" s="258"/>
      <c r="AR118" s="23">
        <v>-0.66666666666666874</v>
      </c>
      <c r="AS118" s="23">
        <v>0.158</v>
      </c>
      <c r="AT118" s="23">
        <f t="shared" si="16"/>
        <v>0.158</v>
      </c>
      <c r="AU118" s="23" t="str">
        <f t="shared" si="17"/>
        <v>x</v>
      </c>
    </row>
    <row r="119" spans="22:47" s="257" customFormat="1" ht="16" x14ac:dyDescent="0.2">
      <c r="V119" s="259"/>
      <c r="W119" s="23"/>
      <c r="X119" s="259">
        <f t="shared" si="19"/>
        <v>1</v>
      </c>
      <c r="Y119" s="259">
        <f t="shared" si="20"/>
        <v>-0.02</v>
      </c>
      <c r="Z119" s="23" t="str">
        <f>X119&amp;$AC$66</f>
        <v>1z</v>
      </c>
      <c r="AA119" s="260">
        <f t="shared" si="21"/>
        <v>0.24197072451914337</v>
      </c>
      <c r="AB119" s="258"/>
      <c r="AC119" s="16"/>
      <c r="AD119" s="16"/>
      <c r="AE119" s="16"/>
      <c r="AF119" s="16"/>
      <c r="AG119" s="16"/>
      <c r="AH119" s="16"/>
      <c r="AI119" s="258"/>
      <c r="AJ119" s="258"/>
      <c r="AK119" s="258"/>
      <c r="AL119" s="261">
        <f t="shared" si="22"/>
        <v>-0.12500000000000214</v>
      </c>
      <c r="AM119" s="260">
        <f t="shared" si="18"/>
        <v>0.39583768694474941</v>
      </c>
      <c r="AN119" s="260" t="e" cm="1">
        <f t="array" ref="AN119">_xlfn.IFS(
    FALSE, N("Check if X1 shading is ON"),
    $AN$48&lt;&gt;"x", NA(),
    FALSE, N("Check if case is 'LEFT' and x axis value less than z score"),
    AND($Y$67 = "LEFT", $AL119 &lt; IF($AC$67="", 0, $AC$67)), $AM119,
    FALSE, N("Check if case is 'RIGHT' and x axis value greater than z score"),
    AND($Y$67 = "RIGHT", $AL119 &gt; IF($AC$67="", 0, $AC$67)), $AM119,
    FALSE, N("Check if case is 'TWO' and both directions"),
    AND(
        $Y$67 = "TWO",
        OR($AL119 &lt; -ABS($AC$67), $AL119 &gt; ABS($AC$68))
    ), $AM119,
    FALSE, N("Default case: Return NA()"),
    TRUE, NA()
)</f>
        <v>#N/A</v>
      </c>
      <c r="AO119" s="260" t="e" cm="1">
        <f t="array" ref="AO119">_xlfn.IFS(
    FALSE, N("Check if X1 shading is ON"),
    $AN$48&lt;&gt;"x", NA(),
    FALSE, N("Check if case is 'LEFT' and x axis value less than z score"),
    AND($Y$68 = "LEFT", $AL119 &lt; IF($AC$68="", 0, $AC$68)), $AM119,
    FALSE, N("Check if case is 'RIGHT' and x axis value greater than z score"),
    AND($Y$68 = "RIGHT", $AL119 &gt; IF($AC$68="", 0, $AC$68)), $AM119,
    FALSE, N("Default case: Return NA()"),
    TRUE, NA()
)</f>
        <v>#N/A</v>
      </c>
      <c r="AP119" s="260" t="e" cm="1">
        <f t="array" ref="AP119">_xlfn.IFS(
    FALSE, N("Check if X1 shading is ON"),
    $AP$48&lt;&gt;"x", NA(),
    FALSE, N("Check if case is 'LEFT' and x axis value less than z score"),
    AND($Y$71 = "LEFT", $AL119 &lt; IF($AC$71="", 0, $AC$71)), $AM119,
    FALSE, N("Check if case is 'RIGHT' and x axis value greater than z score"),
    AND($Y$71 = "RIGHT", $AL119 &gt; IF($AC$71="", 0, $AC$71)), $AM119,
    FALSE, N("Check if case is 'TWO' and both directions"),
    AND(
        $Y$71 = "TWO",
        OR($AL119 &lt; -ABS($AC$71), $AL119 &gt; ABS($AC$71))
    ), $AM119,
    FALSE, N("Default case: Return NA()"),
    TRUE, NA()
)</f>
        <v>#N/A</v>
      </c>
      <c r="AQ119" s="258"/>
      <c r="AR119" s="23">
        <v>-0.50000000000000222</v>
      </c>
      <c r="AS119" s="23">
        <v>0.158</v>
      </c>
      <c r="AT119" s="23">
        <f t="shared" si="16"/>
        <v>0.158</v>
      </c>
      <c r="AU119" s="23" t="str">
        <f t="shared" si="17"/>
        <v>x</v>
      </c>
    </row>
    <row r="120" spans="22:47" s="257" customFormat="1" ht="16" x14ac:dyDescent="0.2">
      <c r="V120" s="259"/>
      <c r="W120" s="23"/>
      <c r="X120" s="259">
        <f t="shared" si="19"/>
        <v>2</v>
      </c>
      <c r="Y120" s="259">
        <f t="shared" si="20"/>
        <v>-0.02</v>
      </c>
      <c r="Z120" s="23" t="str">
        <f>X120&amp;$AC$66</f>
        <v>2z</v>
      </c>
      <c r="AA120" s="260">
        <f t="shared" si="21"/>
        <v>5.3990966513188063E-2</v>
      </c>
      <c r="AB120" s="258"/>
      <c r="AC120" s="16"/>
      <c r="AD120" s="16"/>
      <c r="AE120" s="16"/>
      <c r="AF120" s="16"/>
      <c r="AG120" s="16"/>
      <c r="AH120" s="16"/>
      <c r="AI120" s="258"/>
      <c r="AJ120" s="258"/>
      <c r="AK120" s="258"/>
      <c r="AL120" s="261">
        <f t="shared" si="22"/>
        <v>-8.333333333333548E-2</v>
      </c>
      <c r="AM120" s="260">
        <f t="shared" si="18"/>
        <v>0.39755946625834188</v>
      </c>
      <c r="AN120" s="260" t="e" cm="1">
        <f t="array" ref="AN120">_xlfn.IFS(
    FALSE, N("Check if X1 shading is ON"),
    $AN$48&lt;&gt;"x", NA(),
    FALSE, N("Check if case is 'LEFT' and x axis value less than z score"),
    AND($Y$67 = "LEFT", $AL120 &lt; IF($AC$67="", 0, $AC$67)), $AM120,
    FALSE, N("Check if case is 'RIGHT' and x axis value greater than z score"),
    AND($Y$67 = "RIGHT", $AL120 &gt; IF($AC$67="", 0, $AC$67)), $AM120,
    FALSE, N("Check if case is 'TWO' and both directions"),
    AND(
        $Y$67 = "TWO",
        OR($AL120 &lt; -ABS($AC$67), $AL120 &gt; ABS($AC$68))
    ), $AM120,
    FALSE, N("Default case: Return NA()"),
    TRUE, NA()
)</f>
        <v>#N/A</v>
      </c>
      <c r="AO120" s="260" t="e" cm="1">
        <f t="array" ref="AO120">_xlfn.IFS(
    FALSE, N("Check if X1 shading is ON"),
    $AN$48&lt;&gt;"x", NA(),
    FALSE, N("Check if case is 'LEFT' and x axis value less than z score"),
    AND($Y$68 = "LEFT", $AL120 &lt; IF($AC$68="", 0, $AC$68)), $AM120,
    FALSE, N("Check if case is 'RIGHT' and x axis value greater than z score"),
    AND($Y$68 = "RIGHT", $AL120 &gt; IF($AC$68="", 0, $AC$68)), $AM120,
    FALSE, N("Default case: Return NA()"),
    TRUE, NA()
)</f>
        <v>#N/A</v>
      </c>
      <c r="AP120" s="260" t="e" cm="1">
        <f t="array" ref="AP120">_xlfn.IFS(
    FALSE, N("Check if X1 shading is ON"),
    $AP$48&lt;&gt;"x", NA(),
    FALSE, N("Check if case is 'LEFT' and x axis value less than z score"),
    AND($Y$71 = "LEFT", $AL120 &lt; IF($AC$71="", 0, $AC$71)), $AM120,
    FALSE, N("Check if case is 'RIGHT' and x axis value greater than z score"),
    AND($Y$71 = "RIGHT", $AL120 &gt; IF($AC$71="", 0, $AC$71)), $AM120,
    FALSE, N("Check if case is 'TWO' and both directions"),
    AND(
        $Y$71 = "TWO",
        OR($AL120 &lt; -ABS($AC$71), $AL120 &gt; ABS($AC$71))
    ), $AM120,
    FALSE, N("Default case: Return NA()"),
    TRUE, NA()
)</f>
        <v>#N/A</v>
      </c>
      <c r="AQ120" s="258"/>
      <c r="AR120" s="23">
        <v>-0.33333333333333548</v>
      </c>
      <c r="AS120" s="23">
        <v>0.158</v>
      </c>
      <c r="AT120" s="23">
        <f t="shared" si="16"/>
        <v>0.158</v>
      </c>
      <c r="AU120" s="23" t="str">
        <f t="shared" si="17"/>
        <v>x</v>
      </c>
    </row>
    <row r="121" spans="22:47" s="257" customFormat="1" ht="16" x14ac:dyDescent="0.2">
      <c r="V121" s="259"/>
      <c r="W121" s="23"/>
      <c r="X121" s="259">
        <f t="shared" si="19"/>
        <v>3</v>
      </c>
      <c r="Y121" s="259">
        <f t="shared" si="20"/>
        <v>-0.02</v>
      </c>
      <c r="Z121" s="23" t="str">
        <f>X121&amp;$AC$66</f>
        <v>3z</v>
      </c>
      <c r="AA121" s="260">
        <f t="shared" si="21"/>
        <v>4.4318484119380075E-3</v>
      </c>
      <c r="AB121" s="258"/>
      <c r="AC121" s="16"/>
      <c r="AD121" s="16"/>
      <c r="AE121" s="16"/>
      <c r="AF121" s="16"/>
      <c r="AG121" s="16"/>
      <c r="AH121" s="16"/>
      <c r="AI121" s="258"/>
      <c r="AJ121" s="258"/>
      <c r="AK121" s="258"/>
      <c r="AL121" s="261">
        <f t="shared" si="22"/>
        <v>-4.1666666666668815E-2</v>
      </c>
      <c r="AM121" s="260">
        <f t="shared" si="18"/>
        <v>0.39859612660068527</v>
      </c>
      <c r="AN121" s="260" t="e" cm="1">
        <f t="array" ref="AN121">_xlfn.IFS(
    FALSE, N("Check if X1 shading is ON"),
    $AN$48&lt;&gt;"x", NA(),
    FALSE, N("Check if case is 'LEFT' and x axis value less than z score"),
    AND($Y$67 = "LEFT", $AL121 &lt; IF($AC$67="", 0, $AC$67)), $AM121,
    FALSE, N("Check if case is 'RIGHT' and x axis value greater than z score"),
    AND($Y$67 = "RIGHT", $AL121 &gt; IF($AC$67="", 0, $AC$67)), $AM121,
    FALSE, N("Check if case is 'TWO' and both directions"),
    AND(
        $Y$67 = "TWO",
        OR($AL121 &lt; -ABS($AC$67), $AL121 &gt; ABS($AC$68))
    ), $AM121,
    FALSE, N("Default case: Return NA()"),
    TRUE, NA()
)</f>
        <v>#N/A</v>
      </c>
      <c r="AO121" s="260" t="e" cm="1">
        <f t="array" ref="AO121">_xlfn.IFS(
    FALSE, N("Check if X1 shading is ON"),
    $AN$48&lt;&gt;"x", NA(),
    FALSE, N("Check if case is 'LEFT' and x axis value less than z score"),
    AND($Y$68 = "LEFT", $AL121 &lt; IF($AC$68="", 0, $AC$68)), $AM121,
    FALSE, N("Check if case is 'RIGHT' and x axis value greater than z score"),
    AND($Y$68 = "RIGHT", $AL121 &gt; IF($AC$68="", 0, $AC$68)), $AM121,
    FALSE, N("Default case: Return NA()"),
    TRUE, NA()
)</f>
        <v>#N/A</v>
      </c>
      <c r="AP121" s="260" t="e" cm="1">
        <f t="array" ref="AP121">_xlfn.IFS(
    FALSE, N("Check if X1 shading is ON"),
    $AP$48&lt;&gt;"x", NA(),
    FALSE, N("Check if case is 'LEFT' and x axis value less than z score"),
    AND($Y$71 = "LEFT", $AL121 &lt; IF($AC$71="", 0, $AC$71)), $AM121,
    FALSE, N("Check if case is 'RIGHT' and x axis value greater than z score"),
    AND($Y$71 = "RIGHT", $AL121 &gt; IF($AC$71="", 0, $AC$71)), $AM121,
    FALSE, N("Check if case is 'TWO' and both directions"),
    AND(
        $Y$71 = "TWO",
        OR($AL121 &lt; -ABS($AC$71), $AL121 &gt; ABS($AC$71))
    ), $AM121,
    FALSE, N("Default case: Return NA()"),
    TRUE, NA()
)</f>
        <v>#N/A</v>
      </c>
      <c r="AQ121" s="258"/>
      <c r="AR121" s="23">
        <v>-0.16666666666666879</v>
      </c>
      <c r="AS121" s="23">
        <v>0.158</v>
      </c>
      <c r="AT121" s="23">
        <f t="shared" si="16"/>
        <v>0.158</v>
      </c>
      <c r="AU121" s="23" t="str">
        <f t="shared" si="17"/>
        <v>x</v>
      </c>
    </row>
    <row r="122" spans="22:47" s="257" customFormat="1" ht="16" x14ac:dyDescent="0.2">
      <c r="V122" s="259"/>
      <c r="W122" s="23"/>
      <c r="X122" s="23"/>
      <c r="Y122" s="259"/>
      <c r="Z122" s="259"/>
      <c r="AA122" s="259"/>
      <c r="AB122" s="258"/>
      <c r="AC122" s="16"/>
      <c r="AD122" s="16"/>
      <c r="AE122" s="16"/>
      <c r="AF122" s="16"/>
      <c r="AG122" s="16"/>
      <c r="AH122" s="16"/>
      <c r="AI122" s="16"/>
      <c r="AJ122" s="258"/>
      <c r="AK122" s="258"/>
      <c r="AL122" s="261">
        <f t="shared" si="22"/>
        <v>-2.1510571102112408E-15</v>
      </c>
      <c r="AM122" s="260">
        <f t="shared" si="18"/>
        <v>0.3989422804014327</v>
      </c>
      <c r="AN122" s="260" t="e" cm="1">
        <f t="array" ref="AN122">_xlfn.IFS(
    FALSE, N("Check if X1 shading is ON"),
    $AN$48&lt;&gt;"x", NA(),
    FALSE, N("Check if case is 'LEFT' and x axis value less than z score"),
    AND($Y$67 = "LEFT", $AL122 &lt; IF($AC$67="", 0, $AC$67)), $AM122,
    FALSE, N("Check if case is 'RIGHT' and x axis value greater than z score"),
    AND($Y$67 = "RIGHT", $AL122 &gt; IF($AC$67="", 0, $AC$67)), $AM122,
    FALSE, N("Check if case is 'TWO' and both directions"),
    AND(
        $Y$67 = "TWO",
        OR($AL122 &lt; -ABS($AC$67), $AL122 &gt; ABS($AC$68))
    ), $AM122,
    FALSE, N("Default case: Return NA()"),
    TRUE, NA()
)</f>
        <v>#N/A</v>
      </c>
      <c r="AO122" s="260" t="e" cm="1">
        <f t="array" ref="AO122">_xlfn.IFS(
    FALSE, N("Check if X1 shading is ON"),
    $AN$48&lt;&gt;"x", NA(),
    FALSE, N("Check if case is 'LEFT' and x axis value less than z score"),
    AND($Y$68 = "LEFT", $AL122 &lt; IF($AC$68="", 0, $AC$68)), $AM122,
    FALSE, N("Check if case is 'RIGHT' and x axis value greater than z score"),
    AND($Y$68 = "RIGHT", $AL122 &gt; IF($AC$68="", 0, $AC$68)), $AM122,
    FALSE, N("Default case: Return NA()"),
    TRUE, NA()
)</f>
        <v>#N/A</v>
      </c>
      <c r="AP122" s="260" t="e" cm="1">
        <f t="array" ref="AP122">_xlfn.IFS(
    FALSE, N("Check if X1 shading is ON"),
    $AP$48&lt;&gt;"x", NA(),
    FALSE, N("Check if case is 'LEFT' and x axis value less than z score"),
    AND($Y$71 = "LEFT", $AL122 &lt; IF($AC$71="", 0, $AC$71)), $AM122,
    FALSE, N("Check if case is 'RIGHT' and x axis value greater than z score"),
    AND($Y$71 = "RIGHT", $AL122 &gt; IF($AC$71="", 0, $AC$71)), $AM122,
    FALSE, N("Check if case is 'TWO' and both directions"),
    AND(
        $Y$71 = "TWO",
        OR($AL122 &lt; -ABS($AC$71), $AL122 &gt; ABS($AC$71))
    ), $AM122,
    FALSE, N("Default case: Return NA()"),
    TRUE, NA()
)</f>
        <v>#N/A</v>
      </c>
      <c r="AQ122" s="258"/>
      <c r="AR122" s="23">
        <v>0.16666666666666449</v>
      </c>
      <c r="AS122" s="23">
        <v>0.158</v>
      </c>
      <c r="AT122" s="23">
        <f t="shared" si="16"/>
        <v>0.158</v>
      </c>
      <c r="AU122" s="23" t="str">
        <f t="shared" si="17"/>
        <v>x</v>
      </c>
    </row>
    <row r="123" spans="22:47" s="257" customFormat="1" ht="19" x14ac:dyDescent="0.25">
      <c r="V123" s="266" t="s">
        <v>107</v>
      </c>
      <c r="W123" s="23"/>
      <c r="X123" s="23"/>
      <c r="Y123" s="259"/>
      <c r="Z123" s="259"/>
      <c r="AA123" s="259"/>
      <c r="AB123" s="258"/>
      <c r="AC123" s="16"/>
      <c r="AD123" s="16"/>
      <c r="AE123" s="16"/>
      <c r="AF123" s="16"/>
      <c r="AG123" s="16"/>
      <c r="AH123" s="16"/>
      <c r="AI123" s="16"/>
      <c r="AJ123" s="258"/>
      <c r="AK123" s="258"/>
      <c r="AL123" s="261">
        <f t="shared" si="22"/>
        <v>4.1666666666664513E-2</v>
      </c>
      <c r="AM123" s="260">
        <f t="shared" si="18"/>
        <v>0.39859612660068539</v>
      </c>
      <c r="AN123" s="260" t="e" cm="1">
        <f t="array" ref="AN123">_xlfn.IFS(
    FALSE, N("Check if X1 shading is ON"),
    $AN$48&lt;&gt;"x", NA(),
    FALSE, N("Check if case is 'LEFT' and x axis value less than z score"),
    AND($Y$67 = "LEFT", $AL123 &lt; IF($AC$67="", 0, $AC$67)), $AM123,
    FALSE, N("Check if case is 'RIGHT' and x axis value greater than z score"),
    AND($Y$67 = "RIGHT", $AL123 &gt; IF($AC$67="", 0, $AC$67)), $AM123,
    FALSE, N("Check if case is 'TWO' and both directions"),
    AND(
        $Y$67 = "TWO",
        OR($AL123 &lt; -ABS($AC$67), $AL123 &gt; ABS($AC$68))
    ), $AM123,
    FALSE, N("Default case: Return NA()"),
    TRUE, NA()
)</f>
        <v>#N/A</v>
      </c>
      <c r="AO123" s="260" t="e" cm="1">
        <f t="array" ref="AO123">_xlfn.IFS(
    FALSE, N("Check if X1 shading is ON"),
    $AN$48&lt;&gt;"x", NA(),
    FALSE, N("Check if case is 'LEFT' and x axis value less than z score"),
    AND($Y$68 = "LEFT", $AL123 &lt; IF($AC$68="", 0, $AC$68)), $AM123,
    FALSE, N("Check if case is 'RIGHT' and x axis value greater than z score"),
    AND($Y$68 = "RIGHT", $AL123 &gt; IF($AC$68="", 0, $AC$68)), $AM123,
    FALSE, N("Default case: Return NA()"),
    TRUE, NA()
)</f>
        <v>#N/A</v>
      </c>
      <c r="AP123" s="260" t="e" cm="1">
        <f t="array" ref="AP123">_xlfn.IFS(
    FALSE, N("Check if X1 shading is ON"),
    $AP$48&lt;&gt;"x", NA(),
    FALSE, N("Check if case is 'LEFT' and x axis value less than z score"),
    AND($Y$71 = "LEFT", $AL123 &lt; IF($AC$71="", 0, $AC$71)), $AM123,
    FALSE, N("Check if case is 'RIGHT' and x axis value greater than z score"),
    AND($Y$71 = "RIGHT", $AL123 &gt; IF($AC$71="", 0, $AC$71)), $AM123,
    FALSE, N("Check if case is 'TWO' and both directions"),
    AND(
        $Y$71 = "TWO",
        OR($AL123 &lt; -ABS($AC$71), $AL123 &gt; ABS($AC$71))
    ), $AM123,
    FALSE, N("Default case: Return NA()"),
    TRUE, NA()
)</f>
        <v>#N/A</v>
      </c>
      <c r="AQ123" s="258"/>
      <c r="AR123" s="23">
        <v>0.33333333333333115</v>
      </c>
      <c r="AS123" s="23">
        <v>0.158</v>
      </c>
      <c r="AT123" s="23">
        <f t="shared" si="16"/>
        <v>0.158</v>
      </c>
      <c r="AU123" s="23" t="str">
        <f t="shared" si="17"/>
        <v>x</v>
      </c>
    </row>
    <row r="124" spans="22:47" s="257" customFormat="1" ht="17" x14ac:dyDescent="0.2">
      <c r="V124" s="264" t="s">
        <v>289</v>
      </c>
      <c r="W124" s="5" t="s">
        <v>290</v>
      </c>
      <c r="X124" s="263" t="s">
        <v>392</v>
      </c>
      <c r="Y124" s="264" t="s">
        <v>393</v>
      </c>
      <c r="Z124" s="263" t="s">
        <v>394</v>
      </c>
      <c r="AA124" s="259"/>
      <c r="AB124" s="258"/>
      <c r="AC124" s="258"/>
      <c r="AD124" s="258"/>
      <c r="AE124" s="258"/>
      <c r="AF124" s="258"/>
      <c r="AG124" s="258"/>
      <c r="AH124" s="258"/>
      <c r="AI124" s="16"/>
      <c r="AJ124" s="258"/>
      <c r="AK124" s="258"/>
      <c r="AL124" s="261">
        <f t="shared" si="22"/>
        <v>8.3333333333331178E-2</v>
      </c>
      <c r="AM124" s="260">
        <f t="shared" si="18"/>
        <v>0.39755946625834204</v>
      </c>
      <c r="AN124" s="260" t="e" cm="1">
        <f t="array" ref="AN124">_xlfn.IFS(
    FALSE, N("Check if X1 shading is ON"),
    $AN$48&lt;&gt;"x", NA(),
    FALSE, N("Check if case is 'LEFT' and x axis value less than z score"),
    AND($Y$67 = "LEFT", $AL124 &lt; IF($AC$67="", 0, $AC$67)), $AM124,
    FALSE, N("Check if case is 'RIGHT' and x axis value greater than z score"),
    AND($Y$67 = "RIGHT", $AL124 &gt; IF($AC$67="", 0, $AC$67)), $AM124,
    FALSE, N("Check if case is 'TWO' and both directions"),
    AND(
        $Y$67 = "TWO",
        OR($AL124 &lt; -ABS($AC$67), $AL124 &gt; ABS($AC$68))
    ), $AM124,
    FALSE, N("Default case: Return NA()"),
    TRUE, NA()
)</f>
        <v>#N/A</v>
      </c>
      <c r="AO124" s="260" t="e" cm="1">
        <f t="array" ref="AO124">_xlfn.IFS(
    FALSE, N("Check if X1 shading is ON"),
    $AN$48&lt;&gt;"x", NA(),
    FALSE, N("Check if case is 'LEFT' and x axis value less than z score"),
    AND($Y$68 = "LEFT", $AL124 &lt; IF($AC$68="", 0, $AC$68)), $AM124,
    FALSE, N("Check if case is 'RIGHT' and x axis value greater than z score"),
    AND($Y$68 = "RIGHT", $AL124 &gt; IF($AC$68="", 0, $AC$68)), $AM124,
    FALSE, N("Default case: Return NA()"),
    TRUE, NA()
)</f>
        <v>#N/A</v>
      </c>
      <c r="AP124" s="260" t="e" cm="1">
        <f t="array" ref="AP124">_xlfn.IFS(
    FALSE, N("Check if X1 shading is ON"),
    $AP$48&lt;&gt;"x", NA(),
    FALSE, N("Check if case is 'LEFT' and x axis value less than z score"),
    AND($Y$71 = "LEFT", $AL124 &lt; IF($AC$71="", 0, $AC$71)), $AM124,
    FALSE, N("Check if case is 'RIGHT' and x axis value greater than z score"),
    AND($Y$71 = "RIGHT", $AL124 &gt; IF($AC$71="", 0, $AC$71)), $AM124,
    FALSE, N("Check if case is 'TWO' and both directions"),
    AND(
        $Y$71 = "TWO",
        OR($AL124 &lt; -ABS($AC$71), $AL124 &gt; ABS($AC$71))
    ), $AM124,
    FALSE, N("Default case: Return NA()"),
    TRUE, NA()
)</f>
        <v>#N/A</v>
      </c>
      <c r="AQ124" s="258"/>
      <c r="AR124" s="23">
        <v>0.49999999999999789</v>
      </c>
      <c r="AS124" s="23">
        <v>0.158</v>
      </c>
      <c r="AT124" s="23">
        <f t="shared" si="16"/>
        <v>0.158</v>
      </c>
      <c r="AU124" s="23" t="str">
        <f t="shared" si="17"/>
        <v>x</v>
      </c>
    </row>
    <row r="125" spans="22:47" s="257" customFormat="1" ht="16" x14ac:dyDescent="0.2">
      <c r="V125" s="259" t="str">
        <f>AG49</f>
        <v>x</v>
      </c>
      <c r="W125" s="23">
        <v>-0.02</v>
      </c>
      <c r="X125" s="259">
        <v>-3.5</v>
      </c>
      <c r="Y125" s="259">
        <f>IF(
    V125="x",
    W125,
    NA()
)</f>
        <v>-0.02</v>
      </c>
      <c r="Z125" s="272">
        <v>5.0000000000000001E-3</v>
      </c>
      <c r="AA125" s="259"/>
      <c r="AB125" s="258"/>
      <c r="AC125" s="258"/>
      <c r="AD125" s="258"/>
      <c r="AE125" s="258"/>
      <c r="AF125" s="258"/>
      <c r="AG125" s="258"/>
      <c r="AH125" s="258"/>
      <c r="AI125" s="16"/>
      <c r="AJ125" s="258"/>
      <c r="AK125" s="258"/>
      <c r="AL125" s="261">
        <f t="shared" si="22"/>
        <v>0.12499999999999784</v>
      </c>
      <c r="AM125" s="260">
        <f t="shared" si="18"/>
        <v>0.39583768694474958</v>
      </c>
      <c r="AN125" s="260" t="e" cm="1">
        <f t="array" ref="AN125">_xlfn.IFS(
    FALSE, N("Check if X1 shading is ON"),
    $AN$48&lt;&gt;"x", NA(),
    FALSE, N("Check if case is 'LEFT' and x axis value less than z score"),
    AND($Y$67 = "LEFT", $AL125 &lt; IF($AC$67="", 0, $AC$67)), $AM125,
    FALSE, N("Check if case is 'RIGHT' and x axis value greater than z score"),
    AND($Y$67 = "RIGHT", $AL125 &gt; IF($AC$67="", 0, $AC$67)), $AM125,
    FALSE, N("Check if case is 'TWO' and both directions"),
    AND(
        $Y$67 = "TWO",
        OR($AL125 &lt; -ABS($AC$67), $AL125 &gt; ABS($AC$68))
    ), $AM125,
    FALSE, N("Default case: Return NA()"),
    TRUE, NA()
)</f>
        <v>#N/A</v>
      </c>
      <c r="AO125" s="260" t="e" cm="1">
        <f t="array" ref="AO125">_xlfn.IFS(
    FALSE, N("Check if X1 shading is ON"),
    $AN$48&lt;&gt;"x", NA(),
    FALSE, N("Check if case is 'LEFT' and x axis value less than z score"),
    AND($Y$68 = "LEFT", $AL125 &lt; IF($AC$68="", 0, $AC$68)), $AM125,
    FALSE, N("Check if case is 'RIGHT' and x axis value greater than z score"),
    AND($Y$68 = "RIGHT", $AL125 &gt; IF($AC$68="", 0, $AC$68)), $AM125,
    FALSE, N("Default case: Return NA()"),
    TRUE, NA()
)</f>
        <v>#N/A</v>
      </c>
      <c r="AP125" s="260" t="e" cm="1">
        <f t="array" ref="AP125">_xlfn.IFS(
    FALSE, N("Check if X1 shading is ON"),
    $AP$48&lt;&gt;"x", NA(),
    FALSE, N("Check if case is 'LEFT' and x axis value less than z score"),
    AND($Y$71 = "LEFT", $AL125 &lt; IF($AC$71="", 0, $AC$71)), $AM125,
    FALSE, N("Check if case is 'RIGHT' and x axis value greater than z score"),
    AND($Y$71 = "RIGHT", $AL125 &gt; IF($AC$71="", 0, $AC$71)), $AM125,
    FALSE, N("Check if case is 'TWO' and both directions"),
    AND(
        $Y$71 = "TWO",
        OR($AL125 &lt; -ABS($AC$71), $AL125 &gt; ABS($AC$71))
    ), $AM125,
    FALSE, N("Default case: Return NA()"),
    TRUE, NA()
)</f>
        <v>#N/A</v>
      </c>
      <c r="AQ125" s="258"/>
      <c r="AR125" s="23">
        <v>0.66666666666666441</v>
      </c>
      <c r="AS125" s="23">
        <v>0.158</v>
      </c>
      <c r="AT125" s="23">
        <f t="shared" si="16"/>
        <v>0.158</v>
      </c>
      <c r="AU125" s="23" t="str">
        <f t="shared" si="17"/>
        <v>x</v>
      </c>
    </row>
    <row r="126" spans="22:47" s="257" customFormat="1" ht="16" x14ac:dyDescent="0.2">
      <c r="V126" s="259"/>
      <c r="W126" s="23"/>
      <c r="X126" s="259">
        <f t="shared" ref="X126:X132" si="23">X125+1</f>
        <v>-2.5</v>
      </c>
      <c r="Y126" s="259">
        <f t="shared" ref="Y126:Y132" si="24">Y125</f>
        <v>-0.02</v>
      </c>
      <c r="Z126" s="272">
        <v>0.02</v>
      </c>
      <c r="AA126" s="259"/>
      <c r="AB126" s="258"/>
      <c r="AC126" s="258"/>
      <c r="AD126" s="258"/>
      <c r="AE126" s="258"/>
      <c r="AF126" s="258"/>
      <c r="AG126" s="258"/>
      <c r="AH126" s="258"/>
      <c r="AI126" s="16"/>
      <c r="AJ126" s="258"/>
      <c r="AK126" s="258"/>
      <c r="AL126" s="261">
        <f t="shared" si="22"/>
        <v>0.16666666666666449</v>
      </c>
      <c r="AM126" s="260">
        <f t="shared" si="18"/>
        <v>0.39343971610194006</v>
      </c>
      <c r="AN126" s="260" t="e" cm="1">
        <f t="array" ref="AN126">_xlfn.IFS(
    FALSE, N("Check if X1 shading is ON"),
    $AN$48&lt;&gt;"x", NA(),
    FALSE, N("Check if case is 'LEFT' and x axis value less than z score"),
    AND($Y$67 = "LEFT", $AL126 &lt; IF($AC$67="", 0, $AC$67)), $AM126,
    FALSE, N("Check if case is 'RIGHT' and x axis value greater than z score"),
    AND($Y$67 = "RIGHT", $AL126 &gt; IF($AC$67="", 0, $AC$67)), $AM126,
    FALSE, N("Check if case is 'TWO' and both directions"),
    AND(
        $Y$67 = "TWO",
        OR($AL126 &lt; -ABS($AC$67), $AL126 &gt; ABS($AC$68))
    ), $AM126,
    FALSE, N("Default case: Return NA()"),
    TRUE, NA()
)</f>
        <v>#N/A</v>
      </c>
      <c r="AO126" s="260" t="e" cm="1">
        <f t="array" ref="AO126">_xlfn.IFS(
    FALSE, N("Check if X1 shading is ON"),
    $AN$48&lt;&gt;"x", NA(),
    FALSE, N("Check if case is 'LEFT' and x axis value less than z score"),
    AND($Y$68 = "LEFT", $AL126 &lt; IF($AC$68="", 0, $AC$68)), $AM126,
    FALSE, N("Check if case is 'RIGHT' and x axis value greater than z score"),
    AND($Y$68 = "RIGHT", $AL126 &gt; IF($AC$68="", 0, $AC$68)), $AM126,
    FALSE, N("Default case: Return NA()"),
    TRUE, NA()
)</f>
        <v>#N/A</v>
      </c>
      <c r="AP126" s="260" t="e" cm="1">
        <f t="array" ref="AP126">_xlfn.IFS(
    FALSE, N("Check if X1 shading is ON"),
    $AP$48&lt;&gt;"x", NA(),
    FALSE, N("Check if case is 'LEFT' and x axis value less than z score"),
    AND($Y$71 = "LEFT", $AL126 &lt; IF($AC$71="", 0, $AC$71)), $AM126,
    FALSE, N("Check if case is 'RIGHT' and x axis value greater than z score"),
    AND($Y$71 = "RIGHT", $AL126 &gt; IF($AC$71="", 0, $AC$71)), $AM126,
    FALSE, N("Check if case is 'TWO' and both directions"),
    AND(
        $Y$71 = "TWO",
        OR($AL126 &lt; -ABS($AC$71), $AL126 &gt; ABS($AC$71))
    ), $AM126,
    FALSE, N("Default case: Return NA()"),
    TRUE, NA()
)</f>
        <v>#N/A</v>
      </c>
      <c r="AQ126" s="258"/>
      <c r="AR126" s="23">
        <v>0.83333333333333093</v>
      </c>
      <c r="AS126" s="23">
        <v>0.158</v>
      </c>
      <c r="AT126" s="23">
        <f t="shared" si="16"/>
        <v>0.158</v>
      </c>
      <c r="AU126" s="23" t="str">
        <f t="shared" si="17"/>
        <v>x</v>
      </c>
    </row>
    <row r="127" spans="22:47" s="257" customFormat="1" ht="16" x14ac:dyDescent="0.2">
      <c r="V127" s="259"/>
      <c r="W127" s="23"/>
      <c r="X127" s="259">
        <f t="shared" si="23"/>
        <v>-1.5</v>
      </c>
      <c r="Y127" s="259">
        <f t="shared" si="24"/>
        <v>-0.02</v>
      </c>
      <c r="Z127" s="272">
        <v>0.13500000000000001</v>
      </c>
      <c r="AA127" s="259"/>
      <c r="AB127" s="258"/>
      <c r="AC127" s="258"/>
      <c r="AD127" s="258"/>
      <c r="AE127" s="258"/>
      <c r="AF127" s="258"/>
      <c r="AG127" s="258"/>
      <c r="AH127" s="258"/>
      <c r="AI127" s="16"/>
      <c r="AJ127" s="258"/>
      <c r="AK127" s="258"/>
      <c r="AL127" s="261">
        <f t="shared" si="22"/>
        <v>0.20833333333333115</v>
      </c>
      <c r="AM127" s="260">
        <f t="shared" si="18"/>
        <v>0.39037794394036252</v>
      </c>
      <c r="AN127" s="260" t="e" cm="1">
        <f t="array" ref="AN127">_xlfn.IFS(
    FALSE, N("Check if X1 shading is ON"),
    $AN$48&lt;&gt;"x", NA(),
    FALSE, N("Check if case is 'LEFT' and x axis value less than z score"),
    AND($Y$67 = "LEFT", $AL127 &lt; IF($AC$67="", 0, $AC$67)), $AM127,
    FALSE, N("Check if case is 'RIGHT' and x axis value greater than z score"),
    AND($Y$67 = "RIGHT", $AL127 &gt; IF($AC$67="", 0, $AC$67)), $AM127,
    FALSE, N("Check if case is 'TWO' and both directions"),
    AND(
        $Y$67 = "TWO",
        OR($AL127 &lt; -ABS($AC$67), $AL127 &gt; ABS($AC$68))
    ), $AM127,
    FALSE, N("Default case: Return NA()"),
    TRUE, NA()
)</f>
        <v>#N/A</v>
      </c>
      <c r="AO127" s="260" t="e" cm="1">
        <f t="array" ref="AO127">_xlfn.IFS(
    FALSE, N("Check if X1 shading is ON"),
    $AN$48&lt;&gt;"x", NA(),
    FALSE, N("Check if case is 'LEFT' and x axis value less than z score"),
    AND($Y$68 = "LEFT", $AL127 &lt; IF($AC$68="", 0, $AC$68)), $AM127,
    FALSE, N("Check if case is 'RIGHT' and x axis value greater than z score"),
    AND($Y$68 = "RIGHT", $AL127 &gt; IF($AC$68="", 0, $AC$68)), $AM127,
    FALSE, N("Default case: Return NA()"),
    TRUE, NA()
)</f>
        <v>#N/A</v>
      </c>
      <c r="AP127" s="260" t="e" cm="1">
        <f t="array" ref="AP127">_xlfn.IFS(
    FALSE, N("Check if X1 shading is ON"),
    $AP$48&lt;&gt;"x", NA(),
    FALSE, N("Check if case is 'LEFT' and x axis value less than z score"),
    AND($Y$71 = "LEFT", $AL127 &lt; IF($AC$71="", 0, $AC$71)), $AM127,
    FALSE, N("Check if case is 'RIGHT' and x axis value greater than z score"),
    AND($Y$71 = "RIGHT", $AL127 &gt; IF($AC$71="", 0, $AC$71)), $AM127,
    FALSE, N("Check if case is 'TWO' and both directions"),
    AND(
        $Y$71 = "TWO",
        OR($AL127 &lt; -ABS($AC$71), $AL127 &gt; ABS($AC$71))
    ), $AM127,
    FALSE, N("Default case: Return NA()"),
    TRUE, NA()
)</f>
        <v>#N/A</v>
      </c>
      <c r="AQ127" s="258"/>
      <c r="AR127" s="23">
        <v>1.1666666666666643</v>
      </c>
      <c r="AS127" s="23">
        <v>0.158</v>
      </c>
      <c r="AT127" s="23">
        <f t="shared" si="16"/>
        <v>0.158</v>
      </c>
      <c r="AU127" s="23" t="str">
        <f t="shared" si="17"/>
        <v>x</v>
      </c>
    </row>
    <row r="128" spans="22:47" s="257" customFormat="1" ht="16" x14ac:dyDescent="0.2">
      <c r="V128" s="259"/>
      <c r="W128" s="23"/>
      <c r="X128" s="259">
        <f t="shared" si="23"/>
        <v>-0.5</v>
      </c>
      <c r="Y128" s="259">
        <f t="shared" si="24"/>
        <v>-0.02</v>
      </c>
      <c r="Z128" s="272">
        <v>0.34</v>
      </c>
      <c r="AA128" s="259"/>
      <c r="AB128" s="258"/>
      <c r="AC128" s="258"/>
      <c r="AD128" s="258"/>
      <c r="AE128" s="258"/>
      <c r="AF128" s="258"/>
      <c r="AG128" s="258"/>
      <c r="AH128" s="258"/>
      <c r="AI128" s="16"/>
      <c r="AJ128" s="258"/>
      <c r="AK128" s="258"/>
      <c r="AL128" s="261">
        <f t="shared" si="22"/>
        <v>0.24999999999999781</v>
      </c>
      <c r="AM128" s="260">
        <f t="shared" si="18"/>
        <v>0.3866681168028494</v>
      </c>
      <c r="AN128" s="260" t="e" cm="1">
        <f t="array" ref="AN128">_xlfn.IFS(
    FALSE, N("Check if X1 shading is ON"),
    $AN$48&lt;&gt;"x", NA(),
    FALSE, N("Check if case is 'LEFT' and x axis value less than z score"),
    AND($Y$67 = "LEFT", $AL128 &lt; IF($AC$67="", 0, $AC$67)), $AM128,
    FALSE, N("Check if case is 'RIGHT' and x axis value greater than z score"),
    AND($Y$67 = "RIGHT", $AL128 &gt; IF($AC$67="", 0, $AC$67)), $AM128,
    FALSE, N("Check if case is 'TWO' and both directions"),
    AND(
        $Y$67 = "TWO",
        OR($AL128 &lt; -ABS($AC$67), $AL128 &gt; ABS($AC$68))
    ), $AM128,
    FALSE, N("Default case: Return NA()"),
    TRUE, NA()
)</f>
        <v>#N/A</v>
      </c>
      <c r="AO128" s="260" t="e" cm="1">
        <f t="array" ref="AO128">_xlfn.IFS(
    FALSE, N("Check if X1 shading is ON"),
    $AN$48&lt;&gt;"x", NA(),
    FALSE, N("Check if case is 'LEFT' and x axis value less than z score"),
    AND($Y$68 = "LEFT", $AL128 &lt; IF($AC$68="", 0, $AC$68)), $AM128,
    FALSE, N("Check if case is 'RIGHT' and x axis value greater than z score"),
    AND($Y$68 = "RIGHT", $AL128 &gt; IF($AC$68="", 0, $AC$68)), $AM128,
    FALSE, N("Default case: Return NA()"),
    TRUE, NA()
)</f>
        <v>#N/A</v>
      </c>
      <c r="AP128" s="260" t="e" cm="1">
        <f t="array" ref="AP128">_xlfn.IFS(
    FALSE, N("Check if X1 shading is ON"),
    $AP$48&lt;&gt;"x", NA(),
    FALSE, N("Check if case is 'LEFT' and x axis value less than z score"),
    AND($Y$71 = "LEFT", $AL128 &lt; IF($AC$71="", 0, $AC$71)), $AM128,
    FALSE, N("Check if case is 'RIGHT' and x axis value greater than z score"),
    AND($Y$71 = "RIGHT", $AL128 &gt; IF($AC$71="", 0, $AC$71)), $AM128,
    FALSE, N("Check if case is 'TWO' and both directions"),
    AND(
        $Y$71 = "TWO",
        OR($AL128 &lt; -ABS($AC$71), $AL128 &gt; ABS($AC$71))
    ), $AM128,
    FALSE, N("Default case: Return NA()"),
    TRUE, NA()
)</f>
        <v>#N/A</v>
      </c>
      <c r="AQ128" s="258"/>
      <c r="AR128" s="23">
        <v>-1.1666666666666687</v>
      </c>
      <c r="AS128" s="23">
        <v>0.182</v>
      </c>
      <c r="AT128" s="23">
        <f t="shared" si="16"/>
        <v>0.182</v>
      </c>
      <c r="AU128" s="23" t="str">
        <f t="shared" si="17"/>
        <v>x</v>
      </c>
    </row>
    <row r="129" spans="22:47" s="257" customFormat="1" ht="16" x14ac:dyDescent="0.2">
      <c r="V129" s="259"/>
      <c r="W129" s="23"/>
      <c r="X129" s="259">
        <f t="shared" si="23"/>
        <v>0.5</v>
      </c>
      <c r="Y129" s="259">
        <f t="shared" si="24"/>
        <v>-0.02</v>
      </c>
      <c r="Z129" s="272">
        <v>0.34</v>
      </c>
      <c r="AA129" s="259"/>
      <c r="AB129" s="258"/>
      <c r="AC129" s="258"/>
      <c r="AD129" s="258"/>
      <c r="AE129" s="258"/>
      <c r="AF129" s="258"/>
      <c r="AG129" s="258"/>
      <c r="AH129" s="258"/>
      <c r="AI129" s="16"/>
      <c r="AJ129" s="258"/>
      <c r="AK129" s="258"/>
      <c r="AL129" s="261">
        <f t="shared" si="22"/>
        <v>0.29166666666666446</v>
      </c>
      <c r="AM129" s="260">
        <f t="shared" si="18"/>
        <v>0.3823292022799169</v>
      </c>
      <c r="AN129" s="260" t="e" cm="1">
        <f t="array" ref="AN129">_xlfn.IFS(
    FALSE, N("Check if X1 shading is ON"),
    $AN$48&lt;&gt;"x", NA(),
    FALSE, N("Check if case is 'LEFT' and x axis value less than z score"),
    AND($Y$67 = "LEFT", $AL129 &lt; IF($AC$67="", 0, $AC$67)), $AM129,
    FALSE, N("Check if case is 'RIGHT' and x axis value greater than z score"),
    AND($Y$67 = "RIGHT", $AL129 &gt; IF($AC$67="", 0, $AC$67)), $AM129,
    FALSE, N("Check if case is 'TWO' and both directions"),
    AND(
        $Y$67 = "TWO",
        OR($AL129 &lt; -ABS($AC$67), $AL129 &gt; ABS($AC$68))
    ), $AM129,
    FALSE, N("Default case: Return NA()"),
    TRUE, NA()
)</f>
        <v>#N/A</v>
      </c>
      <c r="AO129" s="260" t="e" cm="1">
        <f t="array" ref="AO129">_xlfn.IFS(
    FALSE, N("Check if X1 shading is ON"),
    $AN$48&lt;&gt;"x", NA(),
    FALSE, N("Check if case is 'LEFT' and x axis value less than z score"),
    AND($Y$68 = "LEFT", $AL129 &lt; IF($AC$68="", 0, $AC$68)), $AM129,
    FALSE, N("Check if case is 'RIGHT' and x axis value greater than z score"),
    AND($Y$68 = "RIGHT", $AL129 &gt; IF($AC$68="", 0, $AC$68)), $AM129,
    FALSE, N("Default case: Return NA()"),
    TRUE, NA()
)</f>
        <v>#N/A</v>
      </c>
      <c r="AP129" s="260" t="e" cm="1">
        <f t="array" ref="AP129">_xlfn.IFS(
    FALSE, N("Check if X1 shading is ON"),
    $AP$48&lt;&gt;"x", NA(),
    FALSE, N("Check if case is 'LEFT' and x axis value less than z score"),
    AND($Y$71 = "LEFT", $AL129 &lt; IF($AC$71="", 0, $AC$71)), $AM129,
    FALSE, N("Check if case is 'RIGHT' and x axis value greater than z score"),
    AND($Y$71 = "RIGHT", $AL129 &gt; IF($AC$71="", 0, $AC$71)), $AM129,
    FALSE, N("Check if case is 'TWO' and both directions"),
    AND(
        $Y$71 = "TWO",
        OR($AL129 &lt; -ABS($AC$71), $AL129 &gt; ABS($AC$71))
    ), $AM129,
    FALSE, N("Default case: Return NA()"),
    TRUE, NA()
)</f>
        <v>#N/A</v>
      </c>
      <c r="AQ129" s="258"/>
      <c r="AR129" s="23">
        <v>-0.83333333333333526</v>
      </c>
      <c r="AS129" s="23">
        <v>0.182</v>
      </c>
      <c r="AT129" s="23">
        <f t="shared" si="16"/>
        <v>0.182</v>
      </c>
      <c r="AU129" s="23" t="str">
        <f t="shared" si="17"/>
        <v>x</v>
      </c>
    </row>
    <row r="130" spans="22:47" s="257" customFormat="1" ht="16" x14ac:dyDescent="0.2">
      <c r="V130" s="259"/>
      <c r="W130" s="23"/>
      <c r="X130" s="259">
        <f t="shared" si="23"/>
        <v>1.5</v>
      </c>
      <c r="Y130" s="259">
        <f t="shared" si="24"/>
        <v>-0.02</v>
      </c>
      <c r="Z130" s="272">
        <v>0.13500000000000001</v>
      </c>
      <c r="AA130" s="259"/>
      <c r="AB130" s="258"/>
      <c r="AC130" s="258"/>
      <c r="AD130" s="258"/>
      <c r="AE130" s="258"/>
      <c r="AF130" s="258"/>
      <c r="AG130" s="258"/>
      <c r="AH130" s="258"/>
      <c r="AI130" s="16"/>
      <c r="AJ130" s="258"/>
      <c r="AK130" s="258"/>
      <c r="AL130" s="261">
        <f t="shared" si="22"/>
        <v>0.33333333333333115</v>
      </c>
      <c r="AM130" s="260">
        <f t="shared" si="18"/>
        <v>0.37738322769299348</v>
      </c>
      <c r="AN130" s="260" t="e" cm="1">
        <f t="array" ref="AN130">_xlfn.IFS(
    FALSE, N("Check if X1 shading is ON"),
    $AN$48&lt;&gt;"x", NA(),
    FALSE, N("Check if case is 'LEFT' and x axis value less than z score"),
    AND($Y$67 = "LEFT", $AL130 &lt; IF($AC$67="", 0, $AC$67)), $AM130,
    FALSE, N("Check if case is 'RIGHT' and x axis value greater than z score"),
    AND($Y$67 = "RIGHT", $AL130 &gt; IF($AC$67="", 0, $AC$67)), $AM130,
    FALSE, N("Check if case is 'TWO' and both directions"),
    AND(
        $Y$67 = "TWO",
        OR($AL130 &lt; -ABS($AC$67), $AL130 &gt; ABS($AC$68))
    ), $AM130,
    FALSE, N("Default case: Return NA()"),
    TRUE, NA()
)</f>
        <v>#N/A</v>
      </c>
      <c r="AO130" s="260" t="e" cm="1">
        <f t="array" ref="AO130">_xlfn.IFS(
    FALSE, N("Check if X1 shading is ON"),
    $AN$48&lt;&gt;"x", NA(),
    FALSE, N("Check if case is 'LEFT' and x axis value less than z score"),
    AND($Y$68 = "LEFT", $AL130 &lt; IF($AC$68="", 0, $AC$68)), $AM130,
    FALSE, N("Check if case is 'RIGHT' and x axis value greater than z score"),
    AND($Y$68 = "RIGHT", $AL130 &gt; IF($AC$68="", 0, $AC$68)), $AM130,
    FALSE, N("Default case: Return NA()"),
    TRUE, NA()
)</f>
        <v>#N/A</v>
      </c>
      <c r="AP130" s="260" t="e" cm="1">
        <f t="array" ref="AP130">_xlfn.IFS(
    FALSE, N("Check if X1 shading is ON"),
    $AP$48&lt;&gt;"x", NA(),
    FALSE, N("Check if case is 'LEFT' and x axis value less than z score"),
    AND($Y$71 = "LEFT", $AL130 &lt; IF($AC$71="", 0, $AC$71)), $AM130,
    FALSE, N("Check if case is 'RIGHT' and x axis value greater than z score"),
    AND($Y$71 = "RIGHT", $AL130 &gt; IF($AC$71="", 0, $AC$71)), $AM130,
    FALSE, N("Check if case is 'TWO' and both directions"),
    AND(
        $Y$71 = "TWO",
        OR($AL130 &lt; -ABS($AC$71), $AL130 &gt; ABS($AC$71))
    ), $AM130,
    FALSE, N("Default case: Return NA()"),
    TRUE, NA()
)</f>
        <v>#N/A</v>
      </c>
      <c r="AQ130" s="258"/>
      <c r="AR130" s="23">
        <v>-0.66666666666666874</v>
      </c>
      <c r="AS130" s="23">
        <v>0.182</v>
      </c>
      <c r="AT130" s="23">
        <f t="shared" si="16"/>
        <v>0.182</v>
      </c>
      <c r="AU130" s="23" t="str">
        <f t="shared" si="17"/>
        <v>x</v>
      </c>
    </row>
    <row r="131" spans="22:47" s="257" customFormat="1" ht="16" x14ac:dyDescent="0.2">
      <c r="V131" s="259"/>
      <c r="W131" s="23"/>
      <c r="X131" s="259">
        <f t="shared" si="23"/>
        <v>2.5</v>
      </c>
      <c r="Y131" s="259">
        <f t="shared" si="24"/>
        <v>-0.02</v>
      </c>
      <c r="Z131" s="272">
        <v>0.02</v>
      </c>
      <c r="AA131" s="259"/>
      <c r="AB131" s="258"/>
      <c r="AC131" s="258"/>
      <c r="AD131" s="258"/>
      <c r="AE131" s="258"/>
      <c r="AF131" s="258"/>
      <c r="AG131" s="258"/>
      <c r="AH131" s="258"/>
      <c r="AI131" s="16"/>
      <c r="AJ131" s="258"/>
      <c r="AK131" s="258"/>
      <c r="AL131" s="261">
        <f t="shared" si="22"/>
        <v>0.37499999999999784</v>
      </c>
      <c r="AM131" s="260">
        <f t="shared" si="18"/>
        <v>0.37185509386976923</v>
      </c>
      <c r="AN131" s="260" t="e" cm="1">
        <f t="array" ref="AN131">_xlfn.IFS(
    FALSE, N("Check if X1 shading is ON"),
    $AN$48&lt;&gt;"x", NA(),
    FALSE, N("Check if case is 'LEFT' and x axis value less than z score"),
    AND($Y$67 = "LEFT", $AL131 &lt; IF($AC$67="", 0, $AC$67)), $AM131,
    FALSE, N("Check if case is 'RIGHT' and x axis value greater than z score"),
    AND($Y$67 = "RIGHT", $AL131 &gt; IF($AC$67="", 0, $AC$67)), $AM131,
    FALSE, N("Check if case is 'TWO' and both directions"),
    AND(
        $Y$67 = "TWO",
        OR($AL131 &lt; -ABS($AC$67), $AL131 &gt; ABS($AC$68))
    ), $AM131,
    FALSE, N("Default case: Return NA()"),
    TRUE, NA()
)</f>
        <v>#N/A</v>
      </c>
      <c r="AO131" s="260" t="e" cm="1">
        <f t="array" ref="AO131">_xlfn.IFS(
    FALSE, N("Check if X1 shading is ON"),
    $AN$48&lt;&gt;"x", NA(),
    FALSE, N("Check if case is 'LEFT' and x axis value less than z score"),
    AND($Y$68 = "LEFT", $AL131 &lt; IF($AC$68="", 0, $AC$68)), $AM131,
    FALSE, N("Check if case is 'RIGHT' and x axis value greater than z score"),
    AND($Y$68 = "RIGHT", $AL131 &gt; IF($AC$68="", 0, $AC$68)), $AM131,
    FALSE, N("Default case: Return NA()"),
    TRUE, NA()
)</f>
        <v>#N/A</v>
      </c>
      <c r="AP131" s="260" t="e" cm="1">
        <f t="array" ref="AP131">_xlfn.IFS(
    FALSE, N("Check if X1 shading is ON"),
    $AP$48&lt;&gt;"x", NA(),
    FALSE, N("Check if case is 'LEFT' and x axis value less than z score"),
    AND($Y$71 = "LEFT", $AL131 &lt; IF($AC$71="", 0, $AC$71)), $AM131,
    FALSE, N("Check if case is 'RIGHT' and x axis value greater than z score"),
    AND($Y$71 = "RIGHT", $AL131 &gt; IF($AC$71="", 0, $AC$71)), $AM131,
    FALSE, N("Check if case is 'TWO' and both directions"),
    AND(
        $Y$71 = "TWO",
        OR($AL131 &lt; -ABS($AC$71), $AL131 &gt; ABS($AC$71))
    ), $AM131,
    FALSE, N("Default case: Return NA()"),
    TRUE, NA()
)</f>
        <v>#N/A</v>
      </c>
      <c r="AQ131" s="258"/>
      <c r="AR131" s="23">
        <v>-0.50000000000000222</v>
      </c>
      <c r="AS131" s="23">
        <v>0.182</v>
      </c>
      <c r="AT131" s="23">
        <f t="shared" si="16"/>
        <v>0.182</v>
      </c>
      <c r="AU131" s="23" t="str">
        <f t="shared" si="17"/>
        <v>x</v>
      </c>
    </row>
    <row r="132" spans="22:47" s="257" customFormat="1" ht="16" x14ac:dyDescent="0.2">
      <c r="V132" s="259"/>
      <c r="W132" s="23"/>
      <c r="X132" s="259">
        <f t="shared" si="23"/>
        <v>3.5</v>
      </c>
      <c r="Y132" s="259">
        <f t="shared" si="24"/>
        <v>-0.02</v>
      </c>
      <c r="Z132" s="272">
        <v>5.0000000000000001E-3</v>
      </c>
      <c r="AA132" s="259"/>
      <c r="AB132" s="258"/>
      <c r="AC132" s="258"/>
      <c r="AD132" s="258"/>
      <c r="AE132" s="258"/>
      <c r="AF132" s="258"/>
      <c r="AG132" s="258"/>
      <c r="AH132" s="258"/>
      <c r="AI132" s="16"/>
      <c r="AJ132" s="258"/>
      <c r="AK132" s="258"/>
      <c r="AL132" s="261">
        <f t="shared" si="22"/>
        <v>0.41666666666666452</v>
      </c>
      <c r="AM132" s="260">
        <f t="shared" si="18"/>
        <v>0.36577236641400274</v>
      </c>
      <c r="AN132" s="260" t="e" cm="1">
        <f t="array" ref="AN132">_xlfn.IFS(
    FALSE, N("Check if X1 shading is ON"),
    $AN$48&lt;&gt;"x", NA(),
    FALSE, N("Check if case is 'LEFT' and x axis value less than z score"),
    AND($Y$67 = "LEFT", $AL132 &lt; IF($AC$67="", 0, $AC$67)), $AM132,
    FALSE, N("Check if case is 'RIGHT' and x axis value greater than z score"),
    AND($Y$67 = "RIGHT", $AL132 &gt; IF($AC$67="", 0, $AC$67)), $AM132,
    FALSE, N("Check if case is 'TWO' and both directions"),
    AND(
        $Y$67 = "TWO",
        OR($AL132 &lt; -ABS($AC$67), $AL132 &gt; ABS($AC$68))
    ), $AM132,
    FALSE, N("Default case: Return NA()"),
    TRUE, NA()
)</f>
        <v>#N/A</v>
      </c>
      <c r="AO132" s="260" t="e" cm="1">
        <f t="array" ref="AO132">_xlfn.IFS(
    FALSE, N("Check if X1 shading is ON"),
    $AN$48&lt;&gt;"x", NA(),
    FALSE, N("Check if case is 'LEFT' and x axis value less than z score"),
    AND($Y$68 = "LEFT", $AL132 &lt; IF($AC$68="", 0, $AC$68)), $AM132,
    FALSE, N("Check if case is 'RIGHT' and x axis value greater than z score"),
    AND($Y$68 = "RIGHT", $AL132 &gt; IF($AC$68="", 0, $AC$68)), $AM132,
    FALSE, N("Default case: Return NA()"),
    TRUE, NA()
)</f>
        <v>#N/A</v>
      </c>
      <c r="AP132" s="260" t="e" cm="1">
        <f t="array" ref="AP132">_xlfn.IFS(
    FALSE, N("Check if X1 shading is ON"),
    $AP$48&lt;&gt;"x", NA(),
    FALSE, N("Check if case is 'LEFT' and x axis value less than z score"),
    AND($Y$71 = "LEFT", $AL132 &lt; IF($AC$71="", 0, $AC$71)), $AM132,
    FALSE, N("Check if case is 'RIGHT' and x axis value greater than z score"),
    AND($Y$71 = "RIGHT", $AL132 &gt; IF($AC$71="", 0, $AC$71)), $AM132,
    FALSE, N("Check if case is 'TWO' and both directions"),
    AND(
        $Y$71 = "TWO",
        OR($AL132 &lt; -ABS($AC$71), $AL132 &gt; ABS($AC$71))
    ), $AM132,
    FALSE, N("Default case: Return NA()"),
    TRUE, NA()
)</f>
        <v>#N/A</v>
      </c>
      <c r="AQ132" s="258"/>
      <c r="AR132" s="23">
        <v>-0.33333333333333548</v>
      </c>
      <c r="AS132" s="23">
        <v>0.182</v>
      </c>
      <c r="AT132" s="23">
        <f t="shared" ref="AT132:AT163" si="25">IF($AT$2="x",AS132,NA())</f>
        <v>0.182</v>
      </c>
      <c r="AU132" s="23" t="str">
        <f t="shared" ref="AU132:AU163" si="26">IF($AB$66="","",$AB$66)</f>
        <v>x</v>
      </c>
    </row>
    <row r="133" spans="22:47" s="257" customFormat="1" ht="16" x14ac:dyDescent="0.2">
      <c r="V133" s="259"/>
      <c r="W133" s="23"/>
      <c r="X133" s="23"/>
      <c r="Y133" s="259"/>
      <c r="Z133" s="259"/>
      <c r="AA133" s="259"/>
      <c r="AB133" s="258"/>
      <c r="AC133" s="258"/>
      <c r="AD133" s="258"/>
      <c r="AE133" s="258"/>
      <c r="AF133" s="258"/>
      <c r="AG133" s="258"/>
      <c r="AH133" s="258"/>
      <c r="AI133" s="16"/>
      <c r="AJ133" s="258"/>
      <c r="AK133" s="258"/>
      <c r="AL133" s="261">
        <f t="shared" si="22"/>
        <v>0.45833333333333121</v>
      </c>
      <c r="AM133" s="260">
        <f t="shared" si="18"/>
        <v>0.35916504691680978</v>
      </c>
      <c r="AN133" s="260" t="e" cm="1">
        <f t="array" ref="AN133">_xlfn.IFS(
    FALSE, N("Check if X1 shading is ON"),
    $AN$48&lt;&gt;"x", NA(),
    FALSE, N("Check if case is 'LEFT' and x axis value less than z score"),
    AND($Y$67 = "LEFT", $AL133 &lt; IF($AC$67="", 0, $AC$67)), $AM133,
    FALSE, N("Check if case is 'RIGHT' and x axis value greater than z score"),
    AND($Y$67 = "RIGHT", $AL133 &gt; IF($AC$67="", 0, $AC$67)), $AM133,
    FALSE, N("Check if case is 'TWO' and both directions"),
    AND(
        $Y$67 = "TWO",
        OR($AL133 &lt; -ABS($AC$67), $AL133 &gt; ABS($AC$68))
    ), $AM133,
    FALSE, N("Default case: Return NA()"),
    TRUE, NA()
)</f>
        <v>#N/A</v>
      </c>
      <c r="AO133" s="260" t="e" cm="1">
        <f t="array" ref="AO133">_xlfn.IFS(
    FALSE, N("Check if X1 shading is ON"),
    $AN$48&lt;&gt;"x", NA(),
    FALSE, N("Check if case is 'LEFT' and x axis value less than z score"),
    AND($Y$68 = "LEFT", $AL133 &lt; IF($AC$68="", 0, $AC$68)), $AM133,
    FALSE, N("Check if case is 'RIGHT' and x axis value greater than z score"),
    AND($Y$68 = "RIGHT", $AL133 &gt; IF($AC$68="", 0, $AC$68)), $AM133,
    FALSE, N("Default case: Return NA()"),
    TRUE, NA()
)</f>
        <v>#N/A</v>
      </c>
      <c r="AP133" s="260" t="e" cm="1">
        <f t="array" ref="AP133">_xlfn.IFS(
    FALSE, N("Check if X1 shading is ON"),
    $AP$48&lt;&gt;"x", NA(),
    FALSE, N("Check if case is 'LEFT' and x axis value less than z score"),
    AND($Y$71 = "LEFT", $AL133 &lt; IF($AC$71="", 0, $AC$71)), $AM133,
    FALSE, N("Check if case is 'RIGHT' and x axis value greater than z score"),
    AND($Y$71 = "RIGHT", $AL133 &gt; IF($AC$71="", 0, $AC$71)), $AM133,
    FALSE, N("Check if case is 'TWO' and both directions"),
    AND(
        $Y$71 = "TWO",
        OR($AL133 &lt; -ABS($AC$71), $AL133 &gt; ABS($AC$71))
    ), $AM133,
    FALSE, N("Default case: Return NA()"),
    TRUE, NA()
)</f>
        <v>#N/A</v>
      </c>
      <c r="AQ133" s="258"/>
      <c r="AR133" s="23">
        <v>-0.16666666666666879</v>
      </c>
      <c r="AS133" s="23">
        <v>0.182</v>
      </c>
      <c r="AT133" s="23">
        <f t="shared" si="25"/>
        <v>0.182</v>
      </c>
      <c r="AU133" s="23" t="str">
        <f t="shared" si="26"/>
        <v>x</v>
      </c>
    </row>
    <row r="134" spans="22:47" s="257" customFormat="1" ht="19" x14ac:dyDescent="0.25">
      <c r="V134" s="266" t="s">
        <v>395</v>
      </c>
      <c r="W134" s="23"/>
      <c r="X134" s="23"/>
      <c r="Y134" s="259"/>
      <c r="Z134" s="259"/>
      <c r="AA134" s="259"/>
      <c r="AB134" s="258"/>
      <c r="AC134" s="258"/>
      <c r="AD134" s="258"/>
      <c r="AE134" s="258"/>
      <c r="AF134" s="258"/>
      <c r="AG134" s="258"/>
      <c r="AH134" s="258"/>
      <c r="AI134" s="258"/>
      <c r="AJ134" s="258"/>
      <c r="AK134" s="258"/>
      <c r="AL134" s="261">
        <f t="shared" si="22"/>
        <v>0.49999999999999789</v>
      </c>
      <c r="AM134" s="260">
        <f t="shared" si="18"/>
        <v>0.35206532676429986</v>
      </c>
      <c r="AN134" s="260" t="e" cm="1">
        <f t="array" ref="AN134">_xlfn.IFS(
    FALSE, N("Check if X1 shading is ON"),
    $AN$48&lt;&gt;"x", NA(),
    FALSE, N("Check if case is 'LEFT' and x axis value less than z score"),
    AND($Y$67 = "LEFT", $AL134 &lt; IF($AC$67="", 0, $AC$67)), $AM134,
    FALSE, N("Check if case is 'RIGHT' and x axis value greater than z score"),
    AND($Y$67 = "RIGHT", $AL134 &gt; IF($AC$67="", 0, $AC$67)), $AM134,
    FALSE, N("Check if case is 'TWO' and both directions"),
    AND(
        $Y$67 = "TWO",
        OR($AL134 &lt; -ABS($AC$67), $AL134 &gt; ABS($AC$68))
    ), $AM134,
    FALSE, N("Default case: Return NA()"),
    TRUE, NA()
)</f>
        <v>#N/A</v>
      </c>
      <c r="AO134" s="260" t="e" cm="1">
        <f t="array" ref="AO134">_xlfn.IFS(
    FALSE, N("Check if X1 shading is ON"),
    $AN$48&lt;&gt;"x", NA(),
    FALSE, N("Check if case is 'LEFT' and x axis value less than z score"),
    AND($Y$68 = "LEFT", $AL134 &lt; IF($AC$68="", 0, $AC$68)), $AM134,
    FALSE, N("Check if case is 'RIGHT' and x axis value greater than z score"),
    AND($Y$68 = "RIGHT", $AL134 &gt; IF($AC$68="", 0, $AC$68)), $AM134,
    FALSE, N("Default case: Return NA()"),
    TRUE, NA()
)</f>
        <v>#N/A</v>
      </c>
      <c r="AP134" s="260" t="e" cm="1">
        <f t="array" ref="AP134">_xlfn.IFS(
    FALSE, N("Check if X1 shading is ON"),
    $AP$48&lt;&gt;"x", NA(),
    FALSE, N("Check if case is 'LEFT' and x axis value less than z score"),
    AND($Y$71 = "LEFT", $AL134 &lt; IF($AC$71="", 0, $AC$71)), $AM134,
    FALSE, N("Check if case is 'RIGHT' and x axis value greater than z score"),
    AND($Y$71 = "RIGHT", $AL134 &gt; IF($AC$71="", 0, $AC$71)), $AM134,
    FALSE, N("Check if case is 'TWO' and both directions"),
    AND(
        $Y$71 = "TWO",
        OR($AL134 &lt; -ABS($AC$71), $AL134 &gt; ABS($AC$71))
    ), $AM134,
    FALSE, N("Default case: Return NA()"),
    TRUE, NA()
)</f>
        <v>#N/A</v>
      </c>
      <c r="AQ134" s="258"/>
      <c r="AR134" s="23">
        <v>0.16666666666666449</v>
      </c>
      <c r="AS134" s="23">
        <v>0.182</v>
      </c>
      <c r="AT134" s="23">
        <f t="shared" si="25"/>
        <v>0.182</v>
      </c>
      <c r="AU134" s="23" t="str">
        <f t="shared" si="26"/>
        <v>x</v>
      </c>
    </row>
    <row r="135" spans="22:47" s="257" customFormat="1" ht="17" x14ac:dyDescent="0.2">
      <c r="V135" s="264" t="s">
        <v>289</v>
      </c>
      <c r="W135" s="5" t="s">
        <v>290</v>
      </c>
      <c r="X135" s="264" t="s">
        <v>396</v>
      </c>
      <c r="Y135" s="263" t="s">
        <v>397</v>
      </c>
      <c r="Z135" s="264" t="s">
        <v>398</v>
      </c>
      <c r="AA135" s="264" t="s">
        <v>399</v>
      </c>
      <c r="AB135" s="258"/>
      <c r="AC135" s="258"/>
      <c r="AD135" s="258"/>
      <c r="AE135" s="258"/>
      <c r="AF135" s="258"/>
      <c r="AG135" s="258"/>
      <c r="AH135" s="258"/>
      <c r="AI135" s="258"/>
      <c r="AJ135" s="258"/>
      <c r="AK135" s="258"/>
      <c r="AL135" s="261">
        <f t="shared" si="22"/>
        <v>0.54166666666666452</v>
      </c>
      <c r="AM135" s="260">
        <f t="shared" si="18"/>
        <v>0.34450732636471298</v>
      </c>
      <c r="AN135" s="260" t="e" cm="1">
        <f t="array" ref="AN135">_xlfn.IFS(
    FALSE, N("Check if X1 shading is ON"),
    $AN$48&lt;&gt;"x", NA(),
    FALSE, N("Check if case is 'LEFT' and x axis value less than z score"),
    AND($Y$67 = "LEFT", $AL135 &lt; IF($AC$67="", 0, $AC$67)), $AM135,
    FALSE, N("Check if case is 'RIGHT' and x axis value greater than z score"),
    AND($Y$67 = "RIGHT", $AL135 &gt; IF($AC$67="", 0, $AC$67)), $AM135,
    FALSE, N("Check if case is 'TWO' and both directions"),
    AND(
        $Y$67 = "TWO",
        OR($AL135 &lt; -ABS($AC$67), $AL135 &gt; ABS($AC$68))
    ), $AM135,
    FALSE, N("Default case: Return NA()"),
    TRUE, NA()
)</f>
        <v>#N/A</v>
      </c>
      <c r="AO135" s="260" t="e" cm="1">
        <f t="array" ref="AO135">_xlfn.IFS(
    FALSE, N("Check if X1 shading is ON"),
    $AN$48&lt;&gt;"x", NA(),
    FALSE, N("Check if case is 'LEFT' and x axis value less than z score"),
    AND($Y$68 = "LEFT", $AL135 &lt; IF($AC$68="", 0, $AC$68)), $AM135,
    FALSE, N("Check if case is 'RIGHT' and x axis value greater than z score"),
    AND($Y$68 = "RIGHT", $AL135 &gt; IF($AC$68="", 0, $AC$68)), $AM135,
    FALSE, N("Default case: Return NA()"),
    TRUE, NA()
)</f>
        <v>#N/A</v>
      </c>
      <c r="AP135" s="260" t="e" cm="1">
        <f t="array" ref="AP135">_xlfn.IFS(
    FALSE, N("Check if X1 shading is ON"),
    $AP$48&lt;&gt;"x", NA(),
    FALSE, N("Check if case is 'LEFT' and x axis value less than z score"),
    AND($Y$71 = "LEFT", $AL135 &lt; IF($AC$71="", 0, $AC$71)), $AM135,
    FALSE, N("Check if case is 'RIGHT' and x axis value greater than z score"),
    AND($Y$71 = "RIGHT", $AL135 &gt; IF($AC$71="", 0, $AC$71)), $AM135,
    FALSE, N("Check if case is 'TWO' and both directions"),
    AND(
        $Y$71 = "TWO",
        OR($AL135 &lt; -ABS($AC$71), $AL135 &gt; ABS($AC$71))
    ), $AM135,
    FALSE, N("Default case: Return NA()"),
    TRUE, NA()
)</f>
        <v>#N/A</v>
      </c>
      <c r="AQ135" s="258"/>
      <c r="AR135" s="23">
        <v>0.33333333333333115</v>
      </c>
      <c r="AS135" s="23">
        <v>0.182</v>
      </c>
      <c r="AT135" s="23">
        <f t="shared" si="25"/>
        <v>0.182</v>
      </c>
      <c r="AU135" s="23" t="str">
        <f t="shared" si="26"/>
        <v>x</v>
      </c>
    </row>
    <row r="136" spans="22:47" s="257" customFormat="1" ht="16" x14ac:dyDescent="0.2">
      <c r="V136" s="271">
        <f>AG50</f>
        <v>0</v>
      </c>
      <c r="W136" s="23">
        <f>-0.05</f>
        <v>-0.05</v>
      </c>
      <c r="X136" s="259">
        <f t="shared" ref="X136:X142" si="27">X115</f>
        <v>-3</v>
      </c>
      <c r="Y136" s="259" t="e">
        <f>IF(
    V136="x",
    W136,
    NA()
)</f>
        <v>#N/A</v>
      </c>
      <c r="Z136" s="125" cm="1">
        <f t="array" ref="Z136">_xlfn.IFS(
    $Y$69 = "TWO", IF(SUM($Z$125:Z125) &lt;= 0.5, SUM($Z$125:Z125), 1 - SUM($Z$125:Z125)),
    $Y$67 = "LEFT", SUM($Z$125:Z125),
    $Y$67 = "RIGHT", 1 - SUM($Z$125:Z125)
)</f>
        <v>5.0000000000000001E-3</v>
      </c>
      <c r="AA136" s="126" t="str" cm="1">
        <f t="array" ref="AA136">_xlfn.IFS(
    $Y$67 = "", "",
    AND($Y$69 = "TWO", ROWS($Z$136:Z136) = 1), "⟵ " &amp; TEXT(Z136, "#0.0%"),
    AND($Y$69 = "TWO", Z136 = 50%), TEXT(Z136, "#0.0%"),
    AND($Y$69 = "TWO", Z137 &gt; Z136), "⟵ " &amp; TEXT(Z136, "#0.0%"),
    AND($Y$69 = "TWO", Z137 &lt; Z136), TEXT(Z136, "#0.0%") &amp; " ⟶",
    $Y$67 = "LEFT", "⟵ " &amp; TEXT(Z136, "#0.0%"),
    $Y$67 = "RIGHT", TEXT(Z136, "#0.0%") &amp; " ⟶"
)</f>
        <v>⟵ 0.5%</v>
      </c>
      <c r="AB136" s="258"/>
      <c r="AC136" s="258"/>
      <c r="AD136" s="258"/>
      <c r="AE136" s="258"/>
      <c r="AF136" s="258"/>
      <c r="AG136" s="258"/>
      <c r="AH136" s="258"/>
      <c r="AI136" s="258"/>
      <c r="AJ136" s="258"/>
      <c r="AK136" s="258"/>
      <c r="AL136" s="261">
        <f t="shared" si="22"/>
        <v>0.58333333333333115</v>
      </c>
      <c r="AM136" s="260">
        <f t="shared" si="18"/>
        <v>0.3365268227449536</v>
      </c>
      <c r="AN136" s="260" t="e" cm="1">
        <f t="array" ref="AN136">_xlfn.IFS(
    FALSE, N("Check if X1 shading is ON"),
    $AN$48&lt;&gt;"x", NA(),
    FALSE, N("Check if case is 'LEFT' and x axis value less than z score"),
    AND($Y$67 = "LEFT", $AL136 &lt; IF($AC$67="", 0, $AC$67)), $AM136,
    FALSE, N("Check if case is 'RIGHT' and x axis value greater than z score"),
    AND($Y$67 = "RIGHT", $AL136 &gt; IF($AC$67="", 0, $AC$67)), $AM136,
    FALSE, N("Check if case is 'TWO' and both directions"),
    AND(
        $Y$67 = "TWO",
        OR($AL136 &lt; -ABS($AC$67), $AL136 &gt; ABS($AC$68))
    ), $AM136,
    FALSE, N("Default case: Return NA()"),
    TRUE, NA()
)</f>
        <v>#N/A</v>
      </c>
      <c r="AO136" s="260" t="e" cm="1">
        <f t="array" ref="AO136">_xlfn.IFS(
    FALSE, N("Check if X1 shading is ON"),
    $AN$48&lt;&gt;"x", NA(),
    FALSE, N("Check if case is 'LEFT' and x axis value less than z score"),
    AND($Y$68 = "LEFT", $AL136 &lt; IF($AC$68="", 0, $AC$68)), $AM136,
    FALSE, N("Check if case is 'RIGHT' and x axis value greater than z score"),
    AND($Y$68 = "RIGHT", $AL136 &gt; IF($AC$68="", 0, $AC$68)), $AM136,
    FALSE, N("Default case: Return NA()"),
    TRUE, NA()
)</f>
        <v>#N/A</v>
      </c>
      <c r="AP136" s="260" t="e" cm="1">
        <f t="array" ref="AP136">_xlfn.IFS(
    FALSE, N("Check if X1 shading is ON"),
    $AP$48&lt;&gt;"x", NA(),
    FALSE, N("Check if case is 'LEFT' and x axis value less than z score"),
    AND($Y$71 = "LEFT", $AL136 &lt; IF($AC$71="", 0, $AC$71)), $AM136,
    FALSE, N("Check if case is 'RIGHT' and x axis value greater than z score"),
    AND($Y$71 = "RIGHT", $AL136 &gt; IF($AC$71="", 0, $AC$71)), $AM136,
    FALSE, N("Check if case is 'TWO' and both directions"),
    AND(
        $Y$71 = "TWO",
        OR($AL136 &lt; -ABS($AC$71), $AL136 &gt; ABS($AC$71))
    ), $AM136,
    FALSE, N("Default case: Return NA()"),
    TRUE, NA()
)</f>
        <v>#N/A</v>
      </c>
      <c r="AQ136" s="258"/>
      <c r="AR136" s="23">
        <v>0.49999999999999789</v>
      </c>
      <c r="AS136" s="23">
        <v>0.182</v>
      </c>
      <c r="AT136" s="23">
        <f t="shared" si="25"/>
        <v>0.182</v>
      </c>
      <c r="AU136" s="23" t="str">
        <f t="shared" si="26"/>
        <v>x</v>
      </c>
    </row>
    <row r="137" spans="22:47" s="257" customFormat="1" ht="16" x14ac:dyDescent="0.2">
      <c r="V137" s="259"/>
      <c r="W137" s="23"/>
      <c r="X137" s="259">
        <f t="shared" si="27"/>
        <v>-2</v>
      </c>
      <c r="Y137" s="259" t="e">
        <f t="shared" ref="Y137:Y142" si="28">Y136</f>
        <v>#N/A</v>
      </c>
      <c r="Z137" s="125" cm="1">
        <f t="array" ref="Z137">_xlfn.IFS(
    $Y$69 = "TWO", IF(SUM($Z$125:Z126) &lt;= 0.5, SUM($Z$125:Z126), 1 - SUM($Z$125:Z126)),
    $Y$67 = "LEFT", SUM($Z$125:Z126),
    $Y$67 = "RIGHT", 1 - SUM($Z$125:Z126)
)</f>
        <v>2.5000000000000001E-2</v>
      </c>
      <c r="AA137" s="126" t="str" cm="1">
        <f t="array" ref="AA137">_xlfn.IFS(
    $Y$67 = "", "",
    AND($Y$69 = "TWO", ROWS($Z$136:Z137) = 1), "⟵ " &amp; TEXT(Z137, "#0.0%"),
    AND($Y$69 = "TWO", Z137 = 50%), TEXT(Z137, "#0.0%"),
    AND($Y$69 = "TWO", Z138 &gt; Z137), "⟵ " &amp; TEXT(Z137, "#0.0%"),
    AND($Y$69 = "TWO", Z138 &lt; Z137), TEXT(Z137, "#0.0%") &amp; " ⟶",
    $Y$67 = "LEFT", "⟵ " &amp; TEXT(Z137, "#0.0%"),
    $Y$67 = "RIGHT", TEXT(Z137, "#0.0%") &amp; " ⟶"
)</f>
        <v>⟵ 2.5%</v>
      </c>
      <c r="AB137" s="258"/>
      <c r="AC137" s="258"/>
      <c r="AD137" s="258"/>
      <c r="AE137" s="258"/>
      <c r="AF137" s="258"/>
      <c r="AG137" s="258"/>
      <c r="AH137" s="258"/>
      <c r="AI137" s="258"/>
      <c r="AJ137" s="258"/>
      <c r="AK137" s="258"/>
      <c r="AL137" s="261">
        <f t="shared" si="22"/>
        <v>0.62499999999999778</v>
      </c>
      <c r="AM137" s="260">
        <f t="shared" si="18"/>
        <v>0.32816096855037552</v>
      </c>
      <c r="AN137" s="260" t="e" cm="1">
        <f t="array" ref="AN137">_xlfn.IFS(
    FALSE, N("Check if X1 shading is ON"),
    $AN$48&lt;&gt;"x", NA(),
    FALSE, N("Check if case is 'LEFT' and x axis value less than z score"),
    AND($Y$67 = "LEFT", $AL137 &lt; IF($AC$67="", 0, $AC$67)), $AM137,
    FALSE, N("Check if case is 'RIGHT' and x axis value greater than z score"),
    AND($Y$67 = "RIGHT", $AL137 &gt; IF($AC$67="", 0, $AC$67)), $AM137,
    FALSE, N("Check if case is 'TWO' and both directions"),
    AND(
        $Y$67 = "TWO",
        OR($AL137 &lt; -ABS($AC$67), $AL137 &gt; ABS($AC$68))
    ), $AM137,
    FALSE, N("Default case: Return NA()"),
    TRUE, NA()
)</f>
        <v>#N/A</v>
      </c>
      <c r="AO137" s="260" t="e" cm="1">
        <f t="array" ref="AO137">_xlfn.IFS(
    FALSE, N("Check if X1 shading is ON"),
    $AN$48&lt;&gt;"x", NA(),
    FALSE, N("Check if case is 'LEFT' and x axis value less than z score"),
    AND($Y$68 = "LEFT", $AL137 &lt; IF($AC$68="", 0, $AC$68)), $AM137,
    FALSE, N("Check if case is 'RIGHT' and x axis value greater than z score"),
    AND($Y$68 = "RIGHT", $AL137 &gt; IF($AC$68="", 0, $AC$68)), $AM137,
    FALSE, N("Default case: Return NA()"),
    TRUE, NA()
)</f>
        <v>#N/A</v>
      </c>
      <c r="AP137" s="260" t="e" cm="1">
        <f t="array" ref="AP137">_xlfn.IFS(
    FALSE, N("Check if X1 shading is ON"),
    $AP$48&lt;&gt;"x", NA(),
    FALSE, N("Check if case is 'LEFT' and x axis value less than z score"),
    AND($Y$71 = "LEFT", $AL137 &lt; IF($AC$71="", 0, $AC$71)), $AM137,
    FALSE, N("Check if case is 'RIGHT' and x axis value greater than z score"),
    AND($Y$71 = "RIGHT", $AL137 &gt; IF($AC$71="", 0, $AC$71)), $AM137,
    FALSE, N("Check if case is 'TWO' and both directions"),
    AND(
        $Y$71 = "TWO",
        OR($AL137 &lt; -ABS($AC$71), $AL137 &gt; ABS($AC$71))
    ), $AM137,
    FALSE, N("Default case: Return NA()"),
    TRUE, NA()
)</f>
        <v>#N/A</v>
      </c>
      <c r="AQ137" s="258"/>
      <c r="AR137" s="23">
        <v>0.66666666666666441</v>
      </c>
      <c r="AS137" s="23">
        <v>0.182</v>
      </c>
      <c r="AT137" s="23">
        <f t="shared" si="25"/>
        <v>0.182</v>
      </c>
      <c r="AU137" s="23" t="str">
        <f t="shared" si="26"/>
        <v>x</v>
      </c>
    </row>
    <row r="138" spans="22:47" s="257" customFormat="1" ht="16" x14ac:dyDescent="0.2">
      <c r="V138" s="259"/>
      <c r="W138" s="23"/>
      <c r="X138" s="259">
        <f t="shared" si="27"/>
        <v>-1</v>
      </c>
      <c r="Y138" s="259" t="e">
        <f t="shared" si="28"/>
        <v>#N/A</v>
      </c>
      <c r="Z138" s="125" cm="1">
        <f t="array" ref="Z138">_xlfn.IFS(
    $Y$69 = "TWO", IF(SUM($Z$125:Z127) &lt;= 0.5, SUM($Z$125:Z127), 1 - SUM($Z$125:Z127)),
    $Y$67 = "LEFT", SUM($Z$125:Z127),
    $Y$67 = "RIGHT", 1 - SUM($Z$125:Z127)
)</f>
        <v>0.16</v>
      </c>
      <c r="AA138" s="126" t="str" cm="1">
        <f t="array" ref="AA138">_xlfn.IFS(
    $Y$67 = "", "",
    AND($Y$69 = "TWO", ROWS($Z$136:Z138) = 1), "⟵ " &amp; TEXT(Z138, "#0.0%"),
    AND($Y$69 = "TWO", Z138 = 50%), TEXT(Z138, "#0.0%"),
    AND($Y$69 = "TWO", Z139 &gt; Z138), "⟵ " &amp; TEXT(Z138, "#0.0%"),
    AND($Y$69 = "TWO", Z139 &lt; Z138), TEXT(Z138, "#0.0%") &amp; " ⟶",
    $Y$67 = "LEFT", "⟵ " &amp; TEXT(Z138, "#0.0%"),
    $Y$67 = "RIGHT", TEXT(Z138, "#0.0%") &amp; " ⟶"
)</f>
        <v>⟵ 16.0%</v>
      </c>
      <c r="AB138" s="258"/>
      <c r="AC138" s="258"/>
      <c r="AD138" s="258"/>
      <c r="AE138" s="258"/>
      <c r="AF138" s="258"/>
      <c r="AG138" s="258"/>
      <c r="AH138" s="258"/>
      <c r="AI138" s="258"/>
      <c r="AJ138" s="258"/>
      <c r="AK138" s="258"/>
      <c r="AL138" s="261">
        <f t="shared" si="22"/>
        <v>0.66666666666666441</v>
      </c>
      <c r="AM138" s="260">
        <f t="shared" si="18"/>
        <v>0.31944800552235275</v>
      </c>
      <c r="AN138" s="260" t="e" cm="1">
        <f t="array" ref="AN138">_xlfn.IFS(
    FALSE, N("Check if X1 shading is ON"),
    $AN$48&lt;&gt;"x", NA(),
    FALSE, N("Check if case is 'LEFT' and x axis value less than z score"),
    AND($Y$67 = "LEFT", $AL138 &lt; IF($AC$67="", 0, $AC$67)), $AM138,
    FALSE, N("Check if case is 'RIGHT' and x axis value greater than z score"),
    AND($Y$67 = "RIGHT", $AL138 &gt; IF($AC$67="", 0, $AC$67)), $AM138,
    FALSE, N("Check if case is 'TWO' and both directions"),
    AND(
        $Y$67 = "TWO",
        OR($AL138 &lt; -ABS($AC$67), $AL138 &gt; ABS($AC$68))
    ), $AM138,
    FALSE, N("Default case: Return NA()"),
    TRUE, NA()
)</f>
        <v>#N/A</v>
      </c>
      <c r="AO138" s="260" t="e" cm="1">
        <f t="array" ref="AO138">_xlfn.IFS(
    FALSE, N("Check if X1 shading is ON"),
    $AN$48&lt;&gt;"x", NA(),
    FALSE, N("Check if case is 'LEFT' and x axis value less than z score"),
    AND($Y$68 = "LEFT", $AL138 &lt; IF($AC$68="", 0, $AC$68)), $AM138,
    FALSE, N("Check if case is 'RIGHT' and x axis value greater than z score"),
    AND($Y$68 = "RIGHT", $AL138 &gt; IF($AC$68="", 0, $AC$68)), $AM138,
    FALSE, N("Default case: Return NA()"),
    TRUE, NA()
)</f>
        <v>#N/A</v>
      </c>
      <c r="AP138" s="260" t="e" cm="1">
        <f t="array" ref="AP138">_xlfn.IFS(
    FALSE, N("Check if X1 shading is ON"),
    $AP$48&lt;&gt;"x", NA(),
    FALSE, N("Check if case is 'LEFT' and x axis value less than z score"),
    AND($Y$71 = "LEFT", $AL138 &lt; IF($AC$71="", 0, $AC$71)), $AM138,
    FALSE, N("Check if case is 'RIGHT' and x axis value greater than z score"),
    AND($Y$71 = "RIGHT", $AL138 &gt; IF($AC$71="", 0, $AC$71)), $AM138,
    FALSE, N("Check if case is 'TWO' and both directions"),
    AND(
        $Y$71 = "TWO",
        OR($AL138 &lt; -ABS($AC$71), $AL138 &gt; ABS($AC$71))
    ), $AM138,
    FALSE, N("Default case: Return NA()"),
    TRUE, NA()
)</f>
        <v>#N/A</v>
      </c>
      <c r="AQ138" s="258"/>
      <c r="AR138" s="23">
        <v>0.83333333333333093</v>
      </c>
      <c r="AS138" s="23">
        <v>0.182</v>
      </c>
      <c r="AT138" s="23">
        <f t="shared" si="25"/>
        <v>0.182</v>
      </c>
      <c r="AU138" s="23" t="str">
        <f t="shared" si="26"/>
        <v>x</v>
      </c>
    </row>
    <row r="139" spans="22:47" s="257" customFormat="1" ht="16" x14ac:dyDescent="0.2">
      <c r="V139" s="259"/>
      <c r="W139" s="23"/>
      <c r="X139" s="259">
        <f t="shared" si="27"/>
        <v>0</v>
      </c>
      <c r="Y139" s="259" t="e">
        <f t="shared" si="28"/>
        <v>#N/A</v>
      </c>
      <c r="Z139" s="125" cm="1">
        <f t="array" ref="Z139">_xlfn.IFS(
    $Y$69 = "TWO", IF(SUM($Z$125:Z128) &lt;= 0.5, SUM($Z$125:Z128), 1 - SUM($Z$125:Z128)),
    $Y$67 = "LEFT", SUM($Z$125:Z128),
    $Y$67 = "RIGHT", 1 - SUM($Z$125:Z128)
)</f>
        <v>0.5</v>
      </c>
      <c r="AA139" s="126" t="str" cm="1">
        <f t="array" ref="AA139">_xlfn.IFS(
    $Y$67 = "", "",
    AND($Y$69 = "TWO", ROWS($Z$136:Z139) = 1), "⟵ " &amp; TEXT(Z139, "#0.0%"),
    AND($Y$69 = "TWO", Z139 = 50%), TEXT(Z139, "#0.0%"),
    AND($Y$69 = "TWO", Z140 &gt; Z139), "⟵ " &amp; TEXT(Z139, "#0.0%"),
    AND($Y$69 = "TWO", Z140 &lt; Z139), TEXT(Z139, "#0.0%") &amp; " ⟶",
    $Y$67 = "LEFT", "⟵ " &amp; TEXT(Z139, "#0.0%"),
    $Y$67 = "RIGHT", TEXT(Z139, "#0.0%") &amp; " ⟶"
)</f>
        <v>⟵ 50.0%</v>
      </c>
      <c r="AB139" s="258"/>
      <c r="AC139" s="258"/>
      <c r="AD139" s="258"/>
      <c r="AE139" s="258"/>
      <c r="AF139" s="258"/>
      <c r="AG139" s="258"/>
      <c r="AH139" s="258"/>
      <c r="AI139" s="258"/>
      <c r="AJ139" s="258"/>
      <c r="AK139" s="258"/>
      <c r="AL139" s="261">
        <f t="shared" si="22"/>
        <v>0.70833333333333104</v>
      </c>
      <c r="AM139" s="260">
        <f t="shared" si="18"/>
        <v>0.31042697552584309</v>
      </c>
      <c r="AN139" s="260" t="e" cm="1">
        <f t="array" ref="AN139">_xlfn.IFS(
    FALSE, N("Check if X1 shading is ON"),
    $AN$48&lt;&gt;"x", NA(),
    FALSE, N("Check if case is 'LEFT' and x axis value less than z score"),
    AND($Y$67 = "LEFT", $AL139 &lt; IF($AC$67="", 0, $AC$67)), $AM139,
    FALSE, N("Check if case is 'RIGHT' and x axis value greater than z score"),
    AND($Y$67 = "RIGHT", $AL139 &gt; IF($AC$67="", 0, $AC$67)), $AM139,
    FALSE, N("Check if case is 'TWO' and both directions"),
    AND(
        $Y$67 = "TWO",
        OR($AL139 &lt; -ABS($AC$67), $AL139 &gt; ABS($AC$68))
    ), $AM139,
    FALSE, N("Default case: Return NA()"),
    TRUE, NA()
)</f>
        <v>#N/A</v>
      </c>
      <c r="AO139" s="260" t="e" cm="1">
        <f t="array" ref="AO139">_xlfn.IFS(
    FALSE, N("Check if X1 shading is ON"),
    $AN$48&lt;&gt;"x", NA(),
    FALSE, N("Check if case is 'LEFT' and x axis value less than z score"),
    AND($Y$68 = "LEFT", $AL139 &lt; IF($AC$68="", 0, $AC$68)), $AM139,
    FALSE, N("Check if case is 'RIGHT' and x axis value greater than z score"),
    AND($Y$68 = "RIGHT", $AL139 &gt; IF($AC$68="", 0, $AC$68)), $AM139,
    FALSE, N("Default case: Return NA()"),
    TRUE, NA()
)</f>
        <v>#N/A</v>
      </c>
      <c r="AP139" s="260" t="e" cm="1">
        <f t="array" ref="AP139">_xlfn.IFS(
    FALSE, N("Check if X1 shading is ON"),
    $AP$48&lt;&gt;"x", NA(),
    FALSE, N("Check if case is 'LEFT' and x axis value less than z score"),
    AND($Y$71 = "LEFT", $AL139 &lt; IF($AC$71="", 0, $AC$71)), $AM139,
    FALSE, N("Check if case is 'RIGHT' and x axis value greater than z score"),
    AND($Y$71 = "RIGHT", $AL139 &gt; IF($AC$71="", 0, $AC$71)), $AM139,
    FALSE, N("Check if case is 'TWO' and both directions"),
    AND(
        $Y$71 = "TWO",
        OR($AL139 &lt; -ABS($AC$71), $AL139 &gt; ABS($AC$71))
    ), $AM139,
    FALSE, N("Default case: Return NA()"),
    TRUE, NA()
)</f>
        <v>#N/A</v>
      </c>
      <c r="AQ139" s="258"/>
      <c r="AR139" s="23">
        <v>1.1666666666666643</v>
      </c>
      <c r="AS139" s="23">
        <v>0.182</v>
      </c>
      <c r="AT139" s="23">
        <f t="shared" si="25"/>
        <v>0.182</v>
      </c>
      <c r="AU139" s="23" t="str">
        <f t="shared" si="26"/>
        <v>x</v>
      </c>
    </row>
    <row r="140" spans="22:47" s="257" customFormat="1" ht="16" x14ac:dyDescent="0.2">
      <c r="V140" s="259"/>
      <c r="W140" s="23"/>
      <c r="X140" s="259">
        <f t="shared" si="27"/>
        <v>1</v>
      </c>
      <c r="Y140" s="259" t="e">
        <f t="shared" si="28"/>
        <v>#N/A</v>
      </c>
      <c r="Z140" s="125" cm="1">
        <f t="array" ref="Z140">_xlfn.IFS(
    $Y$69 = "TWO", IF(SUM($Z$125:Z129) &lt;= 0.5, SUM($Z$125:Z129), 1 - SUM($Z$125:Z129)),
    $Y$67 = "LEFT", SUM($Z$125:Z129),
    $Y$67 = "RIGHT", 1 - SUM($Z$125:Z129)
)</f>
        <v>0.84000000000000008</v>
      </c>
      <c r="AA140" s="126" t="str" cm="1">
        <f t="array" ref="AA140">_xlfn.IFS(
    $Y$67 = "", "",
    AND($Y$69 = "TWO", ROWS($Z$136:Z140) = 1), "⟵ " &amp; TEXT(Z140, "#0.0%"),
    AND($Y$69 = "TWO", Z140 = 50%), TEXT(Z140, "#0.0%"),
    AND($Y$69 = "TWO", Z141 &gt; Z140), "⟵ " &amp; TEXT(Z140, "#0.0%"),
    AND($Y$69 = "TWO", Z141 &lt; Z140), TEXT(Z140, "#0.0%") &amp; " ⟶",
    $Y$67 = "LEFT", "⟵ " &amp; TEXT(Z140, "#0.0%"),
    $Y$67 = "RIGHT", TEXT(Z140, "#0.0%") &amp; " ⟶"
)</f>
        <v>⟵ 84.0%</v>
      </c>
      <c r="AB140" s="258"/>
      <c r="AC140" s="258"/>
      <c r="AD140" s="258"/>
      <c r="AE140" s="258"/>
      <c r="AF140" s="258"/>
      <c r="AG140" s="258"/>
      <c r="AH140" s="258"/>
      <c r="AI140" s="258"/>
      <c r="AJ140" s="258"/>
      <c r="AK140" s="258"/>
      <c r="AL140" s="261">
        <f t="shared" si="22"/>
        <v>0.74999999999999767</v>
      </c>
      <c r="AM140" s="260">
        <f t="shared" si="18"/>
        <v>0.30113743215480498</v>
      </c>
      <c r="AN140" s="260" t="e" cm="1">
        <f t="array" ref="AN140">_xlfn.IFS(
    FALSE, N("Check if X1 shading is ON"),
    $AN$48&lt;&gt;"x", NA(),
    FALSE, N("Check if case is 'LEFT' and x axis value less than z score"),
    AND($Y$67 = "LEFT", $AL140 &lt; IF($AC$67="", 0, $AC$67)), $AM140,
    FALSE, N("Check if case is 'RIGHT' and x axis value greater than z score"),
    AND($Y$67 = "RIGHT", $AL140 &gt; IF($AC$67="", 0, $AC$67)), $AM140,
    FALSE, N("Check if case is 'TWO' and both directions"),
    AND(
        $Y$67 = "TWO",
        OR($AL140 &lt; -ABS($AC$67), $AL140 &gt; ABS($AC$68))
    ), $AM140,
    FALSE, N("Default case: Return NA()"),
    TRUE, NA()
)</f>
        <v>#N/A</v>
      </c>
      <c r="AO140" s="260" t="e" cm="1">
        <f t="array" ref="AO140">_xlfn.IFS(
    FALSE, N("Check if X1 shading is ON"),
    $AN$48&lt;&gt;"x", NA(),
    FALSE, N("Check if case is 'LEFT' and x axis value less than z score"),
    AND($Y$68 = "LEFT", $AL140 &lt; IF($AC$68="", 0, $AC$68)), $AM140,
    FALSE, N("Check if case is 'RIGHT' and x axis value greater than z score"),
    AND($Y$68 = "RIGHT", $AL140 &gt; IF($AC$68="", 0, $AC$68)), $AM140,
    FALSE, N("Default case: Return NA()"),
    TRUE, NA()
)</f>
        <v>#N/A</v>
      </c>
      <c r="AP140" s="260" t="e" cm="1">
        <f t="array" ref="AP140">_xlfn.IFS(
    FALSE, N("Check if X1 shading is ON"),
    $AP$48&lt;&gt;"x", NA(),
    FALSE, N("Check if case is 'LEFT' and x axis value less than z score"),
    AND($Y$71 = "LEFT", $AL140 &lt; IF($AC$71="", 0, $AC$71)), $AM140,
    FALSE, N("Check if case is 'RIGHT' and x axis value greater than z score"),
    AND($Y$71 = "RIGHT", $AL140 &gt; IF($AC$71="", 0, $AC$71)), $AM140,
    FALSE, N("Check if case is 'TWO' and both directions"),
    AND(
        $Y$71 = "TWO",
        OR($AL140 &lt; -ABS($AC$71), $AL140 &gt; ABS($AC$71))
    ), $AM140,
    FALSE, N("Default case: Return NA()"),
    TRUE, NA()
)</f>
        <v>#N/A</v>
      </c>
      <c r="AQ140" s="258"/>
      <c r="AR140" s="23">
        <v>-0.83333333333333526</v>
      </c>
      <c r="AS140" s="23">
        <v>0.20599999999999999</v>
      </c>
      <c r="AT140" s="23">
        <f t="shared" si="25"/>
        <v>0.20599999999999999</v>
      </c>
      <c r="AU140" s="23" t="str">
        <f t="shared" si="26"/>
        <v>x</v>
      </c>
    </row>
    <row r="141" spans="22:47" s="257" customFormat="1" ht="16" x14ac:dyDescent="0.2">
      <c r="V141" s="259"/>
      <c r="W141" s="23"/>
      <c r="X141" s="259">
        <f t="shared" si="27"/>
        <v>2</v>
      </c>
      <c r="Y141" s="259" t="e">
        <f t="shared" si="28"/>
        <v>#N/A</v>
      </c>
      <c r="Z141" s="125" cm="1">
        <f t="array" ref="Z141">_xlfn.IFS(
    $Y$69 = "TWO", IF(SUM($Z$125:Z130) &lt;= 0.5, SUM($Z$125:Z130), 1 - SUM($Z$125:Z130)),
    $Y$67 = "LEFT", SUM($Z$125:Z130),
    $Y$67 = "RIGHT", 1 - SUM($Z$125:Z130)
)</f>
        <v>0.97500000000000009</v>
      </c>
      <c r="AA141" s="126" t="str" cm="1">
        <f t="array" ref="AA141">_xlfn.IFS(
    $Y$67 = "", "",
    AND($Y$69 = "TWO", ROWS($Z$136:Z141) = 1), "⟵ " &amp; TEXT(Z141, "#0.0%"),
    AND($Y$69 = "TWO", Z141 = 50%), TEXT(Z141, "#0.0%"),
    AND($Y$69 = "TWO", Z142 &gt; Z141), "⟵ " &amp; TEXT(Z141, "#0.0%"),
    AND($Y$69 = "TWO", Z142 &lt; Z141), TEXT(Z141, "#0.0%") &amp; " ⟶",
    $Y$67 = "LEFT", "⟵ " &amp; TEXT(Z141, "#0.0%"),
    $Y$67 = "RIGHT", TEXT(Z141, "#0.0%") &amp; " ⟶"
)</f>
        <v>⟵ 97.5%</v>
      </c>
      <c r="AB141" s="258"/>
      <c r="AC141" s="258"/>
      <c r="AD141" s="258"/>
      <c r="AE141" s="258"/>
      <c r="AF141" s="258"/>
      <c r="AG141" s="258"/>
      <c r="AH141" s="258"/>
      <c r="AI141" s="258"/>
      <c r="AJ141" s="258"/>
      <c r="AK141" s="258"/>
      <c r="AL141" s="261">
        <f t="shared" si="22"/>
        <v>0.7916666666666643</v>
      </c>
      <c r="AM141" s="260">
        <f t="shared" si="18"/>
        <v>0.29161915585865616</v>
      </c>
      <c r="AN141" s="260" t="e" cm="1">
        <f t="array" ref="AN141">_xlfn.IFS(
    FALSE, N("Check if X1 shading is ON"),
    $AN$48&lt;&gt;"x", NA(),
    FALSE, N("Check if case is 'LEFT' and x axis value less than z score"),
    AND($Y$67 = "LEFT", $AL141 &lt; IF($AC$67="", 0, $AC$67)), $AM141,
    FALSE, N("Check if case is 'RIGHT' and x axis value greater than z score"),
    AND($Y$67 = "RIGHT", $AL141 &gt; IF($AC$67="", 0, $AC$67)), $AM141,
    FALSE, N("Check if case is 'TWO' and both directions"),
    AND(
        $Y$67 = "TWO",
        OR($AL141 &lt; -ABS($AC$67), $AL141 &gt; ABS($AC$68))
    ), $AM141,
    FALSE, N("Default case: Return NA()"),
    TRUE, NA()
)</f>
        <v>#N/A</v>
      </c>
      <c r="AO141" s="260" t="e" cm="1">
        <f t="array" ref="AO141">_xlfn.IFS(
    FALSE, N("Check if X1 shading is ON"),
    $AN$48&lt;&gt;"x", NA(),
    FALSE, N("Check if case is 'LEFT' and x axis value less than z score"),
    AND($Y$68 = "LEFT", $AL141 &lt; IF($AC$68="", 0, $AC$68)), $AM141,
    FALSE, N("Check if case is 'RIGHT' and x axis value greater than z score"),
    AND($Y$68 = "RIGHT", $AL141 &gt; IF($AC$68="", 0, $AC$68)), $AM141,
    FALSE, N("Default case: Return NA()"),
    TRUE, NA()
)</f>
        <v>#N/A</v>
      </c>
      <c r="AP141" s="260" t="e" cm="1">
        <f t="array" ref="AP141">_xlfn.IFS(
    FALSE, N("Check if X1 shading is ON"),
    $AP$48&lt;&gt;"x", NA(),
    FALSE, N("Check if case is 'LEFT' and x axis value less than z score"),
    AND($Y$71 = "LEFT", $AL141 &lt; IF($AC$71="", 0, $AC$71)), $AM141,
    FALSE, N("Check if case is 'RIGHT' and x axis value greater than z score"),
    AND($Y$71 = "RIGHT", $AL141 &gt; IF($AC$71="", 0, $AC$71)), $AM141,
    FALSE, N("Check if case is 'TWO' and both directions"),
    AND(
        $Y$71 = "TWO",
        OR($AL141 &lt; -ABS($AC$71), $AL141 &gt; ABS($AC$71))
    ), $AM141,
    FALSE, N("Default case: Return NA()"),
    TRUE, NA()
)</f>
        <v>#N/A</v>
      </c>
      <c r="AQ141" s="258"/>
      <c r="AR141" s="23">
        <v>-0.66666666666666874</v>
      </c>
      <c r="AS141" s="23">
        <v>0.20599999999999999</v>
      </c>
      <c r="AT141" s="23">
        <f t="shared" si="25"/>
        <v>0.20599999999999999</v>
      </c>
      <c r="AU141" s="23" t="str">
        <f t="shared" si="26"/>
        <v>x</v>
      </c>
    </row>
    <row r="142" spans="22:47" s="257" customFormat="1" ht="16" x14ac:dyDescent="0.2">
      <c r="V142" s="259"/>
      <c r="W142" s="23"/>
      <c r="X142" s="259">
        <f t="shared" si="27"/>
        <v>3</v>
      </c>
      <c r="Y142" s="259" t="e">
        <f t="shared" si="28"/>
        <v>#N/A</v>
      </c>
      <c r="Z142" s="125" cm="1">
        <f t="array" ref="Z142">_xlfn.IFS(
    $Y$69 = "TWO", IF(SUM($Z$125:Z131) &lt;= 0.5, SUM($Z$125:Z131), 1 - SUM($Z$125:Z131)),
    $Y$67 = "LEFT", SUM($Z$125:Z131),
    $Y$67 = "RIGHT", 1 - SUM($Z$125:Z131)
)</f>
        <v>0.99500000000000011</v>
      </c>
      <c r="AA142" s="126" t="str" cm="1">
        <f t="array" ref="AA142">_xlfn.IFS(
    $Y$67 = "", "",
    AND($Y$69 = "TWO", ROWS($Z$136:Z142) = 1), "⟵ " &amp; TEXT(Z142, "#0.0%"),
    AND($Y$69 = "TWO", Z142 = 50%), TEXT(Z142, "#0.0%"),
    AND($Y$69 = "TWO", Z143 &gt; Z142), "⟵ " &amp; TEXT(Z142, "#0.0%"),
    AND($Y$69 = "TWO", Z143 &lt; Z142), TEXT(Z142, "#0.0%") &amp; " ⟶",
    $Y$67 = "LEFT", "⟵ " &amp; TEXT(Z142, "#0.0%"),
    $Y$67 = "RIGHT", TEXT(Z142, "#0.0%") &amp; " ⟶"
)</f>
        <v>⟵ 99.5%</v>
      </c>
      <c r="AB142" s="258"/>
      <c r="AC142" s="258"/>
      <c r="AD142" s="258"/>
      <c r="AE142" s="258"/>
      <c r="AF142" s="258"/>
      <c r="AG142" s="258"/>
      <c r="AH142" s="258"/>
      <c r="AI142" s="258"/>
      <c r="AJ142" s="258"/>
      <c r="AK142" s="258"/>
      <c r="AL142" s="261">
        <f t="shared" si="22"/>
        <v>0.83333333333333093</v>
      </c>
      <c r="AM142" s="260">
        <f t="shared" si="18"/>
        <v>0.2819118754103031</v>
      </c>
      <c r="AN142" s="260" t="e" cm="1">
        <f t="array" ref="AN142">_xlfn.IFS(
    FALSE, N("Check if X1 shading is ON"),
    $AN$48&lt;&gt;"x", NA(),
    FALSE, N("Check if case is 'LEFT' and x axis value less than z score"),
    AND($Y$67 = "LEFT", $AL142 &lt; IF($AC$67="", 0, $AC$67)), $AM142,
    FALSE, N("Check if case is 'RIGHT' and x axis value greater than z score"),
    AND($Y$67 = "RIGHT", $AL142 &gt; IF($AC$67="", 0, $AC$67)), $AM142,
    FALSE, N("Check if case is 'TWO' and both directions"),
    AND(
        $Y$67 = "TWO",
        OR($AL142 &lt; -ABS($AC$67), $AL142 &gt; ABS($AC$68))
    ), $AM142,
    FALSE, N("Default case: Return NA()"),
    TRUE, NA()
)</f>
        <v>#N/A</v>
      </c>
      <c r="AO142" s="260" t="e" cm="1">
        <f t="array" ref="AO142">_xlfn.IFS(
    FALSE, N("Check if X1 shading is ON"),
    $AN$48&lt;&gt;"x", NA(),
    FALSE, N("Check if case is 'LEFT' and x axis value less than z score"),
    AND($Y$68 = "LEFT", $AL142 &lt; IF($AC$68="", 0, $AC$68)), $AM142,
    FALSE, N("Check if case is 'RIGHT' and x axis value greater than z score"),
    AND($Y$68 = "RIGHT", $AL142 &gt; IF($AC$68="", 0, $AC$68)), $AM142,
    FALSE, N("Default case: Return NA()"),
    TRUE, NA()
)</f>
        <v>#N/A</v>
      </c>
      <c r="AP142" s="260" t="e" cm="1">
        <f t="array" ref="AP142">_xlfn.IFS(
    FALSE, N("Check if X1 shading is ON"),
    $AP$48&lt;&gt;"x", NA(),
    FALSE, N("Check if case is 'LEFT' and x axis value less than z score"),
    AND($Y$71 = "LEFT", $AL142 &lt; IF($AC$71="", 0, $AC$71)), $AM142,
    FALSE, N("Check if case is 'RIGHT' and x axis value greater than z score"),
    AND($Y$71 = "RIGHT", $AL142 &gt; IF($AC$71="", 0, $AC$71)), $AM142,
    FALSE, N("Check if case is 'TWO' and both directions"),
    AND(
        $Y$71 = "TWO",
        OR($AL142 &lt; -ABS($AC$71), $AL142 &gt; ABS($AC$71))
    ), $AM142,
    FALSE, N("Default case: Return NA()"),
    TRUE, NA()
)</f>
        <v>#N/A</v>
      </c>
      <c r="AQ142" s="258"/>
      <c r="AR142" s="23">
        <v>-0.50000000000000222</v>
      </c>
      <c r="AS142" s="23">
        <v>0.20599999999999999</v>
      </c>
      <c r="AT142" s="23">
        <f t="shared" si="25"/>
        <v>0.20599999999999999</v>
      </c>
      <c r="AU142" s="23" t="str">
        <f t="shared" si="26"/>
        <v>x</v>
      </c>
    </row>
    <row r="143" spans="22:47" s="257" customFormat="1" ht="16" x14ac:dyDescent="0.2">
      <c r="V143" s="259"/>
      <c r="W143" s="23"/>
      <c r="X143" s="23"/>
      <c r="Y143" s="259"/>
      <c r="Z143" s="259"/>
      <c r="AA143" s="259"/>
      <c r="AB143" s="258"/>
      <c r="AC143" s="258"/>
      <c r="AD143" s="258"/>
      <c r="AE143" s="258"/>
      <c r="AF143" s="258"/>
      <c r="AG143" s="258"/>
      <c r="AH143" s="258"/>
      <c r="AI143" s="258"/>
      <c r="AJ143" s="258"/>
      <c r="AK143" s="258"/>
      <c r="AL143" s="261">
        <f t="shared" si="22"/>
        <v>0.87499999999999756</v>
      </c>
      <c r="AM143" s="260">
        <f t="shared" si="18"/>
        <v>0.27205499837854408</v>
      </c>
      <c r="AN143" s="260" t="e" cm="1">
        <f t="array" ref="AN143">_xlfn.IFS(
    FALSE, N("Check if X1 shading is ON"),
    $AN$48&lt;&gt;"x", NA(),
    FALSE, N("Check if case is 'LEFT' and x axis value less than z score"),
    AND($Y$67 = "LEFT", $AL143 &lt; IF($AC$67="", 0, $AC$67)), $AM143,
    FALSE, N("Check if case is 'RIGHT' and x axis value greater than z score"),
    AND($Y$67 = "RIGHT", $AL143 &gt; IF($AC$67="", 0, $AC$67)), $AM143,
    FALSE, N("Check if case is 'TWO' and both directions"),
    AND(
        $Y$67 = "TWO",
        OR($AL143 &lt; -ABS($AC$67), $AL143 &gt; ABS($AC$68))
    ), $AM143,
    FALSE, N("Default case: Return NA()"),
    TRUE, NA()
)</f>
        <v>#N/A</v>
      </c>
      <c r="AO143" s="260" t="e" cm="1">
        <f t="array" ref="AO143">_xlfn.IFS(
    FALSE, N("Check if X1 shading is ON"),
    $AN$48&lt;&gt;"x", NA(),
    FALSE, N("Check if case is 'LEFT' and x axis value less than z score"),
    AND($Y$68 = "LEFT", $AL143 &lt; IF($AC$68="", 0, $AC$68)), $AM143,
    FALSE, N("Check if case is 'RIGHT' and x axis value greater than z score"),
    AND($Y$68 = "RIGHT", $AL143 &gt; IF($AC$68="", 0, $AC$68)), $AM143,
    FALSE, N("Default case: Return NA()"),
    TRUE, NA()
)</f>
        <v>#N/A</v>
      </c>
      <c r="AP143" s="260" t="e" cm="1">
        <f t="array" ref="AP143">_xlfn.IFS(
    FALSE, N("Check if X1 shading is ON"),
    $AP$48&lt;&gt;"x", NA(),
    FALSE, N("Check if case is 'LEFT' and x axis value less than z score"),
    AND($Y$71 = "LEFT", $AL143 &lt; IF($AC$71="", 0, $AC$71)), $AM143,
    FALSE, N("Check if case is 'RIGHT' and x axis value greater than z score"),
    AND($Y$71 = "RIGHT", $AL143 &gt; IF($AC$71="", 0, $AC$71)), $AM143,
    FALSE, N("Check if case is 'TWO' and both directions"),
    AND(
        $Y$71 = "TWO",
        OR($AL143 &lt; -ABS($AC$71), $AL143 &gt; ABS($AC$71))
    ), $AM143,
    FALSE, N("Default case: Return NA()"),
    TRUE, NA()
)</f>
        <v>#N/A</v>
      </c>
      <c r="AQ143" s="258"/>
      <c r="AR143" s="23">
        <v>-0.33333333333333548</v>
      </c>
      <c r="AS143" s="23">
        <v>0.20599999999999999</v>
      </c>
      <c r="AT143" s="23">
        <f t="shared" si="25"/>
        <v>0.20599999999999999</v>
      </c>
      <c r="AU143" s="23" t="str">
        <f t="shared" si="26"/>
        <v>x</v>
      </c>
    </row>
    <row r="144" spans="22:47" s="257" customFormat="1" ht="19" x14ac:dyDescent="0.25">
      <c r="V144" s="266" t="s">
        <v>400</v>
      </c>
      <c r="W144" s="23"/>
      <c r="X144" s="23"/>
      <c r="Y144" s="259"/>
      <c r="Z144" s="259"/>
      <c r="AA144" s="259"/>
      <c r="AB144" s="258"/>
      <c r="AC144" s="258"/>
      <c r="AD144" s="258"/>
      <c r="AE144" s="258"/>
      <c r="AF144" s="258"/>
      <c r="AG144" s="258"/>
      <c r="AH144" s="258"/>
      <c r="AI144" s="258"/>
      <c r="AJ144" s="258"/>
      <c r="AK144" s="258"/>
      <c r="AL144" s="261">
        <f t="shared" si="22"/>
        <v>0.91666666666666419</v>
      </c>
      <c r="AM144" s="260">
        <f t="shared" si="18"/>
        <v>0.262087353078302</v>
      </c>
      <c r="AN144" s="260" t="e" cm="1">
        <f t="array" ref="AN144">_xlfn.IFS(
    FALSE, N("Check if X1 shading is ON"),
    $AN$48&lt;&gt;"x", NA(),
    FALSE, N("Check if case is 'LEFT' and x axis value less than z score"),
    AND($Y$67 = "LEFT", $AL144 &lt; IF($AC$67="", 0, $AC$67)), $AM144,
    FALSE, N("Check if case is 'RIGHT' and x axis value greater than z score"),
    AND($Y$67 = "RIGHT", $AL144 &gt; IF($AC$67="", 0, $AC$67)), $AM144,
    FALSE, N("Check if case is 'TWO' and both directions"),
    AND(
        $Y$67 = "TWO",
        OR($AL144 &lt; -ABS($AC$67), $AL144 &gt; ABS($AC$68))
    ), $AM144,
    FALSE, N("Default case: Return NA()"),
    TRUE, NA()
)</f>
        <v>#N/A</v>
      </c>
      <c r="AO144" s="260" t="e" cm="1">
        <f t="array" ref="AO144">_xlfn.IFS(
    FALSE, N("Check if X1 shading is ON"),
    $AN$48&lt;&gt;"x", NA(),
    FALSE, N("Check if case is 'LEFT' and x axis value less than z score"),
    AND($Y$68 = "LEFT", $AL144 &lt; IF($AC$68="", 0, $AC$68)), $AM144,
    FALSE, N("Check if case is 'RIGHT' and x axis value greater than z score"),
    AND($Y$68 = "RIGHT", $AL144 &gt; IF($AC$68="", 0, $AC$68)), $AM144,
    FALSE, N("Default case: Return NA()"),
    TRUE, NA()
)</f>
        <v>#N/A</v>
      </c>
      <c r="AP144" s="260" t="e" cm="1">
        <f t="array" ref="AP144">_xlfn.IFS(
    FALSE, N("Check if X1 shading is ON"),
    $AP$48&lt;&gt;"x", NA(),
    FALSE, N("Check if case is 'LEFT' and x axis value less than z score"),
    AND($Y$71 = "LEFT", $AL144 &lt; IF($AC$71="", 0, $AC$71)), $AM144,
    FALSE, N("Check if case is 'RIGHT' and x axis value greater than z score"),
    AND($Y$71 = "RIGHT", $AL144 &gt; IF($AC$71="", 0, $AC$71)), $AM144,
    FALSE, N("Check if case is 'TWO' and both directions"),
    AND(
        $Y$71 = "TWO",
        OR($AL144 &lt; -ABS($AC$71), $AL144 &gt; ABS($AC$71))
    ), $AM144,
    FALSE, N("Default case: Return NA()"),
    TRUE, NA()
)</f>
        <v>#N/A</v>
      </c>
      <c r="AQ144" s="258"/>
      <c r="AR144" s="23">
        <v>-0.16666666666666879</v>
      </c>
      <c r="AS144" s="23">
        <v>0.20599999999999999</v>
      </c>
      <c r="AT144" s="23">
        <f t="shared" si="25"/>
        <v>0.20599999999999999</v>
      </c>
      <c r="AU144" s="23" t="str">
        <f t="shared" si="26"/>
        <v>x</v>
      </c>
    </row>
    <row r="145" spans="8:47" s="257" customFormat="1" ht="34" x14ac:dyDescent="0.2"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 s="264" t="s">
        <v>289</v>
      </c>
      <c r="W145" s="5" t="s">
        <v>290</v>
      </c>
      <c r="X145" s="263" t="str">
        <f>LEFT(V144,6)&amp;" "&amp;$W$67&amp;" axis"</f>
        <v>X1 raw normal pop axis</v>
      </c>
      <c r="Y145" s="263" t="str">
        <f>$W$67&amp;" y"</f>
        <v>normal pop y</v>
      </c>
      <c r="Z145" s="263" t="str">
        <f>W67&amp;" raw labels"</f>
        <v>normal pop raw labels</v>
      </c>
      <c r="AA145" s="259"/>
      <c r="AB145" s="258"/>
      <c r="AC145" s="258"/>
      <c r="AD145" s="258"/>
      <c r="AE145" s="258"/>
      <c r="AF145" s="258"/>
      <c r="AG145" s="258"/>
      <c r="AH145" s="258"/>
      <c r="AI145" s="258"/>
      <c r="AJ145" s="258"/>
      <c r="AK145" s="258"/>
      <c r="AL145" s="261">
        <f t="shared" si="22"/>
        <v>0.95833333333333082</v>
      </c>
      <c r="AM145" s="260">
        <f t="shared" si="18"/>
        <v>0.25204694425504581</v>
      </c>
      <c r="AN145" s="260" t="e" cm="1">
        <f t="array" ref="AN145">_xlfn.IFS(
    FALSE, N("Check if X1 shading is ON"),
    $AN$48&lt;&gt;"x", NA(),
    FALSE, N("Check if case is 'LEFT' and x axis value less than z score"),
    AND($Y$67 = "LEFT", $AL145 &lt; IF($AC$67="", 0, $AC$67)), $AM145,
    FALSE, N("Check if case is 'RIGHT' and x axis value greater than z score"),
    AND($Y$67 = "RIGHT", $AL145 &gt; IF($AC$67="", 0, $AC$67)), $AM145,
    FALSE, N("Check if case is 'TWO' and both directions"),
    AND(
        $Y$67 = "TWO",
        OR($AL145 &lt; -ABS($AC$67), $AL145 &gt; ABS($AC$68))
    ), $AM145,
    FALSE, N("Default case: Return NA()"),
    TRUE, NA()
)</f>
        <v>#N/A</v>
      </c>
      <c r="AO145" s="260" t="e" cm="1">
        <f t="array" ref="AO145">_xlfn.IFS(
    FALSE, N("Check if X1 shading is ON"),
    $AN$48&lt;&gt;"x", NA(),
    FALSE, N("Check if case is 'LEFT' and x axis value less than z score"),
    AND($Y$68 = "LEFT", $AL145 &lt; IF($AC$68="", 0, $AC$68)), $AM145,
    FALSE, N("Check if case is 'RIGHT' and x axis value greater than z score"),
    AND($Y$68 = "RIGHT", $AL145 &gt; IF($AC$68="", 0, $AC$68)), $AM145,
    FALSE, N("Default case: Return NA()"),
    TRUE, NA()
)</f>
        <v>#N/A</v>
      </c>
      <c r="AP145" s="260" t="e" cm="1">
        <f t="array" ref="AP145">_xlfn.IFS(
    FALSE, N("Check if X1 shading is ON"),
    $AP$48&lt;&gt;"x", NA(),
    FALSE, N("Check if case is 'LEFT' and x axis value less than z score"),
    AND($Y$71 = "LEFT", $AL145 &lt; IF($AC$71="", 0, $AC$71)), $AM145,
    FALSE, N("Check if case is 'RIGHT' and x axis value greater than z score"),
    AND($Y$71 = "RIGHT", $AL145 &gt; IF($AC$71="", 0, $AC$71)), $AM145,
    FALSE, N("Check if case is 'TWO' and both directions"),
    AND(
        $Y$71 = "TWO",
        OR($AL145 &lt; -ABS($AC$71), $AL145 &gt; ABS($AC$71))
    ), $AM145,
    FALSE, N("Default case: Return NA()"),
    TRUE, NA()
)</f>
        <v>#N/A</v>
      </c>
      <c r="AQ145" s="258"/>
      <c r="AR145" s="23">
        <v>0.16666666666666449</v>
      </c>
      <c r="AS145" s="23">
        <v>0.20599999999999999</v>
      </c>
      <c r="AT145" s="23">
        <f t="shared" si="25"/>
        <v>0.20599999999999999</v>
      </c>
      <c r="AU145" s="23" t="str">
        <f t="shared" si="26"/>
        <v>x</v>
      </c>
    </row>
    <row r="146" spans="8:47" s="257" customFormat="1" ht="17" x14ac:dyDescent="0.2"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 s="259" t="str">
        <f>AG51</f>
        <v>x</v>
      </c>
      <c r="W146" s="23">
        <v>-0.12</v>
      </c>
      <c r="X146" s="259">
        <f t="shared" ref="X146:X153" si="29">X114</f>
        <v>-4</v>
      </c>
      <c r="Y146" s="259">
        <f t="shared" ref="Y146:Y153" si="30">IF(
    $V$146="x",
    $W$146,
    NA()
)</f>
        <v>-0.12</v>
      </c>
      <c r="Z146" s="267" t="str">
        <f>IF(Z147="","","raw scale")</f>
        <v>raw scale</v>
      </c>
      <c r="AA146" s="259"/>
      <c r="AB146" s="258"/>
      <c r="AC146" s="258"/>
      <c r="AD146" s="258"/>
      <c r="AE146" s="258"/>
      <c r="AF146" s="258"/>
      <c r="AG146" s="258"/>
      <c r="AH146" s="258"/>
      <c r="AI146" s="258"/>
      <c r="AJ146" s="258"/>
      <c r="AK146" s="258"/>
      <c r="AL146" s="261">
        <f t="shared" si="22"/>
        <v>0.99999999999999745</v>
      </c>
      <c r="AM146" s="260">
        <f t="shared" ref="AM146:AM177" si="31">IF(
    LEFT($W$67,1) ="T",
    _xlfn.T.DIST(AL146, $V$67-1, FALSE),
    _xlfn.NORM.S.DIST(AL146, FALSE)
)</f>
        <v>0.24197072451914398</v>
      </c>
      <c r="AN146" s="260" t="e" cm="1">
        <f t="array" ref="AN146">_xlfn.IFS(
    FALSE, N("Check if X1 shading is ON"),
    $AN$48&lt;&gt;"x", NA(),
    FALSE, N("Check if case is 'LEFT' and x axis value less than z score"),
    AND($Y$67 = "LEFT", $AL146 &lt; IF($AC$67="", 0, $AC$67)), $AM146,
    FALSE, N("Check if case is 'RIGHT' and x axis value greater than z score"),
    AND($Y$67 = "RIGHT", $AL146 &gt; IF($AC$67="", 0, $AC$67)), $AM146,
    FALSE, N("Check if case is 'TWO' and both directions"),
    AND(
        $Y$67 = "TWO",
        OR($AL146 &lt; -ABS($AC$67), $AL146 &gt; ABS($AC$68))
    ), $AM146,
    FALSE, N("Default case: Return NA()"),
    TRUE, NA()
)</f>
        <v>#N/A</v>
      </c>
      <c r="AO146" s="260" t="e" cm="1">
        <f t="array" ref="AO146">_xlfn.IFS(
    FALSE, N("Check if X1 shading is ON"),
    $AN$48&lt;&gt;"x", NA(),
    FALSE, N("Check if case is 'LEFT' and x axis value less than z score"),
    AND($Y$68 = "LEFT", $AL146 &lt; IF($AC$68="", 0, $AC$68)), $AM146,
    FALSE, N("Check if case is 'RIGHT' and x axis value greater than z score"),
    AND($Y$68 = "RIGHT", $AL146 &gt; IF($AC$68="", 0, $AC$68)), $AM146,
    FALSE, N("Default case: Return NA()"),
    TRUE, NA()
)</f>
        <v>#N/A</v>
      </c>
      <c r="AP146" s="260" t="e" cm="1">
        <f t="array" ref="AP146">_xlfn.IFS(
    FALSE, N("Check if X1 shading is ON"),
    $AP$48&lt;&gt;"x", NA(),
    FALSE, N("Check if case is 'LEFT' and x axis value less than z score"),
    AND($Y$71 = "LEFT", $AL146 &lt; IF($AC$71="", 0, $AC$71)), $AM146,
    FALSE, N("Check if case is 'RIGHT' and x axis value greater than z score"),
    AND($Y$71 = "RIGHT", $AL146 &gt; IF($AC$71="", 0, $AC$71)), $AM146,
    FALSE, N("Check if case is 'TWO' and both directions"),
    AND(
        $Y$71 = "TWO",
        OR($AL146 &lt; -ABS($AC$71), $AL146 &gt; ABS($AC$71))
    ), $AM146,
    FALSE, N("Default case: Return NA()"),
    TRUE, NA()
)</f>
        <v>#N/A</v>
      </c>
      <c r="AQ146" s="258"/>
      <c r="AR146" s="23">
        <v>0.33333333333333115</v>
      </c>
      <c r="AS146" s="23">
        <v>0.20599999999999999</v>
      </c>
      <c r="AT146" s="23">
        <f t="shared" si="25"/>
        <v>0.20599999999999999</v>
      </c>
      <c r="AU146" s="23" t="str">
        <f t="shared" si="26"/>
        <v>x</v>
      </c>
    </row>
    <row r="147" spans="8:47" s="257" customFormat="1" ht="16" x14ac:dyDescent="0.2"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 s="259"/>
      <c r="W147" s="23"/>
      <c r="X147" s="259">
        <f t="shared" si="29"/>
        <v>-3</v>
      </c>
      <c r="Y147" s="259">
        <f t="shared" si="30"/>
        <v>-0.12</v>
      </c>
      <c r="Z147" s="262" t="str">
        <f t="shared" ref="Z147:Z153" si="32">IFERROR(
    TEXT(
        Z$67 + $X147 * AA$67,
        IF(
            AG$62 = 0,
            "#,##0",
            "#,##0." &amp; REPT("0", AG$62)
        )
    ),
    ""
)</f>
        <v>6</v>
      </c>
      <c r="AA147" s="259"/>
      <c r="AB147" s="258"/>
      <c r="AC147" s="258"/>
      <c r="AD147" s="258"/>
      <c r="AE147" s="258"/>
      <c r="AF147" s="258"/>
      <c r="AG147" s="258"/>
      <c r="AH147" s="258"/>
      <c r="AI147" s="258"/>
      <c r="AJ147" s="258"/>
      <c r="AK147" s="258"/>
      <c r="AL147" s="261">
        <f t="shared" ref="AL147:AL178" si="33">AL146+$AK$52</f>
        <v>1.0416666666666641</v>
      </c>
      <c r="AM147" s="260">
        <f t="shared" si="31"/>
        <v>0.23189438328624334</v>
      </c>
      <c r="AN147" s="260" t="e" cm="1">
        <f t="array" ref="AN147">_xlfn.IFS(
    FALSE, N("Check if X1 shading is ON"),
    $AN$48&lt;&gt;"x", NA(),
    FALSE, N("Check if case is 'LEFT' and x axis value less than z score"),
    AND($Y$67 = "LEFT", $AL147 &lt; IF($AC$67="", 0, $AC$67)), $AM147,
    FALSE, N("Check if case is 'RIGHT' and x axis value greater than z score"),
    AND($Y$67 = "RIGHT", $AL147 &gt; IF($AC$67="", 0, $AC$67)), $AM147,
    FALSE, N("Check if case is 'TWO' and both directions"),
    AND(
        $Y$67 = "TWO",
        OR($AL147 &lt; -ABS($AC$67), $AL147 &gt; ABS($AC$68))
    ), $AM147,
    FALSE, N("Default case: Return NA()"),
    TRUE, NA()
)</f>
        <v>#N/A</v>
      </c>
      <c r="AO147" s="260" t="e" cm="1">
        <f t="array" ref="AO147">_xlfn.IFS(
    FALSE, N("Check if X1 shading is ON"),
    $AN$48&lt;&gt;"x", NA(),
    FALSE, N("Check if case is 'LEFT' and x axis value less than z score"),
    AND($Y$68 = "LEFT", $AL147 &lt; IF($AC$68="", 0, $AC$68)), $AM147,
    FALSE, N("Check if case is 'RIGHT' and x axis value greater than z score"),
    AND($Y$68 = "RIGHT", $AL147 &gt; IF($AC$68="", 0, $AC$68)), $AM147,
    FALSE, N("Default case: Return NA()"),
    TRUE, NA()
)</f>
        <v>#N/A</v>
      </c>
      <c r="AP147" s="260" t="e" cm="1">
        <f t="array" ref="AP147">_xlfn.IFS(
    FALSE, N("Check if X1 shading is ON"),
    $AP$48&lt;&gt;"x", NA(),
    FALSE, N("Check if case is 'LEFT' and x axis value less than z score"),
    AND($Y$71 = "LEFT", $AL147 &lt; IF($AC$71="", 0, $AC$71)), $AM147,
    FALSE, N("Check if case is 'RIGHT' and x axis value greater than z score"),
    AND($Y$71 = "RIGHT", $AL147 &gt; IF($AC$71="", 0, $AC$71)), $AM147,
    FALSE, N("Check if case is 'TWO' and both directions"),
    AND(
        $Y$71 = "TWO",
        OR($AL147 &lt; -ABS($AC$71), $AL147 &gt; ABS($AC$71))
    ), $AM147,
    FALSE, N("Default case: Return NA()"),
    TRUE, NA()
)</f>
        <v>#N/A</v>
      </c>
      <c r="AQ147" s="258"/>
      <c r="AR147" s="23">
        <v>0.49999999999999789</v>
      </c>
      <c r="AS147" s="23">
        <v>0.20599999999999999</v>
      </c>
      <c r="AT147" s="23">
        <f t="shared" si="25"/>
        <v>0.20599999999999999</v>
      </c>
      <c r="AU147" s="23" t="str">
        <f t="shared" si="26"/>
        <v>x</v>
      </c>
    </row>
    <row r="148" spans="8:47" s="257" customFormat="1" ht="16" x14ac:dyDescent="0.2">
      <c r="P148" s="10"/>
      <c r="R148"/>
      <c r="S148"/>
      <c r="T148"/>
      <c r="U148"/>
      <c r="V148" s="259"/>
      <c r="W148" s="23"/>
      <c r="X148" s="259">
        <f t="shared" si="29"/>
        <v>-2</v>
      </c>
      <c r="Y148" s="259">
        <f t="shared" si="30"/>
        <v>-0.12</v>
      </c>
      <c r="Z148" s="262" t="str">
        <f t="shared" si="32"/>
        <v>7</v>
      </c>
      <c r="AA148" s="259"/>
      <c r="AB148" s="258"/>
      <c r="AC148" s="258"/>
      <c r="AD148" s="258"/>
      <c r="AE148" s="258"/>
      <c r="AF148" s="258"/>
      <c r="AG148" s="258"/>
      <c r="AH148" s="258"/>
      <c r="AI148" s="258"/>
      <c r="AJ148" s="258"/>
      <c r="AK148" s="258"/>
      <c r="AL148" s="261">
        <f t="shared" si="33"/>
        <v>1.0833333333333308</v>
      </c>
      <c r="AM148" s="260">
        <f t="shared" si="31"/>
        <v>0.22185215470573658</v>
      </c>
      <c r="AN148" s="260" t="e" cm="1">
        <f t="array" ref="AN148">_xlfn.IFS(
    FALSE, N("Check if X1 shading is ON"),
    $AN$48&lt;&gt;"x", NA(),
    FALSE, N("Check if case is 'LEFT' and x axis value less than z score"),
    AND($Y$67 = "LEFT", $AL148 &lt; IF($AC$67="", 0, $AC$67)), $AM148,
    FALSE, N("Check if case is 'RIGHT' and x axis value greater than z score"),
    AND($Y$67 = "RIGHT", $AL148 &gt; IF($AC$67="", 0, $AC$67)), $AM148,
    FALSE, N("Check if case is 'TWO' and both directions"),
    AND(
        $Y$67 = "TWO",
        OR($AL148 &lt; -ABS($AC$67), $AL148 &gt; ABS($AC$68))
    ), $AM148,
    FALSE, N("Default case: Return NA()"),
    TRUE, NA()
)</f>
        <v>#N/A</v>
      </c>
      <c r="AO148" s="260" t="e" cm="1">
        <f t="array" ref="AO148">_xlfn.IFS(
    FALSE, N("Check if X1 shading is ON"),
    $AN$48&lt;&gt;"x", NA(),
    FALSE, N("Check if case is 'LEFT' and x axis value less than z score"),
    AND($Y$68 = "LEFT", $AL148 &lt; IF($AC$68="", 0, $AC$68)), $AM148,
    FALSE, N("Check if case is 'RIGHT' and x axis value greater than z score"),
    AND($Y$68 = "RIGHT", $AL148 &gt; IF($AC$68="", 0, $AC$68)), $AM148,
    FALSE, N("Default case: Return NA()"),
    TRUE, NA()
)</f>
        <v>#N/A</v>
      </c>
      <c r="AP148" s="260" t="e" cm="1">
        <f t="array" ref="AP148">_xlfn.IFS(
    FALSE, N("Check if X1 shading is ON"),
    $AP$48&lt;&gt;"x", NA(),
    FALSE, N("Check if case is 'LEFT' and x axis value less than z score"),
    AND($Y$71 = "LEFT", $AL148 &lt; IF($AC$71="", 0, $AC$71)), $AM148,
    FALSE, N("Check if case is 'RIGHT' and x axis value greater than z score"),
    AND($Y$71 = "RIGHT", $AL148 &gt; IF($AC$71="", 0, $AC$71)), $AM148,
    FALSE, N("Check if case is 'TWO' and both directions"),
    AND(
        $Y$71 = "TWO",
        OR($AL148 &lt; -ABS($AC$71), $AL148 &gt; ABS($AC$71))
    ), $AM148,
    FALSE, N("Default case: Return NA()"),
    TRUE, NA()
)</f>
        <v>#N/A</v>
      </c>
      <c r="AQ148" s="258"/>
      <c r="AR148" s="23">
        <v>0.66666666666666441</v>
      </c>
      <c r="AS148" s="23">
        <v>0.20599999999999999</v>
      </c>
      <c r="AT148" s="23">
        <f t="shared" si="25"/>
        <v>0.20599999999999999</v>
      </c>
      <c r="AU148" s="23" t="str">
        <f t="shared" si="26"/>
        <v>x</v>
      </c>
    </row>
    <row r="149" spans="8:47" s="257" customFormat="1" ht="16" x14ac:dyDescent="0.2">
      <c r="R149"/>
      <c r="S149"/>
      <c r="T149"/>
      <c r="U149"/>
      <c r="V149" s="259"/>
      <c r="W149" s="23"/>
      <c r="X149" s="259">
        <f t="shared" si="29"/>
        <v>-1</v>
      </c>
      <c r="Y149" s="259">
        <f t="shared" si="30"/>
        <v>-0.12</v>
      </c>
      <c r="Z149" s="262" t="str">
        <f t="shared" si="32"/>
        <v>9</v>
      </c>
      <c r="AA149" s="259"/>
      <c r="AB149" s="258"/>
      <c r="AC149" s="258"/>
      <c r="AD149" s="258"/>
      <c r="AE149" s="258"/>
      <c r="AF149" s="258"/>
      <c r="AG149" s="258"/>
      <c r="AH149" s="258"/>
      <c r="AI149" s="258"/>
      <c r="AJ149" s="258"/>
      <c r="AK149" s="258"/>
      <c r="AL149" s="261">
        <f t="shared" si="33"/>
        <v>1.1249999999999976</v>
      </c>
      <c r="AM149" s="260">
        <f t="shared" si="31"/>
        <v>0.21187664577570006</v>
      </c>
      <c r="AN149" s="260" t="e" cm="1">
        <f t="array" ref="AN149">_xlfn.IFS(
    FALSE, N("Check if X1 shading is ON"),
    $AN$48&lt;&gt;"x", NA(),
    FALSE, N("Check if case is 'LEFT' and x axis value less than z score"),
    AND($Y$67 = "LEFT", $AL149 &lt; IF($AC$67="", 0, $AC$67)), $AM149,
    FALSE, N("Check if case is 'RIGHT' and x axis value greater than z score"),
    AND($Y$67 = "RIGHT", $AL149 &gt; IF($AC$67="", 0, $AC$67)), $AM149,
    FALSE, N("Check if case is 'TWO' and both directions"),
    AND(
        $Y$67 = "TWO",
        OR($AL149 &lt; -ABS($AC$67), $AL149 &gt; ABS($AC$68))
    ), $AM149,
    FALSE, N("Default case: Return NA()"),
    TRUE, NA()
)</f>
        <v>#N/A</v>
      </c>
      <c r="AO149" s="260" t="e" cm="1">
        <f t="array" ref="AO149">_xlfn.IFS(
    FALSE, N("Check if X1 shading is ON"),
    $AN$48&lt;&gt;"x", NA(),
    FALSE, N("Check if case is 'LEFT' and x axis value less than z score"),
    AND($Y$68 = "LEFT", $AL149 &lt; IF($AC$68="", 0, $AC$68)), $AM149,
    FALSE, N("Check if case is 'RIGHT' and x axis value greater than z score"),
    AND($Y$68 = "RIGHT", $AL149 &gt; IF($AC$68="", 0, $AC$68)), $AM149,
    FALSE, N("Default case: Return NA()"),
    TRUE, NA()
)</f>
        <v>#N/A</v>
      </c>
      <c r="AP149" s="260" t="e" cm="1">
        <f t="array" ref="AP149">_xlfn.IFS(
    FALSE, N("Check if X1 shading is ON"),
    $AP$48&lt;&gt;"x", NA(),
    FALSE, N("Check if case is 'LEFT' and x axis value less than z score"),
    AND($Y$71 = "LEFT", $AL149 &lt; IF($AC$71="", 0, $AC$71)), $AM149,
    FALSE, N("Check if case is 'RIGHT' and x axis value greater than z score"),
    AND($Y$71 = "RIGHT", $AL149 &gt; IF($AC$71="", 0, $AC$71)), $AM149,
    FALSE, N("Check if case is 'TWO' and both directions"),
    AND(
        $Y$71 = "TWO",
        OR($AL149 &lt; -ABS($AC$71), $AL149 &gt; ABS($AC$71))
    ), $AM149,
    FALSE, N("Default case: Return NA()"),
    TRUE, NA()
)</f>
        <v>#N/A</v>
      </c>
      <c r="AQ149" s="258"/>
      <c r="AR149" s="23">
        <v>0.83333333333333093</v>
      </c>
      <c r="AS149" s="23">
        <v>0.20599999999999999</v>
      </c>
      <c r="AT149" s="23">
        <f t="shared" si="25"/>
        <v>0.20599999999999999</v>
      </c>
      <c r="AU149" s="23" t="str">
        <f t="shared" si="26"/>
        <v>x</v>
      </c>
    </row>
    <row r="150" spans="8:47" s="257" customFormat="1" ht="16" x14ac:dyDescent="0.2">
      <c r="R150"/>
      <c r="S150"/>
      <c r="T150"/>
      <c r="U150"/>
      <c r="V150" s="259"/>
      <c r="W150" s="23"/>
      <c r="X150" s="259">
        <f t="shared" si="29"/>
        <v>0</v>
      </c>
      <c r="Y150" s="259">
        <f t="shared" si="30"/>
        <v>-0.12</v>
      </c>
      <c r="Z150" s="262" t="str">
        <f t="shared" si="32"/>
        <v>10</v>
      </c>
      <c r="AA150" s="259"/>
      <c r="AB150" s="258"/>
      <c r="AC150" s="258"/>
      <c r="AD150" s="258"/>
      <c r="AE150" s="258"/>
      <c r="AF150" s="258"/>
      <c r="AG150" s="258"/>
      <c r="AH150" s="258"/>
      <c r="AI150" s="258"/>
      <c r="AJ150" s="258"/>
      <c r="AK150" s="258"/>
      <c r="AL150" s="261">
        <f t="shared" si="33"/>
        <v>1.1666666666666643</v>
      </c>
      <c r="AM150" s="260">
        <f t="shared" si="31"/>
        <v>0.20199868555405945</v>
      </c>
      <c r="AN150" s="260" t="e" cm="1">
        <f t="array" ref="AN150">_xlfn.IFS(
    FALSE, N("Check if X1 shading is ON"),
    $AN$48&lt;&gt;"x", NA(),
    FALSE, N("Check if case is 'LEFT' and x axis value less than z score"),
    AND($Y$67 = "LEFT", $AL150 &lt; IF($AC$67="", 0, $AC$67)), $AM150,
    FALSE, N("Check if case is 'RIGHT' and x axis value greater than z score"),
    AND($Y$67 = "RIGHT", $AL150 &gt; IF($AC$67="", 0, $AC$67)), $AM150,
    FALSE, N("Check if case is 'TWO' and both directions"),
    AND(
        $Y$67 = "TWO",
        OR($AL150 &lt; -ABS($AC$67), $AL150 &gt; ABS($AC$68))
    ), $AM150,
    FALSE, N("Default case: Return NA()"),
    TRUE, NA()
)</f>
        <v>#N/A</v>
      </c>
      <c r="AO150" s="260" t="e" cm="1">
        <f t="array" ref="AO150">_xlfn.IFS(
    FALSE, N("Check if X1 shading is ON"),
    $AN$48&lt;&gt;"x", NA(),
    FALSE, N("Check if case is 'LEFT' and x axis value less than z score"),
    AND($Y$68 = "LEFT", $AL150 &lt; IF($AC$68="", 0, $AC$68)), $AM150,
    FALSE, N("Check if case is 'RIGHT' and x axis value greater than z score"),
    AND($Y$68 = "RIGHT", $AL150 &gt; IF($AC$68="", 0, $AC$68)), $AM150,
    FALSE, N("Default case: Return NA()"),
    TRUE, NA()
)</f>
        <v>#N/A</v>
      </c>
      <c r="AP150" s="260" t="e" cm="1">
        <f t="array" ref="AP150">_xlfn.IFS(
    FALSE, N("Check if X1 shading is ON"),
    $AP$48&lt;&gt;"x", NA(),
    FALSE, N("Check if case is 'LEFT' and x axis value less than z score"),
    AND($Y$71 = "LEFT", $AL150 &lt; IF($AC$71="", 0, $AC$71)), $AM150,
    FALSE, N("Check if case is 'RIGHT' and x axis value greater than z score"),
    AND($Y$71 = "RIGHT", $AL150 &gt; IF($AC$71="", 0, $AC$71)), $AM150,
    FALSE, N("Check if case is 'TWO' and both directions"),
    AND(
        $Y$71 = "TWO",
        OR($AL150 &lt; -ABS($AC$71), $AL150 &gt; ABS($AC$71))
    ), $AM150,
    FALSE, N("Default case: Return NA()"),
    TRUE, NA()
)</f>
        <v>#N/A</v>
      </c>
      <c r="AQ150" s="258"/>
      <c r="AR150" s="23">
        <v>-0.83333333333333526</v>
      </c>
      <c r="AS150" s="23">
        <v>0.22999999999999998</v>
      </c>
      <c r="AT150" s="23">
        <f t="shared" si="25"/>
        <v>0.22999999999999998</v>
      </c>
      <c r="AU150" s="23" t="str">
        <f t="shared" si="26"/>
        <v>x</v>
      </c>
    </row>
    <row r="151" spans="8:47" s="257" customFormat="1" ht="16" x14ac:dyDescent="0.2">
      <c r="R151"/>
      <c r="S151"/>
      <c r="T151"/>
      <c r="U151"/>
      <c r="V151" s="259"/>
      <c r="W151" s="23"/>
      <c r="X151" s="259">
        <f t="shared" si="29"/>
        <v>1</v>
      </c>
      <c r="Y151" s="259">
        <f t="shared" si="30"/>
        <v>-0.12</v>
      </c>
      <c r="Z151" s="262" t="str">
        <f t="shared" si="32"/>
        <v>12</v>
      </c>
      <c r="AA151" s="259"/>
      <c r="AB151" s="258"/>
      <c r="AC151" s="258"/>
      <c r="AD151" s="258"/>
      <c r="AE151" s="258"/>
      <c r="AF151" s="258"/>
      <c r="AG151" s="258"/>
      <c r="AH151" s="258"/>
      <c r="AI151" s="258"/>
      <c r="AJ151" s="258"/>
      <c r="AK151" s="258"/>
      <c r="AL151" s="261">
        <f t="shared" si="33"/>
        <v>1.208333333333331</v>
      </c>
      <c r="AM151" s="260">
        <f t="shared" si="31"/>
        <v>0.19224719608678212</v>
      </c>
      <c r="AN151" s="260" t="e" cm="1">
        <f t="array" ref="AN151">_xlfn.IFS(
    FALSE, N("Check if X1 shading is ON"),
    $AN$48&lt;&gt;"x", NA(),
    FALSE, N("Check if case is 'LEFT' and x axis value less than z score"),
    AND($Y$67 = "LEFT", $AL151 &lt; IF($AC$67="", 0, $AC$67)), $AM151,
    FALSE, N("Check if case is 'RIGHT' and x axis value greater than z score"),
    AND($Y$67 = "RIGHT", $AL151 &gt; IF($AC$67="", 0, $AC$67)), $AM151,
    FALSE, N("Check if case is 'TWO' and both directions"),
    AND(
        $Y$67 = "TWO",
        OR($AL151 &lt; -ABS($AC$67), $AL151 &gt; ABS($AC$68))
    ), $AM151,
    FALSE, N("Default case: Return NA()"),
    TRUE, NA()
)</f>
        <v>#N/A</v>
      </c>
      <c r="AO151" s="260" t="e" cm="1">
        <f t="array" ref="AO151">_xlfn.IFS(
    FALSE, N("Check if X1 shading is ON"),
    $AN$48&lt;&gt;"x", NA(),
    FALSE, N("Check if case is 'LEFT' and x axis value less than z score"),
    AND($Y$68 = "LEFT", $AL151 &lt; IF($AC$68="", 0, $AC$68)), $AM151,
    FALSE, N("Check if case is 'RIGHT' and x axis value greater than z score"),
    AND($Y$68 = "RIGHT", $AL151 &gt; IF($AC$68="", 0, $AC$68)), $AM151,
    FALSE, N("Default case: Return NA()"),
    TRUE, NA()
)</f>
        <v>#N/A</v>
      </c>
      <c r="AP151" s="260" t="e" cm="1">
        <f t="array" ref="AP151">_xlfn.IFS(
    FALSE, N("Check if X1 shading is ON"),
    $AP$48&lt;&gt;"x", NA(),
    FALSE, N("Check if case is 'LEFT' and x axis value less than z score"),
    AND($Y$71 = "LEFT", $AL151 &lt; IF($AC$71="", 0, $AC$71)), $AM151,
    FALSE, N("Check if case is 'RIGHT' and x axis value greater than z score"),
    AND($Y$71 = "RIGHT", $AL151 &gt; IF($AC$71="", 0, $AC$71)), $AM151,
    FALSE, N("Check if case is 'TWO' and both directions"),
    AND(
        $Y$71 = "TWO",
        OR($AL151 &lt; -ABS($AC$71), $AL151 &gt; ABS($AC$71))
    ), $AM151,
    FALSE, N("Default case: Return NA()"),
    TRUE, NA()
)</f>
        <v>#N/A</v>
      </c>
      <c r="AQ151" s="258"/>
      <c r="AR151" s="23">
        <v>-0.66666666666666874</v>
      </c>
      <c r="AS151" s="23">
        <v>0.22999999999999998</v>
      </c>
      <c r="AT151" s="23">
        <f t="shared" si="25"/>
        <v>0.22999999999999998</v>
      </c>
      <c r="AU151" s="23" t="str">
        <f t="shared" si="26"/>
        <v>x</v>
      </c>
    </row>
    <row r="152" spans="8:47" s="257" customFormat="1" ht="16" x14ac:dyDescent="0.2">
      <c r="R152"/>
      <c r="S152"/>
      <c r="T152"/>
      <c r="U152"/>
      <c r="V152" s="259"/>
      <c r="W152" s="23"/>
      <c r="X152" s="259">
        <f t="shared" si="29"/>
        <v>2</v>
      </c>
      <c r="Y152" s="259">
        <f t="shared" si="30"/>
        <v>-0.12</v>
      </c>
      <c r="Z152" s="262" t="str">
        <f t="shared" si="32"/>
        <v>13</v>
      </c>
      <c r="AA152" s="259"/>
      <c r="AB152" s="258"/>
      <c r="AC152" s="258"/>
      <c r="AD152" s="258"/>
      <c r="AE152" s="258"/>
      <c r="AF152" s="258"/>
      <c r="AG152" s="258"/>
      <c r="AH152" s="258"/>
      <c r="AI152" s="258"/>
      <c r="AJ152" s="258"/>
      <c r="AK152" s="258"/>
      <c r="AL152" s="261">
        <f t="shared" si="33"/>
        <v>1.2499999999999978</v>
      </c>
      <c r="AM152" s="260">
        <f t="shared" si="31"/>
        <v>0.18264908538902244</v>
      </c>
      <c r="AN152" s="260" t="e" cm="1">
        <f t="array" ref="AN152">_xlfn.IFS(
    FALSE, N("Check if X1 shading is ON"),
    $AN$48&lt;&gt;"x", NA(),
    FALSE, N("Check if case is 'LEFT' and x axis value less than z score"),
    AND($Y$67 = "LEFT", $AL152 &lt; IF($AC$67="", 0, $AC$67)), $AM152,
    FALSE, N("Check if case is 'RIGHT' and x axis value greater than z score"),
    AND($Y$67 = "RIGHT", $AL152 &gt; IF($AC$67="", 0, $AC$67)), $AM152,
    FALSE, N("Check if case is 'TWO' and both directions"),
    AND(
        $Y$67 = "TWO",
        OR($AL152 &lt; -ABS($AC$67), $AL152 &gt; ABS($AC$68))
    ), $AM152,
    FALSE, N("Default case: Return NA()"),
    TRUE, NA()
)</f>
        <v>#N/A</v>
      </c>
      <c r="AO152" s="260" t="e" cm="1">
        <f t="array" ref="AO152">_xlfn.IFS(
    FALSE, N("Check if X1 shading is ON"),
    $AN$48&lt;&gt;"x", NA(),
    FALSE, N("Check if case is 'LEFT' and x axis value less than z score"),
    AND($Y$68 = "LEFT", $AL152 &lt; IF($AC$68="", 0, $AC$68)), $AM152,
    FALSE, N("Check if case is 'RIGHT' and x axis value greater than z score"),
    AND($Y$68 = "RIGHT", $AL152 &gt; IF($AC$68="", 0, $AC$68)), $AM152,
    FALSE, N("Default case: Return NA()"),
    TRUE, NA()
)</f>
        <v>#N/A</v>
      </c>
      <c r="AP152" s="260" t="e" cm="1">
        <f t="array" ref="AP152">_xlfn.IFS(
    FALSE, N("Check if X1 shading is ON"),
    $AP$48&lt;&gt;"x", NA(),
    FALSE, N("Check if case is 'LEFT' and x axis value less than z score"),
    AND($Y$71 = "LEFT", $AL152 &lt; IF($AC$71="", 0, $AC$71)), $AM152,
    FALSE, N("Check if case is 'RIGHT' and x axis value greater than z score"),
    AND($Y$71 = "RIGHT", $AL152 &gt; IF($AC$71="", 0, $AC$71)), $AM152,
    FALSE, N("Check if case is 'TWO' and both directions"),
    AND(
        $Y$71 = "TWO",
        OR($AL152 &lt; -ABS($AC$71), $AL152 &gt; ABS($AC$71))
    ), $AM152,
    FALSE, N("Default case: Return NA()"),
    TRUE, NA()
)</f>
        <v>#N/A</v>
      </c>
      <c r="AQ152" s="258"/>
      <c r="AR152" s="23">
        <v>-0.50000000000000222</v>
      </c>
      <c r="AS152" s="23">
        <v>0.22999999999999998</v>
      </c>
      <c r="AT152" s="23">
        <f t="shared" si="25"/>
        <v>0.22999999999999998</v>
      </c>
      <c r="AU152" s="23" t="str">
        <f t="shared" si="26"/>
        <v>x</v>
      </c>
    </row>
    <row r="153" spans="8:47" s="257" customFormat="1" ht="16" x14ac:dyDescent="0.2">
      <c r="R153"/>
      <c r="S153"/>
      <c r="T153"/>
      <c r="U153"/>
      <c r="V153" s="259"/>
      <c r="W153" s="23"/>
      <c r="X153" s="259">
        <f t="shared" si="29"/>
        <v>3</v>
      </c>
      <c r="Y153" s="259">
        <f t="shared" si="30"/>
        <v>-0.12</v>
      </c>
      <c r="Z153" s="262" t="str">
        <f t="shared" si="32"/>
        <v>15</v>
      </c>
      <c r="AA153" s="259"/>
      <c r="AB153" s="258"/>
      <c r="AC153" s="258"/>
      <c r="AD153" s="258"/>
      <c r="AE153" s="258"/>
      <c r="AF153" s="258"/>
      <c r="AG153" s="258"/>
      <c r="AH153" s="258"/>
      <c r="AI153" s="258"/>
      <c r="AJ153" s="258"/>
      <c r="AK153" s="258"/>
      <c r="AL153" s="261">
        <f t="shared" si="33"/>
        <v>1.2916666666666645</v>
      </c>
      <c r="AM153" s="260">
        <f t="shared" si="31"/>
        <v>0.17322916253851886</v>
      </c>
      <c r="AN153" s="260" t="e" cm="1">
        <f t="array" ref="AN153">_xlfn.IFS(
    FALSE, N("Check if X1 shading is ON"),
    $AN$48&lt;&gt;"x", NA(),
    FALSE, N("Check if case is 'LEFT' and x axis value less than z score"),
    AND($Y$67 = "LEFT", $AL153 &lt; IF($AC$67="", 0, $AC$67)), $AM153,
    FALSE, N("Check if case is 'RIGHT' and x axis value greater than z score"),
    AND($Y$67 = "RIGHT", $AL153 &gt; IF($AC$67="", 0, $AC$67)), $AM153,
    FALSE, N("Check if case is 'TWO' and both directions"),
    AND(
        $Y$67 = "TWO",
        OR($AL153 &lt; -ABS($AC$67), $AL153 &gt; ABS($AC$68))
    ), $AM153,
    FALSE, N("Default case: Return NA()"),
    TRUE, NA()
)</f>
        <v>#N/A</v>
      </c>
      <c r="AO153" s="260" t="e" cm="1">
        <f t="array" ref="AO153">_xlfn.IFS(
    FALSE, N("Check if X1 shading is ON"),
    $AN$48&lt;&gt;"x", NA(),
    FALSE, N("Check if case is 'LEFT' and x axis value less than z score"),
    AND($Y$68 = "LEFT", $AL153 &lt; IF($AC$68="", 0, $AC$68)), $AM153,
    FALSE, N("Check if case is 'RIGHT' and x axis value greater than z score"),
    AND($Y$68 = "RIGHT", $AL153 &gt; IF($AC$68="", 0, $AC$68)), $AM153,
    FALSE, N("Default case: Return NA()"),
    TRUE, NA()
)</f>
        <v>#N/A</v>
      </c>
      <c r="AP153" s="260" t="e" cm="1">
        <f t="array" ref="AP153">_xlfn.IFS(
    FALSE, N("Check if X1 shading is ON"),
    $AP$48&lt;&gt;"x", NA(),
    FALSE, N("Check if case is 'LEFT' and x axis value less than z score"),
    AND($Y$71 = "LEFT", $AL153 &lt; IF($AC$71="", 0, $AC$71)), $AM153,
    FALSE, N("Check if case is 'RIGHT' and x axis value greater than z score"),
    AND($Y$71 = "RIGHT", $AL153 &gt; IF($AC$71="", 0, $AC$71)), $AM153,
    FALSE, N("Check if case is 'TWO' and both directions"),
    AND(
        $Y$71 = "TWO",
        OR($AL153 &lt; -ABS($AC$71), $AL153 &gt; ABS($AC$71))
    ), $AM153,
    FALSE, N("Default case: Return NA()"),
    TRUE, NA()
)</f>
        <v>#N/A</v>
      </c>
      <c r="AQ153" s="258"/>
      <c r="AR153" s="23">
        <v>-0.33333333333333548</v>
      </c>
      <c r="AS153" s="23">
        <v>0.22999999999999998</v>
      </c>
      <c r="AT153" s="23">
        <f t="shared" si="25"/>
        <v>0.22999999999999998</v>
      </c>
      <c r="AU153" s="23" t="str">
        <f t="shared" si="26"/>
        <v>x</v>
      </c>
    </row>
    <row r="154" spans="8:47" s="257" customFormat="1" ht="16" x14ac:dyDescent="0.2">
      <c r="R154"/>
      <c r="S154"/>
      <c r="T154"/>
      <c r="U154"/>
      <c r="V154" s="259"/>
      <c r="W154" s="23"/>
      <c r="X154" s="23"/>
      <c r="Y154" s="259"/>
      <c r="Z154" s="259"/>
      <c r="AA154" s="259"/>
      <c r="AB154" s="258"/>
      <c r="AC154" s="258"/>
      <c r="AD154" s="258"/>
      <c r="AE154" s="258"/>
      <c r="AF154" s="258"/>
      <c r="AG154" s="258"/>
      <c r="AH154" s="258"/>
      <c r="AI154" s="258"/>
      <c r="AJ154" s="258"/>
      <c r="AK154" s="258"/>
      <c r="AL154" s="261">
        <f t="shared" si="33"/>
        <v>1.3333333333333313</v>
      </c>
      <c r="AM154" s="260">
        <f t="shared" si="31"/>
        <v>0.16401007467599407</v>
      </c>
      <c r="AN154" s="260" t="e" cm="1">
        <f t="array" ref="AN154">_xlfn.IFS(
    FALSE, N("Check if X1 shading is ON"),
    $AN$48&lt;&gt;"x", NA(),
    FALSE, N("Check if case is 'LEFT' and x axis value less than z score"),
    AND($Y$67 = "LEFT", $AL154 &lt; IF($AC$67="", 0, $AC$67)), $AM154,
    FALSE, N("Check if case is 'RIGHT' and x axis value greater than z score"),
    AND($Y$67 = "RIGHT", $AL154 &gt; IF($AC$67="", 0, $AC$67)), $AM154,
    FALSE, N("Check if case is 'TWO' and both directions"),
    AND(
        $Y$67 = "TWO",
        OR($AL154 &lt; -ABS($AC$67), $AL154 &gt; ABS($AC$68))
    ), $AM154,
    FALSE, N("Default case: Return NA()"),
    TRUE, NA()
)</f>
        <v>#N/A</v>
      </c>
      <c r="AO154" s="260" t="e" cm="1">
        <f t="array" ref="AO154">_xlfn.IFS(
    FALSE, N("Check if X1 shading is ON"),
    $AN$48&lt;&gt;"x", NA(),
    FALSE, N("Check if case is 'LEFT' and x axis value less than z score"),
    AND($Y$68 = "LEFT", $AL154 &lt; IF($AC$68="", 0, $AC$68)), $AM154,
    FALSE, N("Check if case is 'RIGHT' and x axis value greater than z score"),
    AND($Y$68 = "RIGHT", $AL154 &gt; IF($AC$68="", 0, $AC$68)), $AM154,
    FALSE, N("Default case: Return NA()"),
    TRUE, NA()
)</f>
        <v>#N/A</v>
      </c>
      <c r="AP154" s="260" t="e" cm="1">
        <f t="array" ref="AP154">_xlfn.IFS(
    FALSE, N("Check if X1 shading is ON"),
    $AP$48&lt;&gt;"x", NA(),
    FALSE, N("Check if case is 'LEFT' and x axis value less than z score"),
    AND($Y$71 = "LEFT", $AL154 &lt; IF($AC$71="", 0, $AC$71)), $AM154,
    FALSE, N("Check if case is 'RIGHT' and x axis value greater than z score"),
    AND($Y$71 = "RIGHT", $AL154 &gt; IF($AC$71="", 0, $AC$71)), $AM154,
    FALSE, N("Check if case is 'TWO' and both directions"),
    AND(
        $Y$71 = "TWO",
        OR($AL154 &lt; -ABS($AC$71), $AL154 &gt; ABS($AC$71))
    ), $AM154,
    FALSE, N("Default case: Return NA()"),
    TRUE, NA()
)</f>
        <v>#N/A</v>
      </c>
      <c r="AQ154" s="258"/>
      <c r="AR154" s="23">
        <v>-0.16666666666666879</v>
      </c>
      <c r="AS154" s="23">
        <v>0.22999999999999998</v>
      </c>
      <c r="AT154" s="23">
        <f t="shared" si="25"/>
        <v>0.22999999999999998</v>
      </c>
      <c r="AU154" s="23" t="str">
        <f t="shared" si="26"/>
        <v>x</v>
      </c>
    </row>
    <row r="155" spans="8:47" s="257" customFormat="1" ht="19" x14ac:dyDescent="0.25">
      <c r="R155"/>
      <c r="S155"/>
      <c r="T155"/>
      <c r="U155"/>
      <c r="V155" s="266" t="s">
        <v>401</v>
      </c>
      <c r="W155" s="23"/>
      <c r="X155" s="5" t="str">
        <f>$AA$66</f>
        <v>σ</v>
      </c>
      <c r="Y155" s="261">
        <f>AA67</f>
        <v>1.5730180513903746</v>
      </c>
      <c r="Z155" s="259"/>
      <c r="AA155" s="259"/>
      <c r="AB155" s="258"/>
      <c r="AC155" s="258"/>
      <c r="AD155" s="258"/>
      <c r="AE155" s="258"/>
      <c r="AF155" s="258"/>
      <c r="AG155" s="258"/>
      <c r="AH155" s="258"/>
      <c r="AI155" s="258"/>
      <c r="AJ155" s="258"/>
      <c r="AK155" s="258"/>
      <c r="AL155" s="261">
        <f t="shared" si="33"/>
        <v>1.374999999999998</v>
      </c>
      <c r="AM155" s="260">
        <f t="shared" si="31"/>
        <v>0.15501226545829364</v>
      </c>
      <c r="AN155" s="260" t="e" cm="1">
        <f t="array" ref="AN155">_xlfn.IFS(
    FALSE, N("Check if X1 shading is ON"),
    $AN$48&lt;&gt;"x", NA(),
    FALSE, N("Check if case is 'LEFT' and x axis value less than z score"),
    AND($Y$67 = "LEFT", $AL155 &lt; IF($AC$67="", 0, $AC$67)), $AM155,
    FALSE, N("Check if case is 'RIGHT' and x axis value greater than z score"),
    AND($Y$67 = "RIGHT", $AL155 &gt; IF($AC$67="", 0, $AC$67)), $AM155,
    FALSE, N("Check if case is 'TWO' and both directions"),
    AND(
        $Y$67 = "TWO",
        OR($AL155 &lt; -ABS($AC$67), $AL155 &gt; ABS($AC$68))
    ), $AM155,
    FALSE, N("Default case: Return NA()"),
    TRUE, NA()
)</f>
        <v>#N/A</v>
      </c>
      <c r="AO155" s="260" t="e" cm="1">
        <f t="array" ref="AO155">_xlfn.IFS(
    FALSE, N("Check if X1 shading is ON"),
    $AN$48&lt;&gt;"x", NA(),
    FALSE, N("Check if case is 'LEFT' and x axis value less than z score"),
    AND($Y$68 = "LEFT", $AL155 &lt; IF($AC$68="", 0, $AC$68)), $AM155,
    FALSE, N("Check if case is 'RIGHT' and x axis value greater than z score"),
    AND($Y$68 = "RIGHT", $AL155 &gt; IF($AC$68="", 0, $AC$68)), $AM155,
    FALSE, N("Default case: Return NA()"),
    TRUE, NA()
)</f>
        <v>#N/A</v>
      </c>
      <c r="AP155" s="260" t="e" cm="1">
        <f t="array" ref="AP155">_xlfn.IFS(
    FALSE, N("Check if X1 shading is ON"),
    $AP$48&lt;&gt;"x", NA(),
    FALSE, N("Check if case is 'LEFT' and x axis value less than z score"),
    AND($Y$71 = "LEFT", $AL155 &lt; IF($AC$71="", 0, $AC$71)), $AM155,
    FALSE, N("Check if case is 'RIGHT' and x axis value greater than z score"),
    AND($Y$71 = "RIGHT", $AL155 &gt; IF($AC$71="", 0, $AC$71)), $AM155,
    FALSE, N("Check if case is 'TWO' and both directions"),
    AND(
        $Y$71 = "TWO",
        OR($AL155 &lt; -ABS($AC$71), $AL155 &gt; ABS($AC$71))
    ), $AM155,
    FALSE, N("Default case: Return NA()"),
    TRUE, NA()
)</f>
        <v>#N/A</v>
      </c>
      <c r="AQ155" s="258"/>
      <c r="AR155" s="23">
        <v>0.16666666666666449</v>
      </c>
      <c r="AS155" s="23">
        <v>0.22999999999999998</v>
      </c>
      <c r="AT155" s="23">
        <f t="shared" si="25"/>
        <v>0.22999999999999998</v>
      </c>
      <c r="AU155" s="23" t="str">
        <f t="shared" si="26"/>
        <v>x</v>
      </c>
    </row>
    <row r="156" spans="8:47" s="257" customFormat="1" ht="34" x14ac:dyDescent="0.2">
      <c r="L156" s="14" t="s">
        <v>169</v>
      </c>
      <c r="M156" s="14" t="s">
        <v>3</v>
      </c>
      <c r="N156" s="255" t="s">
        <v>13</v>
      </c>
      <c r="O156" s="255" t="s">
        <v>44</v>
      </c>
      <c r="P156" s="14" t="s">
        <v>402</v>
      </c>
      <c r="Q156" s="14" t="s">
        <v>403</v>
      </c>
      <c r="R156"/>
      <c r="S156"/>
      <c r="T156"/>
      <c r="U156"/>
      <c r="V156" s="264" t="s">
        <v>289</v>
      </c>
      <c r="W156" s="5" t="s">
        <v>290</v>
      </c>
      <c r="X156" s="263" t="str">
        <f>LEFT(V155,6)&amp;" "&amp;$W$67&amp;" axis"</f>
        <v>X1 std normal pop axis</v>
      </c>
      <c r="Y156" s="263" t="str">
        <f>$W$67&amp;" stdev y"</f>
        <v>normal pop stdev y</v>
      </c>
      <c r="Z156" s="23"/>
      <c r="AA156" s="23"/>
      <c r="AB156" s="263" t="str">
        <f>$W$67&amp;" stdev labels"</f>
        <v>normal pop stdev labels</v>
      </c>
      <c r="AC156" s="16"/>
      <c r="AD156" s="258"/>
      <c r="AE156" s="258"/>
      <c r="AF156" s="258"/>
      <c r="AG156" s="258"/>
      <c r="AH156" s="258"/>
      <c r="AI156" s="258"/>
      <c r="AJ156" s="258"/>
      <c r="AK156" s="258"/>
      <c r="AL156" s="261">
        <f t="shared" si="33"/>
        <v>1.4166666666666647</v>
      </c>
      <c r="AM156" s="260">
        <f t="shared" si="31"/>
        <v>0.14625395427953614</v>
      </c>
      <c r="AN156" s="260" t="e" cm="1">
        <f t="array" ref="AN156">_xlfn.IFS(
    FALSE, N("Check if X1 shading is ON"),
    $AN$48&lt;&gt;"x", NA(),
    FALSE, N("Check if case is 'LEFT' and x axis value less than z score"),
    AND($Y$67 = "LEFT", $AL156 &lt; IF($AC$67="", 0, $AC$67)), $AM156,
    FALSE, N("Check if case is 'RIGHT' and x axis value greater than z score"),
    AND($Y$67 = "RIGHT", $AL156 &gt; IF($AC$67="", 0, $AC$67)), $AM156,
    FALSE, N("Check if case is 'TWO' and both directions"),
    AND(
        $Y$67 = "TWO",
        OR($AL156 &lt; -ABS($AC$67), $AL156 &gt; ABS($AC$68))
    ), $AM156,
    FALSE, N("Default case: Return NA()"),
    TRUE, NA()
)</f>
        <v>#N/A</v>
      </c>
      <c r="AO156" s="260" t="e" cm="1">
        <f t="array" ref="AO156">_xlfn.IFS(
    FALSE, N("Check if X1 shading is ON"),
    $AN$48&lt;&gt;"x", NA(),
    FALSE, N("Check if case is 'LEFT' and x axis value less than z score"),
    AND($Y$68 = "LEFT", $AL156 &lt; IF($AC$68="", 0, $AC$68)), $AM156,
    FALSE, N("Check if case is 'RIGHT' and x axis value greater than z score"),
    AND($Y$68 = "RIGHT", $AL156 &gt; IF($AC$68="", 0, $AC$68)), $AM156,
    FALSE, N("Default case: Return NA()"),
    TRUE, NA()
)</f>
        <v>#N/A</v>
      </c>
      <c r="AP156" s="260" t="e" cm="1">
        <f t="array" ref="AP156">_xlfn.IFS(
    FALSE, N("Check if X1 shading is ON"),
    $AP$48&lt;&gt;"x", NA(),
    FALSE, N("Check if case is 'LEFT' and x axis value less than z score"),
    AND($Y$71 = "LEFT", $AL156 &lt; IF($AC$71="", 0, $AC$71)), $AM156,
    FALSE, N("Check if case is 'RIGHT' and x axis value greater than z score"),
    AND($Y$71 = "RIGHT", $AL156 &gt; IF($AC$71="", 0, $AC$71)), $AM156,
    FALSE, N("Check if case is 'TWO' and both directions"),
    AND(
        $Y$71 = "TWO",
        OR($AL156 &lt; -ABS($AC$71), $AL156 &gt; ABS($AC$71))
    ), $AM156,
    FALSE, N("Default case: Return NA()"),
    TRUE, NA()
)</f>
        <v>#N/A</v>
      </c>
      <c r="AQ156" s="258"/>
      <c r="AR156" s="23">
        <v>0.33333333333333115</v>
      </c>
      <c r="AS156" s="23">
        <v>0.22999999999999998</v>
      </c>
      <c r="AT156" s="23">
        <f t="shared" si="25"/>
        <v>0.22999999999999998</v>
      </c>
      <c r="AU156" s="23" t="str">
        <f t="shared" si="26"/>
        <v>x</v>
      </c>
    </row>
    <row r="157" spans="8:47" s="257" customFormat="1" ht="16" x14ac:dyDescent="0.2">
      <c r="I157" s="255" t="s">
        <v>166</v>
      </c>
      <c r="J157" s="14" t="s">
        <v>404</v>
      </c>
      <c r="K157" s="8" t="s">
        <v>405</v>
      </c>
      <c r="L157" s="269" t="s">
        <v>127</v>
      </c>
      <c r="M157" s="269" t="s">
        <v>406</v>
      </c>
      <c r="N157" s="269" t="s">
        <v>407</v>
      </c>
      <c r="O157" s="269" t="str">
        <f>IF(ISNUMBER(SEARCH("pop",$J$158)),"raw value","raw CV &lt;&lt;")</f>
        <v>raw value</v>
      </c>
      <c r="P157" s="269" t="str">
        <f>IF(ISNUMBER(SEARCH("pop",$J$158)),"z score","&lt;&lt; standardized CV")</f>
        <v>z score</v>
      </c>
      <c r="Q157" s="269" t="str">
        <f>IF(ISNUMBER(SEARCH("pop",$J$158)),"probability of x","&lt;&lt; probability")</f>
        <v>probability of x</v>
      </c>
      <c r="R157"/>
      <c r="S157"/>
      <c r="T157"/>
      <c r="U157"/>
      <c r="V157" s="259">
        <f>AG52</f>
        <v>0</v>
      </c>
      <c r="W157" s="23">
        <v>-0.09</v>
      </c>
      <c r="X157" s="259">
        <f t="shared" ref="X157:X164" si="34">X114</f>
        <v>-4</v>
      </c>
      <c r="Y157" s="259" t="e">
        <f>IF(
    V157="x",
    W157,
    NA()
)</f>
        <v>#N/A</v>
      </c>
      <c r="Z157" s="16"/>
      <c r="AA157" s="108">
        <f>Y155</f>
        <v>1.5730180513903746</v>
      </c>
      <c r="AB157" s="262" t="str">
        <f>IF($AA$67 = "", "",
    X155&amp;" = "&amp;TEXT(AA157,
        IF($AG$62 = 0,
            "#,##0;-#,##0;0",
            "#,##0." &amp; REPT("0", $AG$62) &amp; ";-#,##0." &amp; REPT("0", $AG$62) &amp; ";0"
        )
    )
)</f>
        <v>σ = 2</v>
      </c>
      <c r="AC157" s="16"/>
      <c r="AD157" s="258"/>
      <c r="AE157" s="258"/>
      <c r="AF157" s="258"/>
      <c r="AG157" s="258"/>
      <c r="AH157" s="258"/>
      <c r="AI157" s="258"/>
      <c r="AJ157" s="258"/>
      <c r="AK157" s="258"/>
      <c r="AL157" s="261">
        <f t="shared" si="33"/>
        <v>1.4583333333333315</v>
      </c>
      <c r="AM157" s="260">
        <f t="shared" si="31"/>
        <v>0.13775113536619821</v>
      </c>
      <c r="AN157" s="260" t="e" cm="1">
        <f t="array" ref="AN157">_xlfn.IFS(
    FALSE, N("Check if X1 shading is ON"),
    $AN$48&lt;&gt;"x", NA(),
    FALSE, N("Check if case is 'LEFT' and x axis value less than z score"),
    AND($Y$67 = "LEFT", $AL157 &lt; IF($AC$67="", 0, $AC$67)), $AM157,
    FALSE, N("Check if case is 'RIGHT' and x axis value greater than z score"),
    AND($Y$67 = "RIGHT", $AL157 &gt; IF($AC$67="", 0, $AC$67)), $AM157,
    FALSE, N("Check if case is 'TWO' and both directions"),
    AND(
        $Y$67 = "TWO",
        OR($AL157 &lt; -ABS($AC$67), $AL157 &gt; ABS($AC$68))
    ), $AM157,
    FALSE, N("Default case: Return NA()"),
    TRUE, NA()
)</f>
        <v>#N/A</v>
      </c>
      <c r="AO157" s="260" t="e" cm="1">
        <f t="array" ref="AO157">_xlfn.IFS(
    FALSE, N("Check if X1 shading is ON"),
    $AN$48&lt;&gt;"x", NA(),
    FALSE, N("Check if case is 'LEFT' and x axis value less than z score"),
    AND($Y$68 = "LEFT", $AL157 &lt; IF($AC$68="", 0, $AC$68)), $AM157,
    FALSE, N("Check if case is 'RIGHT' and x axis value greater than z score"),
    AND($Y$68 = "RIGHT", $AL157 &gt; IF($AC$68="", 0, $AC$68)), $AM157,
    FALSE, N("Default case: Return NA()"),
    TRUE, NA()
)</f>
        <v>#N/A</v>
      </c>
      <c r="AP157" s="260" t="e" cm="1">
        <f t="array" ref="AP157">_xlfn.IFS(
    FALSE, N("Check if X1 shading is ON"),
    $AP$48&lt;&gt;"x", NA(),
    FALSE, N("Check if case is 'LEFT' and x axis value less than z score"),
    AND($Y$71 = "LEFT", $AL157 &lt; IF($AC$71="", 0, $AC$71)), $AM157,
    FALSE, N("Check if case is 'RIGHT' and x axis value greater than z score"),
    AND($Y$71 = "RIGHT", $AL157 &gt; IF($AC$71="", 0, $AC$71)), $AM157,
    FALSE, N("Check if case is 'TWO' and both directions"),
    AND(
        $Y$71 = "TWO",
        OR($AL157 &lt; -ABS($AC$71), $AL157 &gt; ABS($AC$71))
    ), $AM157,
    FALSE, N("Default case: Return NA()"),
    TRUE, NA()
)</f>
        <v>#N/A</v>
      </c>
      <c r="AQ157" s="258"/>
      <c r="AR157" s="23">
        <v>0.49999999999999789</v>
      </c>
      <c r="AS157" s="23">
        <v>0.22999999999999998</v>
      </c>
      <c r="AT157" s="23">
        <f t="shared" si="25"/>
        <v>0.22999999999999998</v>
      </c>
      <c r="AU157" s="23" t="str">
        <f t="shared" si="26"/>
        <v>x</v>
      </c>
    </row>
    <row r="158" spans="8:47" s="257" customFormat="1" ht="16" x14ac:dyDescent="0.2">
      <c r="H158" s="270" t="s">
        <v>408</v>
      </c>
      <c r="I158" s="253">
        <v>1</v>
      </c>
      <c r="J158" s="11" t="s">
        <v>409</v>
      </c>
      <c r="K158" s="9"/>
      <c r="L158" s="9" t="s">
        <v>410</v>
      </c>
      <c r="M158" s="95">
        <v>80</v>
      </c>
      <c r="N158" s="95">
        <v>5</v>
      </c>
      <c r="O158" s="95"/>
      <c r="P158" s="93"/>
      <c r="Q158" s="96"/>
      <c r="R158"/>
      <c r="S158"/>
      <c r="T158"/>
      <c r="U158"/>
      <c r="V158" s="259"/>
      <c r="W158" s="23"/>
      <c r="X158" s="259">
        <f t="shared" si="34"/>
        <v>-3</v>
      </c>
      <c r="Y158" s="259" t="e">
        <f t="shared" ref="Y158:Y164" si="35">Y157</f>
        <v>#N/A</v>
      </c>
      <c r="Z158" s="23">
        <v>-3</v>
      </c>
      <c r="AA158" s="109">
        <f>Z158*$Y$155</f>
        <v>-4.7190541541711237</v>
      </c>
      <c r="AB158" s="262" t="str">
        <f t="shared" ref="AB158:AB164" si="36">IF($AA$67 = "", "",
    TEXT(AA158,
        IF($AG$62 = 0,
            "+#,##0;-#,##0;0",
            "+#,##0." &amp; REPT("0", $AG$62) &amp; ";-#,##0." &amp; REPT("0", $AG$62) &amp; ";0"
        )
    )
)</f>
        <v>-5</v>
      </c>
      <c r="AC158" s="16"/>
      <c r="AD158" s="258"/>
      <c r="AE158" s="258"/>
      <c r="AF158" s="258"/>
      <c r="AG158" s="258"/>
      <c r="AH158" s="258"/>
      <c r="AI158" s="258"/>
      <c r="AJ158" s="258"/>
      <c r="AK158" s="258"/>
      <c r="AL158" s="261">
        <f t="shared" si="33"/>
        <v>1.4999999999999982</v>
      </c>
      <c r="AM158" s="260">
        <f t="shared" si="31"/>
        <v>0.12951759566589208</v>
      </c>
      <c r="AN158" s="260" t="e" cm="1">
        <f t="array" ref="AN158">_xlfn.IFS(
    FALSE, N("Check if X1 shading is ON"),
    $AN$48&lt;&gt;"x", NA(),
    FALSE, N("Check if case is 'LEFT' and x axis value less than z score"),
    AND($Y$67 = "LEFT", $AL158 &lt; IF($AC$67="", 0, $AC$67)), $AM158,
    FALSE, N("Check if case is 'RIGHT' and x axis value greater than z score"),
    AND($Y$67 = "RIGHT", $AL158 &gt; IF($AC$67="", 0, $AC$67)), $AM158,
    FALSE, N("Check if case is 'TWO' and both directions"),
    AND(
        $Y$67 = "TWO",
        OR($AL158 &lt; -ABS($AC$67), $AL158 &gt; ABS($AC$68))
    ), $AM158,
    FALSE, N("Default case: Return NA()"),
    TRUE, NA()
)</f>
        <v>#N/A</v>
      </c>
      <c r="AO158" s="260" t="e" cm="1">
        <f t="array" ref="AO158">_xlfn.IFS(
    FALSE, N("Check if X1 shading is ON"),
    $AN$48&lt;&gt;"x", NA(),
    FALSE, N("Check if case is 'LEFT' and x axis value less than z score"),
    AND($Y$68 = "LEFT", $AL158 &lt; IF($AC$68="", 0, $AC$68)), $AM158,
    FALSE, N("Check if case is 'RIGHT' and x axis value greater than z score"),
    AND($Y$68 = "RIGHT", $AL158 &gt; IF($AC$68="", 0, $AC$68)), $AM158,
    FALSE, N("Default case: Return NA()"),
    TRUE, NA()
)</f>
        <v>#N/A</v>
      </c>
      <c r="AP158" s="260" t="e" cm="1">
        <f t="array" ref="AP158">_xlfn.IFS(
    FALSE, N("Check if X1 shading is ON"),
    $AP$48&lt;&gt;"x", NA(),
    FALSE, N("Check if case is 'LEFT' and x axis value less than z score"),
    AND($Y$71 = "LEFT", $AL158 &lt; IF($AC$71="", 0, $AC$71)), $AM158,
    FALSE, N("Check if case is 'RIGHT' and x axis value greater than z score"),
    AND($Y$71 = "RIGHT", $AL158 &gt; IF($AC$71="", 0, $AC$71)), $AM158,
    FALSE, N("Check if case is 'TWO' and both directions"),
    AND(
        $Y$71 = "TWO",
        OR($AL158 &lt; -ABS($AC$71), $AL158 &gt; ABS($AC$71))
    ), $AM158,
    FALSE, N("Default case: Return NA()"),
    TRUE, NA()
)</f>
        <v>#N/A</v>
      </c>
      <c r="AQ158" s="258"/>
      <c r="AR158" s="23">
        <v>0.66666666666666441</v>
      </c>
      <c r="AS158" s="23">
        <v>0.22999999999999998</v>
      </c>
      <c r="AT158" s="23">
        <f t="shared" si="25"/>
        <v>0.22999999999999998</v>
      </c>
      <c r="AU158" s="23" t="str">
        <f t="shared" si="26"/>
        <v>x</v>
      </c>
    </row>
    <row r="159" spans="8:47" s="257" customFormat="1" ht="16" x14ac:dyDescent="0.2">
      <c r="H159" s="270" t="s">
        <v>411</v>
      </c>
      <c r="I159" s="253"/>
      <c r="J159" s="11"/>
      <c r="K159" s="9"/>
      <c r="L159" s="9"/>
      <c r="M159" s="95"/>
      <c r="N159" s="95"/>
      <c r="O159" s="95"/>
      <c r="P159" s="93"/>
      <c r="Q159" s="94"/>
      <c r="R159"/>
      <c r="S159"/>
      <c r="T159"/>
      <c r="U159"/>
      <c r="V159" s="259"/>
      <c r="W159" s="23"/>
      <c r="X159" s="259">
        <f t="shared" si="34"/>
        <v>-2</v>
      </c>
      <c r="Y159" s="259" t="e">
        <f t="shared" si="35"/>
        <v>#N/A</v>
      </c>
      <c r="Z159" s="23">
        <v>-2</v>
      </c>
      <c r="AA159" s="109">
        <f t="shared" ref="AA159:AA164" si="37">Z159*$AA$67</f>
        <v>-3.1460361027807493</v>
      </c>
      <c r="AB159" s="262" t="str">
        <f t="shared" si="36"/>
        <v>-3</v>
      </c>
      <c r="AC159" s="16"/>
      <c r="AD159" s="258"/>
      <c r="AE159" s="258"/>
      <c r="AF159" s="258"/>
      <c r="AG159" s="258"/>
      <c r="AH159" s="258"/>
      <c r="AI159" s="258"/>
      <c r="AJ159" s="258"/>
      <c r="AK159" s="258"/>
      <c r="AL159" s="261">
        <f t="shared" si="33"/>
        <v>1.541666666666665</v>
      </c>
      <c r="AM159" s="260">
        <f t="shared" si="31"/>
        <v>0.12156495028818123</v>
      </c>
      <c r="AN159" s="260" t="e" cm="1">
        <f t="array" ref="AN159">_xlfn.IFS(
    FALSE, N("Check if X1 shading is ON"),
    $AN$48&lt;&gt;"x", NA(),
    FALSE, N("Check if case is 'LEFT' and x axis value less than z score"),
    AND($Y$67 = "LEFT", $AL159 &lt; IF($AC$67="", 0, $AC$67)), $AM159,
    FALSE, N("Check if case is 'RIGHT' and x axis value greater than z score"),
    AND($Y$67 = "RIGHT", $AL159 &gt; IF($AC$67="", 0, $AC$67)), $AM159,
    FALSE, N("Check if case is 'TWO' and both directions"),
    AND(
        $Y$67 = "TWO",
        OR($AL159 &lt; -ABS($AC$67), $AL159 &gt; ABS($AC$68))
    ), $AM159,
    FALSE, N("Default case: Return NA()"),
    TRUE, NA()
)</f>
        <v>#N/A</v>
      </c>
      <c r="AO159" s="260" t="e" cm="1">
        <f t="array" ref="AO159">_xlfn.IFS(
    FALSE, N("Check if X1 shading is ON"),
    $AN$48&lt;&gt;"x", NA(),
    FALSE, N("Check if case is 'LEFT' and x axis value less than z score"),
    AND($Y$68 = "LEFT", $AL159 &lt; IF($AC$68="", 0, $AC$68)), $AM159,
    FALSE, N("Check if case is 'RIGHT' and x axis value greater than z score"),
    AND($Y$68 = "RIGHT", $AL159 &gt; IF($AC$68="", 0, $AC$68)), $AM159,
    FALSE, N("Default case: Return NA()"),
    TRUE, NA()
)</f>
        <v>#N/A</v>
      </c>
      <c r="AP159" s="260" t="e" cm="1">
        <f t="array" ref="AP159">_xlfn.IFS(
    FALSE, N("Check if X1 shading is ON"),
    $AP$48&lt;&gt;"x", NA(),
    FALSE, N("Check if case is 'LEFT' and x axis value less than z score"),
    AND($Y$71 = "LEFT", $AL159 &lt; IF($AC$71="", 0, $AC$71)), $AM159,
    FALSE, N("Check if case is 'RIGHT' and x axis value greater than z score"),
    AND($Y$71 = "RIGHT", $AL159 &gt; IF($AC$71="", 0, $AC$71)), $AM159,
    FALSE, N("Check if case is 'TWO' and both directions"),
    AND(
        $Y$71 = "TWO",
        OR($AL159 &lt; -ABS($AC$71), $AL159 &gt; ABS($AC$71))
    ), $AM159,
    FALSE, N("Default case: Return NA()"),
    TRUE, NA()
)</f>
        <v>#N/A</v>
      </c>
      <c r="AQ159" s="258"/>
      <c r="AR159" s="23">
        <v>0.83333333333333093</v>
      </c>
      <c r="AS159" s="23">
        <v>0.22999999999999998</v>
      </c>
      <c r="AT159" s="23">
        <f t="shared" si="25"/>
        <v>0.22999999999999998</v>
      </c>
      <c r="AU159" s="23" t="str">
        <f t="shared" si="26"/>
        <v>x</v>
      </c>
    </row>
    <row r="160" spans="8:47" s="257" customFormat="1" ht="16" x14ac:dyDescent="0.2">
      <c r="H160" s="98"/>
      <c r="I160" s="10"/>
      <c r="J160" s="10"/>
      <c r="K160" s="10"/>
      <c r="L160" s="10"/>
      <c r="M160" s="10"/>
      <c r="N160" s="10"/>
      <c r="O160" s="10"/>
      <c r="P160" s="10"/>
      <c r="Q160" s="10"/>
      <c r="R160"/>
      <c r="S160"/>
      <c r="T160"/>
      <c r="U160"/>
      <c r="V160" s="259"/>
      <c r="W160" s="23"/>
      <c r="X160" s="259">
        <f t="shared" si="34"/>
        <v>-1</v>
      </c>
      <c r="Y160" s="259" t="e">
        <f t="shared" si="35"/>
        <v>#N/A</v>
      </c>
      <c r="Z160" s="23">
        <v>-1</v>
      </c>
      <c r="AA160" s="109">
        <f t="shared" si="37"/>
        <v>-1.5730180513903746</v>
      </c>
      <c r="AB160" s="262" t="str">
        <f t="shared" si="36"/>
        <v>-2</v>
      </c>
      <c r="AC160" s="16"/>
      <c r="AD160" s="258"/>
      <c r="AE160" s="258"/>
      <c r="AF160" s="258"/>
      <c r="AG160" s="258"/>
      <c r="AH160" s="258"/>
      <c r="AI160" s="258"/>
      <c r="AJ160" s="258"/>
      <c r="AK160" s="258"/>
      <c r="AL160" s="261">
        <f t="shared" si="33"/>
        <v>1.5833333333333317</v>
      </c>
      <c r="AM160" s="260">
        <f t="shared" si="31"/>
        <v>0.11390269412019215</v>
      </c>
      <c r="AN160" s="260" t="e" cm="1">
        <f t="array" ref="AN160">_xlfn.IFS(
    FALSE, N("Check if X1 shading is ON"),
    $AN$48&lt;&gt;"x", NA(),
    FALSE, N("Check if case is 'LEFT' and x axis value less than z score"),
    AND($Y$67 = "LEFT", $AL160 &lt; IF($AC$67="", 0, $AC$67)), $AM160,
    FALSE, N("Check if case is 'RIGHT' and x axis value greater than z score"),
    AND($Y$67 = "RIGHT", $AL160 &gt; IF($AC$67="", 0, $AC$67)), $AM160,
    FALSE, N("Check if case is 'TWO' and both directions"),
    AND(
        $Y$67 = "TWO",
        OR($AL160 &lt; -ABS($AC$67), $AL160 &gt; ABS($AC$68))
    ), $AM160,
    FALSE, N("Default case: Return NA()"),
    TRUE, NA()
)</f>
        <v>#N/A</v>
      </c>
      <c r="AO160" s="260" t="e" cm="1">
        <f t="array" ref="AO160">_xlfn.IFS(
    FALSE, N("Check if X1 shading is ON"),
    $AN$48&lt;&gt;"x", NA(),
    FALSE, N("Check if case is 'LEFT' and x axis value less than z score"),
    AND($Y$68 = "LEFT", $AL160 &lt; IF($AC$68="", 0, $AC$68)), $AM160,
    FALSE, N("Check if case is 'RIGHT' and x axis value greater than z score"),
    AND($Y$68 = "RIGHT", $AL160 &gt; IF($AC$68="", 0, $AC$68)), $AM160,
    FALSE, N("Default case: Return NA()"),
    TRUE, NA()
)</f>
        <v>#N/A</v>
      </c>
      <c r="AP160" s="260" t="e" cm="1">
        <f t="array" ref="AP160">_xlfn.IFS(
    FALSE, N("Check if X1 shading is ON"),
    $AP$48&lt;&gt;"x", NA(),
    FALSE, N("Check if case is 'LEFT' and x axis value less than z score"),
    AND($Y$71 = "LEFT", $AL160 &lt; IF($AC$71="", 0, $AC$71)), $AM160,
    FALSE, N("Check if case is 'RIGHT' and x axis value greater than z score"),
    AND($Y$71 = "RIGHT", $AL160 &gt; IF($AC$71="", 0, $AC$71)), $AM160,
    FALSE, N("Check if case is 'TWO' and both directions"),
    AND(
        $Y$71 = "TWO",
        OR($AL160 &lt; -ABS($AC$71), $AL160 &gt; ABS($AC$71))
    ), $AM160,
    FALSE, N("Default case: Return NA()"),
    TRUE, NA()
)</f>
        <v>#N/A</v>
      </c>
      <c r="AQ160" s="258"/>
      <c r="AR160" s="23">
        <v>-0.83333333333333526</v>
      </c>
      <c r="AS160" s="23">
        <v>0.254</v>
      </c>
      <c r="AT160" s="23">
        <f t="shared" si="25"/>
        <v>0.254</v>
      </c>
      <c r="AU160" s="23" t="str">
        <f t="shared" si="26"/>
        <v>x</v>
      </c>
    </row>
    <row r="161" spans="8:47" s="257" customFormat="1" ht="16" x14ac:dyDescent="0.2">
      <c r="H161" s="268"/>
      <c r="I161"/>
      <c r="J161" s="10"/>
      <c r="K161" s="10"/>
      <c r="L161" s="269" t="s">
        <v>127</v>
      </c>
      <c r="M161" s="269" t="s">
        <v>406</v>
      </c>
      <c r="N161" s="269" t="s">
        <v>407</v>
      </c>
      <c r="O161" s="269" t="str">
        <f>IF(ISNUMBER(SEARCH("pop",$J$158)),"value","raw sample mean &gt;&gt;")</f>
        <v>value</v>
      </c>
      <c r="P161" s="269" t="str">
        <f>IF(ISNUMBER(SEARCH("pop",$J$158)),"z score","standardized test stat &gt;&gt;")</f>
        <v>z score</v>
      </c>
      <c r="Q161" s="269" t="str">
        <f>IF(ISNUMBER(SEARCH("pop",$J$158)),"probability of x","&gt;&gt; probability")</f>
        <v>probability of x</v>
      </c>
      <c r="R161"/>
      <c r="S161"/>
      <c r="T161"/>
      <c r="U161"/>
      <c r="V161" s="259"/>
      <c r="W161" s="23"/>
      <c r="X161" s="259">
        <f t="shared" si="34"/>
        <v>0</v>
      </c>
      <c r="Y161" s="259" t="e">
        <f t="shared" si="35"/>
        <v>#N/A</v>
      </c>
      <c r="Z161" s="48">
        <v>0</v>
      </c>
      <c r="AA161" s="109">
        <f t="shared" si="37"/>
        <v>0</v>
      </c>
      <c r="AB161" s="262" t="str">
        <f t="shared" si="36"/>
        <v>0</v>
      </c>
      <c r="AC161" s="16"/>
      <c r="AD161" s="258"/>
      <c r="AE161" s="258"/>
      <c r="AF161" s="258"/>
      <c r="AG161" s="258"/>
      <c r="AH161" s="258"/>
      <c r="AI161" s="258"/>
      <c r="AJ161" s="258"/>
      <c r="AK161" s="258"/>
      <c r="AL161" s="261">
        <f t="shared" si="33"/>
        <v>1.6249999999999984</v>
      </c>
      <c r="AM161" s="260">
        <f t="shared" si="31"/>
        <v>0.10653826813058534</v>
      </c>
      <c r="AN161" s="260" t="e" cm="1">
        <f t="array" ref="AN161">_xlfn.IFS(
    FALSE, N("Check if X1 shading is ON"),
    $AN$48&lt;&gt;"x", NA(),
    FALSE, N("Check if case is 'LEFT' and x axis value less than z score"),
    AND($Y$67 = "LEFT", $AL161 &lt; IF($AC$67="", 0, $AC$67)), $AM161,
    FALSE, N("Check if case is 'RIGHT' and x axis value greater than z score"),
    AND($Y$67 = "RIGHT", $AL161 &gt; IF($AC$67="", 0, $AC$67)), $AM161,
    FALSE, N("Check if case is 'TWO' and both directions"),
    AND(
        $Y$67 = "TWO",
        OR($AL161 &lt; -ABS($AC$67), $AL161 &gt; ABS($AC$68))
    ), $AM161,
    FALSE, N("Default case: Return NA()"),
    TRUE, NA()
)</f>
        <v>#N/A</v>
      </c>
      <c r="AO161" s="260" t="e" cm="1">
        <f t="array" ref="AO161">_xlfn.IFS(
    FALSE, N("Check if X1 shading is ON"),
    $AN$48&lt;&gt;"x", NA(),
    FALSE, N("Check if case is 'LEFT' and x axis value less than z score"),
    AND($Y$68 = "LEFT", $AL161 &lt; IF($AC$68="", 0, $AC$68)), $AM161,
    FALSE, N("Check if case is 'RIGHT' and x axis value greater than z score"),
    AND($Y$68 = "RIGHT", $AL161 &gt; IF($AC$68="", 0, $AC$68)), $AM161,
    FALSE, N("Default case: Return NA()"),
    TRUE, NA()
)</f>
        <v>#N/A</v>
      </c>
      <c r="AP161" s="260" t="e" cm="1">
        <f t="array" ref="AP161">_xlfn.IFS(
    FALSE, N("Check if X1 shading is ON"),
    $AP$48&lt;&gt;"x", NA(),
    FALSE, N("Check if case is 'LEFT' and x axis value less than z score"),
    AND($Y$71 = "LEFT", $AL161 &lt; IF($AC$71="", 0, $AC$71)), $AM161,
    FALSE, N("Check if case is 'RIGHT' and x axis value greater than z score"),
    AND($Y$71 = "RIGHT", $AL161 &gt; IF($AC$71="", 0, $AC$71)), $AM161,
    FALSE, N("Check if case is 'TWO' and both directions"),
    AND(
        $Y$71 = "TWO",
        OR($AL161 &lt; -ABS($AC$71), $AL161 &gt; ABS($AC$71))
    ), $AM161,
    FALSE, N("Default case: Return NA()"),
    TRUE, NA()
)</f>
        <v>#N/A</v>
      </c>
      <c r="AQ161" s="258"/>
      <c r="AR161" s="23">
        <v>-0.66666666666666874</v>
      </c>
      <c r="AS161" s="23">
        <v>0.254</v>
      </c>
      <c r="AT161" s="23">
        <f t="shared" si="25"/>
        <v>0.254</v>
      </c>
      <c r="AU161" s="23" t="str">
        <f t="shared" si="26"/>
        <v>x</v>
      </c>
    </row>
    <row r="162" spans="8:47" s="257" customFormat="1" ht="16" x14ac:dyDescent="0.2">
      <c r="H162" s="268" t="s">
        <v>412</v>
      </c>
      <c r="I162" s="253"/>
      <c r="J162" s="11"/>
      <c r="K162" s="9"/>
      <c r="L162" s="9"/>
      <c r="M162" s="95"/>
      <c r="N162" s="95"/>
      <c r="O162" s="95"/>
      <c r="P162" s="93"/>
      <c r="Q162" s="96"/>
      <c r="R162"/>
      <c r="S162"/>
      <c r="T162"/>
      <c r="U162"/>
      <c r="V162" s="259"/>
      <c r="W162" s="23"/>
      <c r="X162" s="259">
        <f t="shared" si="34"/>
        <v>1</v>
      </c>
      <c r="Y162" s="259" t="e">
        <f t="shared" si="35"/>
        <v>#N/A</v>
      </c>
      <c r="Z162" s="48">
        <v>1</v>
      </c>
      <c r="AA162" s="109">
        <f t="shared" si="37"/>
        <v>1.5730180513903746</v>
      </c>
      <c r="AB162" s="262" t="str">
        <f t="shared" si="36"/>
        <v>+2</v>
      </c>
      <c r="AC162" s="16"/>
      <c r="AD162" s="258"/>
      <c r="AE162" s="258"/>
      <c r="AF162" s="258"/>
      <c r="AG162" s="258"/>
      <c r="AH162" s="258"/>
      <c r="AI162" s="258"/>
      <c r="AJ162" s="258"/>
      <c r="AK162" s="258"/>
      <c r="AL162" s="261">
        <f t="shared" si="33"/>
        <v>1.6666666666666652</v>
      </c>
      <c r="AM162" s="260">
        <f t="shared" si="31"/>
        <v>9.9477138792748943E-2</v>
      </c>
      <c r="AN162" s="260" t="e" cm="1">
        <f t="array" ref="AN162">_xlfn.IFS(
    FALSE, N("Check if X1 shading is ON"),
    $AN$48&lt;&gt;"x", NA(),
    FALSE, N("Check if case is 'LEFT' and x axis value less than z score"),
    AND($Y$67 = "LEFT", $AL162 &lt; IF($AC$67="", 0, $AC$67)), $AM162,
    FALSE, N("Check if case is 'RIGHT' and x axis value greater than z score"),
    AND($Y$67 = "RIGHT", $AL162 &gt; IF($AC$67="", 0, $AC$67)), $AM162,
    FALSE, N("Check if case is 'TWO' and both directions"),
    AND(
        $Y$67 = "TWO",
        OR($AL162 &lt; -ABS($AC$67), $AL162 &gt; ABS($AC$68))
    ), $AM162,
    FALSE, N("Default case: Return NA()"),
    TRUE, NA()
)</f>
        <v>#N/A</v>
      </c>
      <c r="AO162" s="260" t="e" cm="1">
        <f t="array" ref="AO162">_xlfn.IFS(
    FALSE, N("Check if X1 shading is ON"),
    $AN$48&lt;&gt;"x", NA(),
    FALSE, N("Check if case is 'LEFT' and x axis value less than z score"),
    AND($Y$68 = "LEFT", $AL162 &lt; IF($AC$68="", 0, $AC$68)), $AM162,
    FALSE, N("Check if case is 'RIGHT' and x axis value greater than z score"),
    AND($Y$68 = "RIGHT", $AL162 &gt; IF($AC$68="", 0, $AC$68)), $AM162,
    FALSE, N("Default case: Return NA()"),
    TRUE, NA()
)</f>
        <v>#N/A</v>
      </c>
      <c r="AP162" s="260" t="e" cm="1">
        <f t="array" ref="AP162">_xlfn.IFS(
    FALSE, N("Check if X1 shading is ON"),
    $AP$48&lt;&gt;"x", NA(),
    FALSE, N("Check if case is 'LEFT' and x axis value less than z score"),
    AND($Y$71 = "LEFT", $AL162 &lt; IF($AC$71="", 0, $AC$71)), $AM162,
    FALSE, N("Check if case is 'RIGHT' and x axis value greater than z score"),
    AND($Y$71 = "RIGHT", $AL162 &gt; IF($AC$71="", 0, $AC$71)), $AM162,
    FALSE, N("Check if case is 'TWO' and both directions"),
    AND(
        $Y$71 = "TWO",
        OR($AL162 &lt; -ABS($AC$71), $AL162 &gt; ABS($AC$71))
    ), $AM162,
    FALSE, N("Default case: Return NA()"),
    TRUE, NA()
)</f>
        <v>#N/A</v>
      </c>
      <c r="AQ162" s="258"/>
      <c r="AR162" s="23">
        <v>-0.50000000000000222</v>
      </c>
      <c r="AS162" s="23">
        <v>0.254</v>
      </c>
      <c r="AT162" s="23">
        <f t="shared" si="25"/>
        <v>0.254</v>
      </c>
      <c r="AU162" s="23" t="str">
        <f t="shared" si="26"/>
        <v>x</v>
      </c>
    </row>
    <row r="163" spans="8:47" s="257" customFormat="1" ht="16" x14ac:dyDescent="0.2">
      <c r="H163"/>
      <c r="I163"/>
      <c r="J163" s="148"/>
      <c r="K163" s="148"/>
      <c r="L163" s="148"/>
      <c r="M163" s="148"/>
      <c r="N163" s="148"/>
      <c r="O163" s="148"/>
      <c r="P163" s="148"/>
      <c r="Q163" s="148"/>
      <c r="R163"/>
      <c r="S163"/>
      <c r="T163"/>
      <c r="U163"/>
      <c r="V163" s="259"/>
      <c r="W163" s="23"/>
      <c r="X163" s="259">
        <f t="shared" si="34"/>
        <v>2</v>
      </c>
      <c r="Y163" s="259" t="e">
        <f t="shared" si="35"/>
        <v>#N/A</v>
      </c>
      <c r="Z163" s="48">
        <v>2</v>
      </c>
      <c r="AA163" s="109">
        <f t="shared" si="37"/>
        <v>3.1460361027807493</v>
      </c>
      <c r="AB163" s="262" t="str">
        <f t="shared" si="36"/>
        <v>+3</v>
      </c>
      <c r="AC163" s="16"/>
      <c r="AD163" s="258"/>
      <c r="AE163" s="258"/>
      <c r="AF163" s="258"/>
      <c r="AG163" s="258"/>
      <c r="AH163" s="258"/>
      <c r="AI163" s="258"/>
      <c r="AJ163" s="258"/>
      <c r="AK163" s="258"/>
      <c r="AL163" s="261">
        <f t="shared" si="33"/>
        <v>1.7083333333333319</v>
      </c>
      <c r="AM163" s="260">
        <f t="shared" si="31"/>
        <v>9.2722889001515929E-2</v>
      </c>
      <c r="AN163" s="260" t="e" cm="1">
        <f t="array" ref="AN163">_xlfn.IFS(
    FALSE, N("Check if X1 shading is ON"),
    $AN$48&lt;&gt;"x", NA(),
    FALSE, N("Check if case is 'LEFT' and x axis value less than z score"),
    AND($Y$67 = "LEFT", $AL163 &lt; IF($AC$67="", 0, $AC$67)), $AM163,
    FALSE, N("Check if case is 'RIGHT' and x axis value greater than z score"),
    AND($Y$67 = "RIGHT", $AL163 &gt; IF($AC$67="", 0, $AC$67)), $AM163,
    FALSE, N("Check if case is 'TWO' and both directions"),
    AND(
        $Y$67 = "TWO",
        OR($AL163 &lt; -ABS($AC$67), $AL163 &gt; ABS($AC$68))
    ), $AM163,
    FALSE, N("Default case: Return NA()"),
    TRUE, NA()
)</f>
        <v>#N/A</v>
      </c>
      <c r="AO163" s="260" t="e" cm="1">
        <f t="array" ref="AO163">_xlfn.IFS(
    FALSE, N("Check if X1 shading is ON"),
    $AN$48&lt;&gt;"x", NA(),
    FALSE, N("Check if case is 'LEFT' and x axis value less than z score"),
    AND($Y$68 = "LEFT", $AL163 &lt; IF($AC$68="", 0, $AC$68)), $AM163,
    FALSE, N("Check if case is 'RIGHT' and x axis value greater than z score"),
    AND($Y$68 = "RIGHT", $AL163 &gt; IF($AC$68="", 0, $AC$68)), $AM163,
    FALSE, N("Default case: Return NA()"),
    TRUE, NA()
)</f>
        <v>#N/A</v>
      </c>
      <c r="AP163" s="260" t="e" cm="1">
        <f t="array" ref="AP163">_xlfn.IFS(
    FALSE, N("Check if X1 shading is ON"),
    $AP$48&lt;&gt;"x", NA(),
    FALSE, N("Check if case is 'LEFT' and x axis value less than z score"),
    AND($Y$71 = "LEFT", $AL163 &lt; IF($AC$71="", 0, $AC$71)), $AM163,
    FALSE, N("Check if case is 'RIGHT' and x axis value greater than z score"),
    AND($Y$71 = "RIGHT", $AL163 &gt; IF($AC$71="", 0, $AC$71)), $AM163,
    FALSE, N("Check if case is 'TWO' and both directions"),
    AND(
        $Y$71 = "TWO",
        OR($AL163 &lt; -ABS($AC$71), $AL163 &gt; ABS($AC$71))
    ), $AM163,
    FALSE, N("Default case: Return NA()"),
    TRUE, NA()
)</f>
        <v>#N/A</v>
      </c>
      <c r="AQ163" s="258"/>
      <c r="AR163" s="23">
        <v>-0.33333333333333548</v>
      </c>
      <c r="AS163" s="23">
        <v>0.254</v>
      </c>
      <c r="AT163" s="23">
        <f t="shared" si="25"/>
        <v>0.254</v>
      </c>
      <c r="AU163" s="23" t="str">
        <f t="shared" si="26"/>
        <v>x</v>
      </c>
    </row>
    <row r="164" spans="8:47" s="257" customFormat="1" ht="16" x14ac:dyDescent="0.2">
      <c r="H164"/>
      <c r="I164"/>
      <c r="J164" s="148"/>
      <c r="K164" s="148"/>
      <c r="L164" s="148"/>
      <c r="M164" s="148"/>
      <c r="N164" s="148"/>
      <c r="O164" s="148"/>
      <c r="P164" s="148"/>
      <c r="Q164" s="148"/>
      <c r="R164"/>
      <c r="S164"/>
      <c r="T164"/>
      <c r="U164"/>
      <c r="V164" s="259"/>
      <c r="W164" s="23"/>
      <c r="X164" s="259">
        <f t="shared" si="34"/>
        <v>3</v>
      </c>
      <c r="Y164" s="259" t="e">
        <f t="shared" si="35"/>
        <v>#N/A</v>
      </c>
      <c r="Z164" s="48">
        <v>3</v>
      </c>
      <c r="AA164" s="109">
        <f t="shared" si="37"/>
        <v>4.7190541541711237</v>
      </c>
      <c r="AB164" s="262" t="str">
        <f t="shared" si="36"/>
        <v>+5</v>
      </c>
      <c r="AC164" s="258"/>
      <c r="AD164" s="258"/>
      <c r="AE164" s="258"/>
      <c r="AF164" s="258"/>
      <c r="AG164" s="258"/>
      <c r="AH164" s="258"/>
      <c r="AI164" s="258"/>
      <c r="AJ164" s="258"/>
      <c r="AK164" s="258"/>
      <c r="AL164" s="261">
        <f t="shared" si="33"/>
        <v>1.7499999999999987</v>
      </c>
      <c r="AM164" s="260">
        <f t="shared" si="31"/>
        <v>8.6277318826511712E-2</v>
      </c>
      <c r="AN164" s="260" t="e" cm="1">
        <f t="array" ref="AN164">_xlfn.IFS(
    FALSE, N("Check if X1 shading is ON"),
    $AN$48&lt;&gt;"x", NA(),
    FALSE, N("Check if case is 'LEFT' and x axis value less than z score"),
    AND($Y$67 = "LEFT", $AL164 &lt; IF($AC$67="", 0, $AC$67)), $AM164,
    FALSE, N("Check if case is 'RIGHT' and x axis value greater than z score"),
    AND($Y$67 = "RIGHT", $AL164 &gt; IF($AC$67="", 0, $AC$67)), $AM164,
    FALSE, N("Check if case is 'TWO' and both directions"),
    AND(
        $Y$67 = "TWO",
        OR($AL164 &lt; -ABS($AC$67), $AL164 &gt; ABS($AC$68))
    ), $AM164,
    FALSE, N("Default case: Return NA()"),
    TRUE, NA()
)</f>
        <v>#N/A</v>
      </c>
      <c r="AO164" s="260" t="e" cm="1">
        <f t="array" ref="AO164">_xlfn.IFS(
    FALSE, N("Check if X1 shading is ON"),
    $AN$48&lt;&gt;"x", NA(),
    FALSE, N("Check if case is 'LEFT' and x axis value less than z score"),
    AND($Y$68 = "LEFT", $AL164 &lt; IF($AC$68="", 0, $AC$68)), $AM164,
    FALSE, N("Check if case is 'RIGHT' and x axis value greater than z score"),
    AND($Y$68 = "RIGHT", $AL164 &gt; IF($AC$68="", 0, $AC$68)), $AM164,
    FALSE, N("Default case: Return NA()"),
    TRUE, NA()
)</f>
        <v>#N/A</v>
      </c>
      <c r="AP164" s="260" t="e" cm="1">
        <f t="array" ref="AP164">_xlfn.IFS(
    FALSE, N("Check if X1 shading is ON"),
    $AP$48&lt;&gt;"x", NA(),
    FALSE, N("Check if case is 'LEFT' and x axis value less than z score"),
    AND($Y$71 = "LEFT", $AL164 &lt; IF($AC$71="", 0, $AC$71)), $AM164,
    FALSE, N("Check if case is 'RIGHT' and x axis value greater than z score"),
    AND($Y$71 = "RIGHT", $AL164 &gt; IF($AC$71="", 0, $AC$71)), $AM164,
    FALSE, N("Check if case is 'TWO' and both directions"),
    AND(
        $Y$71 = "TWO",
        OR($AL164 &lt; -ABS($AC$71), $AL164 &gt; ABS($AC$71))
    ), $AM164,
    FALSE, N("Default case: Return NA()"),
    TRUE, NA()
)</f>
        <v>#N/A</v>
      </c>
      <c r="AQ164" s="258"/>
      <c r="AR164" s="23">
        <v>-0.16666666666666879</v>
      </c>
      <c r="AS164" s="23">
        <v>0.254</v>
      </c>
      <c r="AT164" s="23">
        <f t="shared" ref="AT164:AT195" si="38">IF($AT$2="x",AS164,NA())</f>
        <v>0.254</v>
      </c>
      <c r="AU164" s="23" t="str">
        <f t="shared" ref="AU164:AU197" si="39">IF($AB$66="","",$AB$66)</f>
        <v>x</v>
      </c>
    </row>
    <row r="165" spans="8:47" s="257" customFormat="1" ht="19" x14ac:dyDescent="0.25">
      <c r="H165"/>
      <c r="I165"/>
      <c r="J165" s="148"/>
      <c r="K165" s="148"/>
      <c r="L165" s="148"/>
      <c r="M165" s="148"/>
      <c r="N165" s="148"/>
      <c r="O165" s="148"/>
      <c r="P165" s="148"/>
      <c r="Q165" s="148"/>
      <c r="R165"/>
      <c r="S165"/>
      <c r="T165"/>
      <c r="U165"/>
      <c r="V165" s="266" t="s">
        <v>413</v>
      </c>
      <c r="W165" s="23"/>
      <c r="X165" s="23"/>
      <c r="Y165" s="259"/>
      <c r="Z165" s="259"/>
      <c r="AA165" s="259"/>
      <c r="AB165" s="258"/>
      <c r="AC165" s="258"/>
      <c r="AD165" s="258"/>
      <c r="AE165" s="258"/>
      <c r="AF165" s="258"/>
      <c r="AG165" s="258"/>
      <c r="AH165" s="258"/>
      <c r="AI165" s="258"/>
      <c r="AJ165" s="258"/>
      <c r="AK165" s="258"/>
      <c r="AL165" s="261">
        <f t="shared" si="33"/>
        <v>1.7916666666666654</v>
      </c>
      <c r="AM165" s="260">
        <f t="shared" si="31"/>
        <v>8.014055443826619E-2</v>
      </c>
      <c r="AN165" s="260" t="e" cm="1">
        <f t="array" ref="AN165">_xlfn.IFS(
    FALSE, N("Check if X1 shading is ON"),
    $AN$48&lt;&gt;"x", NA(),
    FALSE, N("Check if case is 'LEFT' and x axis value less than z score"),
    AND($Y$67 = "LEFT", $AL165 &lt; IF($AC$67="", 0, $AC$67)), $AM165,
    FALSE, N("Check if case is 'RIGHT' and x axis value greater than z score"),
    AND($Y$67 = "RIGHT", $AL165 &gt; IF($AC$67="", 0, $AC$67)), $AM165,
    FALSE, N("Check if case is 'TWO' and both directions"),
    AND(
        $Y$67 = "TWO",
        OR($AL165 &lt; -ABS($AC$67), $AL165 &gt; ABS($AC$68))
    ), $AM165,
    FALSE, N("Default case: Return NA()"),
    TRUE, NA()
)</f>
        <v>#N/A</v>
      </c>
      <c r="AO165" s="260" t="e" cm="1">
        <f t="array" ref="AO165">_xlfn.IFS(
    FALSE, N("Check if X1 shading is ON"),
    $AN$48&lt;&gt;"x", NA(),
    FALSE, N("Check if case is 'LEFT' and x axis value less than z score"),
    AND($Y$68 = "LEFT", $AL165 &lt; IF($AC$68="", 0, $AC$68)), $AM165,
    FALSE, N("Check if case is 'RIGHT' and x axis value greater than z score"),
    AND($Y$68 = "RIGHT", $AL165 &gt; IF($AC$68="", 0, $AC$68)), $AM165,
    FALSE, N("Default case: Return NA()"),
    TRUE, NA()
)</f>
        <v>#N/A</v>
      </c>
      <c r="AP165" s="260" t="e" cm="1">
        <f t="array" ref="AP165">_xlfn.IFS(
    FALSE, N("Check if X1 shading is ON"),
    $AP$48&lt;&gt;"x", NA(),
    FALSE, N("Check if case is 'LEFT' and x axis value less than z score"),
    AND($Y$71 = "LEFT", $AL165 &lt; IF($AC$71="", 0, $AC$71)), $AM165,
    FALSE, N("Check if case is 'RIGHT' and x axis value greater than z score"),
    AND($Y$71 = "RIGHT", $AL165 &gt; IF($AC$71="", 0, $AC$71)), $AM165,
    FALSE, N("Check if case is 'TWO' and both directions"),
    AND(
        $Y$71 = "TWO",
        OR($AL165 &lt; -ABS($AC$71), $AL165 &gt; ABS($AC$71))
    ), $AM165,
    FALSE, N("Default case: Return NA()"),
    TRUE, NA()
)</f>
        <v>#N/A</v>
      </c>
      <c r="AQ165" s="258"/>
      <c r="AR165" s="23">
        <v>0.16666666666666449</v>
      </c>
      <c r="AS165" s="23">
        <v>0.254</v>
      </c>
      <c r="AT165" s="23">
        <f t="shared" si="38"/>
        <v>0.254</v>
      </c>
      <c r="AU165" s="23" t="str">
        <f t="shared" si="39"/>
        <v>x</v>
      </c>
    </row>
    <row r="166" spans="8:47" s="257" customFormat="1" ht="34" x14ac:dyDescent="0.2">
      <c r="H166"/>
      <c r="I166"/>
      <c r="J166" s="148"/>
      <c r="K166" s="148"/>
      <c r="L166" s="148"/>
      <c r="M166" s="148"/>
      <c r="N166" s="148"/>
      <c r="O166" s="148"/>
      <c r="P166" s="148"/>
      <c r="Q166" s="148"/>
      <c r="R166"/>
      <c r="S166"/>
      <c r="T166"/>
      <c r="U166"/>
      <c r="V166" s="264" t="s">
        <v>289</v>
      </c>
      <c r="W166" s="5" t="s">
        <v>290</v>
      </c>
      <c r="X166" s="263" t="str">
        <f>LEFT(V165,6)&amp;" "&amp;$W$67&amp;" axis"</f>
        <v>X3 raw normal pop axis</v>
      </c>
      <c r="Y166" s="263" t="str">
        <f>$W$62&amp;" y"</f>
        <v>0 y</v>
      </c>
      <c r="Z166" s="264" t="str">
        <f>$W$62&amp;" raw labels"</f>
        <v>0 raw labels</v>
      </c>
      <c r="AA166" s="259"/>
      <c r="AB166" s="258"/>
      <c r="AC166" s="258"/>
      <c r="AD166" s="258"/>
      <c r="AE166" s="258"/>
      <c r="AF166" s="258"/>
      <c r="AG166" s="258"/>
      <c r="AH166" s="258"/>
      <c r="AI166" s="258"/>
      <c r="AJ166" s="258"/>
      <c r="AK166" s="258"/>
      <c r="AL166" s="261">
        <f t="shared" si="33"/>
        <v>1.8333333333333321</v>
      </c>
      <c r="AM166" s="260">
        <f t="shared" si="31"/>
        <v>7.4311163558993254E-2</v>
      </c>
      <c r="AN166" s="260" t="e" cm="1">
        <f t="array" ref="AN166">_xlfn.IFS(
    FALSE, N("Check if X1 shading is ON"),
    $AN$48&lt;&gt;"x", NA(),
    FALSE, N("Check if case is 'LEFT' and x axis value less than z score"),
    AND($Y$67 = "LEFT", $AL166 &lt; IF($AC$67="", 0, $AC$67)), $AM166,
    FALSE, N("Check if case is 'RIGHT' and x axis value greater than z score"),
    AND($Y$67 = "RIGHT", $AL166 &gt; IF($AC$67="", 0, $AC$67)), $AM166,
    FALSE, N("Check if case is 'TWO' and both directions"),
    AND(
        $Y$67 = "TWO",
        OR($AL166 &lt; -ABS($AC$67), $AL166 &gt; ABS($AC$68))
    ), $AM166,
    FALSE, N("Default case: Return NA()"),
    TRUE, NA()
)</f>
        <v>#N/A</v>
      </c>
      <c r="AO166" s="260" t="e" cm="1">
        <f t="array" ref="AO166">_xlfn.IFS(
    FALSE, N("Check if X1 shading is ON"),
    $AN$48&lt;&gt;"x", NA(),
    FALSE, N("Check if case is 'LEFT' and x axis value less than z score"),
    AND($Y$68 = "LEFT", $AL166 &lt; IF($AC$68="", 0, $AC$68)), $AM166,
    FALSE, N("Check if case is 'RIGHT' and x axis value greater than z score"),
    AND($Y$68 = "RIGHT", $AL166 &gt; IF($AC$68="", 0, $AC$68)), $AM166,
    FALSE, N("Default case: Return NA()"),
    TRUE, NA()
)</f>
        <v>#N/A</v>
      </c>
      <c r="AP166" s="260" t="e" cm="1">
        <f t="array" ref="AP166">_xlfn.IFS(
    FALSE, N("Check if X1 shading is ON"),
    $AP$48&lt;&gt;"x", NA(),
    FALSE, N("Check if case is 'LEFT' and x axis value less than z score"),
    AND($Y$71 = "LEFT", $AL166 &lt; IF($AC$71="", 0, $AC$71)), $AM166,
    FALSE, N("Check if case is 'RIGHT' and x axis value greater than z score"),
    AND($Y$71 = "RIGHT", $AL166 &gt; IF($AC$71="", 0, $AC$71)), $AM166,
    FALSE, N("Check if case is 'TWO' and both directions"),
    AND(
        $Y$71 = "TWO",
        OR($AL166 &lt; -ABS($AC$71), $AL166 &gt; ABS($AC$71))
    ), $AM166,
    FALSE, N("Default case: Return NA()"),
    TRUE, NA()
)</f>
        <v>#N/A</v>
      </c>
      <c r="AQ166" s="258"/>
      <c r="AR166" s="23">
        <v>0.33333333333333115</v>
      </c>
      <c r="AS166" s="23">
        <v>0.254</v>
      </c>
      <c r="AT166" s="23">
        <f t="shared" si="38"/>
        <v>0.254</v>
      </c>
      <c r="AU166" s="23" t="str">
        <f t="shared" si="39"/>
        <v>x</v>
      </c>
    </row>
    <row r="167" spans="8:47" s="257" customFormat="1" ht="17" x14ac:dyDescent="0.2">
      <c r="H167"/>
      <c r="I167"/>
      <c r="J167" s="148"/>
      <c r="K167" s="148"/>
      <c r="L167" s="148"/>
      <c r="M167" s="148"/>
      <c r="N167" s="148"/>
      <c r="O167" s="148"/>
      <c r="P167" s="148"/>
      <c r="Q167" s="148"/>
      <c r="R167"/>
      <c r="S167"/>
      <c r="T167"/>
      <c r="U167"/>
      <c r="V167" s="259">
        <f>AG59</f>
        <v>0</v>
      </c>
      <c r="W167" s="23">
        <v>-0.2</v>
      </c>
      <c r="X167" s="259">
        <f t="shared" ref="X167:X174" si="40">X114</f>
        <v>-4</v>
      </c>
      <c r="Y167" s="259" t="e">
        <f t="shared" ref="Y167:Y174" si="41">IF(
    $V$167="x",
    $W$167,
    NA()
)</f>
        <v>#N/A</v>
      </c>
      <c r="Z167" s="267" t="str">
        <f>IF(Z168="","","raw scale")</f>
        <v/>
      </c>
      <c r="AA167" s="259"/>
      <c r="AB167" s="258"/>
      <c r="AC167" s="258"/>
      <c r="AD167" s="258"/>
      <c r="AE167" s="258"/>
      <c r="AF167" s="258"/>
      <c r="AG167" s="258"/>
      <c r="AH167" s="258"/>
      <c r="AI167" s="258"/>
      <c r="AJ167" s="258"/>
      <c r="AK167" s="258"/>
      <c r="AL167" s="261">
        <f t="shared" si="33"/>
        <v>1.8749999999999989</v>
      </c>
      <c r="AM167" s="260">
        <f t="shared" si="31"/>
        <v>6.8786275826692042E-2</v>
      </c>
      <c r="AN167" s="260" t="e" cm="1">
        <f t="array" ref="AN167">_xlfn.IFS(
    FALSE, N("Check if X1 shading is ON"),
    $AN$48&lt;&gt;"x", NA(),
    FALSE, N("Check if case is 'LEFT' and x axis value less than z score"),
    AND($Y$67 = "LEFT", $AL167 &lt; IF($AC$67="", 0, $AC$67)), $AM167,
    FALSE, N("Check if case is 'RIGHT' and x axis value greater than z score"),
    AND($Y$67 = "RIGHT", $AL167 &gt; IF($AC$67="", 0, $AC$67)), $AM167,
    FALSE, N("Check if case is 'TWO' and both directions"),
    AND(
        $Y$67 = "TWO",
        OR($AL167 &lt; -ABS($AC$67), $AL167 &gt; ABS($AC$68))
    ), $AM167,
    FALSE, N("Default case: Return NA()"),
    TRUE, NA()
)</f>
        <v>#N/A</v>
      </c>
      <c r="AO167" s="260" t="e" cm="1">
        <f t="array" ref="AO167">_xlfn.IFS(
    FALSE, N("Check if X1 shading is ON"),
    $AN$48&lt;&gt;"x", NA(),
    FALSE, N("Check if case is 'LEFT' and x axis value less than z score"),
    AND($Y$68 = "LEFT", $AL167 &lt; IF($AC$68="", 0, $AC$68)), $AM167,
    FALSE, N("Check if case is 'RIGHT' and x axis value greater than z score"),
    AND($Y$68 = "RIGHT", $AL167 &gt; IF($AC$68="", 0, $AC$68)), $AM167,
    FALSE, N("Default case: Return NA()"),
    TRUE, NA()
)</f>
        <v>#N/A</v>
      </c>
      <c r="AP167" s="260" t="e" cm="1">
        <f t="array" ref="AP167">_xlfn.IFS(
    FALSE, N("Check if X1 shading is ON"),
    $AP$48&lt;&gt;"x", NA(),
    FALSE, N("Check if case is 'LEFT' and x axis value less than z score"),
    AND($Y$71 = "LEFT", $AL167 &lt; IF($AC$71="", 0, $AC$71)), $AM167,
    FALSE, N("Check if case is 'RIGHT' and x axis value greater than z score"),
    AND($Y$71 = "RIGHT", $AL167 &gt; IF($AC$71="", 0, $AC$71)), $AM167,
    FALSE, N("Check if case is 'TWO' and both directions"),
    AND(
        $Y$71 = "TWO",
        OR($AL167 &lt; -ABS($AC$71), $AL167 &gt; ABS($AC$71))
    ), $AM167,
    FALSE, N("Default case: Return NA()"),
    TRUE, NA()
)</f>
        <v>#N/A</v>
      </c>
      <c r="AQ167" s="258"/>
      <c r="AR167" s="23">
        <v>0.49999999999999789</v>
      </c>
      <c r="AS167" s="23">
        <v>0.254</v>
      </c>
      <c r="AT167" s="23">
        <f t="shared" si="38"/>
        <v>0.254</v>
      </c>
      <c r="AU167" s="23" t="str">
        <f t="shared" si="39"/>
        <v>x</v>
      </c>
    </row>
    <row r="168" spans="8:47" s="257" customFormat="1" ht="16" x14ac:dyDescent="0.2">
      <c r="H168"/>
      <c r="I168"/>
      <c r="J168" s="148"/>
      <c r="K168" s="148"/>
      <c r="L168" s="148"/>
      <c r="M168" s="148"/>
      <c r="N168" s="148"/>
      <c r="O168" s="148"/>
      <c r="P168" s="148"/>
      <c r="Q168" s="148"/>
      <c r="R168"/>
      <c r="S168"/>
      <c r="T168"/>
      <c r="U168"/>
      <c r="V168" s="259"/>
      <c r="W168" s="23"/>
      <c r="X168" s="259">
        <f t="shared" si="40"/>
        <v>-3</v>
      </c>
      <c r="Y168" s="259" t="e">
        <f t="shared" si="41"/>
        <v>#N/A</v>
      </c>
      <c r="Z168" s="262" t="str">
        <f t="shared" ref="Z168:Z174" si="42">IFERROR(
    TEXT(
        Z$71 + $X168 * AA$71,
        IF(
            $AG$62 = 0,
            "#,##0",
            "#,##0." &amp; REPT("0", $AG$62)
        )
    ),
    ""
)</f>
        <v/>
      </c>
      <c r="AA168" s="259"/>
      <c r="AB168" s="258"/>
      <c r="AC168" s="258"/>
      <c r="AD168" s="258"/>
      <c r="AE168" s="258"/>
      <c r="AF168" s="258"/>
      <c r="AG168" s="258"/>
      <c r="AH168" s="258"/>
      <c r="AI168" s="258"/>
      <c r="AJ168" s="258"/>
      <c r="AK168" s="258"/>
      <c r="AL168" s="261">
        <f t="shared" si="33"/>
        <v>1.9166666666666656</v>
      </c>
      <c r="AM168" s="260">
        <f t="shared" si="31"/>
        <v>6.3561706516962482E-2</v>
      </c>
      <c r="AN168" s="260" t="e" cm="1">
        <f t="array" ref="AN168">_xlfn.IFS(
    FALSE, N("Check if X1 shading is ON"),
    $AN$48&lt;&gt;"x", NA(),
    FALSE, N("Check if case is 'LEFT' and x axis value less than z score"),
    AND($Y$67 = "LEFT", $AL168 &lt; IF($AC$67="", 0, $AC$67)), $AM168,
    FALSE, N("Check if case is 'RIGHT' and x axis value greater than z score"),
    AND($Y$67 = "RIGHT", $AL168 &gt; IF($AC$67="", 0, $AC$67)), $AM168,
    FALSE, N("Check if case is 'TWO' and both directions"),
    AND(
        $Y$67 = "TWO",
        OR($AL168 &lt; -ABS($AC$67), $AL168 &gt; ABS($AC$68))
    ), $AM168,
    FALSE, N("Default case: Return NA()"),
    TRUE, NA()
)</f>
        <v>#N/A</v>
      </c>
      <c r="AO168" s="260" t="e" cm="1">
        <f t="array" ref="AO168">_xlfn.IFS(
    FALSE, N("Check if X1 shading is ON"),
    $AN$48&lt;&gt;"x", NA(),
    FALSE, N("Check if case is 'LEFT' and x axis value less than z score"),
    AND($Y$68 = "LEFT", $AL168 &lt; IF($AC$68="", 0, $AC$68)), $AM168,
    FALSE, N("Check if case is 'RIGHT' and x axis value greater than z score"),
    AND($Y$68 = "RIGHT", $AL168 &gt; IF($AC$68="", 0, $AC$68)), $AM168,
    FALSE, N("Default case: Return NA()"),
    TRUE, NA()
)</f>
        <v>#N/A</v>
      </c>
      <c r="AP168" s="260" t="e" cm="1">
        <f t="array" ref="AP168">_xlfn.IFS(
    FALSE, N("Check if X1 shading is ON"),
    $AP$48&lt;&gt;"x", NA(),
    FALSE, N("Check if case is 'LEFT' and x axis value less than z score"),
    AND($Y$71 = "LEFT", $AL168 &lt; IF($AC$71="", 0, $AC$71)), $AM168,
    FALSE, N("Check if case is 'RIGHT' and x axis value greater than z score"),
    AND($Y$71 = "RIGHT", $AL168 &gt; IF($AC$71="", 0, $AC$71)), $AM168,
    FALSE, N("Check if case is 'TWO' and both directions"),
    AND(
        $Y$71 = "TWO",
        OR($AL168 &lt; -ABS($AC$71), $AL168 &gt; ABS($AC$71))
    ), $AM168,
    FALSE, N("Default case: Return NA()"),
    TRUE, NA()
)</f>
        <v>#N/A</v>
      </c>
      <c r="AQ168" s="258"/>
      <c r="AR168" s="23">
        <v>0.66666666666666441</v>
      </c>
      <c r="AS168" s="23">
        <v>0.254</v>
      </c>
      <c r="AT168" s="23">
        <f t="shared" si="38"/>
        <v>0.254</v>
      </c>
      <c r="AU168" s="23" t="str">
        <f t="shared" si="39"/>
        <v>x</v>
      </c>
    </row>
    <row r="169" spans="8:47" s="257" customFormat="1" ht="16" x14ac:dyDescent="0.2">
      <c r="H169"/>
      <c r="I169"/>
      <c r="J169" s="148"/>
      <c r="K169" s="148"/>
      <c r="L169" s="148"/>
      <c r="M169" s="148"/>
      <c r="N169" s="148"/>
      <c r="O169" s="148"/>
      <c r="P169" s="148"/>
      <c r="Q169" s="148"/>
      <c r="R169"/>
      <c r="S169"/>
      <c r="T169"/>
      <c r="U169"/>
      <c r="V169" s="259"/>
      <c r="W169" s="23"/>
      <c r="X169" s="259">
        <f t="shared" si="40"/>
        <v>-2</v>
      </c>
      <c r="Y169" s="259" t="e">
        <f t="shared" si="41"/>
        <v>#N/A</v>
      </c>
      <c r="Z169" s="262" t="str">
        <f t="shared" si="42"/>
        <v/>
      </c>
      <c r="AA169" s="259"/>
      <c r="AB169" s="258"/>
      <c r="AC169" s="258"/>
      <c r="AD169" s="258"/>
      <c r="AE169" s="258"/>
      <c r="AF169" s="258"/>
      <c r="AG169" s="258"/>
      <c r="AH169" s="258"/>
      <c r="AI169" s="258"/>
      <c r="AJ169" s="258"/>
      <c r="AK169" s="258"/>
      <c r="AL169" s="261">
        <f t="shared" si="33"/>
        <v>1.9583333333333324</v>
      </c>
      <c r="AM169" s="260">
        <f t="shared" si="31"/>
        <v>5.8632082139484676E-2</v>
      </c>
      <c r="AN169" s="260" t="e" cm="1">
        <f t="array" ref="AN169">_xlfn.IFS(
    FALSE, N("Check if X1 shading is ON"),
    $AN$48&lt;&gt;"x", NA(),
    FALSE, N("Check if case is 'LEFT' and x axis value less than z score"),
    AND($Y$67 = "LEFT", $AL169 &lt; IF($AC$67="", 0, $AC$67)), $AM169,
    FALSE, N("Check if case is 'RIGHT' and x axis value greater than z score"),
    AND($Y$67 = "RIGHT", $AL169 &gt; IF($AC$67="", 0, $AC$67)), $AM169,
    FALSE, N("Check if case is 'TWO' and both directions"),
    AND(
        $Y$67 = "TWO",
        OR($AL169 &lt; -ABS($AC$67), $AL169 &gt; ABS($AC$68))
    ), $AM169,
    FALSE, N("Default case: Return NA()"),
    TRUE, NA()
)</f>
        <v>#N/A</v>
      </c>
      <c r="AO169" s="260" t="e" cm="1">
        <f t="array" ref="AO169">_xlfn.IFS(
    FALSE, N("Check if X1 shading is ON"),
    $AN$48&lt;&gt;"x", NA(),
    FALSE, N("Check if case is 'LEFT' and x axis value less than z score"),
    AND($Y$68 = "LEFT", $AL169 &lt; IF($AC$68="", 0, $AC$68)), $AM169,
    FALSE, N("Check if case is 'RIGHT' and x axis value greater than z score"),
    AND($Y$68 = "RIGHT", $AL169 &gt; IF($AC$68="", 0, $AC$68)), $AM169,
    FALSE, N("Default case: Return NA()"),
    TRUE, NA()
)</f>
        <v>#N/A</v>
      </c>
      <c r="AP169" s="260" t="e" cm="1">
        <f t="array" ref="AP169">_xlfn.IFS(
    FALSE, N("Check if X1 shading is ON"),
    $AP$48&lt;&gt;"x", NA(),
    FALSE, N("Check if case is 'LEFT' and x axis value less than z score"),
    AND($Y$71 = "LEFT", $AL169 &lt; IF($AC$71="", 0, $AC$71)), $AM169,
    FALSE, N("Check if case is 'RIGHT' and x axis value greater than z score"),
    AND($Y$71 = "RIGHT", $AL169 &gt; IF($AC$71="", 0, $AC$71)), $AM169,
    FALSE, N("Check if case is 'TWO' and both directions"),
    AND(
        $Y$71 = "TWO",
        OR($AL169 &lt; -ABS($AC$71), $AL169 &gt; ABS($AC$71))
    ), $AM169,
    FALSE, N("Default case: Return NA()"),
    TRUE, NA()
)</f>
        <v>#N/A</v>
      </c>
      <c r="AQ169" s="258"/>
      <c r="AR169" s="23">
        <v>0.83333333333333093</v>
      </c>
      <c r="AS169" s="23">
        <v>0.254</v>
      </c>
      <c r="AT169" s="23">
        <f t="shared" si="38"/>
        <v>0.254</v>
      </c>
      <c r="AU169" s="23" t="str">
        <f t="shared" si="39"/>
        <v>x</v>
      </c>
    </row>
    <row r="170" spans="8:47" s="257" customFormat="1" ht="16" x14ac:dyDescent="0.2">
      <c r="H170"/>
      <c r="I170" s="148"/>
      <c r="J170" s="148"/>
      <c r="K170" s="148"/>
      <c r="L170" s="148"/>
      <c r="M170" s="148"/>
      <c r="N170" s="148"/>
      <c r="O170" s="148"/>
      <c r="P170" s="10"/>
      <c r="Q170" s="10"/>
      <c r="R170"/>
      <c r="S170"/>
      <c r="T170"/>
      <c r="U170"/>
      <c r="V170" s="259"/>
      <c r="W170" s="23"/>
      <c r="X170" s="259">
        <f t="shared" si="40"/>
        <v>-1</v>
      </c>
      <c r="Y170" s="259" t="e">
        <f t="shared" si="41"/>
        <v>#N/A</v>
      </c>
      <c r="Z170" s="262" t="str">
        <f t="shared" si="42"/>
        <v/>
      </c>
      <c r="AA170" s="259"/>
      <c r="AB170" s="258"/>
      <c r="AC170" s="258"/>
      <c r="AD170" s="258"/>
      <c r="AE170" s="258"/>
      <c r="AF170" s="258"/>
      <c r="AG170" s="258"/>
      <c r="AH170" s="258"/>
      <c r="AI170" s="258"/>
      <c r="AJ170" s="258"/>
      <c r="AK170" s="258"/>
      <c r="AL170" s="261">
        <f t="shared" si="33"/>
        <v>1.9999999999999991</v>
      </c>
      <c r="AM170" s="260">
        <f t="shared" si="31"/>
        <v>5.3990966513188146E-2</v>
      </c>
      <c r="AN170" s="260" t="e" cm="1">
        <f t="array" ref="AN170">_xlfn.IFS(
    FALSE, N("Check if X1 shading is ON"),
    $AN$48&lt;&gt;"x", NA(),
    FALSE, N("Check if case is 'LEFT' and x axis value less than z score"),
    AND($Y$67 = "LEFT", $AL170 &lt; IF($AC$67="", 0, $AC$67)), $AM170,
    FALSE, N("Check if case is 'RIGHT' and x axis value greater than z score"),
    AND($Y$67 = "RIGHT", $AL170 &gt; IF($AC$67="", 0, $AC$67)), $AM170,
    FALSE, N("Check if case is 'TWO' and both directions"),
    AND(
        $Y$67 = "TWO",
        OR($AL170 &lt; -ABS($AC$67), $AL170 &gt; ABS($AC$68))
    ), $AM170,
    FALSE, N("Default case: Return NA()"),
    TRUE, NA()
)</f>
        <v>#N/A</v>
      </c>
      <c r="AO170" s="260" t="e" cm="1">
        <f t="array" ref="AO170">_xlfn.IFS(
    FALSE, N("Check if X1 shading is ON"),
    $AN$48&lt;&gt;"x", NA(),
    FALSE, N("Check if case is 'LEFT' and x axis value less than z score"),
    AND($Y$68 = "LEFT", $AL170 &lt; IF($AC$68="", 0, $AC$68)), $AM170,
    FALSE, N("Check if case is 'RIGHT' and x axis value greater than z score"),
    AND($Y$68 = "RIGHT", $AL170 &gt; IF($AC$68="", 0, $AC$68)), $AM170,
    FALSE, N("Default case: Return NA()"),
    TRUE, NA()
)</f>
        <v>#N/A</v>
      </c>
      <c r="AP170" s="260" t="e" cm="1">
        <f t="array" ref="AP170">_xlfn.IFS(
    FALSE, N("Check if X1 shading is ON"),
    $AP$48&lt;&gt;"x", NA(),
    FALSE, N("Check if case is 'LEFT' and x axis value less than z score"),
    AND($Y$71 = "LEFT", $AL170 &lt; IF($AC$71="", 0, $AC$71)), $AM170,
    FALSE, N("Check if case is 'RIGHT' and x axis value greater than z score"),
    AND($Y$71 = "RIGHT", $AL170 &gt; IF($AC$71="", 0, $AC$71)), $AM170,
    FALSE, N("Check if case is 'TWO' and both directions"),
    AND(
        $Y$71 = "TWO",
        OR($AL170 &lt; -ABS($AC$71), $AL170 &gt; ABS($AC$71))
    ), $AM170,
    FALSE, N("Default case: Return NA()"),
    TRUE, NA()
)</f>
        <v>#N/A</v>
      </c>
      <c r="AQ170" s="258"/>
      <c r="AR170" s="23">
        <v>-0.66666666666666874</v>
      </c>
      <c r="AS170" s="23">
        <v>0.27800000000000002</v>
      </c>
      <c r="AT170" s="23">
        <f t="shared" si="38"/>
        <v>0.27800000000000002</v>
      </c>
      <c r="AU170" s="23" t="str">
        <f t="shared" si="39"/>
        <v>x</v>
      </c>
    </row>
    <row r="171" spans="8:47" s="257" customFormat="1" ht="16" x14ac:dyDescent="0.2">
      <c r="H171"/>
      <c r="I171" s="148"/>
      <c r="J171" s="148"/>
      <c r="K171" s="10"/>
      <c r="L171" s="10"/>
      <c r="M171" s="10"/>
      <c r="N171" s="10"/>
      <c r="O171" s="10"/>
      <c r="P171" s="10"/>
      <c r="Q171" s="10"/>
      <c r="R171"/>
      <c r="S171"/>
      <c r="T171"/>
      <c r="U171"/>
      <c r="V171" s="259"/>
      <c r="W171" s="23"/>
      <c r="X171" s="259">
        <f t="shared" si="40"/>
        <v>0</v>
      </c>
      <c r="Y171" s="259" t="e">
        <f t="shared" si="41"/>
        <v>#N/A</v>
      </c>
      <c r="Z171" s="262" t="str">
        <f t="shared" si="42"/>
        <v/>
      </c>
      <c r="AA171" s="259"/>
      <c r="AB171" s="258"/>
      <c r="AC171" s="258"/>
      <c r="AD171" s="258"/>
      <c r="AE171" s="258"/>
      <c r="AF171" s="258"/>
      <c r="AG171" s="258"/>
      <c r="AH171" s="258"/>
      <c r="AI171" s="258"/>
      <c r="AJ171" s="258"/>
      <c r="AK171" s="258"/>
      <c r="AL171" s="261">
        <f t="shared" si="33"/>
        <v>2.0416666666666656</v>
      </c>
      <c r="AM171" s="260">
        <f t="shared" si="31"/>
        <v>4.9630986023359178E-2</v>
      </c>
      <c r="AN171" s="260" t="e" cm="1">
        <f t="array" ref="AN171">_xlfn.IFS(
    FALSE, N("Check if X1 shading is ON"),
    $AN$48&lt;&gt;"x", NA(),
    FALSE, N("Check if case is 'LEFT' and x axis value less than z score"),
    AND($Y$67 = "LEFT", $AL171 &lt; IF($AC$67="", 0, $AC$67)), $AM171,
    FALSE, N("Check if case is 'RIGHT' and x axis value greater than z score"),
    AND($Y$67 = "RIGHT", $AL171 &gt; IF($AC$67="", 0, $AC$67)), $AM171,
    FALSE, N("Check if case is 'TWO' and both directions"),
    AND(
        $Y$67 = "TWO",
        OR($AL171 &lt; -ABS($AC$67), $AL171 &gt; ABS($AC$68))
    ), $AM171,
    FALSE, N("Default case: Return NA()"),
    TRUE, NA()
)</f>
        <v>#N/A</v>
      </c>
      <c r="AO171" s="260" t="e" cm="1">
        <f t="array" ref="AO171">_xlfn.IFS(
    FALSE, N("Check if X1 shading is ON"),
    $AN$48&lt;&gt;"x", NA(),
    FALSE, N("Check if case is 'LEFT' and x axis value less than z score"),
    AND($Y$68 = "LEFT", $AL171 &lt; IF($AC$68="", 0, $AC$68)), $AM171,
    FALSE, N("Check if case is 'RIGHT' and x axis value greater than z score"),
    AND($Y$68 = "RIGHT", $AL171 &gt; IF($AC$68="", 0, $AC$68)), $AM171,
    FALSE, N("Default case: Return NA()"),
    TRUE, NA()
)</f>
        <v>#N/A</v>
      </c>
      <c r="AP171" s="260" t="e" cm="1">
        <f t="array" ref="AP171">_xlfn.IFS(
    FALSE, N("Check if X1 shading is ON"),
    $AP$48&lt;&gt;"x", NA(),
    FALSE, N("Check if case is 'LEFT' and x axis value less than z score"),
    AND($Y$71 = "LEFT", $AL171 &lt; IF($AC$71="", 0, $AC$71)), $AM171,
    FALSE, N("Check if case is 'RIGHT' and x axis value greater than z score"),
    AND($Y$71 = "RIGHT", $AL171 &gt; IF($AC$71="", 0, $AC$71)), $AM171,
    FALSE, N("Check if case is 'TWO' and both directions"),
    AND(
        $Y$71 = "TWO",
        OR($AL171 &lt; -ABS($AC$71), $AL171 &gt; ABS($AC$71))
    ), $AM171,
    FALSE, N("Default case: Return NA()"),
    TRUE, NA()
)</f>
        <v>#N/A</v>
      </c>
      <c r="AQ171" s="258"/>
      <c r="AR171" s="23">
        <v>-0.50000000000000222</v>
      </c>
      <c r="AS171" s="23">
        <v>0.27800000000000002</v>
      </c>
      <c r="AT171" s="23">
        <f t="shared" si="38"/>
        <v>0.27800000000000002</v>
      </c>
      <c r="AU171" s="23" t="str">
        <f t="shared" si="39"/>
        <v>x</v>
      </c>
    </row>
    <row r="172" spans="8:47" s="257" customFormat="1" ht="16" x14ac:dyDescent="0.2">
      <c r="H172"/>
      <c r="I172"/>
      <c r="J172" s="148"/>
      <c r="K172" s="10"/>
      <c r="L172" s="10"/>
      <c r="M172" s="10"/>
      <c r="N172" s="10"/>
      <c r="O172" s="10"/>
      <c r="P172" s="10"/>
      <c r="Q172" s="10"/>
      <c r="R172"/>
      <c r="S172"/>
      <c r="T172"/>
      <c r="U172"/>
      <c r="V172" s="259"/>
      <c r="W172" s="23"/>
      <c r="X172" s="259">
        <f t="shared" si="40"/>
        <v>1</v>
      </c>
      <c r="Y172" s="259" t="e">
        <f t="shared" si="41"/>
        <v>#N/A</v>
      </c>
      <c r="Z172" s="262" t="str">
        <f t="shared" si="42"/>
        <v/>
      </c>
      <c r="AA172" s="259"/>
      <c r="AB172" s="258"/>
      <c r="AC172" s="258"/>
      <c r="AD172" s="258"/>
      <c r="AE172" s="258"/>
      <c r="AF172" s="258"/>
      <c r="AG172" s="258"/>
      <c r="AH172" s="258"/>
      <c r="AI172" s="258"/>
      <c r="AJ172" s="258"/>
      <c r="AK172" s="258"/>
      <c r="AL172" s="261">
        <f t="shared" si="33"/>
        <v>2.0833333333333321</v>
      </c>
      <c r="AM172" s="260">
        <f t="shared" si="31"/>
        <v>4.5543952872905698E-2</v>
      </c>
      <c r="AN172" s="260" t="e" cm="1">
        <f t="array" ref="AN172">_xlfn.IFS(
    FALSE, N("Check if X1 shading is ON"),
    $AN$48&lt;&gt;"x", NA(),
    FALSE, N("Check if case is 'LEFT' and x axis value less than z score"),
    AND($Y$67 = "LEFT", $AL172 &lt; IF($AC$67="", 0, $AC$67)), $AM172,
    FALSE, N("Check if case is 'RIGHT' and x axis value greater than z score"),
    AND($Y$67 = "RIGHT", $AL172 &gt; IF($AC$67="", 0, $AC$67)), $AM172,
    FALSE, N("Check if case is 'TWO' and both directions"),
    AND(
        $Y$67 = "TWO",
        OR($AL172 &lt; -ABS($AC$67), $AL172 &gt; ABS($AC$68))
    ), $AM172,
    FALSE, N("Default case: Return NA()"),
    TRUE, NA()
)</f>
        <v>#N/A</v>
      </c>
      <c r="AO172" s="260" t="e" cm="1">
        <f t="array" ref="AO172">_xlfn.IFS(
    FALSE, N("Check if X1 shading is ON"),
    $AN$48&lt;&gt;"x", NA(),
    FALSE, N("Check if case is 'LEFT' and x axis value less than z score"),
    AND($Y$68 = "LEFT", $AL172 &lt; IF($AC$68="", 0, $AC$68)), $AM172,
    FALSE, N("Check if case is 'RIGHT' and x axis value greater than z score"),
    AND($Y$68 = "RIGHT", $AL172 &gt; IF($AC$68="", 0, $AC$68)), $AM172,
    FALSE, N("Default case: Return NA()"),
    TRUE, NA()
)</f>
        <v>#N/A</v>
      </c>
      <c r="AP172" s="260" t="e" cm="1">
        <f t="array" ref="AP172">_xlfn.IFS(
    FALSE, N("Check if X1 shading is ON"),
    $AP$48&lt;&gt;"x", NA(),
    FALSE, N("Check if case is 'LEFT' and x axis value less than z score"),
    AND($Y$71 = "LEFT", $AL172 &lt; IF($AC$71="", 0, $AC$71)), $AM172,
    FALSE, N("Check if case is 'RIGHT' and x axis value greater than z score"),
    AND($Y$71 = "RIGHT", $AL172 &gt; IF($AC$71="", 0, $AC$71)), $AM172,
    FALSE, N("Check if case is 'TWO' and both directions"),
    AND(
        $Y$71 = "TWO",
        OR($AL172 &lt; -ABS($AC$71), $AL172 &gt; ABS($AC$71))
    ), $AM172,
    FALSE, N("Default case: Return NA()"),
    TRUE, NA()
)</f>
        <v>#N/A</v>
      </c>
      <c r="AQ172" s="258"/>
      <c r="AR172" s="23">
        <v>-0.33333333333333548</v>
      </c>
      <c r="AS172" s="23">
        <v>0.27800000000000002</v>
      </c>
      <c r="AT172" s="23">
        <f t="shared" si="38"/>
        <v>0.27800000000000002</v>
      </c>
      <c r="AU172" s="23" t="str">
        <f t="shared" si="39"/>
        <v>x</v>
      </c>
    </row>
    <row r="173" spans="8:47" s="257" customFormat="1" ht="16" x14ac:dyDescent="0.2">
      <c r="H173"/>
      <c r="I173"/>
      <c r="J173" s="148"/>
      <c r="K173" s="10"/>
      <c r="L173" s="10"/>
      <c r="M173" s="10"/>
      <c r="N173" s="10"/>
      <c r="O173" s="10"/>
      <c r="P173" s="10"/>
      <c r="Q173" s="10"/>
      <c r="R173"/>
      <c r="S173"/>
      <c r="T173"/>
      <c r="U173"/>
      <c r="V173" s="259"/>
      <c r="W173" s="23"/>
      <c r="X173" s="259">
        <f t="shared" si="40"/>
        <v>2</v>
      </c>
      <c r="Y173" s="259" t="e">
        <f t="shared" si="41"/>
        <v>#N/A</v>
      </c>
      <c r="Z173" s="262" t="str">
        <f t="shared" si="42"/>
        <v/>
      </c>
      <c r="AA173" s="259"/>
      <c r="AB173" s="258"/>
      <c r="AC173" s="258"/>
      <c r="AD173" s="258"/>
      <c r="AE173" s="258"/>
      <c r="AF173" s="258"/>
      <c r="AG173" s="258"/>
      <c r="AH173" s="258"/>
      <c r="AI173" s="258"/>
      <c r="AJ173" s="258"/>
      <c r="AK173" s="258"/>
      <c r="AL173" s="261">
        <f t="shared" si="33"/>
        <v>2.1249999999999987</v>
      </c>
      <c r="AM173" s="260">
        <f t="shared" si="31"/>
        <v>4.1720985256338723E-2</v>
      </c>
      <c r="AN173" s="260" t="e" cm="1">
        <f t="array" ref="AN173">_xlfn.IFS(
    FALSE, N("Check if X1 shading is ON"),
    $AN$48&lt;&gt;"x", NA(),
    FALSE, N("Check if case is 'LEFT' and x axis value less than z score"),
    AND($Y$67 = "LEFT", $AL173 &lt; IF($AC$67="", 0, $AC$67)), $AM173,
    FALSE, N("Check if case is 'RIGHT' and x axis value greater than z score"),
    AND($Y$67 = "RIGHT", $AL173 &gt; IF($AC$67="", 0, $AC$67)), $AM173,
    FALSE, N("Check if case is 'TWO' and both directions"),
    AND(
        $Y$67 = "TWO",
        OR($AL173 &lt; -ABS($AC$67), $AL173 &gt; ABS($AC$68))
    ), $AM173,
    FALSE, N("Default case: Return NA()"),
    TRUE, NA()
)</f>
        <v>#N/A</v>
      </c>
      <c r="AO173" s="260" t="e" cm="1">
        <f t="array" ref="AO173">_xlfn.IFS(
    FALSE, N("Check if X1 shading is ON"),
    $AN$48&lt;&gt;"x", NA(),
    FALSE, N("Check if case is 'LEFT' and x axis value less than z score"),
    AND($Y$68 = "LEFT", $AL173 &lt; IF($AC$68="", 0, $AC$68)), $AM173,
    FALSE, N("Check if case is 'RIGHT' and x axis value greater than z score"),
    AND($Y$68 = "RIGHT", $AL173 &gt; IF($AC$68="", 0, $AC$68)), $AM173,
    FALSE, N("Default case: Return NA()"),
    TRUE, NA()
)</f>
        <v>#N/A</v>
      </c>
      <c r="AP173" s="260" t="e" cm="1">
        <f t="array" ref="AP173">_xlfn.IFS(
    FALSE, N("Check if X1 shading is ON"),
    $AP$48&lt;&gt;"x", NA(),
    FALSE, N("Check if case is 'LEFT' and x axis value less than z score"),
    AND($Y$71 = "LEFT", $AL173 &lt; IF($AC$71="", 0, $AC$71)), $AM173,
    FALSE, N("Check if case is 'RIGHT' and x axis value greater than z score"),
    AND($Y$71 = "RIGHT", $AL173 &gt; IF($AC$71="", 0, $AC$71)), $AM173,
    FALSE, N("Check if case is 'TWO' and both directions"),
    AND(
        $Y$71 = "TWO",
        OR($AL173 &lt; -ABS($AC$71), $AL173 &gt; ABS($AC$71))
    ), $AM173,
    FALSE, N("Default case: Return NA()"),
    TRUE, NA()
)</f>
        <v>#N/A</v>
      </c>
      <c r="AQ173" s="258"/>
      <c r="AR173" s="23">
        <v>-0.16666666666666879</v>
      </c>
      <c r="AS173" s="23">
        <v>0.27800000000000002</v>
      </c>
      <c r="AT173" s="23">
        <f t="shared" si="38"/>
        <v>0.27800000000000002</v>
      </c>
      <c r="AU173" s="23" t="str">
        <f t="shared" si="39"/>
        <v>x</v>
      </c>
    </row>
    <row r="174" spans="8:47" s="257" customFormat="1" ht="16" x14ac:dyDescent="0.2">
      <c r="H174"/>
      <c r="I174"/>
      <c r="J174" s="148"/>
      <c r="K174" s="10"/>
      <c r="L174" s="10"/>
      <c r="M174" s="10"/>
      <c r="N174" s="10"/>
      <c r="O174" s="10"/>
      <c r="P174" s="10"/>
      <c r="Q174" s="10"/>
      <c r="R174"/>
      <c r="S174"/>
      <c r="T174"/>
      <c r="U174"/>
      <c r="V174" s="259"/>
      <c r="W174" s="23"/>
      <c r="X174" s="259">
        <f t="shared" si="40"/>
        <v>3</v>
      </c>
      <c r="Y174" s="259" t="e">
        <f t="shared" si="41"/>
        <v>#N/A</v>
      </c>
      <c r="Z174" s="262" t="str">
        <f t="shared" si="42"/>
        <v/>
      </c>
      <c r="AA174" s="259"/>
      <c r="AB174" s="258"/>
      <c r="AC174" s="258"/>
      <c r="AD174" s="258"/>
      <c r="AE174" s="258"/>
      <c r="AF174" s="258"/>
      <c r="AG174" s="258"/>
      <c r="AH174" s="258"/>
      <c r="AI174" s="258"/>
      <c r="AJ174" s="258"/>
      <c r="AK174" s="258"/>
      <c r="AL174" s="261">
        <f t="shared" si="33"/>
        <v>2.1666666666666652</v>
      </c>
      <c r="AM174" s="260">
        <f t="shared" si="31"/>
        <v>3.8152623506418078E-2</v>
      </c>
      <c r="AN174" s="260" t="e" cm="1">
        <f t="array" ref="AN174">_xlfn.IFS(
    FALSE, N("Check if X1 shading is ON"),
    $AN$48&lt;&gt;"x", NA(),
    FALSE, N("Check if case is 'LEFT' and x axis value less than z score"),
    AND($Y$67 = "LEFT", $AL174 &lt; IF($AC$67="", 0, $AC$67)), $AM174,
    FALSE, N("Check if case is 'RIGHT' and x axis value greater than z score"),
    AND($Y$67 = "RIGHT", $AL174 &gt; IF($AC$67="", 0, $AC$67)), $AM174,
    FALSE, N("Check if case is 'TWO' and both directions"),
    AND(
        $Y$67 = "TWO",
        OR($AL174 &lt; -ABS($AC$67), $AL174 &gt; ABS($AC$68))
    ), $AM174,
    FALSE, N("Default case: Return NA()"),
    TRUE, NA()
)</f>
        <v>#N/A</v>
      </c>
      <c r="AO174" s="260" t="e" cm="1">
        <f t="array" ref="AO174">_xlfn.IFS(
    FALSE, N("Check if X1 shading is ON"),
    $AN$48&lt;&gt;"x", NA(),
    FALSE, N("Check if case is 'LEFT' and x axis value less than z score"),
    AND($Y$68 = "LEFT", $AL174 &lt; IF($AC$68="", 0, $AC$68)), $AM174,
    FALSE, N("Check if case is 'RIGHT' and x axis value greater than z score"),
    AND($Y$68 = "RIGHT", $AL174 &gt; IF($AC$68="", 0, $AC$68)), $AM174,
    FALSE, N("Default case: Return NA()"),
    TRUE, NA()
)</f>
        <v>#N/A</v>
      </c>
      <c r="AP174" s="260" t="e" cm="1">
        <f t="array" ref="AP174">_xlfn.IFS(
    FALSE, N("Check if X1 shading is ON"),
    $AP$48&lt;&gt;"x", NA(),
    FALSE, N("Check if case is 'LEFT' and x axis value less than z score"),
    AND($Y$71 = "LEFT", $AL174 &lt; IF($AC$71="", 0, $AC$71)), $AM174,
    FALSE, N("Check if case is 'RIGHT' and x axis value greater than z score"),
    AND($Y$71 = "RIGHT", $AL174 &gt; IF($AC$71="", 0, $AC$71)), $AM174,
    FALSE, N("Check if case is 'TWO' and both directions"),
    AND(
        $Y$71 = "TWO",
        OR($AL174 &lt; -ABS($AC$71), $AL174 &gt; ABS($AC$71))
    ), $AM174,
    FALSE, N("Default case: Return NA()"),
    TRUE, NA()
)</f>
        <v>#N/A</v>
      </c>
      <c r="AQ174" s="258"/>
      <c r="AR174" s="23">
        <v>0.16666666666666449</v>
      </c>
      <c r="AS174" s="23">
        <v>0.27800000000000002</v>
      </c>
      <c r="AT174" s="23">
        <f t="shared" si="38"/>
        <v>0.27800000000000002</v>
      </c>
      <c r="AU174" s="23" t="str">
        <f t="shared" si="39"/>
        <v>x</v>
      </c>
    </row>
    <row r="175" spans="8:47" s="257" customFormat="1" ht="16" x14ac:dyDescent="0.2">
      <c r="H175"/>
      <c r="I175"/>
      <c r="J175" s="148"/>
      <c r="K175" s="10"/>
      <c r="L175" s="10"/>
      <c r="M175" s="10"/>
      <c r="N175" s="10"/>
      <c r="O175" s="10"/>
      <c r="P175" s="148"/>
      <c r="Q175" s="148"/>
      <c r="R175"/>
      <c r="S175"/>
      <c r="T175"/>
      <c r="U175"/>
      <c r="V175" s="259"/>
      <c r="W175" s="23"/>
      <c r="X175" s="23"/>
      <c r="Y175" s="259"/>
      <c r="Z175" s="259"/>
      <c r="AA175" s="259"/>
      <c r="AB175" s="258"/>
      <c r="AC175" s="258"/>
      <c r="AD175" s="258"/>
      <c r="AE175" s="258"/>
      <c r="AF175" s="258"/>
      <c r="AG175" s="258"/>
      <c r="AH175" s="258"/>
      <c r="AI175" s="258"/>
      <c r="AJ175" s="258"/>
      <c r="AK175" s="258"/>
      <c r="AL175" s="261">
        <f t="shared" si="33"/>
        <v>2.2083333333333317</v>
      </c>
      <c r="AM175" s="260">
        <f t="shared" si="31"/>
        <v>3.4828941387634517E-2</v>
      </c>
      <c r="AN175" s="260" t="e" cm="1">
        <f t="array" ref="AN175">_xlfn.IFS(
    FALSE, N("Check if X1 shading is ON"),
    $AN$48&lt;&gt;"x", NA(),
    FALSE, N("Check if case is 'LEFT' and x axis value less than z score"),
    AND($Y$67 = "LEFT", $AL175 &lt; IF($AC$67="", 0, $AC$67)), $AM175,
    FALSE, N("Check if case is 'RIGHT' and x axis value greater than z score"),
    AND($Y$67 = "RIGHT", $AL175 &gt; IF($AC$67="", 0, $AC$67)), $AM175,
    FALSE, N("Check if case is 'TWO' and both directions"),
    AND(
        $Y$67 = "TWO",
        OR($AL175 &lt; -ABS($AC$67), $AL175 &gt; ABS($AC$68))
    ), $AM175,
    FALSE, N("Default case: Return NA()"),
    TRUE, NA()
)</f>
        <v>#N/A</v>
      </c>
      <c r="AO175" s="260" t="e" cm="1">
        <f t="array" ref="AO175">_xlfn.IFS(
    FALSE, N("Check if X1 shading is ON"),
    $AN$48&lt;&gt;"x", NA(),
    FALSE, N("Check if case is 'LEFT' and x axis value less than z score"),
    AND($Y$68 = "LEFT", $AL175 &lt; IF($AC$68="", 0, $AC$68)), $AM175,
    FALSE, N("Check if case is 'RIGHT' and x axis value greater than z score"),
    AND($Y$68 = "RIGHT", $AL175 &gt; IF($AC$68="", 0, $AC$68)), $AM175,
    FALSE, N("Default case: Return NA()"),
    TRUE, NA()
)</f>
        <v>#N/A</v>
      </c>
      <c r="AP175" s="260" t="e" cm="1">
        <f t="array" ref="AP175">_xlfn.IFS(
    FALSE, N("Check if X1 shading is ON"),
    $AP$48&lt;&gt;"x", NA(),
    FALSE, N("Check if case is 'LEFT' and x axis value less than z score"),
    AND($Y$71 = "LEFT", $AL175 &lt; IF($AC$71="", 0, $AC$71)), $AM175,
    FALSE, N("Check if case is 'RIGHT' and x axis value greater than z score"),
    AND($Y$71 = "RIGHT", $AL175 &gt; IF($AC$71="", 0, $AC$71)), $AM175,
    FALSE, N("Check if case is 'TWO' and both directions"),
    AND(
        $Y$71 = "TWO",
        OR($AL175 &lt; -ABS($AC$71), $AL175 &gt; ABS($AC$71))
    ), $AM175,
    FALSE, N("Default case: Return NA()"),
    TRUE, NA()
)</f>
        <v>#N/A</v>
      </c>
      <c r="AQ175" s="258"/>
      <c r="AR175" s="23">
        <v>0.33333333333333115</v>
      </c>
      <c r="AS175" s="23">
        <v>0.27800000000000002</v>
      </c>
      <c r="AT175" s="23">
        <f t="shared" si="38"/>
        <v>0.27800000000000002</v>
      </c>
      <c r="AU175" s="23" t="str">
        <f t="shared" si="39"/>
        <v>x</v>
      </c>
    </row>
    <row r="176" spans="8:47" s="257" customFormat="1" ht="19" x14ac:dyDescent="0.25">
      <c r="H176"/>
      <c r="I176"/>
      <c r="J176" s="148"/>
      <c r="K176" s="148"/>
      <c r="L176" s="148"/>
      <c r="M176" s="148"/>
      <c r="N176" s="148"/>
      <c r="O176" s="148"/>
      <c r="P176" s="148"/>
      <c r="Q176" s="148"/>
      <c r="R176"/>
      <c r="S176"/>
      <c r="T176"/>
      <c r="U176"/>
      <c r="V176" s="266" t="s">
        <v>414</v>
      </c>
      <c r="W176" s="23"/>
      <c r="X176" s="5" t="str">
        <f>$AA$66</f>
        <v>σ</v>
      </c>
      <c r="Y176" s="265">
        <f>'Empirical Rule'!N162</f>
        <v>0</v>
      </c>
      <c r="Z176" s="259"/>
      <c r="AA176" s="259"/>
      <c r="AB176" s="258"/>
      <c r="AC176" s="258"/>
      <c r="AD176" s="258"/>
      <c r="AE176" s="258"/>
      <c r="AF176" s="258"/>
      <c r="AG176" s="258"/>
      <c r="AH176" s="258"/>
      <c r="AI176" s="258"/>
      <c r="AJ176" s="258"/>
      <c r="AK176" s="258"/>
      <c r="AL176" s="261">
        <f t="shared" si="33"/>
        <v>2.2499999999999982</v>
      </c>
      <c r="AM176" s="260">
        <f t="shared" si="31"/>
        <v>3.173965183566755E-2</v>
      </c>
      <c r="AN176" s="260" t="e" cm="1">
        <f t="array" ref="AN176">_xlfn.IFS(
    FALSE, N("Check if X1 shading is ON"),
    $AN$48&lt;&gt;"x", NA(),
    FALSE, N("Check if case is 'LEFT' and x axis value less than z score"),
    AND($Y$67 = "LEFT", $AL176 &lt; IF($AC$67="", 0, $AC$67)), $AM176,
    FALSE, N("Check if case is 'RIGHT' and x axis value greater than z score"),
    AND($Y$67 = "RIGHT", $AL176 &gt; IF($AC$67="", 0, $AC$67)), $AM176,
    FALSE, N("Check if case is 'TWO' and both directions"),
    AND(
        $Y$67 = "TWO",
        OR($AL176 &lt; -ABS($AC$67), $AL176 &gt; ABS($AC$68))
    ), $AM176,
    FALSE, N("Default case: Return NA()"),
    TRUE, NA()
)</f>
        <v>#N/A</v>
      </c>
      <c r="AO176" s="260" t="e" cm="1">
        <f t="array" ref="AO176">_xlfn.IFS(
    FALSE, N("Check if X1 shading is ON"),
    $AN$48&lt;&gt;"x", NA(),
    FALSE, N("Check if case is 'LEFT' and x axis value less than z score"),
    AND($Y$68 = "LEFT", $AL176 &lt; IF($AC$68="", 0, $AC$68)), $AM176,
    FALSE, N("Check if case is 'RIGHT' and x axis value greater than z score"),
    AND($Y$68 = "RIGHT", $AL176 &gt; IF($AC$68="", 0, $AC$68)), $AM176,
    FALSE, N("Default case: Return NA()"),
    TRUE, NA()
)</f>
        <v>#N/A</v>
      </c>
      <c r="AP176" s="260" t="e" cm="1">
        <f t="array" ref="AP176">_xlfn.IFS(
    FALSE, N("Check if X1 shading is ON"),
    $AP$48&lt;&gt;"x", NA(),
    FALSE, N("Check if case is 'LEFT' and x axis value less than z score"),
    AND($Y$71 = "LEFT", $AL176 &lt; IF($AC$71="", 0, $AC$71)), $AM176,
    FALSE, N("Check if case is 'RIGHT' and x axis value greater than z score"),
    AND($Y$71 = "RIGHT", $AL176 &gt; IF($AC$71="", 0, $AC$71)), $AM176,
    FALSE, N("Check if case is 'TWO' and both directions"),
    AND(
        $Y$71 = "TWO",
        OR($AL176 &lt; -ABS($AC$71), $AL176 &gt; ABS($AC$71))
    ), $AM176,
    FALSE, N("Default case: Return NA()"),
    TRUE, NA()
)</f>
        <v>#N/A</v>
      </c>
      <c r="AQ176" s="258"/>
      <c r="AR176" s="23">
        <v>0.49999999999999789</v>
      </c>
      <c r="AS176" s="23">
        <v>0.27800000000000002</v>
      </c>
      <c r="AT176" s="23">
        <f t="shared" si="38"/>
        <v>0.27800000000000002</v>
      </c>
      <c r="AU176" s="23" t="str">
        <f t="shared" si="39"/>
        <v>x</v>
      </c>
    </row>
    <row r="177" spans="22:47" s="257" customFormat="1" ht="34" x14ac:dyDescent="0.2">
      <c r="V177" s="264" t="s">
        <v>289</v>
      </c>
      <c r="W177" s="5" t="s">
        <v>290</v>
      </c>
      <c r="X177" s="263" t="str">
        <f>LEFT(V176,6)&amp;" "&amp;$W$67&amp;" axis"</f>
        <v>X3 std normal pop axis</v>
      </c>
      <c r="Y177" s="263" t="str">
        <f>$W$62&amp;" stdev y"</f>
        <v>0 stdev y</v>
      </c>
      <c r="Z177" s="23"/>
      <c r="AA177" s="23"/>
      <c r="AB177" s="263" t="str">
        <f>$W$67&amp;" stdev labels"</f>
        <v>normal pop stdev labels</v>
      </c>
      <c r="AC177" s="258"/>
      <c r="AD177" s="258"/>
      <c r="AE177" s="258"/>
      <c r="AF177" s="258"/>
      <c r="AG177" s="258"/>
      <c r="AH177" s="258"/>
      <c r="AI177" s="258"/>
      <c r="AJ177" s="258"/>
      <c r="AK177" s="258"/>
      <c r="AL177" s="261">
        <f t="shared" si="33"/>
        <v>2.2916666666666647</v>
      </c>
      <c r="AM177" s="260">
        <f t="shared" si="31"/>
        <v>2.8874206565747504E-2</v>
      </c>
      <c r="AN177" s="260" t="e" cm="1">
        <f t="array" ref="AN177">_xlfn.IFS(
    FALSE, N("Check if X1 shading is ON"),
    $AN$48&lt;&gt;"x", NA(),
    FALSE, N("Check if case is 'LEFT' and x axis value less than z score"),
    AND($Y$67 = "LEFT", $AL177 &lt; IF($AC$67="", 0, $AC$67)), $AM177,
    FALSE, N("Check if case is 'RIGHT' and x axis value greater than z score"),
    AND($Y$67 = "RIGHT", $AL177 &gt; IF($AC$67="", 0, $AC$67)), $AM177,
    FALSE, N("Check if case is 'TWO' and both directions"),
    AND(
        $Y$67 = "TWO",
        OR($AL177 &lt; -ABS($AC$67), $AL177 &gt; ABS($AC$68))
    ), $AM177,
    FALSE, N("Default case: Return NA()"),
    TRUE, NA()
)</f>
        <v>#N/A</v>
      </c>
      <c r="AO177" s="260" t="e" cm="1">
        <f t="array" ref="AO177">_xlfn.IFS(
    FALSE, N("Check if X1 shading is ON"),
    $AN$48&lt;&gt;"x", NA(),
    FALSE, N("Check if case is 'LEFT' and x axis value less than z score"),
    AND($Y$68 = "LEFT", $AL177 &lt; IF($AC$68="", 0, $AC$68)), $AM177,
    FALSE, N("Check if case is 'RIGHT' and x axis value greater than z score"),
    AND($Y$68 = "RIGHT", $AL177 &gt; IF($AC$68="", 0, $AC$68)), $AM177,
    FALSE, N("Default case: Return NA()"),
    TRUE, NA()
)</f>
        <v>#N/A</v>
      </c>
      <c r="AP177" s="260" t="e" cm="1">
        <f t="array" ref="AP177">_xlfn.IFS(
    FALSE, N("Check if X1 shading is ON"),
    $AP$48&lt;&gt;"x", NA(),
    FALSE, N("Check if case is 'LEFT' and x axis value less than z score"),
    AND($Y$71 = "LEFT", $AL177 &lt; IF($AC$71="", 0, $AC$71)), $AM177,
    FALSE, N("Check if case is 'RIGHT' and x axis value greater than z score"),
    AND($Y$71 = "RIGHT", $AL177 &gt; IF($AC$71="", 0, $AC$71)), $AM177,
    FALSE, N("Check if case is 'TWO' and both directions"),
    AND(
        $Y$71 = "TWO",
        OR($AL177 &lt; -ABS($AC$71), $AL177 &gt; ABS($AC$71))
    ), $AM177,
    FALSE, N("Default case: Return NA()"),
    TRUE, NA()
)</f>
        <v>#N/A</v>
      </c>
      <c r="AQ177" s="258"/>
      <c r="AR177" s="23">
        <v>0.66666666666666441</v>
      </c>
      <c r="AS177" s="23">
        <v>0.27800000000000002</v>
      </c>
      <c r="AT177" s="23">
        <f t="shared" si="38"/>
        <v>0.27800000000000002</v>
      </c>
      <c r="AU177" s="23" t="str">
        <f t="shared" si="39"/>
        <v>x</v>
      </c>
    </row>
    <row r="178" spans="22:47" s="257" customFormat="1" ht="16" x14ac:dyDescent="0.2">
      <c r="V178" s="259">
        <f>AG60</f>
        <v>0</v>
      </c>
      <c r="W178" s="23">
        <f>W167+0.03</f>
        <v>-0.17</v>
      </c>
      <c r="X178" s="259">
        <f t="shared" ref="X178:X185" si="43">X157</f>
        <v>-4</v>
      </c>
      <c r="Y178" s="259" t="e">
        <f>IF(
    V178="x",
    W178,
    NA()
)</f>
        <v>#N/A</v>
      </c>
      <c r="Z178" s="16"/>
      <c r="AA178" s="108">
        <f>Y176</f>
        <v>0</v>
      </c>
      <c r="AB178" s="262" t="str">
        <f>IF($AA$67 = "", "",
    X176&amp;" = "&amp;TEXT(AA178,
        IF($AG$62 = 0,
            "#,##0;-#,##0;0",
            "#,##0." &amp; REPT("0", $AG$62) &amp; ";-#,##0." &amp; REPT("0", $AG$62) &amp; ";0"
        )
    )
)</f>
        <v>σ = 0</v>
      </c>
      <c r="AC178" s="258"/>
      <c r="AD178" s="258"/>
      <c r="AE178" s="258"/>
      <c r="AF178" s="258"/>
      <c r="AG178" s="258"/>
      <c r="AH178" s="258"/>
      <c r="AI178" s="258"/>
      <c r="AJ178" s="258"/>
      <c r="AK178" s="258"/>
      <c r="AL178" s="261">
        <f t="shared" si="33"/>
        <v>2.3333333333333313</v>
      </c>
      <c r="AM178" s="260">
        <f t="shared" ref="AM178:AM194" si="44">IF(
    LEFT($W$67,1) ="T",
    _xlfn.T.DIST(AL178, $V$67-1, FALSE),
    _xlfn.NORM.S.DIST(AL178, FALSE)
)</f>
        <v>2.6221889093709622E-2</v>
      </c>
      <c r="AN178" s="260" t="e" cm="1">
        <f t="array" ref="AN178">_xlfn.IFS(
    FALSE, N("Check if X1 shading is ON"),
    $AN$48&lt;&gt;"x", NA(),
    FALSE, N("Check if case is 'LEFT' and x axis value less than z score"),
    AND($Y$67 = "LEFT", $AL178 &lt; IF($AC$67="", 0, $AC$67)), $AM178,
    FALSE, N("Check if case is 'RIGHT' and x axis value greater than z score"),
    AND($Y$67 = "RIGHT", $AL178 &gt; IF($AC$67="", 0, $AC$67)), $AM178,
    FALSE, N("Check if case is 'TWO' and both directions"),
    AND(
        $Y$67 = "TWO",
        OR($AL178 &lt; -ABS($AC$67), $AL178 &gt; ABS($AC$68))
    ), $AM178,
    FALSE, N("Default case: Return NA()"),
    TRUE, NA()
)</f>
        <v>#N/A</v>
      </c>
      <c r="AO178" s="260" t="e" cm="1">
        <f t="array" ref="AO178">_xlfn.IFS(
    FALSE, N("Check if X1 shading is ON"),
    $AN$48&lt;&gt;"x", NA(),
    FALSE, N("Check if case is 'LEFT' and x axis value less than z score"),
    AND($Y$68 = "LEFT", $AL178 &lt; IF($AC$68="", 0, $AC$68)), $AM178,
    FALSE, N("Check if case is 'RIGHT' and x axis value greater than z score"),
    AND($Y$68 = "RIGHT", $AL178 &gt; IF($AC$68="", 0, $AC$68)), $AM178,
    FALSE, N("Default case: Return NA()"),
    TRUE, NA()
)</f>
        <v>#N/A</v>
      </c>
      <c r="AP178" s="260" t="e" cm="1">
        <f t="array" ref="AP178">_xlfn.IFS(
    FALSE, N("Check if X1 shading is ON"),
    $AP$48&lt;&gt;"x", NA(),
    FALSE, N("Check if case is 'LEFT' and x axis value less than z score"),
    AND($Y$71 = "LEFT", $AL178 &lt; IF($AC$71="", 0, $AC$71)), $AM178,
    FALSE, N("Check if case is 'RIGHT' and x axis value greater than z score"),
    AND($Y$71 = "RIGHT", $AL178 &gt; IF($AC$71="", 0, $AC$71)), $AM178,
    FALSE, N("Check if case is 'TWO' and both directions"),
    AND(
        $Y$71 = "TWO",
        OR($AL178 &lt; -ABS($AC$71), $AL178 &gt; ABS($AC$71))
    ), $AM178,
    FALSE, N("Default case: Return NA()"),
    TRUE, NA()
)</f>
        <v>#N/A</v>
      </c>
      <c r="AQ178" s="258"/>
      <c r="AR178" s="23">
        <v>-0.66666666666666874</v>
      </c>
      <c r="AS178" s="23">
        <v>0.30199999999999999</v>
      </c>
      <c r="AT178" s="23">
        <f t="shared" si="38"/>
        <v>0.30199999999999999</v>
      </c>
      <c r="AU178" s="23" t="str">
        <f t="shared" si="39"/>
        <v>x</v>
      </c>
    </row>
    <row r="179" spans="22:47" s="257" customFormat="1" ht="16" x14ac:dyDescent="0.2">
      <c r="V179" s="259"/>
      <c r="W179" s="23"/>
      <c r="X179" s="259">
        <f t="shared" si="43"/>
        <v>-3</v>
      </c>
      <c r="Y179" s="259" t="e">
        <f t="shared" ref="Y179:Y185" si="45">Y178</f>
        <v>#N/A</v>
      </c>
      <c r="Z179" s="23">
        <v>-3</v>
      </c>
      <c r="AA179" s="109">
        <f t="shared" ref="AA179:AA185" si="46">Z179*$Y$176</f>
        <v>0</v>
      </c>
      <c r="AB179" s="262" t="str">
        <f t="shared" ref="AB179:AB185" si="47">IF($AA$67 = "", "",
    TEXT(AA179,
        IF($AG$62 = 0,
            "+#,##0;-#,##0;0",
            "+#,##0." &amp; REPT("0", $AG$62) &amp; ";-#,##0." &amp; REPT("0", $AG$62) &amp; ";0"
        )
    )
)</f>
        <v>0</v>
      </c>
      <c r="AC179" s="258"/>
      <c r="AD179" s="258"/>
      <c r="AE179" s="258"/>
      <c r="AF179" s="258"/>
      <c r="AG179" s="258"/>
      <c r="AH179" s="258"/>
      <c r="AI179" s="258"/>
      <c r="AJ179" s="258"/>
      <c r="AK179" s="258"/>
      <c r="AL179" s="261">
        <f t="shared" ref="AL179:AL194" si="48">AL178+$AK$52</f>
        <v>2.3749999999999978</v>
      </c>
      <c r="AM179" s="260">
        <f t="shared" si="44"/>
        <v>2.3771900829913931E-2</v>
      </c>
      <c r="AN179" s="260" t="e" cm="1">
        <f t="array" ref="AN179">_xlfn.IFS(
    FALSE, N("Check if X1 shading is ON"),
    $AN$48&lt;&gt;"x", NA(),
    FALSE, N("Check if case is 'LEFT' and x axis value less than z score"),
    AND($Y$67 = "LEFT", $AL179 &lt; IF($AC$67="", 0, $AC$67)), $AM179,
    FALSE, N("Check if case is 'RIGHT' and x axis value greater than z score"),
    AND($Y$67 = "RIGHT", $AL179 &gt; IF($AC$67="", 0, $AC$67)), $AM179,
    FALSE, N("Check if case is 'TWO' and both directions"),
    AND(
        $Y$67 = "TWO",
        OR($AL179 &lt; -ABS($AC$67), $AL179 &gt; ABS($AC$68))
    ), $AM179,
    FALSE, N("Default case: Return NA()"),
    TRUE, NA()
)</f>
        <v>#N/A</v>
      </c>
      <c r="AO179" s="260" t="e" cm="1">
        <f t="array" ref="AO179">_xlfn.IFS(
    FALSE, N("Check if X1 shading is ON"),
    $AN$48&lt;&gt;"x", NA(),
    FALSE, N("Check if case is 'LEFT' and x axis value less than z score"),
    AND($Y$68 = "LEFT", $AL179 &lt; IF($AC$68="", 0, $AC$68)), $AM179,
    FALSE, N("Check if case is 'RIGHT' and x axis value greater than z score"),
    AND($Y$68 = "RIGHT", $AL179 &gt; IF($AC$68="", 0, $AC$68)), $AM179,
    FALSE, N("Default case: Return NA()"),
    TRUE, NA()
)</f>
        <v>#N/A</v>
      </c>
      <c r="AP179" s="260" t="e" cm="1">
        <f t="array" ref="AP179">_xlfn.IFS(
    FALSE, N("Check if X1 shading is ON"),
    $AP$48&lt;&gt;"x", NA(),
    FALSE, N("Check if case is 'LEFT' and x axis value less than z score"),
    AND($Y$71 = "LEFT", $AL179 &lt; IF($AC$71="", 0, $AC$71)), $AM179,
    FALSE, N("Check if case is 'RIGHT' and x axis value greater than z score"),
    AND($Y$71 = "RIGHT", $AL179 &gt; IF($AC$71="", 0, $AC$71)), $AM179,
    FALSE, N("Check if case is 'TWO' and both directions"),
    AND(
        $Y$71 = "TWO",
        OR($AL179 &lt; -ABS($AC$71), $AL179 &gt; ABS($AC$71))
    ), $AM179,
    FALSE, N("Default case: Return NA()"),
    TRUE, NA()
)</f>
        <v>#N/A</v>
      </c>
      <c r="AQ179" s="258"/>
      <c r="AR179" s="23">
        <v>-0.50000000000000222</v>
      </c>
      <c r="AS179" s="23">
        <v>0.30199999999999999</v>
      </c>
      <c r="AT179" s="23">
        <f t="shared" si="38"/>
        <v>0.30199999999999999</v>
      </c>
      <c r="AU179" s="23" t="str">
        <f t="shared" si="39"/>
        <v>x</v>
      </c>
    </row>
    <row r="180" spans="22:47" s="257" customFormat="1" ht="16" x14ac:dyDescent="0.2">
      <c r="V180" s="259"/>
      <c r="W180" s="23"/>
      <c r="X180" s="259">
        <f t="shared" si="43"/>
        <v>-2</v>
      </c>
      <c r="Y180" s="259" t="e">
        <f t="shared" si="45"/>
        <v>#N/A</v>
      </c>
      <c r="Z180" s="23">
        <v>-2</v>
      </c>
      <c r="AA180" s="109">
        <f t="shared" si="46"/>
        <v>0</v>
      </c>
      <c r="AB180" s="262" t="str">
        <f t="shared" si="47"/>
        <v>0</v>
      </c>
      <c r="AC180" s="258"/>
      <c r="AD180" s="258"/>
      <c r="AE180" s="258"/>
      <c r="AF180" s="258"/>
      <c r="AG180" s="258"/>
      <c r="AH180" s="258"/>
      <c r="AI180" s="258"/>
      <c r="AJ180" s="258"/>
      <c r="AK180" s="258"/>
      <c r="AL180" s="261">
        <f t="shared" si="48"/>
        <v>2.4166666666666643</v>
      </c>
      <c r="AM180" s="260">
        <f t="shared" si="44"/>
        <v>2.1513440016773775E-2</v>
      </c>
      <c r="AN180" s="260" t="e" cm="1">
        <f t="array" ref="AN180">_xlfn.IFS(
    FALSE, N("Check if X1 shading is ON"),
    $AN$48&lt;&gt;"x", NA(),
    FALSE, N("Check if case is 'LEFT' and x axis value less than z score"),
    AND($Y$67 = "LEFT", $AL180 &lt; IF($AC$67="", 0, $AC$67)), $AM180,
    FALSE, N("Check if case is 'RIGHT' and x axis value greater than z score"),
    AND($Y$67 = "RIGHT", $AL180 &gt; IF($AC$67="", 0, $AC$67)), $AM180,
    FALSE, N("Check if case is 'TWO' and both directions"),
    AND(
        $Y$67 = "TWO",
        OR($AL180 &lt; -ABS($AC$67), $AL180 &gt; ABS($AC$68))
    ), $AM180,
    FALSE, N("Default case: Return NA()"),
    TRUE, NA()
)</f>
        <v>#N/A</v>
      </c>
      <c r="AO180" s="260" t="e" cm="1">
        <f t="array" ref="AO180">_xlfn.IFS(
    FALSE, N("Check if X1 shading is ON"),
    $AN$48&lt;&gt;"x", NA(),
    FALSE, N("Check if case is 'LEFT' and x axis value less than z score"),
    AND($Y$68 = "LEFT", $AL180 &lt; IF($AC$68="", 0, $AC$68)), $AM180,
    FALSE, N("Check if case is 'RIGHT' and x axis value greater than z score"),
    AND($Y$68 = "RIGHT", $AL180 &gt; IF($AC$68="", 0, $AC$68)), $AM180,
    FALSE, N("Default case: Return NA()"),
    TRUE, NA()
)</f>
        <v>#N/A</v>
      </c>
      <c r="AP180" s="260" t="e" cm="1">
        <f t="array" ref="AP180">_xlfn.IFS(
    FALSE, N("Check if X1 shading is ON"),
    $AP$48&lt;&gt;"x", NA(),
    FALSE, N("Check if case is 'LEFT' and x axis value less than z score"),
    AND($Y$71 = "LEFT", $AL180 &lt; IF($AC$71="", 0, $AC$71)), $AM180,
    FALSE, N("Check if case is 'RIGHT' and x axis value greater than z score"),
    AND($Y$71 = "RIGHT", $AL180 &gt; IF($AC$71="", 0, $AC$71)), $AM180,
    FALSE, N("Check if case is 'TWO' and both directions"),
    AND(
        $Y$71 = "TWO",
        OR($AL180 &lt; -ABS($AC$71), $AL180 &gt; ABS($AC$71))
    ), $AM180,
    FALSE, N("Default case: Return NA()"),
    TRUE, NA()
)</f>
        <v>#N/A</v>
      </c>
      <c r="AQ180" s="258"/>
      <c r="AR180" s="23">
        <v>-0.33333333333333548</v>
      </c>
      <c r="AS180" s="23">
        <v>0.30199999999999999</v>
      </c>
      <c r="AT180" s="23">
        <f t="shared" si="38"/>
        <v>0.30199999999999999</v>
      </c>
      <c r="AU180" s="23" t="str">
        <f t="shared" si="39"/>
        <v>x</v>
      </c>
    </row>
    <row r="181" spans="22:47" s="257" customFormat="1" ht="16" x14ac:dyDescent="0.2">
      <c r="V181" s="259"/>
      <c r="W181" s="23"/>
      <c r="X181" s="259">
        <f t="shared" si="43"/>
        <v>-1</v>
      </c>
      <c r="Y181" s="259" t="e">
        <f t="shared" si="45"/>
        <v>#N/A</v>
      </c>
      <c r="Z181" s="23">
        <v>-1</v>
      </c>
      <c r="AA181" s="109">
        <f t="shared" si="46"/>
        <v>0</v>
      </c>
      <c r="AB181" s="262" t="str">
        <f t="shared" si="47"/>
        <v>0</v>
      </c>
      <c r="AC181" s="258"/>
      <c r="AD181" s="258"/>
      <c r="AE181" s="258"/>
      <c r="AF181" s="258"/>
      <c r="AG181" s="258"/>
      <c r="AH181" s="258"/>
      <c r="AI181" s="258"/>
      <c r="AJ181" s="258"/>
      <c r="AK181" s="258"/>
      <c r="AL181" s="261">
        <f t="shared" si="48"/>
        <v>2.4583333333333308</v>
      </c>
      <c r="AM181" s="260">
        <f t="shared" si="44"/>
        <v>1.9435773384265099E-2</v>
      </c>
      <c r="AN181" s="260" t="e" cm="1">
        <f t="array" ref="AN181">_xlfn.IFS(
    FALSE, N("Check if X1 shading is ON"),
    $AN$48&lt;&gt;"x", NA(),
    FALSE, N("Check if case is 'LEFT' and x axis value less than z score"),
    AND($Y$67 = "LEFT", $AL181 &lt; IF($AC$67="", 0, $AC$67)), $AM181,
    FALSE, N("Check if case is 'RIGHT' and x axis value greater than z score"),
    AND($Y$67 = "RIGHT", $AL181 &gt; IF($AC$67="", 0, $AC$67)), $AM181,
    FALSE, N("Check if case is 'TWO' and both directions"),
    AND(
        $Y$67 = "TWO",
        OR($AL181 &lt; -ABS($AC$67), $AL181 &gt; ABS($AC$68))
    ), $AM181,
    FALSE, N("Default case: Return NA()"),
    TRUE, NA()
)</f>
        <v>#N/A</v>
      </c>
      <c r="AO181" s="260" t="e" cm="1">
        <f t="array" ref="AO181">_xlfn.IFS(
    FALSE, N("Check if X1 shading is ON"),
    $AN$48&lt;&gt;"x", NA(),
    FALSE, N("Check if case is 'LEFT' and x axis value less than z score"),
    AND($Y$68 = "LEFT", $AL181 &lt; IF($AC$68="", 0, $AC$68)), $AM181,
    FALSE, N("Check if case is 'RIGHT' and x axis value greater than z score"),
    AND($Y$68 = "RIGHT", $AL181 &gt; IF($AC$68="", 0, $AC$68)), $AM181,
    FALSE, N("Default case: Return NA()"),
    TRUE, NA()
)</f>
        <v>#N/A</v>
      </c>
      <c r="AP181" s="260" t="e" cm="1">
        <f t="array" ref="AP181">_xlfn.IFS(
    FALSE, N("Check if X1 shading is ON"),
    $AP$48&lt;&gt;"x", NA(),
    FALSE, N("Check if case is 'LEFT' and x axis value less than z score"),
    AND($Y$71 = "LEFT", $AL181 &lt; IF($AC$71="", 0, $AC$71)), $AM181,
    FALSE, N("Check if case is 'RIGHT' and x axis value greater than z score"),
    AND($Y$71 = "RIGHT", $AL181 &gt; IF($AC$71="", 0, $AC$71)), $AM181,
    FALSE, N("Check if case is 'TWO' and both directions"),
    AND(
        $Y$71 = "TWO",
        OR($AL181 &lt; -ABS($AC$71), $AL181 &gt; ABS($AC$71))
    ), $AM181,
    FALSE, N("Default case: Return NA()"),
    TRUE, NA()
)</f>
        <v>#N/A</v>
      </c>
      <c r="AQ181" s="258"/>
      <c r="AR181" s="23">
        <v>-0.16666666666666879</v>
      </c>
      <c r="AS181" s="23">
        <v>0.30199999999999999</v>
      </c>
      <c r="AT181" s="23">
        <f t="shared" si="38"/>
        <v>0.30199999999999999</v>
      </c>
      <c r="AU181" s="23" t="str">
        <f t="shared" si="39"/>
        <v>x</v>
      </c>
    </row>
    <row r="182" spans="22:47" s="257" customFormat="1" ht="16" x14ac:dyDescent="0.2">
      <c r="V182" s="259"/>
      <c r="W182" s="23"/>
      <c r="X182" s="259">
        <f t="shared" si="43"/>
        <v>0</v>
      </c>
      <c r="Y182" s="259" t="e">
        <f t="shared" si="45"/>
        <v>#N/A</v>
      </c>
      <c r="Z182" s="48">
        <v>0</v>
      </c>
      <c r="AA182" s="109">
        <f t="shared" si="46"/>
        <v>0</v>
      </c>
      <c r="AB182" s="262" t="str">
        <f t="shared" si="47"/>
        <v>0</v>
      </c>
      <c r="AC182" s="258"/>
      <c r="AD182" s="258"/>
      <c r="AE182" s="258"/>
      <c r="AF182" s="258"/>
      <c r="AG182" s="258"/>
      <c r="AH182" s="258"/>
      <c r="AI182" s="258"/>
      <c r="AJ182" s="258"/>
      <c r="AK182" s="258"/>
      <c r="AL182" s="261">
        <f t="shared" si="48"/>
        <v>2.4999999999999973</v>
      </c>
      <c r="AM182" s="260">
        <f t="shared" si="44"/>
        <v>1.7528300493568655E-2</v>
      </c>
      <c r="AN182" s="260" t="e" cm="1">
        <f t="array" ref="AN182">_xlfn.IFS(
    FALSE, N("Check if X1 shading is ON"),
    $AN$48&lt;&gt;"x", NA(),
    FALSE, N("Check if case is 'LEFT' and x axis value less than z score"),
    AND($Y$67 = "LEFT", $AL182 &lt; IF($AC$67="", 0, $AC$67)), $AM182,
    FALSE, N("Check if case is 'RIGHT' and x axis value greater than z score"),
    AND($Y$67 = "RIGHT", $AL182 &gt; IF($AC$67="", 0, $AC$67)), $AM182,
    FALSE, N("Check if case is 'TWO' and both directions"),
    AND(
        $Y$67 = "TWO",
        OR($AL182 &lt; -ABS($AC$67), $AL182 &gt; ABS($AC$68))
    ), $AM182,
    FALSE, N("Default case: Return NA()"),
    TRUE, NA()
)</f>
        <v>#N/A</v>
      </c>
      <c r="AO182" s="260" t="e" cm="1">
        <f t="array" ref="AO182">_xlfn.IFS(
    FALSE, N("Check if X1 shading is ON"),
    $AN$48&lt;&gt;"x", NA(),
    FALSE, N("Check if case is 'LEFT' and x axis value less than z score"),
    AND($Y$68 = "LEFT", $AL182 &lt; IF($AC$68="", 0, $AC$68)), $AM182,
    FALSE, N("Check if case is 'RIGHT' and x axis value greater than z score"),
    AND($Y$68 = "RIGHT", $AL182 &gt; IF($AC$68="", 0, $AC$68)), $AM182,
    FALSE, N("Default case: Return NA()"),
    TRUE, NA()
)</f>
        <v>#N/A</v>
      </c>
      <c r="AP182" s="260" t="e" cm="1">
        <f t="array" ref="AP182">_xlfn.IFS(
    FALSE, N("Check if X1 shading is ON"),
    $AP$48&lt;&gt;"x", NA(),
    FALSE, N("Check if case is 'LEFT' and x axis value less than z score"),
    AND($Y$71 = "LEFT", $AL182 &lt; IF($AC$71="", 0, $AC$71)), $AM182,
    FALSE, N("Check if case is 'RIGHT' and x axis value greater than z score"),
    AND($Y$71 = "RIGHT", $AL182 &gt; IF($AC$71="", 0, $AC$71)), $AM182,
    FALSE, N("Check if case is 'TWO' and both directions"),
    AND(
        $Y$71 = "TWO",
        OR($AL182 &lt; -ABS($AC$71), $AL182 &gt; ABS($AC$71))
    ), $AM182,
    FALSE, N("Default case: Return NA()"),
    TRUE, NA()
)</f>
        <v>#N/A</v>
      </c>
      <c r="AQ182" s="258"/>
      <c r="AR182" s="23">
        <v>0.16666666666666449</v>
      </c>
      <c r="AS182" s="23">
        <v>0.30199999999999999</v>
      </c>
      <c r="AT182" s="23">
        <f t="shared" si="38"/>
        <v>0.30199999999999999</v>
      </c>
      <c r="AU182" s="23" t="str">
        <f t="shared" si="39"/>
        <v>x</v>
      </c>
    </row>
    <row r="183" spans="22:47" s="257" customFormat="1" ht="16" x14ac:dyDescent="0.2">
      <c r="V183" s="259"/>
      <c r="W183" s="23"/>
      <c r="X183" s="259">
        <f t="shared" si="43"/>
        <v>1</v>
      </c>
      <c r="Y183" s="259" t="e">
        <f t="shared" si="45"/>
        <v>#N/A</v>
      </c>
      <c r="Z183" s="48">
        <v>1</v>
      </c>
      <c r="AA183" s="109">
        <f t="shared" si="46"/>
        <v>0</v>
      </c>
      <c r="AB183" s="262" t="str">
        <f t="shared" si="47"/>
        <v>0</v>
      </c>
      <c r="AC183" s="258"/>
      <c r="AD183" s="258"/>
      <c r="AE183" s="258"/>
      <c r="AF183" s="258"/>
      <c r="AG183" s="258"/>
      <c r="AH183" s="258"/>
      <c r="AI183" s="258"/>
      <c r="AJ183" s="258"/>
      <c r="AK183" s="258"/>
      <c r="AL183" s="261">
        <f t="shared" si="48"/>
        <v>2.5416666666666639</v>
      </c>
      <c r="AM183" s="260">
        <f t="shared" si="44"/>
        <v>1.5780610826231976E-2</v>
      </c>
      <c r="AN183" s="260" t="e" cm="1">
        <f t="array" ref="AN183">_xlfn.IFS(
    FALSE, N("Check if X1 shading is ON"),
    $AN$48&lt;&gt;"x", NA(),
    FALSE, N("Check if case is 'LEFT' and x axis value less than z score"),
    AND($Y$67 = "LEFT", $AL183 &lt; IF($AC$67="", 0, $AC$67)), $AM183,
    FALSE, N("Check if case is 'RIGHT' and x axis value greater than z score"),
    AND($Y$67 = "RIGHT", $AL183 &gt; IF($AC$67="", 0, $AC$67)), $AM183,
    FALSE, N("Check if case is 'TWO' and both directions"),
    AND(
        $Y$67 = "TWO",
        OR($AL183 &lt; -ABS($AC$67), $AL183 &gt; ABS($AC$68))
    ), $AM183,
    FALSE, N("Default case: Return NA()"),
    TRUE, NA()
)</f>
        <v>#N/A</v>
      </c>
      <c r="AO183" s="260" t="e" cm="1">
        <f t="array" ref="AO183">_xlfn.IFS(
    FALSE, N("Check if X1 shading is ON"),
    $AN$48&lt;&gt;"x", NA(),
    FALSE, N("Check if case is 'LEFT' and x axis value less than z score"),
    AND($Y$68 = "LEFT", $AL183 &lt; IF($AC$68="", 0, $AC$68)), $AM183,
    FALSE, N("Check if case is 'RIGHT' and x axis value greater than z score"),
    AND($Y$68 = "RIGHT", $AL183 &gt; IF($AC$68="", 0, $AC$68)), $AM183,
    FALSE, N("Default case: Return NA()"),
    TRUE, NA()
)</f>
        <v>#N/A</v>
      </c>
      <c r="AP183" s="260" t="e" cm="1">
        <f t="array" ref="AP183">_xlfn.IFS(
    FALSE, N("Check if X1 shading is ON"),
    $AP$48&lt;&gt;"x", NA(),
    FALSE, N("Check if case is 'LEFT' and x axis value less than z score"),
    AND($Y$71 = "LEFT", $AL183 &lt; IF($AC$71="", 0, $AC$71)), $AM183,
    FALSE, N("Check if case is 'RIGHT' and x axis value greater than z score"),
    AND($Y$71 = "RIGHT", $AL183 &gt; IF($AC$71="", 0, $AC$71)), $AM183,
    FALSE, N("Check if case is 'TWO' and both directions"),
    AND(
        $Y$71 = "TWO",
        OR($AL183 &lt; -ABS($AC$71), $AL183 &gt; ABS($AC$71))
    ), $AM183,
    FALSE, N("Default case: Return NA()"),
    TRUE, NA()
)</f>
        <v>#N/A</v>
      </c>
      <c r="AQ183" s="258"/>
      <c r="AR183" s="23">
        <v>0.33333333333333115</v>
      </c>
      <c r="AS183" s="23">
        <v>0.30199999999999999</v>
      </c>
      <c r="AT183" s="23">
        <f t="shared" si="38"/>
        <v>0.30199999999999999</v>
      </c>
      <c r="AU183" s="23" t="str">
        <f t="shared" si="39"/>
        <v>x</v>
      </c>
    </row>
    <row r="184" spans="22:47" s="257" customFormat="1" ht="16" x14ac:dyDescent="0.2">
      <c r="V184" s="259"/>
      <c r="W184" s="23"/>
      <c r="X184" s="259">
        <f t="shared" si="43"/>
        <v>2</v>
      </c>
      <c r="Y184" s="259" t="e">
        <f t="shared" si="45"/>
        <v>#N/A</v>
      </c>
      <c r="Z184" s="48">
        <v>2</v>
      </c>
      <c r="AA184" s="109">
        <f t="shared" si="46"/>
        <v>0</v>
      </c>
      <c r="AB184" s="262" t="str">
        <f t="shared" si="47"/>
        <v>0</v>
      </c>
      <c r="AC184" s="258"/>
      <c r="AD184" s="258"/>
      <c r="AE184" s="258"/>
      <c r="AF184" s="258"/>
      <c r="AG184" s="258"/>
      <c r="AH184" s="258"/>
      <c r="AI184" s="258"/>
      <c r="AJ184" s="258"/>
      <c r="AK184" s="258"/>
      <c r="AL184" s="261">
        <f t="shared" si="48"/>
        <v>2.5833333333333304</v>
      </c>
      <c r="AM184" s="260">
        <f t="shared" si="44"/>
        <v>1.4182533754437414E-2</v>
      </c>
      <c r="AN184" s="260" t="e" cm="1">
        <f t="array" ref="AN184">_xlfn.IFS(
    FALSE, N("Check if X1 shading is ON"),
    $AN$48&lt;&gt;"x", NA(),
    FALSE, N("Check if case is 'LEFT' and x axis value less than z score"),
    AND($Y$67 = "LEFT", $AL184 &lt; IF($AC$67="", 0, $AC$67)), $AM184,
    FALSE, N("Check if case is 'RIGHT' and x axis value greater than z score"),
    AND($Y$67 = "RIGHT", $AL184 &gt; IF($AC$67="", 0, $AC$67)), $AM184,
    FALSE, N("Check if case is 'TWO' and both directions"),
    AND(
        $Y$67 = "TWO",
        OR($AL184 &lt; -ABS($AC$67), $AL184 &gt; ABS($AC$68))
    ), $AM184,
    FALSE, N("Default case: Return NA()"),
    TRUE, NA()
)</f>
        <v>#N/A</v>
      </c>
      <c r="AO184" s="260" t="e" cm="1">
        <f t="array" ref="AO184">_xlfn.IFS(
    FALSE, N("Check if X1 shading is ON"),
    $AN$48&lt;&gt;"x", NA(),
    FALSE, N("Check if case is 'LEFT' and x axis value less than z score"),
    AND($Y$68 = "LEFT", $AL184 &lt; IF($AC$68="", 0, $AC$68)), $AM184,
    FALSE, N("Check if case is 'RIGHT' and x axis value greater than z score"),
    AND($Y$68 = "RIGHT", $AL184 &gt; IF($AC$68="", 0, $AC$68)), $AM184,
    FALSE, N("Default case: Return NA()"),
    TRUE, NA()
)</f>
        <v>#N/A</v>
      </c>
      <c r="AP184" s="260" t="e" cm="1">
        <f t="array" ref="AP184">_xlfn.IFS(
    FALSE, N("Check if X1 shading is ON"),
    $AP$48&lt;&gt;"x", NA(),
    FALSE, N("Check if case is 'LEFT' and x axis value less than z score"),
    AND($Y$71 = "LEFT", $AL184 &lt; IF($AC$71="", 0, $AC$71)), $AM184,
    FALSE, N("Check if case is 'RIGHT' and x axis value greater than z score"),
    AND($Y$71 = "RIGHT", $AL184 &gt; IF($AC$71="", 0, $AC$71)), $AM184,
    FALSE, N("Check if case is 'TWO' and both directions"),
    AND(
        $Y$71 = "TWO",
        OR($AL184 &lt; -ABS($AC$71), $AL184 &gt; ABS($AC$71))
    ), $AM184,
    FALSE, N("Default case: Return NA()"),
    TRUE, NA()
)</f>
        <v>#N/A</v>
      </c>
      <c r="AQ184" s="258"/>
      <c r="AR184" s="23">
        <v>0.49999999999999789</v>
      </c>
      <c r="AS184" s="23">
        <v>0.30199999999999999</v>
      </c>
      <c r="AT184" s="23">
        <f t="shared" si="38"/>
        <v>0.30199999999999999</v>
      </c>
      <c r="AU184" s="23" t="str">
        <f t="shared" si="39"/>
        <v>x</v>
      </c>
    </row>
    <row r="185" spans="22:47" s="257" customFormat="1" ht="16" x14ac:dyDescent="0.2">
      <c r="V185" s="259"/>
      <c r="W185" s="23"/>
      <c r="X185" s="259">
        <f t="shared" si="43"/>
        <v>3</v>
      </c>
      <c r="Y185" s="259" t="e">
        <f t="shared" si="45"/>
        <v>#N/A</v>
      </c>
      <c r="Z185" s="48">
        <v>3</v>
      </c>
      <c r="AA185" s="109">
        <f t="shared" si="46"/>
        <v>0</v>
      </c>
      <c r="AB185" s="262" t="str">
        <f t="shared" si="47"/>
        <v>0</v>
      </c>
      <c r="AC185" s="258"/>
      <c r="AD185" s="258"/>
      <c r="AE185" s="258"/>
      <c r="AF185" s="258"/>
      <c r="AG185" s="258"/>
      <c r="AH185" s="258"/>
      <c r="AI185" s="258"/>
      <c r="AJ185" s="258"/>
      <c r="AK185" s="258"/>
      <c r="AL185" s="261">
        <f t="shared" si="48"/>
        <v>2.6249999999999969</v>
      </c>
      <c r="AM185" s="260">
        <f t="shared" si="44"/>
        <v>1.2724181596831535E-2</v>
      </c>
      <c r="AN185" s="260" t="e" cm="1">
        <f t="array" ref="AN185">_xlfn.IFS(
    FALSE, N("Check if X1 shading is ON"),
    $AN$48&lt;&gt;"x", NA(),
    FALSE, N("Check if case is 'LEFT' and x axis value less than z score"),
    AND($Y$67 = "LEFT", $AL185 &lt; IF($AC$67="", 0, $AC$67)), $AM185,
    FALSE, N("Check if case is 'RIGHT' and x axis value greater than z score"),
    AND($Y$67 = "RIGHT", $AL185 &gt; IF($AC$67="", 0, $AC$67)), $AM185,
    FALSE, N("Check if case is 'TWO' and both directions"),
    AND(
        $Y$67 = "TWO",
        OR($AL185 &lt; -ABS($AC$67), $AL185 &gt; ABS($AC$68))
    ), $AM185,
    FALSE, N("Default case: Return NA()"),
    TRUE, NA()
)</f>
        <v>#N/A</v>
      </c>
      <c r="AO185" s="260" t="e" cm="1">
        <f t="array" ref="AO185">_xlfn.IFS(
    FALSE, N("Check if X1 shading is ON"),
    $AN$48&lt;&gt;"x", NA(),
    FALSE, N("Check if case is 'LEFT' and x axis value less than z score"),
    AND($Y$68 = "LEFT", $AL185 &lt; IF($AC$68="", 0, $AC$68)), $AM185,
    FALSE, N("Check if case is 'RIGHT' and x axis value greater than z score"),
    AND($Y$68 = "RIGHT", $AL185 &gt; IF($AC$68="", 0, $AC$68)), $AM185,
    FALSE, N("Default case: Return NA()"),
    TRUE, NA()
)</f>
        <v>#N/A</v>
      </c>
      <c r="AP185" s="260" t="e" cm="1">
        <f t="array" ref="AP185">_xlfn.IFS(
    FALSE, N("Check if X1 shading is ON"),
    $AP$48&lt;&gt;"x", NA(),
    FALSE, N("Check if case is 'LEFT' and x axis value less than z score"),
    AND($Y$71 = "LEFT", $AL185 &lt; IF($AC$71="", 0, $AC$71)), $AM185,
    FALSE, N("Check if case is 'RIGHT' and x axis value greater than z score"),
    AND($Y$71 = "RIGHT", $AL185 &gt; IF($AC$71="", 0, $AC$71)), $AM185,
    FALSE, N("Check if case is 'TWO' and both directions"),
    AND(
        $Y$71 = "TWO",
        OR($AL185 &lt; -ABS($AC$71), $AL185 &gt; ABS($AC$71))
    ), $AM185,
    FALSE, N("Default case: Return NA()"),
    TRUE, NA()
)</f>
        <v>#N/A</v>
      </c>
      <c r="AQ185" s="258"/>
      <c r="AR185" s="23">
        <v>0.66666666666666441</v>
      </c>
      <c r="AS185" s="23">
        <v>0.30199999999999999</v>
      </c>
      <c r="AT185" s="23">
        <f t="shared" si="38"/>
        <v>0.30199999999999999</v>
      </c>
      <c r="AU185" s="23" t="str">
        <f t="shared" si="39"/>
        <v>x</v>
      </c>
    </row>
    <row r="186" spans="22:47" s="257" customFormat="1" ht="16" x14ac:dyDescent="0.2">
      <c r="V186" s="259"/>
      <c r="W186" s="23"/>
      <c r="X186" s="23"/>
      <c r="Y186" s="259"/>
      <c r="Z186" s="259"/>
      <c r="AA186" s="259"/>
      <c r="AB186" s="258"/>
      <c r="AC186" s="258"/>
      <c r="AD186" s="258"/>
      <c r="AE186" s="258"/>
      <c r="AF186" s="258"/>
      <c r="AG186" s="258"/>
      <c r="AH186" s="258"/>
      <c r="AI186" s="258"/>
      <c r="AJ186" s="258"/>
      <c r="AK186" s="258"/>
      <c r="AL186" s="261">
        <f t="shared" si="48"/>
        <v>2.6666666666666634</v>
      </c>
      <c r="AM186" s="260">
        <f t="shared" si="44"/>
        <v>1.1395986023797539E-2</v>
      </c>
      <c r="AN186" s="260" t="e" cm="1">
        <f t="array" ref="AN186">_xlfn.IFS(
    FALSE, N("Check if X1 shading is ON"),
    $AN$48&lt;&gt;"x", NA(),
    FALSE, N("Check if case is 'LEFT' and x axis value less than z score"),
    AND($Y$67 = "LEFT", $AL186 &lt; IF($AC$67="", 0, $AC$67)), $AM186,
    FALSE, N("Check if case is 'RIGHT' and x axis value greater than z score"),
    AND($Y$67 = "RIGHT", $AL186 &gt; IF($AC$67="", 0, $AC$67)), $AM186,
    FALSE, N("Check if case is 'TWO' and both directions"),
    AND(
        $Y$67 = "TWO",
        OR($AL186 &lt; -ABS($AC$67), $AL186 &gt; ABS($AC$68))
    ), $AM186,
    FALSE, N("Default case: Return NA()"),
    TRUE, NA()
)</f>
        <v>#N/A</v>
      </c>
      <c r="AO186" s="260" t="e" cm="1">
        <f t="array" ref="AO186">_xlfn.IFS(
    FALSE, N("Check if X1 shading is ON"),
    $AN$48&lt;&gt;"x", NA(),
    FALSE, N("Check if case is 'LEFT' and x axis value less than z score"),
    AND($Y$68 = "LEFT", $AL186 &lt; IF($AC$68="", 0, $AC$68)), $AM186,
    FALSE, N("Check if case is 'RIGHT' and x axis value greater than z score"),
    AND($Y$68 = "RIGHT", $AL186 &gt; IF($AC$68="", 0, $AC$68)), $AM186,
    FALSE, N("Default case: Return NA()"),
    TRUE, NA()
)</f>
        <v>#N/A</v>
      </c>
      <c r="AP186" s="260" t="e" cm="1">
        <f t="array" ref="AP186">_xlfn.IFS(
    FALSE, N("Check if X1 shading is ON"),
    $AP$48&lt;&gt;"x", NA(),
    FALSE, N("Check if case is 'LEFT' and x axis value less than z score"),
    AND($Y$71 = "LEFT", $AL186 &lt; IF($AC$71="", 0, $AC$71)), $AM186,
    FALSE, N("Check if case is 'RIGHT' and x axis value greater than z score"),
    AND($Y$71 = "RIGHT", $AL186 &gt; IF($AC$71="", 0, $AC$71)), $AM186,
    FALSE, N("Check if case is 'TWO' and both directions"),
    AND(
        $Y$71 = "TWO",
        OR($AL186 &lt; -ABS($AC$71), $AL186 &gt; ABS($AC$71))
    ), $AM186,
    FALSE, N("Default case: Return NA()"),
    TRUE, NA()
)</f>
        <v>#N/A</v>
      </c>
      <c r="AQ186" s="258"/>
      <c r="AR186" s="23">
        <v>-0.50000000000000222</v>
      </c>
      <c r="AS186" s="23">
        <v>0.32600000000000001</v>
      </c>
      <c r="AT186" s="23">
        <f t="shared" si="38"/>
        <v>0.32600000000000001</v>
      </c>
      <c r="AU186" s="23" t="str">
        <f t="shared" si="39"/>
        <v>x</v>
      </c>
    </row>
    <row r="187" spans="22:47" s="257" customFormat="1" ht="16" x14ac:dyDescent="0.2">
      <c r="V187" s="259"/>
      <c r="W187" s="23"/>
      <c r="X187" s="23"/>
      <c r="Y187" s="259"/>
      <c r="Z187" s="259"/>
      <c r="AA187" s="259"/>
      <c r="AB187" s="258"/>
      <c r="AC187" s="258"/>
      <c r="AD187" s="258"/>
      <c r="AE187" s="258"/>
      <c r="AF187" s="258"/>
      <c r="AG187" s="258"/>
      <c r="AH187" s="258"/>
      <c r="AI187" s="258"/>
      <c r="AJ187" s="258"/>
      <c r="AK187" s="258"/>
      <c r="AL187" s="261">
        <f t="shared" si="48"/>
        <v>2.7083333333333299</v>
      </c>
      <c r="AM187" s="260">
        <f t="shared" si="44"/>
        <v>1.0188728126088738E-2</v>
      </c>
      <c r="AN187" s="260" t="e" cm="1">
        <f t="array" ref="AN187">_xlfn.IFS(
    FALSE, N("Check if X1 shading is ON"),
    $AN$48&lt;&gt;"x", NA(),
    FALSE, N("Check if case is 'LEFT' and x axis value less than z score"),
    AND($Y$67 = "LEFT", $AL187 &lt; IF($AC$67="", 0, $AC$67)), $AM187,
    FALSE, N("Check if case is 'RIGHT' and x axis value greater than z score"),
    AND($Y$67 = "RIGHT", $AL187 &gt; IF($AC$67="", 0, $AC$67)), $AM187,
    FALSE, N("Check if case is 'TWO' and both directions"),
    AND(
        $Y$67 = "TWO",
        OR($AL187 &lt; -ABS($AC$67), $AL187 &gt; ABS($AC$68))
    ), $AM187,
    FALSE, N("Default case: Return NA()"),
    TRUE, NA()
)</f>
        <v>#N/A</v>
      </c>
      <c r="AO187" s="260" t="e" cm="1">
        <f t="array" ref="AO187">_xlfn.IFS(
    FALSE, N("Check if X1 shading is ON"),
    $AN$48&lt;&gt;"x", NA(),
    FALSE, N("Check if case is 'LEFT' and x axis value less than z score"),
    AND($Y$68 = "LEFT", $AL187 &lt; IF($AC$68="", 0, $AC$68)), $AM187,
    FALSE, N("Check if case is 'RIGHT' and x axis value greater than z score"),
    AND($Y$68 = "RIGHT", $AL187 &gt; IF($AC$68="", 0, $AC$68)), $AM187,
    FALSE, N("Default case: Return NA()"),
    TRUE, NA()
)</f>
        <v>#N/A</v>
      </c>
      <c r="AP187" s="260" t="e" cm="1">
        <f t="array" ref="AP187">_xlfn.IFS(
    FALSE, N("Check if X1 shading is ON"),
    $AP$48&lt;&gt;"x", NA(),
    FALSE, N("Check if case is 'LEFT' and x axis value less than z score"),
    AND($Y$71 = "LEFT", $AL187 &lt; IF($AC$71="", 0, $AC$71)), $AM187,
    FALSE, N("Check if case is 'RIGHT' and x axis value greater than z score"),
    AND($Y$71 = "RIGHT", $AL187 &gt; IF($AC$71="", 0, $AC$71)), $AM187,
    FALSE, N("Check if case is 'TWO' and both directions"),
    AND(
        $Y$71 = "TWO",
        OR($AL187 &lt; -ABS($AC$71), $AL187 &gt; ABS($AC$71))
    ), $AM187,
    FALSE, N("Default case: Return NA()"),
    TRUE, NA()
)</f>
        <v>#N/A</v>
      </c>
      <c r="AQ187" s="258"/>
      <c r="AR187" s="23">
        <v>-0.33333333333333548</v>
      </c>
      <c r="AS187" s="23">
        <v>0.32600000000000001</v>
      </c>
      <c r="AT187" s="23">
        <f t="shared" si="38"/>
        <v>0.32600000000000001</v>
      </c>
      <c r="AU187" s="23" t="str">
        <f t="shared" si="39"/>
        <v>x</v>
      </c>
    </row>
    <row r="188" spans="22:47" s="257" customFormat="1" ht="16" x14ac:dyDescent="0.2">
      <c r="V188" s="259"/>
      <c r="W188" s="23"/>
      <c r="X188" s="23"/>
      <c r="Y188" s="259"/>
      <c r="Z188" s="259"/>
      <c r="AA188" s="259"/>
      <c r="AB188" s="258"/>
      <c r="AC188" s="258"/>
      <c r="AD188" s="258"/>
      <c r="AE188" s="258"/>
      <c r="AF188" s="86"/>
      <c r="AG188" s="86"/>
      <c r="AH188" s="86"/>
      <c r="AI188" s="258"/>
      <c r="AJ188" s="258"/>
      <c r="AK188" s="258"/>
      <c r="AL188" s="261">
        <f t="shared" si="48"/>
        <v>2.7499999999999964</v>
      </c>
      <c r="AM188" s="260">
        <f t="shared" si="44"/>
        <v>9.0935625015911431E-3</v>
      </c>
      <c r="AN188" s="260" t="e" cm="1">
        <f t="array" ref="AN188">_xlfn.IFS(
    FALSE, N("Check if X1 shading is ON"),
    $AN$48&lt;&gt;"x", NA(),
    FALSE, N("Check if case is 'LEFT' and x axis value less than z score"),
    AND($Y$67 = "LEFT", $AL188 &lt; IF($AC$67="", 0, $AC$67)), $AM188,
    FALSE, N("Check if case is 'RIGHT' and x axis value greater than z score"),
    AND($Y$67 = "RIGHT", $AL188 &gt; IF($AC$67="", 0, $AC$67)), $AM188,
    FALSE, N("Check if case is 'TWO' and both directions"),
    AND(
        $Y$67 = "TWO",
        OR($AL188 &lt; -ABS($AC$67), $AL188 &gt; ABS($AC$68))
    ), $AM188,
    FALSE, N("Default case: Return NA()"),
    TRUE, NA()
)</f>
        <v>#N/A</v>
      </c>
      <c r="AO188" s="260" t="e" cm="1">
        <f t="array" ref="AO188">_xlfn.IFS(
    FALSE, N("Check if X1 shading is ON"),
    $AN$48&lt;&gt;"x", NA(),
    FALSE, N("Check if case is 'LEFT' and x axis value less than z score"),
    AND($Y$68 = "LEFT", $AL188 &lt; IF($AC$68="", 0, $AC$68)), $AM188,
    FALSE, N("Check if case is 'RIGHT' and x axis value greater than z score"),
    AND($Y$68 = "RIGHT", $AL188 &gt; IF($AC$68="", 0, $AC$68)), $AM188,
    FALSE, N("Default case: Return NA()"),
    TRUE, NA()
)</f>
        <v>#N/A</v>
      </c>
      <c r="AP188" s="260" t="e" cm="1">
        <f t="array" ref="AP188">_xlfn.IFS(
    FALSE, N("Check if X1 shading is ON"),
    $AP$48&lt;&gt;"x", NA(),
    FALSE, N("Check if case is 'LEFT' and x axis value less than z score"),
    AND($Y$71 = "LEFT", $AL188 &lt; IF($AC$71="", 0, $AC$71)), $AM188,
    FALSE, N("Check if case is 'RIGHT' and x axis value greater than z score"),
    AND($Y$71 = "RIGHT", $AL188 &gt; IF($AC$71="", 0, $AC$71)), $AM188,
    FALSE, N("Check if case is 'TWO' and both directions"),
    AND(
        $Y$71 = "TWO",
        OR($AL188 &lt; -ABS($AC$71), $AL188 &gt; ABS($AC$71))
    ), $AM188,
    FALSE, N("Default case: Return NA()"),
    TRUE, NA()
)</f>
        <v>#N/A</v>
      </c>
      <c r="AQ188" s="258"/>
      <c r="AR188" s="23">
        <v>-0.16666666666666879</v>
      </c>
      <c r="AS188" s="23">
        <v>0.32600000000000001</v>
      </c>
      <c r="AT188" s="23">
        <f t="shared" si="38"/>
        <v>0.32600000000000001</v>
      </c>
      <c r="AU188" s="23" t="str">
        <f t="shared" si="39"/>
        <v>x</v>
      </c>
    </row>
    <row r="189" spans="22:47" s="257" customFormat="1" ht="16" x14ac:dyDescent="0.2"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258"/>
      <c r="AJ189" s="258"/>
      <c r="AK189" s="258"/>
      <c r="AL189" s="261">
        <f t="shared" si="48"/>
        <v>2.791666666666663</v>
      </c>
      <c r="AM189" s="260">
        <f t="shared" si="44"/>
        <v>8.1020357469785802E-3</v>
      </c>
      <c r="AN189" s="260" t="e" cm="1">
        <f t="array" ref="AN189">_xlfn.IFS(
    FALSE, N("Check if X1 shading is ON"),
    $AN$48&lt;&gt;"x", NA(),
    FALSE, N("Check if case is 'LEFT' and x axis value less than z score"),
    AND($Y$67 = "LEFT", $AL189 &lt; IF($AC$67="", 0, $AC$67)), $AM189,
    FALSE, N("Check if case is 'RIGHT' and x axis value greater than z score"),
    AND($Y$67 = "RIGHT", $AL189 &gt; IF($AC$67="", 0, $AC$67)), $AM189,
    FALSE, N("Check if case is 'TWO' and both directions"),
    AND(
        $Y$67 = "TWO",
        OR($AL189 &lt; -ABS($AC$67), $AL189 &gt; ABS($AC$68))
    ), $AM189,
    FALSE, N("Default case: Return NA()"),
    TRUE, NA()
)</f>
        <v>#N/A</v>
      </c>
      <c r="AO189" s="260" t="e" cm="1">
        <f t="array" ref="AO189">_xlfn.IFS(
    FALSE, N("Check if X1 shading is ON"),
    $AN$48&lt;&gt;"x", NA(),
    FALSE, N("Check if case is 'LEFT' and x axis value less than z score"),
    AND($Y$68 = "LEFT", $AL189 &lt; IF($AC$68="", 0, $AC$68)), $AM189,
    FALSE, N("Check if case is 'RIGHT' and x axis value greater than z score"),
    AND($Y$68 = "RIGHT", $AL189 &gt; IF($AC$68="", 0, $AC$68)), $AM189,
    FALSE, N("Default case: Return NA()"),
    TRUE, NA()
)</f>
        <v>#N/A</v>
      </c>
      <c r="AP189" s="260" t="e" cm="1">
        <f t="array" ref="AP189">_xlfn.IFS(
    FALSE, N("Check if X1 shading is ON"),
    $AP$48&lt;&gt;"x", NA(),
    FALSE, N("Check if case is 'LEFT' and x axis value less than z score"),
    AND($Y$71 = "LEFT", $AL189 &lt; IF($AC$71="", 0, $AC$71)), $AM189,
    FALSE, N("Check if case is 'RIGHT' and x axis value greater than z score"),
    AND($Y$71 = "RIGHT", $AL189 &gt; IF($AC$71="", 0, $AC$71)), $AM189,
    FALSE, N("Check if case is 'TWO' and both directions"),
    AND(
        $Y$71 = "TWO",
        OR($AL189 &lt; -ABS($AC$71), $AL189 &gt; ABS($AC$71))
    ), $AM189,
    FALSE, N("Default case: Return NA()"),
    TRUE, NA()
)</f>
        <v>#N/A</v>
      </c>
      <c r="AQ189" s="258"/>
      <c r="AR189" s="23">
        <v>0.16666666666666449</v>
      </c>
      <c r="AS189" s="23">
        <v>0.32600000000000001</v>
      </c>
      <c r="AT189" s="23">
        <f t="shared" si="38"/>
        <v>0.32600000000000001</v>
      </c>
      <c r="AU189" s="23" t="str">
        <f t="shared" si="39"/>
        <v>x</v>
      </c>
    </row>
    <row r="190" spans="22:47" s="257" customFormat="1" ht="16" x14ac:dyDescent="0.2"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258"/>
      <c r="AJ190" s="258"/>
      <c r="AK190" s="258"/>
      <c r="AL190" s="261">
        <f t="shared" si="48"/>
        <v>2.8333333333333295</v>
      </c>
      <c r="AM190" s="260">
        <f t="shared" si="44"/>
        <v>7.2060997646093061E-3</v>
      </c>
      <c r="AN190" s="260" t="e" cm="1">
        <f t="array" ref="AN190">_xlfn.IFS(
    FALSE, N("Check if X1 shading is ON"),
    $AN$48&lt;&gt;"x", NA(),
    FALSE, N("Check if case is 'LEFT' and x axis value less than z score"),
    AND($Y$67 = "LEFT", $AL190 &lt; IF($AC$67="", 0, $AC$67)), $AM190,
    FALSE, N("Check if case is 'RIGHT' and x axis value greater than z score"),
    AND($Y$67 = "RIGHT", $AL190 &gt; IF($AC$67="", 0, $AC$67)), $AM190,
    FALSE, N("Check if case is 'TWO' and both directions"),
    AND(
        $Y$67 = "TWO",
        OR($AL190 &lt; -ABS($AC$67), $AL190 &gt; ABS($AC$68))
    ), $AM190,
    FALSE, N("Default case: Return NA()"),
    TRUE, NA()
)</f>
        <v>#N/A</v>
      </c>
      <c r="AO190" s="260" t="e" cm="1">
        <f t="array" ref="AO190">_xlfn.IFS(
    FALSE, N("Check if X1 shading is ON"),
    $AN$48&lt;&gt;"x", NA(),
    FALSE, N("Check if case is 'LEFT' and x axis value less than z score"),
    AND($Y$68 = "LEFT", $AL190 &lt; IF($AC$68="", 0, $AC$68)), $AM190,
    FALSE, N("Check if case is 'RIGHT' and x axis value greater than z score"),
    AND($Y$68 = "RIGHT", $AL190 &gt; IF($AC$68="", 0, $AC$68)), $AM190,
    FALSE, N("Default case: Return NA()"),
    TRUE, NA()
)</f>
        <v>#N/A</v>
      </c>
      <c r="AP190" s="260" t="e" cm="1">
        <f t="array" ref="AP190">_xlfn.IFS(
    FALSE, N("Check if X1 shading is ON"),
    $AP$48&lt;&gt;"x", NA(),
    FALSE, N("Check if case is 'LEFT' and x axis value less than z score"),
    AND($Y$71 = "LEFT", $AL190 &lt; IF($AC$71="", 0, $AC$71)), $AM190,
    FALSE, N("Check if case is 'RIGHT' and x axis value greater than z score"),
    AND($Y$71 = "RIGHT", $AL190 &gt; IF($AC$71="", 0, $AC$71)), $AM190,
    FALSE, N("Check if case is 'TWO' and both directions"),
    AND(
        $Y$71 = "TWO",
        OR($AL190 &lt; -ABS($AC$71), $AL190 &gt; ABS($AC$71))
    ), $AM190,
    FALSE, N("Default case: Return NA()"),
    TRUE, NA()
)</f>
        <v>#N/A</v>
      </c>
      <c r="AQ190" s="258"/>
      <c r="AR190" s="23">
        <v>0.33333333333333115</v>
      </c>
      <c r="AS190" s="23">
        <v>0.32600000000000001</v>
      </c>
      <c r="AT190" s="23">
        <f t="shared" si="38"/>
        <v>0.32600000000000001</v>
      </c>
      <c r="AU190" s="23" t="str">
        <f t="shared" si="39"/>
        <v>x</v>
      </c>
    </row>
    <row r="191" spans="22:47" s="257" customFormat="1" ht="16" x14ac:dyDescent="0.2"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258"/>
      <c r="AJ191" s="258"/>
      <c r="AK191" s="258"/>
      <c r="AL191" s="261">
        <f t="shared" si="48"/>
        <v>2.874999999999996</v>
      </c>
      <c r="AM191" s="260">
        <f t="shared" si="44"/>
        <v>6.3981203107236302E-3</v>
      </c>
      <c r="AN191" s="260" t="e" cm="1">
        <f t="array" ref="AN191">_xlfn.IFS(
    FALSE, N("Check if X1 shading is ON"),
    $AN$48&lt;&gt;"x", NA(),
    FALSE, N("Check if case is 'LEFT' and x axis value less than z score"),
    AND($Y$67 = "LEFT", $AL191 &lt; IF($AC$67="", 0, $AC$67)), $AM191,
    FALSE, N("Check if case is 'RIGHT' and x axis value greater than z score"),
    AND($Y$67 = "RIGHT", $AL191 &gt; IF($AC$67="", 0, $AC$67)), $AM191,
    FALSE, N("Check if case is 'TWO' and both directions"),
    AND(
        $Y$67 = "TWO",
        OR($AL191 &lt; -ABS($AC$67), $AL191 &gt; ABS($AC$68))
    ), $AM191,
    FALSE, N("Default case: Return NA()"),
    TRUE, NA()
)</f>
        <v>#N/A</v>
      </c>
      <c r="AO191" s="260" t="e" cm="1">
        <f t="array" ref="AO191">_xlfn.IFS(
    FALSE, N("Check if X1 shading is ON"),
    $AN$48&lt;&gt;"x", NA(),
    FALSE, N("Check if case is 'LEFT' and x axis value less than z score"),
    AND($Y$68 = "LEFT", $AL191 &lt; IF($AC$68="", 0, $AC$68)), $AM191,
    FALSE, N("Check if case is 'RIGHT' and x axis value greater than z score"),
    AND($Y$68 = "RIGHT", $AL191 &gt; IF($AC$68="", 0, $AC$68)), $AM191,
    FALSE, N("Default case: Return NA()"),
    TRUE, NA()
)</f>
        <v>#N/A</v>
      </c>
      <c r="AP191" s="260" t="e" cm="1">
        <f t="array" ref="AP191">_xlfn.IFS(
    FALSE, N("Check if X1 shading is ON"),
    $AP$48&lt;&gt;"x", NA(),
    FALSE, N("Check if case is 'LEFT' and x axis value less than z score"),
    AND($Y$71 = "LEFT", $AL191 &lt; IF($AC$71="", 0, $AC$71)), $AM191,
    FALSE, N("Check if case is 'RIGHT' and x axis value greater than z score"),
    AND($Y$71 = "RIGHT", $AL191 &gt; IF($AC$71="", 0, $AC$71)), $AM191,
    FALSE, N("Check if case is 'TWO' and both directions"),
    AND(
        $Y$71 = "TWO",
        OR($AL191 &lt; -ABS($AC$71), $AL191 &gt; ABS($AC$71))
    ), $AM191,
    FALSE, N("Default case: Return NA()"),
    TRUE, NA()
)</f>
        <v>#N/A</v>
      </c>
      <c r="AQ191" s="258"/>
      <c r="AR191" s="23">
        <v>0.49999999999999789</v>
      </c>
      <c r="AS191" s="23">
        <v>0.32600000000000001</v>
      </c>
      <c r="AT191" s="23">
        <f t="shared" si="38"/>
        <v>0.32600000000000001</v>
      </c>
      <c r="AU191" s="23" t="str">
        <f t="shared" si="39"/>
        <v>x</v>
      </c>
    </row>
    <row r="192" spans="22:47" s="257" customFormat="1" ht="16" x14ac:dyDescent="0.2"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258"/>
      <c r="AJ192" s="258"/>
      <c r="AK192" s="258"/>
      <c r="AL192" s="261">
        <f t="shared" si="48"/>
        <v>2.9166666666666625</v>
      </c>
      <c r="AM192" s="260">
        <f t="shared" si="44"/>
        <v>5.6708812194459562E-3</v>
      </c>
      <c r="AN192" s="260" t="e" cm="1">
        <f t="array" ref="AN192">_xlfn.IFS(
    FALSE, N("Check if X1 shading is ON"),
    $AN$48&lt;&gt;"x", NA(),
    FALSE, N("Check if case is 'LEFT' and x axis value less than z score"),
    AND($Y$67 = "LEFT", $AL192 &lt; IF($AC$67="", 0, $AC$67)), $AM192,
    FALSE, N("Check if case is 'RIGHT' and x axis value greater than z score"),
    AND($Y$67 = "RIGHT", $AL192 &gt; IF($AC$67="", 0, $AC$67)), $AM192,
    FALSE, N("Check if case is 'TWO' and both directions"),
    AND(
        $Y$67 = "TWO",
        OR($AL192 &lt; -ABS($AC$67), $AL192 &gt; ABS($AC$68))
    ), $AM192,
    FALSE, N("Default case: Return NA()"),
    TRUE, NA()
)</f>
        <v>#N/A</v>
      </c>
      <c r="AO192" s="260" t="e" cm="1">
        <f t="array" ref="AO192">_xlfn.IFS(
    FALSE, N("Check if X1 shading is ON"),
    $AN$48&lt;&gt;"x", NA(),
    FALSE, N("Check if case is 'LEFT' and x axis value less than z score"),
    AND($Y$68 = "LEFT", $AL192 &lt; IF($AC$68="", 0, $AC$68)), $AM192,
    FALSE, N("Check if case is 'RIGHT' and x axis value greater than z score"),
    AND($Y$68 = "RIGHT", $AL192 &gt; IF($AC$68="", 0, $AC$68)), $AM192,
    FALSE, N("Default case: Return NA()"),
    TRUE, NA()
)</f>
        <v>#N/A</v>
      </c>
      <c r="AP192" s="260" t="e" cm="1">
        <f t="array" ref="AP192">_xlfn.IFS(
    FALSE, N("Check if X1 shading is ON"),
    $AP$48&lt;&gt;"x", NA(),
    FALSE, N("Check if case is 'LEFT' and x axis value less than z score"),
    AND($Y$71 = "LEFT", $AL192 &lt; IF($AC$71="", 0, $AC$71)), $AM192,
    FALSE, N("Check if case is 'RIGHT' and x axis value greater than z score"),
    AND($Y$71 = "RIGHT", $AL192 &gt; IF($AC$71="", 0, $AC$71)), $AM192,
    FALSE, N("Check if case is 'TWO' and both directions"),
    AND(
        $Y$71 = "TWO",
        OR($AL192 &lt; -ABS($AC$71), $AL192 &gt; ABS($AC$71))
    ), $AM192,
    FALSE, N("Default case: Return NA()"),
    TRUE, NA()
)</f>
        <v>#N/A</v>
      </c>
      <c r="AQ192" s="258"/>
      <c r="AR192" s="23">
        <v>-0.33333333333333548</v>
      </c>
      <c r="AS192" s="23">
        <v>0.35</v>
      </c>
      <c r="AT192" s="23">
        <f t="shared" si="38"/>
        <v>0.35</v>
      </c>
      <c r="AU192" s="23" t="str">
        <f t="shared" si="39"/>
        <v>x</v>
      </c>
    </row>
    <row r="193" spans="22:47" s="257" customFormat="1" ht="16" x14ac:dyDescent="0.2">
      <c r="V193" s="258"/>
      <c r="W193" s="258"/>
      <c r="X193" s="258"/>
      <c r="Y193" s="258"/>
      <c r="Z193" s="258"/>
      <c r="AA193" s="258"/>
      <c r="AB193" s="258"/>
      <c r="AC193" s="258"/>
      <c r="AD193" s="258"/>
      <c r="AE193" s="258"/>
      <c r="AF193" s="258"/>
      <c r="AG193" s="258"/>
      <c r="AH193" s="258"/>
      <c r="AI193" s="258"/>
      <c r="AJ193" s="258"/>
      <c r="AK193" s="258"/>
      <c r="AL193" s="261">
        <f t="shared" si="48"/>
        <v>2.958333333333329</v>
      </c>
      <c r="AM193" s="260">
        <f t="shared" si="44"/>
        <v>5.01758473893272E-3</v>
      </c>
      <c r="AN193" s="260" t="e" cm="1">
        <f t="array" ref="AN193">_xlfn.IFS(
    FALSE, N("Check if X1 shading is ON"),
    $AN$48&lt;&gt;"x", NA(),
    FALSE, N("Check if case is 'LEFT' and x axis value less than z score"),
    AND($Y$67 = "LEFT", $AL193 &lt; IF($AC$67="", 0, $AC$67)), $AM193,
    FALSE, N("Check if case is 'RIGHT' and x axis value greater than z score"),
    AND($Y$67 = "RIGHT", $AL193 &gt; IF($AC$67="", 0, $AC$67)), $AM193,
    FALSE, N("Check if case is 'TWO' and both directions"),
    AND(
        $Y$67 = "TWO",
        OR($AL193 &lt; -ABS($AC$67), $AL193 &gt; ABS($AC$68))
    ), $AM193,
    FALSE, N("Default case: Return NA()"),
    TRUE, NA()
)</f>
        <v>#N/A</v>
      </c>
      <c r="AO193" s="260" t="e" cm="1">
        <f t="array" ref="AO193">_xlfn.IFS(
    FALSE, N("Check if X1 shading is ON"),
    $AN$48&lt;&gt;"x", NA(),
    FALSE, N("Check if case is 'LEFT' and x axis value less than z score"),
    AND($Y$68 = "LEFT", $AL193 &lt; IF($AC$68="", 0, $AC$68)), $AM193,
    FALSE, N("Check if case is 'RIGHT' and x axis value greater than z score"),
    AND($Y$68 = "RIGHT", $AL193 &gt; IF($AC$68="", 0, $AC$68)), $AM193,
    FALSE, N("Default case: Return NA()"),
    TRUE, NA()
)</f>
        <v>#N/A</v>
      </c>
      <c r="AP193" s="260" t="e" cm="1">
        <f t="array" ref="AP193">_xlfn.IFS(
    FALSE, N("Check if X1 shading is ON"),
    $AP$48&lt;&gt;"x", NA(),
    FALSE, N("Check if case is 'LEFT' and x axis value less than z score"),
    AND($Y$71 = "LEFT", $AL193 &lt; IF($AC$71="", 0, $AC$71)), $AM193,
    FALSE, N("Check if case is 'RIGHT' and x axis value greater than z score"),
    AND($Y$71 = "RIGHT", $AL193 &gt; IF($AC$71="", 0, $AC$71)), $AM193,
    FALSE, N("Check if case is 'TWO' and both directions"),
    AND(
        $Y$71 = "TWO",
        OR($AL193 &lt; -ABS($AC$71), $AL193 &gt; ABS($AC$71))
    ), $AM193,
    FALSE, N("Default case: Return NA()"),
    TRUE, NA()
)</f>
        <v>#N/A</v>
      </c>
      <c r="AQ193" s="258"/>
      <c r="AR193" s="23">
        <v>-0.16666666666666879</v>
      </c>
      <c r="AS193" s="23">
        <v>0.35</v>
      </c>
      <c r="AT193" s="23">
        <f t="shared" si="38"/>
        <v>0.35</v>
      </c>
      <c r="AU193" s="23" t="str">
        <f t="shared" si="39"/>
        <v>x</v>
      </c>
    </row>
    <row r="194" spans="22:47" s="257" customFormat="1" ht="16" x14ac:dyDescent="0.2">
      <c r="V194" s="258"/>
      <c r="W194" s="258"/>
      <c r="X194" s="258"/>
      <c r="Y194" s="258"/>
      <c r="Z194" s="258"/>
      <c r="AA194" s="258"/>
      <c r="AB194" s="258"/>
      <c r="AC194" s="258"/>
      <c r="AD194" s="258"/>
      <c r="AE194" s="258"/>
      <c r="AF194" s="258"/>
      <c r="AG194" s="258"/>
      <c r="AH194" s="258"/>
      <c r="AI194" s="258"/>
      <c r="AJ194" s="258"/>
      <c r="AK194" s="258"/>
      <c r="AL194" s="261">
        <f t="shared" si="48"/>
        <v>2.9999999999999956</v>
      </c>
      <c r="AM194" s="260">
        <f t="shared" si="44"/>
        <v>4.4318484119380665E-3</v>
      </c>
      <c r="AN194" s="260" t="e" cm="1">
        <f t="array" ref="AN194">_xlfn.IFS(
    FALSE, N("Check if X1 shading is ON"),
    $AN$48&lt;&gt;"x", NA(),
    FALSE, N("Check if case is 'LEFT' and x axis value less than z score"),
    AND($Y$67 = "LEFT", $AL194 &lt; IF($AC$67="", 0, $AC$67)), $AM194,
    FALSE, N("Check if case is 'RIGHT' and x axis value greater than z score"),
    AND($Y$67 = "RIGHT", $AL194 &gt; IF($AC$67="", 0, $AC$67)), $AM194,
    FALSE, N("Check if case is 'TWO' and both directions"),
    AND(
        $Y$67 = "TWO",
        OR($AL194 &lt; -ABS($AC$67), $AL194 &gt; ABS($AC$68))
    ), $AM194,
    FALSE, N("Default case: Return NA()"),
    TRUE, NA()
)</f>
        <v>#N/A</v>
      </c>
      <c r="AO194" s="260" t="e" cm="1">
        <f t="array" ref="AO194">_xlfn.IFS(
    FALSE, N("Check if X1 shading is ON"),
    $AN$48&lt;&gt;"x", NA(),
    FALSE, N("Check if case is 'LEFT' and x axis value less than z score"),
    AND($Y$68 = "LEFT", $AL194 &lt; IF($AC$68="", 0, $AC$68)), $AM194,
    FALSE, N("Check if case is 'RIGHT' and x axis value greater than z score"),
    AND($Y$68 = "RIGHT", $AL194 &gt; IF($AC$68="", 0, $AC$68)), $AM194,
    FALSE, N("Default case: Return NA()"),
    TRUE, NA()
)</f>
        <v>#N/A</v>
      </c>
      <c r="AP194" s="260" t="e" cm="1">
        <f t="array" ref="AP194">_xlfn.IFS(
    FALSE, N("Check if X1 shading is ON"),
    $AP$48&lt;&gt;"x", NA(),
    FALSE, N("Check if case is 'LEFT' and x axis value less than z score"),
    AND($Y$71 = "LEFT", $AL194 &lt; IF($AC$71="", 0, $AC$71)), $AM194,
    FALSE, N("Check if case is 'RIGHT' and x axis value greater than z score"),
    AND($Y$71 = "RIGHT", $AL194 &gt; IF($AC$71="", 0, $AC$71)), $AM194,
    FALSE, N("Check if case is 'TWO' and both directions"),
    AND(
        $Y$71 = "TWO",
        OR($AL194 &lt; -ABS($AC$71), $AL194 &gt; ABS($AC$71))
    ), $AM194,
    FALSE, N("Default case: Return NA()"),
    TRUE, NA()
)</f>
        <v>#N/A</v>
      </c>
      <c r="AQ194" s="258"/>
      <c r="AR194" s="23">
        <v>0.16666666666666449</v>
      </c>
      <c r="AS194" s="23">
        <v>0.35</v>
      </c>
      <c r="AT194" s="23">
        <f t="shared" si="38"/>
        <v>0.35</v>
      </c>
      <c r="AU194" s="23" t="str">
        <f t="shared" si="39"/>
        <v>x</v>
      </c>
    </row>
    <row r="195" spans="22:47" s="257" customFormat="1" ht="16" x14ac:dyDescent="0.2">
      <c r="V195" s="258"/>
      <c r="W195" s="258"/>
      <c r="X195" s="258"/>
      <c r="Y195" s="258"/>
      <c r="Z195" s="258"/>
      <c r="AA195" s="258"/>
      <c r="AB195" s="258"/>
      <c r="AC195" s="258"/>
      <c r="AD195" s="258"/>
      <c r="AE195" s="258"/>
      <c r="AF195" s="258"/>
      <c r="AG195" s="258"/>
      <c r="AH195" s="258"/>
      <c r="AI195" s="258"/>
      <c r="AJ195" s="258"/>
      <c r="AK195" s="258"/>
      <c r="AL195" s="258"/>
      <c r="AM195" s="258"/>
      <c r="AN195" s="259"/>
      <c r="AO195" s="259"/>
      <c r="AP195" s="259"/>
      <c r="AQ195" s="258"/>
      <c r="AR195" s="23">
        <v>0.33333333333333115</v>
      </c>
      <c r="AS195" s="23">
        <v>0.35</v>
      </c>
      <c r="AT195" s="23">
        <f t="shared" si="38"/>
        <v>0.35</v>
      </c>
      <c r="AU195" s="23" t="str">
        <f t="shared" si="39"/>
        <v>x</v>
      </c>
    </row>
    <row r="196" spans="22:47" s="257" customFormat="1" ht="16" x14ac:dyDescent="0.2">
      <c r="V196" s="258"/>
      <c r="W196" s="258"/>
      <c r="X196" s="258"/>
      <c r="Y196" s="258"/>
      <c r="Z196" s="258"/>
      <c r="AA196" s="258"/>
      <c r="AB196" s="258"/>
      <c r="AC196" s="258"/>
      <c r="AD196" s="258"/>
      <c r="AE196" s="258"/>
      <c r="AF196" s="258"/>
      <c r="AG196" s="258"/>
      <c r="AH196" s="258"/>
      <c r="AI196" s="258"/>
      <c r="AJ196" s="258"/>
      <c r="AK196" s="258"/>
      <c r="AL196" s="258"/>
      <c r="AM196" s="258"/>
      <c r="AN196" s="259"/>
      <c r="AO196" s="259"/>
      <c r="AP196" s="259"/>
      <c r="AQ196" s="258"/>
      <c r="AR196" s="23">
        <v>-0.16666666666666879</v>
      </c>
      <c r="AS196" s="23">
        <v>0.374</v>
      </c>
      <c r="AT196" s="23">
        <f t="shared" ref="AT196:AT197" si="49">IF($AT$2="x",AS196,NA())</f>
        <v>0.374</v>
      </c>
      <c r="AU196" s="23" t="str">
        <f t="shared" si="39"/>
        <v>x</v>
      </c>
    </row>
    <row r="197" spans="22:47" s="257" customFormat="1" ht="16" x14ac:dyDescent="0.2">
      <c r="V197" s="258"/>
      <c r="W197" s="258"/>
      <c r="X197" s="258"/>
      <c r="Y197" s="258"/>
      <c r="Z197" s="258"/>
      <c r="AA197" s="258"/>
      <c r="AB197" s="258"/>
      <c r="AC197" s="258"/>
      <c r="AD197" s="258"/>
      <c r="AE197" s="258"/>
      <c r="AF197" s="258"/>
      <c r="AG197" s="258"/>
      <c r="AH197" s="258"/>
      <c r="AI197" s="258"/>
      <c r="AJ197" s="86"/>
      <c r="AK197" s="86"/>
      <c r="AL197" s="86"/>
      <c r="AM197" s="86"/>
      <c r="AN197" s="48"/>
      <c r="AO197" s="48"/>
      <c r="AP197" s="48"/>
      <c r="AQ197" s="86"/>
      <c r="AR197" s="23">
        <v>0.16666666666666449</v>
      </c>
      <c r="AS197" s="23">
        <v>0.374</v>
      </c>
      <c r="AT197" s="23">
        <f t="shared" si="49"/>
        <v>0.374</v>
      </c>
      <c r="AU197" s="23" t="str">
        <f t="shared" si="39"/>
        <v>x</v>
      </c>
    </row>
  </sheetData>
  <mergeCells count="9">
    <mergeCell ref="I60:L60"/>
    <mergeCell ref="I61:L61"/>
    <mergeCell ref="I62:L62"/>
    <mergeCell ref="I54:L54"/>
    <mergeCell ref="I55:L55"/>
    <mergeCell ref="I56:L56"/>
    <mergeCell ref="I57:L57"/>
    <mergeCell ref="I58:L58"/>
    <mergeCell ref="I59:L59"/>
  </mergeCells>
  <dataValidations count="8">
    <dataValidation type="list" allowBlank="1" showInputMessage="1" showErrorMessage="1" sqref="O156 AB48" xr:uid="{3DB67927-1493-3243-84DB-205C0E9C55B5}">
      <formula1>"x, x̅, r"</formula1>
    </dataValidation>
    <dataValidation type="list" allowBlank="1" showInputMessage="1" showErrorMessage="1" sqref="Q156" xr:uid="{8D51E1D1-70F4-F841-922E-63D1277062FA}">
      <formula1>"P(x), P(x̅)"</formula1>
    </dataValidation>
    <dataValidation type="list" allowBlank="1" showInputMessage="1" showErrorMessage="1" sqref="L162" xr:uid="{3946E25A-7668-654F-8E48-720933502F12}">
      <formula1>"left, right"</formula1>
    </dataValidation>
    <dataValidation type="list" allowBlank="1" showInputMessage="1" showErrorMessage="1" sqref="L158:L159" xr:uid="{035B9F91-A7AD-1A49-A1AE-52C176BEC331}">
      <formula1>"left, right, two left, two right"</formula1>
    </dataValidation>
    <dataValidation type="list" allowBlank="1" showInputMessage="1" showErrorMessage="1" sqref="J158:J159 J162" xr:uid="{B3B03281-AD1D-CA4E-9C2C-7BD358C4D023}">
      <formula1>"normal pop, normal x̅,  T x̅"</formula1>
    </dataValidation>
    <dataValidation type="list" allowBlank="1" showInputMessage="1" showErrorMessage="1" sqref="P156" xr:uid="{8AF7162F-824A-D447-90C1-E3BE6893FA16}">
      <formula1>"z score, t score"</formula1>
    </dataValidation>
    <dataValidation type="list" allowBlank="1" showInputMessage="1" showErrorMessage="1" sqref="N156" xr:uid="{0C62B9A8-499D-854F-BA86-410B1688D7F1}">
      <formula1>"σ, σ(x̅) = σ/√n, σ̂(x̅) = s/√n"</formula1>
    </dataValidation>
    <dataValidation type="whole" allowBlank="1" showInputMessage="1" showErrorMessage="1" sqref="S46 AE52" xr:uid="{1F0FFE74-80BB-CE4C-9ACF-0CF0370C1B14}">
      <formula1>0</formula1>
      <formula2>3</formula2>
    </dataValidation>
  </dataValidations>
  <pageMargins left="0.7" right="0.7" top="0.75" bottom="0.75" header="0.3" footer="0.3"/>
  <pageSetup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C94F2-E4A8-E44E-B134-F7CD9BE48F88}">
  <dimension ref="A2:Z197"/>
  <sheetViews>
    <sheetView showGridLines="0" tabSelected="1" zoomScaleNormal="100" workbookViewId="0">
      <selection activeCell="F35" sqref="F35"/>
    </sheetView>
  </sheetViews>
  <sheetFormatPr baseColWidth="10" defaultColWidth="10.83203125" defaultRowHeight="15" x14ac:dyDescent="0.2"/>
  <cols>
    <col min="1" max="1" width="5" style="10" customWidth="1"/>
    <col min="2" max="2" width="12" style="10" customWidth="1"/>
    <col min="3" max="3" width="10.1640625" style="10" customWidth="1"/>
    <col min="4" max="4" width="17.6640625" style="10" customWidth="1"/>
    <col min="5" max="10" width="15" style="10" customWidth="1"/>
    <col min="11" max="11" width="14" style="10" bestFit="1" customWidth="1"/>
    <col min="12" max="12" width="12.6640625" style="10" customWidth="1"/>
    <col min="13" max="13" width="4" style="10" customWidth="1"/>
    <col min="14" max="14" width="15" style="10" customWidth="1"/>
    <col min="15" max="15" width="4" style="10" customWidth="1"/>
    <col min="16" max="16" width="14.5" style="10" customWidth="1"/>
    <col min="17" max="18" width="10.83203125" style="10"/>
    <col min="19" max="21" width="10.83203125" style="15"/>
    <col min="22" max="26" width="10.83203125" style="10"/>
  </cols>
  <sheetData>
    <row r="2" spans="13:26" s="27" customFormat="1" ht="16" x14ac:dyDescent="0.2">
      <c r="S2" s="26"/>
      <c r="T2" s="26"/>
      <c r="U2" s="26"/>
      <c r="W2" s="16"/>
      <c r="X2" s="16"/>
      <c r="Y2" s="25" t="str">
        <f>L48</f>
        <v>x</v>
      </c>
      <c r="Z2" s="16"/>
    </row>
    <row r="3" spans="13:26" s="27" customFormat="1" ht="16" x14ac:dyDescent="0.2">
      <c r="Q3" s="2"/>
      <c r="S3" s="26"/>
      <c r="T3" s="26"/>
      <c r="U3" s="26"/>
      <c r="W3" s="23" t="s">
        <v>5</v>
      </c>
      <c r="X3" s="23" t="s">
        <v>6</v>
      </c>
      <c r="Y3" s="23" t="s">
        <v>7</v>
      </c>
      <c r="Z3" s="23" t="s">
        <v>8</v>
      </c>
    </row>
    <row r="4" spans="13:26" s="27" customFormat="1" ht="16" x14ac:dyDescent="0.2">
      <c r="Q4" s="2"/>
      <c r="S4" s="26"/>
      <c r="T4" s="26"/>
      <c r="U4" s="26"/>
      <c r="W4" s="23">
        <v>-2.3333333333333357</v>
      </c>
      <c r="X4" s="23">
        <v>1.4E-2</v>
      </c>
      <c r="Y4" s="23">
        <f>IF($Y$2="x",X4,NA())</f>
        <v>1.4E-2</v>
      </c>
      <c r="Z4" s="23" t="str">
        <f>IF($G$66="","",$G$66)</f>
        <v>x</v>
      </c>
    </row>
    <row r="5" spans="13:26" s="27" customFormat="1" ht="16" x14ac:dyDescent="0.2">
      <c r="S5" s="26"/>
      <c r="T5" s="26"/>
      <c r="U5" s="26"/>
      <c r="W5" s="23">
        <v>-2.1666666666666696</v>
      </c>
      <c r="X5" s="23">
        <v>1.4E-2</v>
      </c>
      <c r="Y5" s="23">
        <f t="shared" ref="Y5:Y68" si="0">IF($Y$2="x",X5,NA())</f>
        <v>1.4E-2</v>
      </c>
      <c r="Z5" s="23" t="str">
        <f t="shared" ref="Z5:Z68" si="1">IF($G$66="","",$G$66)</f>
        <v>x</v>
      </c>
    </row>
    <row r="6" spans="13:26" s="27" customFormat="1" ht="16" x14ac:dyDescent="0.2">
      <c r="S6" s="26"/>
      <c r="T6" s="26"/>
      <c r="U6" s="26"/>
      <c r="W6" s="23">
        <v>-1.8333333333333366</v>
      </c>
      <c r="X6" s="23">
        <v>1.4E-2</v>
      </c>
      <c r="Y6" s="23">
        <f t="shared" si="0"/>
        <v>1.4E-2</v>
      </c>
      <c r="Z6" s="23" t="str">
        <f t="shared" si="1"/>
        <v>x</v>
      </c>
    </row>
    <row r="7" spans="13:26" s="27" customFormat="1" ht="16" x14ac:dyDescent="0.2">
      <c r="M7" s="89" t="s">
        <v>44</v>
      </c>
      <c r="N7" s="88" t="s">
        <v>99</v>
      </c>
      <c r="Q7" s="2"/>
      <c r="S7" s="26"/>
      <c r="T7" s="26"/>
      <c r="U7" s="26"/>
      <c r="W7" s="23">
        <v>-1.6666666666666696</v>
      </c>
      <c r="X7" s="23">
        <v>1.4E-2</v>
      </c>
      <c r="Y7" s="23">
        <f t="shared" si="0"/>
        <v>1.4E-2</v>
      </c>
      <c r="Z7" s="23" t="str">
        <f t="shared" si="1"/>
        <v>x</v>
      </c>
    </row>
    <row r="8" spans="13:26" s="27" customFormat="1" ht="16" x14ac:dyDescent="0.2">
      <c r="M8" s="89" t="s">
        <v>44</v>
      </c>
      <c r="N8" s="88" t="s">
        <v>103</v>
      </c>
      <c r="Q8" s="2"/>
      <c r="S8" s="26"/>
      <c r="T8" s="26"/>
      <c r="U8" s="26"/>
      <c r="W8" s="23">
        <v>-1.5000000000000027</v>
      </c>
      <c r="X8" s="23">
        <v>1.4E-2</v>
      </c>
      <c r="Y8" s="23">
        <f t="shared" si="0"/>
        <v>1.4E-2</v>
      </c>
      <c r="Z8" s="23" t="str">
        <f t="shared" si="1"/>
        <v>x</v>
      </c>
    </row>
    <row r="9" spans="13:26" s="27" customFormat="1" ht="16" x14ac:dyDescent="0.2">
      <c r="M9" s="89" t="s">
        <v>44</v>
      </c>
      <c r="N9" s="88" t="s">
        <v>107</v>
      </c>
      <c r="Q9" s="2"/>
      <c r="S9" s="26"/>
      <c r="T9" s="26"/>
      <c r="U9" s="26"/>
      <c r="W9" s="23">
        <v>-1.3333333333333357</v>
      </c>
      <c r="X9" s="23">
        <v>1.4E-2</v>
      </c>
      <c r="Y9" s="23">
        <f t="shared" si="0"/>
        <v>1.4E-2</v>
      </c>
      <c r="Z9" s="23" t="str">
        <f t="shared" si="1"/>
        <v>x</v>
      </c>
    </row>
    <row r="10" spans="13:26" s="27" customFormat="1" ht="17" customHeight="1" x14ac:dyDescent="0.2">
      <c r="M10" s="89">
        <v>0</v>
      </c>
      <c r="N10" s="88" t="s">
        <v>111</v>
      </c>
      <c r="S10" s="26"/>
      <c r="T10" s="26"/>
      <c r="U10" s="26"/>
      <c r="W10" s="23">
        <v>-1.1666666666666687</v>
      </c>
      <c r="X10" s="23">
        <v>1.4E-2</v>
      </c>
      <c r="Y10" s="23">
        <f t="shared" si="0"/>
        <v>1.4E-2</v>
      </c>
      <c r="Z10" s="23" t="str">
        <f t="shared" si="1"/>
        <v>x</v>
      </c>
    </row>
    <row r="11" spans="13:26" s="27" customFormat="1" ht="17" customHeight="1" x14ac:dyDescent="0.25">
      <c r="M11" s="89" t="s">
        <v>44</v>
      </c>
      <c r="N11" s="88" t="s">
        <v>115</v>
      </c>
      <c r="S11" s="26"/>
      <c r="T11" s="26"/>
      <c r="U11" s="26"/>
      <c r="W11" s="23">
        <v>-0.83333333333333526</v>
      </c>
      <c r="X11" s="23">
        <v>1.4E-2</v>
      </c>
      <c r="Y11" s="23">
        <f t="shared" si="0"/>
        <v>1.4E-2</v>
      </c>
      <c r="Z11" s="23" t="str">
        <f t="shared" si="1"/>
        <v>x</v>
      </c>
    </row>
    <row r="12" spans="13:26" s="27" customFormat="1" ht="17" x14ac:dyDescent="0.25">
      <c r="M12" s="89">
        <v>0</v>
      </c>
      <c r="N12" s="88" t="s">
        <v>119</v>
      </c>
      <c r="S12" s="26"/>
      <c r="T12" s="26"/>
      <c r="U12" s="26"/>
      <c r="W12" s="23">
        <v>-0.66666666666666874</v>
      </c>
      <c r="X12" s="23">
        <v>1.4E-2</v>
      </c>
      <c r="Y12" s="23">
        <f t="shared" si="0"/>
        <v>1.4E-2</v>
      </c>
      <c r="Z12" s="23" t="str">
        <f t="shared" si="1"/>
        <v>x</v>
      </c>
    </row>
    <row r="13" spans="13:26" s="27" customFormat="1" ht="16" x14ac:dyDescent="0.2">
      <c r="M13" s="89" t="s">
        <v>44</v>
      </c>
      <c r="N13" s="88" t="s">
        <v>123</v>
      </c>
      <c r="S13" s="26"/>
      <c r="T13" s="26"/>
      <c r="U13" s="26"/>
      <c r="W13" s="23">
        <v>-0.50000000000000222</v>
      </c>
      <c r="X13" s="23">
        <v>1.4E-2</v>
      </c>
      <c r="Y13" s="23">
        <f t="shared" si="0"/>
        <v>1.4E-2</v>
      </c>
      <c r="Z13" s="23" t="str">
        <f t="shared" si="1"/>
        <v>x</v>
      </c>
    </row>
    <row r="14" spans="13:26" s="27" customFormat="1" ht="16" x14ac:dyDescent="0.2">
      <c r="M14" s="89" t="s">
        <v>44</v>
      </c>
      <c r="N14" s="88" t="s">
        <v>127</v>
      </c>
      <c r="S14" s="26"/>
      <c r="T14" s="26"/>
      <c r="U14" s="26"/>
      <c r="W14" s="23">
        <v>-0.33333333333333548</v>
      </c>
      <c r="X14" s="23">
        <v>1.4E-2</v>
      </c>
      <c r="Y14" s="23">
        <f t="shared" si="0"/>
        <v>1.4E-2</v>
      </c>
      <c r="Z14" s="23" t="str">
        <f t="shared" si="1"/>
        <v>x</v>
      </c>
    </row>
    <row r="15" spans="13:26" s="27" customFormat="1" ht="16" x14ac:dyDescent="0.2">
      <c r="M15" s="89" t="s">
        <v>44</v>
      </c>
      <c r="N15" s="90" t="s">
        <v>131</v>
      </c>
      <c r="S15" s="26"/>
      <c r="T15" s="26"/>
      <c r="U15" s="26"/>
      <c r="W15" s="23">
        <v>-0.16666666666666879</v>
      </c>
      <c r="X15" s="23">
        <v>1.4E-2</v>
      </c>
      <c r="Y15" s="23">
        <f t="shared" si="0"/>
        <v>1.4E-2</v>
      </c>
      <c r="Z15" s="23" t="str">
        <f t="shared" si="1"/>
        <v>x</v>
      </c>
    </row>
    <row r="16" spans="13:26" s="27" customFormat="1" ht="16" x14ac:dyDescent="0.2">
      <c r="M16" s="89" t="s">
        <v>44</v>
      </c>
      <c r="N16" s="90" t="s">
        <v>134</v>
      </c>
      <c r="S16" s="26"/>
      <c r="T16" s="26"/>
      <c r="U16" s="26"/>
      <c r="W16" s="23">
        <v>0.16666666666666449</v>
      </c>
      <c r="X16" s="23">
        <v>1.4E-2</v>
      </c>
      <c r="Y16" s="23">
        <f t="shared" si="0"/>
        <v>1.4E-2</v>
      </c>
      <c r="Z16" s="23" t="str">
        <f t="shared" si="1"/>
        <v>x</v>
      </c>
    </row>
    <row r="17" spans="2:26" s="27" customFormat="1" ht="16" x14ac:dyDescent="0.2">
      <c r="B17" s="15"/>
      <c r="C17" s="26"/>
      <c r="D17" s="26"/>
      <c r="E17" s="26"/>
      <c r="H17" s="10"/>
      <c r="I17" s="10"/>
      <c r="J17" s="10"/>
      <c r="M17" s="89" t="s">
        <v>44</v>
      </c>
      <c r="N17" s="90" t="s">
        <v>138</v>
      </c>
      <c r="Q17" s="2"/>
      <c r="S17" s="26"/>
      <c r="T17" s="26"/>
      <c r="U17" s="26"/>
      <c r="W17" s="23">
        <v>0.33333333333333115</v>
      </c>
      <c r="X17" s="23">
        <v>1.4E-2</v>
      </c>
      <c r="Y17" s="23">
        <f t="shared" si="0"/>
        <v>1.4E-2</v>
      </c>
      <c r="Z17" s="23" t="str">
        <f t="shared" si="1"/>
        <v>x</v>
      </c>
    </row>
    <row r="18" spans="2:26" s="27" customFormat="1" ht="16" x14ac:dyDescent="0.2">
      <c r="B18" s="15"/>
      <c r="C18" s="26"/>
      <c r="D18" s="26"/>
      <c r="E18" s="26"/>
      <c r="H18" s="10"/>
      <c r="I18" s="10"/>
      <c r="J18" s="10"/>
      <c r="M18" s="89" t="s">
        <v>44</v>
      </c>
      <c r="N18" s="88" t="s">
        <v>142</v>
      </c>
      <c r="Q18" s="2"/>
      <c r="S18" s="26"/>
      <c r="T18" s="26"/>
      <c r="U18" s="26"/>
      <c r="W18" s="23">
        <v>0.49999999999999789</v>
      </c>
      <c r="X18" s="23">
        <v>1.4E-2</v>
      </c>
      <c r="Y18" s="23">
        <f t="shared" si="0"/>
        <v>1.4E-2</v>
      </c>
      <c r="Z18" s="23" t="str">
        <f t="shared" si="1"/>
        <v>x</v>
      </c>
    </row>
    <row r="19" spans="2:26" s="27" customFormat="1" ht="17" x14ac:dyDescent="0.25">
      <c r="B19" s="15"/>
      <c r="C19" s="26"/>
      <c r="D19" s="26"/>
      <c r="E19" s="26"/>
      <c r="H19" s="10"/>
      <c r="I19" s="10"/>
      <c r="J19" s="10"/>
      <c r="M19" s="89">
        <v>0</v>
      </c>
      <c r="N19" s="88" t="s">
        <v>145</v>
      </c>
      <c r="Q19" s="2"/>
      <c r="S19" s="26"/>
      <c r="T19" s="26"/>
      <c r="U19" s="26"/>
      <c r="W19" s="23">
        <v>0.66666666666666441</v>
      </c>
      <c r="X19" s="23">
        <v>1.4E-2</v>
      </c>
      <c r="Y19" s="23">
        <f t="shared" si="0"/>
        <v>1.4E-2</v>
      </c>
      <c r="Z19" s="23" t="str">
        <f t="shared" si="1"/>
        <v>x</v>
      </c>
    </row>
    <row r="20" spans="2:26" s="27" customFormat="1" ht="17" x14ac:dyDescent="0.25">
      <c r="B20" s="15"/>
      <c r="C20" s="26"/>
      <c r="D20" s="26"/>
      <c r="E20" s="26"/>
      <c r="H20" s="10"/>
      <c r="I20" s="10"/>
      <c r="J20" s="10"/>
      <c r="M20" s="89">
        <v>0</v>
      </c>
      <c r="N20" s="88" t="s">
        <v>149</v>
      </c>
      <c r="Q20" s="2"/>
      <c r="S20" s="26"/>
      <c r="T20" s="26"/>
      <c r="U20" s="26"/>
      <c r="W20" s="23">
        <v>0.83333333333333093</v>
      </c>
      <c r="X20" s="23">
        <v>1.4E-2</v>
      </c>
      <c r="Y20" s="23">
        <f t="shared" si="0"/>
        <v>1.4E-2</v>
      </c>
      <c r="Z20" s="23" t="str">
        <f t="shared" si="1"/>
        <v>x</v>
      </c>
    </row>
    <row r="21" spans="2:26" s="27" customFormat="1" ht="16" x14ac:dyDescent="0.2">
      <c r="B21" s="15"/>
      <c r="D21" s="26"/>
      <c r="E21" s="26"/>
      <c r="H21" s="10"/>
      <c r="I21" s="10"/>
      <c r="J21" s="10"/>
      <c r="M21" s="89" t="s">
        <v>44</v>
      </c>
      <c r="N21" s="88" t="s">
        <v>152</v>
      </c>
      <c r="Q21" s="2"/>
      <c r="S21" s="26"/>
      <c r="T21" s="26"/>
      <c r="U21" s="26"/>
      <c r="W21" s="23">
        <v>1.1666666666666643</v>
      </c>
      <c r="X21" s="23">
        <v>1.4E-2</v>
      </c>
      <c r="Y21" s="23">
        <f t="shared" si="0"/>
        <v>1.4E-2</v>
      </c>
      <c r="Z21" s="23" t="str">
        <f t="shared" si="1"/>
        <v>x</v>
      </c>
    </row>
    <row r="22" spans="2:26" s="27" customFormat="1" ht="16" x14ac:dyDescent="0.2">
      <c r="B22" s="15"/>
      <c r="C22" s="26"/>
      <c r="D22" s="26"/>
      <c r="E22" s="26"/>
      <c r="H22" s="10"/>
      <c r="I22" s="10"/>
      <c r="J22" s="10"/>
      <c r="M22" s="89">
        <v>0</v>
      </c>
      <c r="N22" s="88" t="s">
        <v>156</v>
      </c>
      <c r="Q22" s="2"/>
      <c r="S22" s="26"/>
      <c r="T22" s="26"/>
      <c r="U22" s="26"/>
      <c r="W22" s="23">
        <v>1.3333333333333313</v>
      </c>
      <c r="X22" s="23">
        <v>1.4E-2</v>
      </c>
      <c r="Y22" s="23">
        <f t="shared" si="0"/>
        <v>1.4E-2</v>
      </c>
      <c r="Z22" s="23" t="str">
        <f t="shared" si="1"/>
        <v>x</v>
      </c>
    </row>
    <row r="23" spans="2:26" s="27" customFormat="1" ht="16" x14ac:dyDescent="0.2">
      <c r="B23" s="15"/>
      <c r="C23" s="26"/>
      <c r="D23" s="26"/>
      <c r="E23" s="26"/>
      <c r="H23" s="10"/>
      <c r="I23" s="10"/>
      <c r="J23" s="10"/>
      <c r="Q23" s="2"/>
      <c r="S23" s="26"/>
      <c r="T23" s="26"/>
      <c r="U23" s="26"/>
      <c r="W23" s="23">
        <v>1.4999999999999982</v>
      </c>
      <c r="X23" s="23">
        <v>1.4E-2</v>
      </c>
      <c r="Y23" s="23">
        <f t="shared" si="0"/>
        <v>1.4E-2</v>
      </c>
      <c r="Z23" s="23" t="str">
        <f t="shared" si="1"/>
        <v>x</v>
      </c>
    </row>
    <row r="24" spans="2:26" s="27" customFormat="1" ht="16" x14ac:dyDescent="0.2">
      <c r="J24" s="10"/>
      <c r="Q24" s="2"/>
      <c r="S24" s="26"/>
      <c r="T24" s="26"/>
      <c r="U24" s="26"/>
      <c r="W24" s="23">
        <v>1.6666666666666652</v>
      </c>
      <c r="X24" s="23">
        <v>1.4E-2</v>
      </c>
      <c r="Y24" s="23">
        <f t="shared" si="0"/>
        <v>1.4E-2</v>
      </c>
      <c r="Z24" s="23" t="str">
        <f t="shared" si="1"/>
        <v>x</v>
      </c>
    </row>
    <row r="25" spans="2:26" s="27" customFormat="1" ht="16" x14ac:dyDescent="0.2">
      <c r="F25" s="14" t="s">
        <v>169</v>
      </c>
      <c r="G25" s="14" t="s">
        <v>3</v>
      </c>
      <c r="H25" s="30" t="s">
        <v>13</v>
      </c>
      <c r="I25" s="30" t="s">
        <v>44</v>
      </c>
      <c r="J25" s="14" t="s">
        <v>402</v>
      </c>
      <c r="K25" s="14" t="s">
        <v>403</v>
      </c>
      <c r="Q25" s="2"/>
      <c r="S25" s="26"/>
      <c r="T25" s="26"/>
      <c r="U25" s="26"/>
      <c r="W25" s="23">
        <v>1.8333333333333321</v>
      </c>
      <c r="X25" s="23">
        <v>1.4E-2</v>
      </c>
      <c r="Y25" s="23">
        <f t="shared" si="0"/>
        <v>1.4E-2</v>
      </c>
      <c r="Z25" s="23" t="str">
        <f t="shared" si="1"/>
        <v>x</v>
      </c>
    </row>
    <row r="26" spans="2:26" s="27" customFormat="1" ht="16" x14ac:dyDescent="0.2">
      <c r="C26" s="30" t="s">
        <v>166</v>
      </c>
      <c r="D26" s="14" t="s">
        <v>404</v>
      </c>
      <c r="E26" s="8" t="s">
        <v>405</v>
      </c>
      <c r="F26" s="29" t="s">
        <v>127</v>
      </c>
      <c r="G26" s="29" t="s">
        <v>406</v>
      </c>
      <c r="H26" s="29" t="s">
        <v>407</v>
      </c>
      <c r="I26" s="29" t="str">
        <f>IF(ISNUMBER(SEARCH("pop",$D$27)),"raw value","raw CV &lt;&lt;")</f>
        <v>raw value</v>
      </c>
      <c r="J26" s="29" t="str">
        <f>IF(ISNUMBER(SEARCH("pop",$D$27)),"z score","&lt;&lt; standardized CV")</f>
        <v>z score</v>
      </c>
      <c r="K26" s="29" t="str">
        <f>IF(ISNUMBER(SEARCH("pop",$D$27)),"probability of x","&lt;&lt; probability")</f>
        <v>probability of x</v>
      </c>
      <c r="Q26"/>
      <c r="S26" s="26"/>
      <c r="T26" s="26"/>
      <c r="U26" s="26"/>
      <c r="W26" s="23">
        <v>2.1666666666666652</v>
      </c>
      <c r="X26" s="23">
        <v>1.4E-2</v>
      </c>
      <c r="Y26" s="23">
        <f t="shared" si="0"/>
        <v>1.4E-2</v>
      </c>
      <c r="Z26" s="23" t="str">
        <f t="shared" si="1"/>
        <v>x</v>
      </c>
    </row>
    <row r="27" spans="2:26" s="35" customFormat="1" ht="16" x14ac:dyDescent="0.2">
      <c r="B27" s="97" t="s">
        <v>408</v>
      </c>
      <c r="C27" s="85">
        <v>1</v>
      </c>
      <c r="D27" s="11" t="s">
        <v>409</v>
      </c>
      <c r="E27" s="11" t="s">
        <v>442</v>
      </c>
      <c r="F27" s="34" t="s">
        <v>410</v>
      </c>
      <c r="G27" s="87">
        <v>75</v>
      </c>
      <c r="H27" s="87">
        <v>8</v>
      </c>
      <c r="I27" s="87">
        <v>89</v>
      </c>
      <c r="J27" s="17">
        <f>(I27-G27)/H27</f>
        <v>1.75</v>
      </c>
      <c r="K27" s="18">
        <f>_xlfn.NORM.S.DIST(J27,TRUE)</f>
        <v>0.95994084313618289</v>
      </c>
      <c r="Q27"/>
      <c r="S27" s="36"/>
      <c r="T27" s="36"/>
      <c r="U27" s="36"/>
      <c r="W27" s="23">
        <v>2.3333333333333313</v>
      </c>
      <c r="X27" s="23">
        <v>1.4E-2</v>
      </c>
      <c r="Y27" s="23">
        <f t="shared" si="0"/>
        <v>1.4E-2</v>
      </c>
      <c r="Z27" s="23" t="str">
        <f t="shared" si="1"/>
        <v>x</v>
      </c>
    </row>
    <row r="28" spans="2:26" s="10" customFormat="1" ht="16" x14ac:dyDescent="0.2">
      <c r="B28" s="97" t="s">
        <v>411</v>
      </c>
      <c r="C28" s="85"/>
      <c r="D28" s="11"/>
      <c r="E28" s="9"/>
      <c r="F28" s="9"/>
      <c r="G28" s="95"/>
      <c r="H28" s="95"/>
      <c r="I28" s="95"/>
      <c r="J28" s="93"/>
      <c r="K28" s="94"/>
      <c r="N28"/>
      <c r="Q28"/>
      <c r="S28" s="15"/>
      <c r="T28" s="15"/>
      <c r="U28" s="15"/>
      <c r="W28" s="23">
        <v>-1.8333333333333366</v>
      </c>
      <c r="X28" s="23">
        <v>3.7999999999999999E-2</v>
      </c>
      <c r="Y28" s="23">
        <f t="shared" si="0"/>
        <v>3.7999999999999999E-2</v>
      </c>
      <c r="Z28" s="23" t="str">
        <f t="shared" si="1"/>
        <v>x</v>
      </c>
    </row>
    <row r="29" spans="2:26" s="10" customFormat="1" x14ac:dyDescent="0.2">
      <c r="B29" s="98"/>
      <c r="S29" s="15"/>
      <c r="T29" s="15"/>
      <c r="U29" s="15"/>
      <c r="W29" s="23">
        <v>-1.6666666666666696</v>
      </c>
      <c r="X29" s="23">
        <v>3.7999999999999999E-2</v>
      </c>
      <c r="Y29" s="23">
        <f t="shared" si="0"/>
        <v>3.7999999999999999E-2</v>
      </c>
      <c r="Z29" s="23" t="str">
        <f t="shared" si="1"/>
        <v>x</v>
      </c>
    </row>
    <row r="30" spans="2:26" s="27" customFormat="1" ht="16" x14ac:dyDescent="0.2">
      <c r="B30" s="28"/>
      <c r="C30"/>
      <c r="D30" s="10"/>
      <c r="E30" s="10"/>
      <c r="F30" s="29" t="s">
        <v>127</v>
      </c>
      <c r="G30" s="29" t="s">
        <v>406</v>
      </c>
      <c r="H30" s="29" t="s">
        <v>407</v>
      </c>
      <c r="I30" s="29" t="str">
        <f>IF(ISNUMBER(SEARCH("pop",$D$27)),"value","raw sample mean &gt;&gt;")</f>
        <v>value</v>
      </c>
      <c r="J30" s="29" t="str">
        <f>IF(ISNUMBER(SEARCH("pop",$D$27)),"z score","standardized test stat &gt;&gt;")</f>
        <v>z score</v>
      </c>
      <c r="K30" s="29" t="str">
        <f>IF(ISNUMBER(SEARCH("pop",$D$27)),"probability of x","&gt;&gt; probability")</f>
        <v>probability of x</v>
      </c>
      <c r="Q30" s="2"/>
      <c r="S30" s="26"/>
      <c r="T30" s="26"/>
      <c r="U30" s="26"/>
      <c r="W30" s="23">
        <v>-1.5000000000000027</v>
      </c>
      <c r="X30" s="23">
        <v>3.7999999999999999E-2</v>
      </c>
      <c r="Y30" s="23">
        <f t="shared" si="0"/>
        <v>3.7999999999999999E-2</v>
      </c>
      <c r="Z30" s="23" t="str">
        <f t="shared" si="1"/>
        <v>x</v>
      </c>
    </row>
    <row r="31" spans="2:26" s="35" customFormat="1" ht="16" x14ac:dyDescent="0.2">
      <c r="B31" s="28" t="s">
        <v>412</v>
      </c>
      <c r="C31" s="85"/>
      <c r="D31" s="11"/>
      <c r="E31" s="9"/>
      <c r="F31" s="9"/>
      <c r="G31" s="95"/>
      <c r="H31" s="95"/>
      <c r="I31" s="95"/>
      <c r="J31" s="93"/>
      <c r="K31" s="96"/>
      <c r="Q31" s="7"/>
      <c r="S31" s="36"/>
      <c r="T31" s="36"/>
      <c r="U31" s="36"/>
      <c r="W31" s="23">
        <v>-1.3333333333333357</v>
      </c>
      <c r="X31" s="23">
        <v>3.7999999999999999E-2</v>
      </c>
      <c r="Y31" s="23">
        <f t="shared" si="0"/>
        <v>3.7999999999999999E-2</v>
      </c>
      <c r="Z31" s="23" t="str">
        <f t="shared" si="1"/>
        <v>x</v>
      </c>
    </row>
    <row r="32" spans="2:26" s="27" customFormat="1" ht="16" x14ac:dyDescent="0.2">
      <c r="B32" s="37"/>
      <c r="C32" s="35"/>
      <c r="D32" s="35"/>
      <c r="E32" s="35"/>
      <c r="F32" s="35"/>
      <c r="G32" s="35"/>
      <c r="H32" s="35"/>
      <c r="I32" s="35"/>
      <c r="J32"/>
      <c r="K32" s="35"/>
      <c r="L32" s="35"/>
      <c r="Q32" s="2"/>
      <c r="S32" s="26"/>
      <c r="T32" s="26"/>
      <c r="U32" s="26"/>
      <c r="W32" s="23">
        <v>-1.1666666666666687</v>
      </c>
      <c r="X32" s="23">
        <v>3.7999999999999999E-2</v>
      </c>
      <c r="Y32" s="23">
        <f t="shared" si="0"/>
        <v>3.7999999999999999E-2</v>
      </c>
      <c r="Z32" s="23" t="str">
        <f t="shared" si="1"/>
        <v>x</v>
      </c>
    </row>
    <row r="33" spans="1:26" s="27" customFormat="1" ht="25" customHeight="1" x14ac:dyDescent="0.2">
      <c r="Q33" s="2"/>
      <c r="S33" s="26"/>
      <c r="T33" s="26"/>
      <c r="U33" s="26"/>
      <c r="W33" s="23">
        <v>-0.83333333333333526</v>
      </c>
      <c r="X33" s="23">
        <v>3.7999999999999999E-2</v>
      </c>
      <c r="Y33" s="23">
        <f t="shared" si="0"/>
        <v>3.7999999999999999E-2</v>
      </c>
      <c r="Z33" s="23" t="str">
        <f t="shared" si="1"/>
        <v>x</v>
      </c>
    </row>
    <row r="34" spans="1:26" s="27" customFormat="1" ht="32" customHeight="1" x14ac:dyDescent="0.2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Q34" s="2"/>
      <c r="S34" s="26"/>
      <c r="T34" s="26"/>
      <c r="U34" s="26"/>
      <c r="W34" s="23">
        <v>-0.66666666666666874</v>
      </c>
      <c r="X34" s="23">
        <v>3.7999999999999999E-2</v>
      </c>
      <c r="Y34" s="23">
        <f t="shared" si="0"/>
        <v>3.7999999999999999E-2</v>
      </c>
      <c r="Z34" s="23" t="str">
        <f t="shared" si="1"/>
        <v>x</v>
      </c>
    </row>
    <row r="35" spans="1:26" s="27" customFormat="1" ht="83" customHeight="1" x14ac:dyDescent="0.2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Q35" s="2"/>
      <c r="S35" s="26"/>
      <c r="T35" s="26"/>
      <c r="U35" s="26"/>
      <c r="W35" s="23">
        <v>-0.50000000000000222</v>
      </c>
      <c r="X35" s="23">
        <v>3.7999999999999999E-2</v>
      </c>
      <c r="Y35" s="23">
        <f t="shared" si="0"/>
        <v>3.7999999999999999E-2</v>
      </c>
      <c r="Z35" s="23" t="str">
        <f t="shared" si="1"/>
        <v>x</v>
      </c>
    </row>
    <row r="36" spans="1:26" s="27" customFormat="1" ht="80" customHeight="1" x14ac:dyDescent="0.2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Q36" s="2"/>
      <c r="S36" s="26"/>
      <c r="T36" s="26"/>
      <c r="U36" s="26"/>
      <c r="W36" s="23">
        <v>-0.33333333333333548</v>
      </c>
      <c r="X36" s="23">
        <v>3.7999999999999999E-2</v>
      </c>
      <c r="Y36" s="23">
        <f t="shared" si="0"/>
        <v>3.7999999999999999E-2</v>
      </c>
      <c r="Z36" s="23" t="str">
        <f t="shared" si="1"/>
        <v>x</v>
      </c>
    </row>
    <row r="37" spans="1:26" s="27" customFormat="1" ht="55" customHeight="1" x14ac:dyDescent="0.2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Q37" s="2"/>
      <c r="S37" s="26"/>
      <c r="T37" s="26"/>
      <c r="U37" s="26"/>
      <c r="W37" s="23">
        <v>-0.16666666666666879</v>
      </c>
      <c r="X37" s="23">
        <v>3.7999999999999999E-2</v>
      </c>
      <c r="Y37" s="23">
        <f t="shared" si="0"/>
        <v>3.7999999999999999E-2</v>
      </c>
      <c r="Z37" s="23" t="str">
        <f t="shared" si="1"/>
        <v>x</v>
      </c>
    </row>
    <row r="38" spans="1:26" s="27" customFormat="1" ht="36" customHeight="1" x14ac:dyDescent="0.2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Q38" s="2"/>
      <c r="S38" s="26"/>
      <c r="T38" s="26"/>
      <c r="U38" s="26"/>
      <c r="W38" s="23">
        <v>0.16666666666666449</v>
      </c>
      <c r="X38" s="23">
        <v>3.7999999999999999E-2</v>
      </c>
      <c r="Y38" s="23">
        <f t="shared" si="0"/>
        <v>3.7999999999999999E-2</v>
      </c>
      <c r="Z38" s="23" t="str">
        <f t="shared" si="1"/>
        <v>x</v>
      </c>
    </row>
    <row r="39" spans="1:26" s="27" customFormat="1" ht="51" customHeight="1" x14ac:dyDescent="0.2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Q39" s="2"/>
      <c r="S39" s="26"/>
      <c r="T39" s="26"/>
      <c r="U39" s="26"/>
      <c r="W39" s="23">
        <v>0.33333333333333115</v>
      </c>
      <c r="X39" s="23">
        <v>3.7999999999999999E-2</v>
      </c>
      <c r="Y39" s="23">
        <f t="shared" si="0"/>
        <v>3.7999999999999999E-2</v>
      </c>
      <c r="Z39" s="23" t="str">
        <f t="shared" si="1"/>
        <v>x</v>
      </c>
    </row>
    <row r="40" spans="1:26" s="27" customFormat="1" ht="16" x14ac:dyDescent="0.2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Q40" s="2"/>
      <c r="S40" s="26"/>
      <c r="T40" s="26"/>
      <c r="U40" s="26"/>
      <c r="W40" s="23">
        <v>0.49999999999999789</v>
      </c>
      <c r="X40" s="23">
        <v>3.7999999999999999E-2</v>
      </c>
      <c r="Y40" s="23">
        <f t="shared" si="0"/>
        <v>3.7999999999999999E-2</v>
      </c>
      <c r="Z40" s="23" t="str">
        <f t="shared" si="1"/>
        <v>x</v>
      </c>
    </row>
    <row r="41" spans="1:26" s="27" customFormat="1" ht="16" x14ac:dyDescent="0.2">
      <c r="Q41" s="2"/>
      <c r="S41" s="26"/>
      <c r="T41" s="26"/>
      <c r="U41" s="26"/>
      <c r="W41" s="23">
        <v>0.66666666666666441</v>
      </c>
      <c r="X41" s="23">
        <v>3.7999999999999999E-2</v>
      </c>
      <c r="Y41" s="23">
        <f t="shared" si="0"/>
        <v>3.7999999999999999E-2</v>
      </c>
      <c r="Z41" s="23" t="str">
        <f t="shared" si="1"/>
        <v>x</v>
      </c>
    </row>
    <row r="42" spans="1:26" s="27" customFormat="1" ht="16" x14ac:dyDescent="0.2">
      <c r="Q42" s="2"/>
      <c r="S42" s="26"/>
      <c r="T42" s="26"/>
      <c r="U42" s="26"/>
      <c r="W42" s="23">
        <v>0.83333333333333093</v>
      </c>
      <c r="X42" s="23">
        <v>3.7999999999999999E-2</v>
      </c>
      <c r="Y42" s="23">
        <f t="shared" si="0"/>
        <v>3.7999999999999999E-2</v>
      </c>
      <c r="Z42" s="23" t="str">
        <f t="shared" si="1"/>
        <v>x</v>
      </c>
    </row>
    <row r="43" spans="1:26" s="27" customFormat="1" ht="16" x14ac:dyDescent="0.2">
      <c r="D43" s="26"/>
      <c r="Q43" s="2"/>
      <c r="S43" s="26"/>
      <c r="T43" s="26"/>
      <c r="U43" s="26"/>
      <c r="W43" s="23">
        <v>1.1666666666666643</v>
      </c>
      <c r="X43" s="23">
        <v>3.7999999999999999E-2</v>
      </c>
      <c r="Y43" s="23">
        <f t="shared" si="0"/>
        <v>3.7999999999999999E-2</v>
      </c>
      <c r="Z43" s="23" t="str">
        <f t="shared" si="1"/>
        <v>x</v>
      </c>
    </row>
    <row r="44" spans="1:26" s="27" customFormat="1" ht="16" x14ac:dyDescent="0.2">
      <c r="Q44" s="2"/>
      <c r="S44" s="26"/>
      <c r="T44" s="26"/>
      <c r="U44" s="26"/>
      <c r="W44" s="23">
        <v>1.3333333333333313</v>
      </c>
      <c r="X44" s="23">
        <v>3.7999999999999999E-2</v>
      </c>
      <c r="Y44" s="23">
        <f t="shared" si="0"/>
        <v>3.7999999999999999E-2</v>
      </c>
      <c r="Z44" s="23" t="str">
        <f t="shared" si="1"/>
        <v>x</v>
      </c>
    </row>
    <row r="45" spans="1:26" s="27" customFormat="1" ht="17" thickBot="1" x14ac:dyDescent="0.25">
      <c r="Q45" s="2"/>
      <c r="S45" s="26"/>
      <c r="T45" s="26"/>
      <c r="U45" s="26"/>
      <c r="W45" s="23">
        <v>1.4999999999999982</v>
      </c>
      <c r="X45" s="23">
        <v>3.7999999999999999E-2</v>
      </c>
      <c r="Y45" s="23">
        <f t="shared" si="0"/>
        <v>3.7999999999999999E-2</v>
      </c>
      <c r="Z45" s="23" t="str">
        <f t="shared" si="1"/>
        <v>x</v>
      </c>
    </row>
    <row r="46" spans="1:26" s="27" customFormat="1" ht="16" x14ac:dyDescent="0.2">
      <c r="A46" s="99"/>
      <c r="B46" s="100"/>
      <c r="C46" s="100"/>
      <c r="D46" s="100"/>
      <c r="E46" s="100"/>
      <c r="F46" s="100"/>
      <c r="G46" s="100"/>
      <c r="H46" s="100"/>
      <c r="I46" s="100"/>
      <c r="J46" s="101"/>
      <c r="K46" s="38"/>
      <c r="L46" s="38"/>
      <c r="M46" s="38"/>
      <c r="N46" s="38"/>
      <c r="O46" s="38"/>
      <c r="P46" s="38"/>
      <c r="Q46" s="38"/>
      <c r="R46" s="3"/>
      <c r="S46" s="39"/>
      <c r="T46" s="39"/>
      <c r="U46" s="39"/>
      <c r="V46" s="38"/>
      <c r="W46" s="23">
        <v>1.6666666666666652</v>
      </c>
      <c r="X46" s="23">
        <v>3.7999999999999999E-2</v>
      </c>
      <c r="Y46" s="23">
        <f t="shared" si="0"/>
        <v>3.7999999999999999E-2</v>
      </c>
      <c r="Z46" s="23" t="str">
        <f t="shared" si="1"/>
        <v>x</v>
      </c>
    </row>
    <row r="47" spans="1:26" ht="16" x14ac:dyDescent="0.2">
      <c r="A47" s="4" t="s">
        <v>160</v>
      </c>
      <c r="B47" s="16"/>
      <c r="C47" s="23"/>
      <c r="D47" s="41" t="str">
        <f t="shared" ref="D47:I47" si="2">F26</f>
        <v>shading</v>
      </c>
      <c r="E47" s="41" t="str">
        <f t="shared" si="2"/>
        <v>pop mean</v>
      </c>
      <c r="F47" s="41" t="str">
        <f t="shared" si="2"/>
        <v>expected variability</v>
      </c>
      <c r="G47" s="41" t="str">
        <f t="shared" si="2"/>
        <v>raw value</v>
      </c>
      <c r="H47" s="41" t="str">
        <f t="shared" si="2"/>
        <v>z score</v>
      </c>
      <c r="I47" s="41" t="str">
        <f t="shared" si="2"/>
        <v>probability of x</v>
      </c>
      <c r="J47" s="102"/>
      <c r="K47" s="16"/>
      <c r="L47" s="25" t="str">
        <f t="shared" ref="L47:M62" si="3">M7</f>
        <v>x</v>
      </c>
      <c r="M47" s="25" t="str">
        <f t="shared" si="3"/>
        <v>standard axis</v>
      </c>
      <c r="N47" s="16"/>
      <c r="O47" s="38"/>
      <c r="P47" s="38"/>
      <c r="Q47" s="3"/>
      <c r="R47" s="38"/>
      <c r="S47" s="39" t="s">
        <v>161</v>
      </c>
      <c r="T47" s="23" t="s">
        <v>162</v>
      </c>
      <c r="U47" s="39" t="s">
        <v>163</v>
      </c>
      <c r="V47" s="38"/>
      <c r="W47" s="23">
        <v>1.8333333333333321</v>
      </c>
      <c r="X47" s="23">
        <v>3.7999999999999999E-2</v>
      </c>
      <c r="Y47" s="23">
        <f t="shared" si="0"/>
        <v>3.7999999999999999E-2</v>
      </c>
      <c r="Z47" s="23" t="str">
        <f t="shared" si="1"/>
        <v>x</v>
      </c>
    </row>
    <row r="48" spans="1:26" ht="16" x14ac:dyDescent="0.2">
      <c r="A48" s="20" t="s">
        <v>166</v>
      </c>
      <c r="B48" s="19" t="s">
        <v>167</v>
      </c>
      <c r="C48" s="19" t="s">
        <v>168</v>
      </c>
      <c r="D48" s="19" t="s">
        <v>169</v>
      </c>
      <c r="E48" s="20" t="s">
        <v>3</v>
      </c>
      <c r="F48" s="40" t="str">
        <f>H25</f>
        <v>σ</v>
      </c>
      <c r="G48" s="40" t="str">
        <f>I25</f>
        <v>x</v>
      </c>
      <c r="H48" s="20" t="str">
        <f>J25</f>
        <v>z score</v>
      </c>
      <c r="I48" s="20" t="str">
        <f>K25</f>
        <v>P(x)</v>
      </c>
      <c r="J48" s="103"/>
      <c r="K48" s="16"/>
      <c r="L48" s="25" t="str">
        <f t="shared" si="3"/>
        <v>x</v>
      </c>
      <c r="M48" s="25" t="str">
        <f t="shared" si="3"/>
        <v>x, x̅</v>
      </c>
      <c r="N48" s="16"/>
      <c r="O48" s="38" t="s">
        <v>170</v>
      </c>
      <c r="P48" s="38"/>
      <c r="Q48" s="38"/>
      <c r="R48" s="38"/>
      <c r="S48" s="40" t="str">
        <f>L54</f>
        <v>x</v>
      </c>
      <c r="T48" s="91" t="s">
        <v>44</v>
      </c>
      <c r="U48" s="40" t="str">
        <f>L54</f>
        <v>x</v>
      </c>
      <c r="V48" s="38"/>
      <c r="W48" s="23">
        <v>-1.8333333333333366</v>
      </c>
      <c r="X48" s="23">
        <v>6.2000000000000006E-2</v>
      </c>
      <c r="Y48" s="23">
        <f t="shared" si="0"/>
        <v>6.2000000000000006E-2</v>
      </c>
      <c r="Z48" s="23" t="str">
        <f t="shared" si="1"/>
        <v>x</v>
      </c>
    </row>
    <row r="49" spans="1:26" ht="34" x14ac:dyDescent="0.2">
      <c r="A49" s="41">
        <f t="shared" ref="A49:I50" si="4">C27</f>
        <v>1</v>
      </c>
      <c r="B49" s="41" t="str">
        <f t="shared" si="4"/>
        <v>normal pop</v>
      </c>
      <c r="C49" s="41" t="str">
        <f t="shared" si="4"/>
        <v>Amira</v>
      </c>
      <c r="D49" s="41" t="str">
        <f t="shared" si="4"/>
        <v>left</v>
      </c>
      <c r="E49" s="118">
        <f t="shared" si="4"/>
        <v>75</v>
      </c>
      <c r="F49" s="119">
        <f t="shared" si="4"/>
        <v>8</v>
      </c>
      <c r="G49" s="118">
        <f t="shared" si="4"/>
        <v>89</v>
      </c>
      <c r="H49" s="42">
        <f t="shared" si="4"/>
        <v>1.75</v>
      </c>
      <c r="I49" s="43">
        <f t="shared" si="4"/>
        <v>0.95994084313618289</v>
      </c>
      <c r="J49" s="103"/>
      <c r="K49" s="16"/>
      <c r="L49" s="25" t="str">
        <f t="shared" si="3"/>
        <v>x</v>
      </c>
      <c r="M49" s="25" t="str">
        <f t="shared" si="3"/>
        <v>Empirical Rule</v>
      </c>
      <c r="N49" s="16"/>
      <c r="O49" s="38"/>
      <c r="P49" s="38"/>
      <c r="Q49" s="44" t="s">
        <v>174</v>
      </c>
      <c r="R49" s="45" t="s">
        <v>175</v>
      </c>
      <c r="S49" s="45" t="str">
        <f>B67&amp;" "&amp;S47</f>
        <v>normal pop X1</v>
      </c>
      <c r="T49" s="45" t="str">
        <f>B68&amp;" "&amp;T47</f>
        <v xml:space="preserve"> X2</v>
      </c>
      <c r="U49" s="45" t="str">
        <f>B71&amp;" "&amp;U47</f>
        <v xml:space="preserve"> X3</v>
      </c>
      <c r="V49" s="38"/>
      <c r="W49" s="23">
        <v>-1.6666666666666696</v>
      </c>
      <c r="X49" s="23">
        <v>6.2000000000000006E-2</v>
      </c>
      <c r="Y49" s="23">
        <f t="shared" si="0"/>
        <v>6.2000000000000006E-2</v>
      </c>
      <c r="Z49" s="23" t="str">
        <f t="shared" si="1"/>
        <v>x</v>
      </c>
    </row>
    <row r="50" spans="1:26" ht="16" x14ac:dyDescent="0.2">
      <c r="A50" s="41">
        <f t="shared" si="4"/>
        <v>0</v>
      </c>
      <c r="B50" s="41">
        <f t="shared" si="4"/>
        <v>0</v>
      </c>
      <c r="C50" s="41">
        <f t="shared" si="4"/>
        <v>0</v>
      </c>
      <c r="D50" s="41">
        <f t="shared" si="4"/>
        <v>0</v>
      </c>
      <c r="E50" s="118">
        <f t="shared" si="4"/>
        <v>0</v>
      </c>
      <c r="F50" s="119">
        <f t="shared" si="4"/>
        <v>0</v>
      </c>
      <c r="G50" s="120">
        <f t="shared" si="4"/>
        <v>0</v>
      </c>
      <c r="H50" s="42">
        <f t="shared" si="4"/>
        <v>0</v>
      </c>
      <c r="I50" s="43">
        <f t="shared" si="4"/>
        <v>0</v>
      </c>
      <c r="J50" s="102"/>
      <c r="K50" s="16"/>
      <c r="L50" s="25">
        <f t="shared" si="3"/>
        <v>0</v>
      </c>
      <c r="M50" s="25" t="str">
        <f t="shared" si="3"/>
        <v>Cumulative %</v>
      </c>
      <c r="N50" s="16"/>
      <c r="O50" s="58" t="s">
        <v>179</v>
      </c>
      <c r="P50" s="58">
        <f>C121-C115</f>
        <v>6</v>
      </c>
      <c r="Q50" s="46">
        <f>C115</f>
        <v>-3</v>
      </c>
      <c r="R50" s="81">
        <f>IF(
    LEFT($B$67,1) ="T",
    _xlfn.T.DIST(Q50, $A$67-1, FALSE),
    _xlfn.NORM.S.DIST(Q50, FALSE)
)</f>
        <v>4.4318484119380075E-3</v>
      </c>
      <c r="S50" s="81" cm="1">
        <f t="array" ref="S50">_xlfn.IFS(
    FALSE, N("Check if X1 shading is ON"),
    $S$48&lt;&gt;"x", NA(),
    FALSE, N("Check if case is 'LEFT' and x axis value less than z score"),
    AND($D$67 = "LEFT", $Q50 &lt; IF($H$67="", 0, $H$67)), $R50,
    FALSE, N("Check if case is 'RIGHT' and x axis value greater than z score"),
    AND($D$67 = "RIGHT", $Q50 &gt; IF($H$67="", 0, $H$67)), $R50,
    FALSE, N("Default case: Return NA()"),
    TRUE, NA()
)</f>
        <v>4.4318484119380075E-3</v>
      </c>
      <c r="T50" s="81" t="e" cm="1">
        <f t="array" ref="T50">_xlfn.IFS(
    FALSE, N("Check if X1 shading is ON"),
    $S$48&lt;&gt;"x", NA(),
    FALSE, N("Check if case is 'LEFT' and x axis value less than z score"),
    AND($D$68 = "LEFT", $Q50 &lt; IF($H$68="", 0, $H$68)), $R50,
    FALSE, N("Check if case is 'RIGHT' and x axis value greater than z score"),
    AND($D$68 = "RIGHT", $Q50 &gt; IF($H$68="", 0, $H$68)), $R50,
    FALSE, N("Default case: Return NA()"),
    TRUE, NA()
)</f>
        <v>#N/A</v>
      </c>
      <c r="U50" s="81" t="e" cm="1">
        <f t="array" ref="U50">_xlfn.IFS(
    FALSE, N("Check if X1 shading is ON"),
    $U$48&lt;&gt;"x", NA(),
    FALSE, N("Check if case is 'LEFT' and x axis value less than z score"),
    AND($D$71 = "LEFT", $Q50 &lt; IF($H$71="", 0, $H$71)), $R50,
    FALSE, N("Check if case is 'RIGHT' and x axis value greater than z score"),
    AND($D$71 = "RIGHT", $Q50 &gt; IF($H$71="", 0, $H$71)), $R50,
    FALSE, N("Check if case is 'TWO' and both directions"),
    AND(
        $D$71 = "TWO",
        OR($Q50 &lt; -ABS($H$71), $Q50 &gt; ABS($H$71))
    ), $R50,
    FALSE, N("Default case: Return NA()"),
    TRUE, NA()
)</f>
        <v>#VALUE!</v>
      </c>
      <c r="V50" s="38"/>
      <c r="W50" s="23">
        <v>-1.5000000000000027</v>
      </c>
      <c r="X50" s="23">
        <v>6.2000000000000006E-2</v>
      </c>
      <c r="Y50" s="23">
        <f t="shared" si="0"/>
        <v>6.2000000000000006E-2</v>
      </c>
      <c r="Z50" s="23" t="str">
        <f t="shared" si="1"/>
        <v>x</v>
      </c>
    </row>
    <row r="51" spans="1:26" ht="18" customHeight="1" x14ac:dyDescent="0.2">
      <c r="A51" s="39"/>
      <c r="B51" s="39"/>
      <c r="C51" s="39"/>
      <c r="D51" s="39"/>
      <c r="E51" s="121"/>
      <c r="F51" s="16"/>
      <c r="G51" s="16"/>
      <c r="H51" s="16"/>
      <c r="I51" s="16"/>
      <c r="J51" s="102"/>
      <c r="K51" s="16"/>
      <c r="L51" s="25" t="str">
        <f t="shared" si="3"/>
        <v>x</v>
      </c>
      <c r="M51" s="25" t="str">
        <f t="shared" si="3"/>
        <v>series1&amp;2 raw scale</v>
      </c>
      <c r="N51" s="16"/>
      <c r="O51" s="58" t="s">
        <v>183</v>
      </c>
      <c r="P51" s="58">
        <v>144</v>
      </c>
      <c r="Q51" s="46">
        <f t="shared" ref="Q51:Q114" si="5">Q50+$P$52</f>
        <v>-2.9583333333333335</v>
      </c>
      <c r="R51" s="81">
        <f t="shared" ref="R51:R114" si="6">IF(
    LEFT($B$67,1) ="T",
    _xlfn.T.DIST(Q51, $A$67-1, FALSE),
    _xlfn.NORM.S.DIST(Q51, FALSE)
)</f>
        <v>5.0175847389326532E-3</v>
      </c>
      <c r="S51" s="81" cm="1">
        <f t="array" ref="S51">_xlfn.IFS(
    FALSE, N("Check if X1 shading is ON"),
    $S$48&lt;&gt;"x", NA(),
    FALSE, N("Check if case is 'LEFT' and x axis value less than z score"),
    AND($D$67 = "LEFT", $Q51 &lt; IF($H$67="", 0, $H$67)), $R51,
    FALSE, N("Check if case is 'RIGHT' and x axis value greater than z score"),
    AND($D$67 = "RIGHT", $Q51 &gt; IF($H$67="", 0, $H$67)), $R51,
    FALSE, N("Check if case is 'TWO' and both directions"),
    AND(
        $D$67 = "TWO",
        OR($Q51 &lt; -ABS($H$67), $Q51 &gt; ABS($H$68))
    ), $R51,
    FALSE, N("Default case: Return NA()"),
    TRUE, NA()
)</f>
        <v>5.0175847389326532E-3</v>
      </c>
      <c r="T51" s="81" t="e" cm="1">
        <f t="array" ref="T51">_xlfn.IFS(
    FALSE, N("Check if X1 shading is ON"),
    $S$48&lt;&gt;"x", NA(),
    FALSE, N("Check if case is 'LEFT' and x axis value less than z score"),
    AND($D$68 = "LEFT", $Q51 &lt; IF($H$68="", 0, $H$68)), $R51,
    FALSE, N("Check if case is 'RIGHT' and x axis value greater than z score"),
    AND($D$68 = "RIGHT", $Q51 &gt; IF($H$68="", 0, $H$68)), $R51,
    FALSE, N("Default case: Return NA()"),
    TRUE, NA()
)</f>
        <v>#N/A</v>
      </c>
      <c r="U51" s="81" t="e" cm="1">
        <f t="array" ref="U51">_xlfn.IFS(
    FALSE, N("Check if X1 shading is ON"),
    $U$48&lt;&gt;"x", NA(),
    FALSE, N("Check if case is 'LEFT' and x axis value less than z score"),
    AND($D$71 = "LEFT", $Q51 &lt; IF($H$71="", 0, $H$71)), $R51,
    FALSE, N("Check if case is 'RIGHT' and x axis value greater than z score"),
    AND($D$71 = "RIGHT", $Q51 &gt; IF($H$71="", 0, $H$71)), $R51,
    FALSE, N("Check if case is 'TWO' and both directions"),
    AND(
        $D$71 = "TWO",
        OR($Q51 &lt; -ABS($H$71), $Q51 &gt; ABS($H$71))
    ), $R51,
    FALSE, N("Default case: Return NA()"),
    TRUE, NA()
)</f>
        <v>#VALUE!</v>
      </c>
      <c r="V51" s="38"/>
      <c r="W51" s="23">
        <v>-1.3333333333333357</v>
      </c>
      <c r="X51" s="23">
        <v>6.2000000000000006E-2</v>
      </c>
      <c r="Y51" s="23">
        <f t="shared" si="0"/>
        <v>6.2000000000000006E-2</v>
      </c>
      <c r="Z51" s="23" t="str">
        <f t="shared" si="1"/>
        <v>x</v>
      </c>
    </row>
    <row r="52" spans="1:26" ht="16" x14ac:dyDescent="0.2">
      <c r="A52" s="39"/>
      <c r="B52" s="16"/>
      <c r="C52" s="16"/>
      <c r="D52" s="41" t="str">
        <f t="shared" ref="D52:I53" si="7">F30</f>
        <v>shading</v>
      </c>
      <c r="E52" s="41" t="str">
        <f t="shared" si="7"/>
        <v>pop mean</v>
      </c>
      <c r="F52" s="41" t="str">
        <f t="shared" si="7"/>
        <v>expected variability</v>
      </c>
      <c r="G52" s="41" t="str">
        <f t="shared" si="7"/>
        <v>value</v>
      </c>
      <c r="H52" s="41" t="str">
        <f t="shared" si="7"/>
        <v>z score</v>
      </c>
      <c r="I52" s="41" t="str">
        <f t="shared" si="7"/>
        <v>probability of x</v>
      </c>
      <c r="J52" s="104"/>
      <c r="K52" s="16"/>
      <c r="L52" s="25">
        <f t="shared" si="3"/>
        <v>0</v>
      </c>
      <c r="M52" s="25" t="str">
        <f t="shared" si="3"/>
        <v>series1&amp;2 stdev</v>
      </c>
      <c r="N52" s="16"/>
      <c r="O52" s="58" t="s">
        <v>187</v>
      </c>
      <c r="P52" s="58">
        <f>P50/P51</f>
        <v>4.1666666666666664E-2</v>
      </c>
      <c r="Q52" s="46">
        <f t="shared" si="5"/>
        <v>-2.916666666666667</v>
      </c>
      <c r="R52" s="81">
        <f t="shared" si="6"/>
        <v>5.6708812194458807E-3</v>
      </c>
      <c r="S52" s="81" cm="1">
        <f t="array" ref="S52">_xlfn.IFS(
    FALSE, N("Check if X1 shading is ON"),
    $S$48&lt;&gt;"x", NA(),
    FALSE, N("Check if case is 'LEFT' and x axis value less than z score"),
    AND($D$67 = "LEFT", $Q52 &lt; IF($H$67="", 0, $H$67)), $R52,
    FALSE, N("Check if case is 'RIGHT' and x axis value greater than z score"),
    AND($D$67 = "RIGHT", $Q52 &gt; IF($H$67="", 0, $H$67)), $R52,
    FALSE, N("Check if case is 'TWO' and both directions"),
    AND(
        $D$67 = "TWO",
        OR($Q52 &lt; -ABS($H$67), $Q52 &gt; ABS($H$68))
    ), $R52,
    FALSE, N("Default case: Return NA()"),
    TRUE, NA()
)</f>
        <v>5.6708812194458807E-3</v>
      </c>
      <c r="T52" s="81" t="e" cm="1">
        <f t="array" ref="T52">_xlfn.IFS(
    FALSE, N("Check if X1 shading is ON"),
    $S$48&lt;&gt;"x", NA(),
    FALSE, N("Check if case is 'LEFT' and x axis value less than z score"),
    AND($D$68 = "LEFT", $Q52 &lt; IF($H$68="", 0, $H$68)), $R52,
    FALSE, N("Check if case is 'RIGHT' and x axis value greater than z score"),
    AND($D$68 = "RIGHT", $Q52 &gt; IF($H$68="", 0, $H$68)), $R52,
    FALSE, N("Default case: Return NA()"),
    TRUE, NA()
)</f>
        <v>#N/A</v>
      </c>
      <c r="U52" s="81" t="e" cm="1">
        <f t="array" ref="U52">_xlfn.IFS(
    FALSE, N("Check if X1 shading is ON"),
    $U$48&lt;&gt;"x", NA(),
    FALSE, N("Check if case is 'LEFT' and x axis value less than z score"),
    AND($D$71 = "LEFT", $Q52 &lt; IF($H$71="", 0, $H$71)), $R52,
    FALSE, N("Check if case is 'RIGHT' and x axis value greater than z score"),
    AND($D$71 = "RIGHT", $Q52 &gt; IF($H$71="", 0, $H$71)), $R52,
    FALSE, N("Check if case is 'TWO' and both directions"),
    AND(
        $D$71 = "TWO",
        OR($Q52 &lt; -ABS($H$71), $Q52 &gt; ABS($H$71))
    ), $R52,
    FALSE, N("Default case: Return NA()"),
    TRUE, NA()
)</f>
        <v>#VALUE!</v>
      </c>
      <c r="V52" s="38"/>
      <c r="W52" s="23">
        <v>-1.1666666666666687</v>
      </c>
      <c r="X52" s="23">
        <v>6.2000000000000006E-2</v>
      </c>
      <c r="Y52" s="23">
        <f t="shared" si="0"/>
        <v>6.2000000000000006E-2</v>
      </c>
      <c r="Z52" s="23" t="str">
        <f t="shared" si="1"/>
        <v>x</v>
      </c>
    </row>
    <row r="53" spans="1:26" ht="16" x14ac:dyDescent="0.2">
      <c r="A53" s="41">
        <f>A49</f>
        <v>1</v>
      </c>
      <c r="B53" s="41">
        <f>D31</f>
        <v>0</v>
      </c>
      <c r="C53" s="41">
        <f>E31</f>
        <v>0</v>
      </c>
      <c r="D53" s="41">
        <f t="shared" si="7"/>
        <v>0</v>
      </c>
      <c r="E53" s="120">
        <f t="shared" si="7"/>
        <v>0</v>
      </c>
      <c r="F53" s="122">
        <f t="shared" si="7"/>
        <v>0</v>
      </c>
      <c r="G53" s="120">
        <f t="shared" si="7"/>
        <v>0</v>
      </c>
      <c r="H53" s="42">
        <f t="shared" si="7"/>
        <v>0</v>
      </c>
      <c r="I53" s="43">
        <f t="shared" si="7"/>
        <v>0</v>
      </c>
      <c r="J53" s="102"/>
      <c r="K53" s="16"/>
      <c r="L53" s="25" t="str">
        <f t="shared" si="3"/>
        <v>x</v>
      </c>
      <c r="M53" s="25" t="str">
        <f t="shared" si="3"/>
        <v>Labels</v>
      </c>
      <c r="N53" s="16"/>
      <c r="O53" s="38"/>
      <c r="P53" s="38"/>
      <c r="Q53" s="46">
        <f t="shared" si="5"/>
        <v>-2.8750000000000004</v>
      </c>
      <c r="R53" s="81">
        <f t="shared" si="6"/>
        <v>6.3981203107235513E-3</v>
      </c>
      <c r="S53" s="81" cm="1">
        <f t="array" ref="S53">_xlfn.IFS(
    FALSE, N("Check if X1 shading is ON"),
    $S$48&lt;&gt;"x", NA(),
    FALSE, N("Check if case is 'LEFT' and x axis value less than z score"),
    AND($D$67 = "LEFT", $Q53 &lt; IF($H$67="", 0, $H$67)), $R53,
    FALSE, N("Check if case is 'RIGHT' and x axis value greater than z score"),
    AND($D$67 = "RIGHT", $Q53 &gt; IF($H$67="", 0, $H$67)), $R53,
    FALSE, N("Check if case is 'TWO' and both directions"),
    AND(
        $D$67 = "TWO",
        OR($Q53 &lt; -ABS($H$67), $Q53 &gt; ABS($H$68))
    ), $R53,
    FALSE, N("Default case: Return NA()"),
    TRUE, NA()
)</f>
        <v>6.3981203107235513E-3</v>
      </c>
      <c r="T53" s="81" t="e" cm="1">
        <f t="array" ref="T53">_xlfn.IFS(
    FALSE, N("Check if X1 shading is ON"),
    $S$48&lt;&gt;"x", NA(),
    FALSE, N("Check if case is 'LEFT' and x axis value less than z score"),
    AND($D$68 = "LEFT", $Q53 &lt; IF($H$68="", 0, $H$68)), $R53,
    FALSE, N("Check if case is 'RIGHT' and x axis value greater than z score"),
    AND($D$68 = "RIGHT", $Q53 &gt; IF($H$68="", 0, $H$68)), $R53,
    FALSE, N("Default case: Return NA()"),
    TRUE, NA()
)</f>
        <v>#N/A</v>
      </c>
      <c r="U53" s="81" t="e" cm="1">
        <f t="array" ref="U53">_xlfn.IFS(
    FALSE, N("Check if X1 shading is ON"),
    $U$48&lt;&gt;"x", NA(),
    FALSE, N("Check if case is 'LEFT' and x axis value less than z score"),
    AND($D$71 = "LEFT", $Q53 &lt; IF($H$71="", 0, $H$71)), $R53,
    FALSE, N("Check if case is 'RIGHT' and x axis value greater than z score"),
    AND($D$71 = "RIGHT", $Q53 &gt; IF($H$71="", 0, $H$71)), $R53,
    FALSE, N("Check if case is 'TWO' and both directions"),
    AND(
        $D$71 = "TWO",
        OR($Q53 &lt; -ABS($H$71), $Q53 &gt; ABS($H$71))
    ), $R53,
    FALSE, N("Default case: Return NA()"),
    TRUE, NA()
)</f>
        <v>#VALUE!</v>
      </c>
      <c r="V53" s="38"/>
      <c r="W53" s="23">
        <v>-0.83333333333333526</v>
      </c>
      <c r="X53" s="23">
        <v>6.2000000000000006E-2</v>
      </c>
      <c r="Y53" s="23">
        <f t="shared" si="0"/>
        <v>6.2000000000000006E-2</v>
      </c>
      <c r="Z53" s="23" t="str">
        <f t="shared" si="1"/>
        <v>x</v>
      </c>
    </row>
    <row r="54" spans="1:26" ht="15" customHeight="1" thickBot="1" x14ac:dyDescent="0.25">
      <c r="A54" s="105"/>
      <c r="B54" s="105"/>
      <c r="C54" s="105"/>
      <c r="D54" s="106"/>
      <c r="E54" s="106"/>
      <c r="F54" s="106"/>
      <c r="G54" s="106"/>
      <c r="H54" s="106"/>
      <c r="I54" s="106"/>
      <c r="J54" s="107"/>
      <c r="K54" s="16"/>
      <c r="L54" s="25" t="str">
        <f t="shared" si="3"/>
        <v>x</v>
      </c>
      <c r="M54" s="25" t="str">
        <f t="shared" si="3"/>
        <v>shading</v>
      </c>
      <c r="N54" s="16"/>
      <c r="O54" s="38"/>
      <c r="P54" s="38"/>
      <c r="Q54" s="46">
        <f t="shared" si="5"/>
        <v>-2.8333333333333339</v>
      </c>
      <c r="R54" s="81">
        <f t="shared" si="6"/>
        <v>7.2060997646092168E-3</v>
      </c>
      <c r="S54" s="81" cm="1">
        <f t="array" ref="S54">_xlfn.IFS(
    FALSE, N("Check if X1 shading is ON"),
    $S$48&lt;&gt;"x", NA(),
    FALSE, N("Check if case is 'LEFT' and x axis value less than z score"),
    AND($D$67 = "LEFT", $Q54 &lt; IF($H$67="", 0, $H$67)), $R54,
    FALSE, N("Check if case is 'RIGHT' and x axis value greater than z score"),
    AND($D$67 = "RIGHT", $Q54 &gt; IF($H$67="", 0, $H$67)), $R54,
    FALSE, N("Check if case is 'TWO' and both directions"),
    AND(
        $D$67 = "TWO",
        OR($Q54 &lt; -ABS($H$67), $Q54 &gt; ABS($H$68))
    ), $R54,
    FALSE, N("Default case: Return NA()"),
    TRUE, NA()
)</f>
        <v>7.2060997646092168E-3</v>
      </c>
      <c r="T54" s="81" t="e" cm="1">
        <f t="array" ref="T54">_xlfn.IFS(
    FALSE, N("Check if X1 shading is ON"),
    $S$48&lt;&gt;"x", NA(),
    FALSE, N("Check if case is 'LEFT' and x axis value less than z score"),
    AND($D$68 = "LEFT", $Q54 &lt; IF($H$68="", 0, $H$68)), $R54,
    FALSE, N("Check if case is 'RIGHT' and x axis value greater than z score"),
    AND($D$68 = "RIGHT", $Q54 &gt; IF($H$68="", 0, $H$68)), $R54,
    FALSE, N("Default case: Return NA()"),
    TRUE, NA()
)</f>
        <v>#N/A</v>
      </c>
      <c r="U54" s="81" t="e" cm="1">
        <f t="array" ref="U54">_xlfn.IFS(
    FALSE, N("Check if X1 shading is ON"),
    $U$48&lt;&gt;"x", NA(),
    FALSE, N("Check if case is 'LEFT' and x axis value less than z score"),
    AND($D$71 = "LEFT", $Q54 &lt; IF($H$71="", 0, $H$71)), $R54,
    FALSE, N("Check if case is 'RIGHT' and x axis value greater than z score"),
    AND($D$71 = "RIGHT", $Q54 &gt; IF($H$71="", 0, $H$71)), $R54,
    FALSE, N("Check if case is 'TWO' and both directions"),
    AND(
        $D$71 = "TWO",
        OR($Q54 &lt; -ABS($H$71), $Q54 &gt; ABS($H$71))
    ), $R54,
    FALSE, N("Default case: Return NA()"),
    TRUE, NA()
)</f>
        <v>#VALUE!</v>
      </c>
      <c r="V54" s="38"/>
      <c r="W54" s="23">
        <v>-0.66666666666666874</v>
      </c>
      <c r="X54" s="23">
        <v>6.2000000000000006E-2</v>
      </c>
      <c r="Y54" s="23">
        <f t="shared" si="0"/>
        <v>6.2000000000000006E-2</v>
      </c>
      <c r="Z54" s="23" t="str">
        <f t="shared" si="1"/>
        <v>x</v>
      </c>
    </row>
    <row r="55" spans="1:26" ht="16" x14ac:dyDescent="0.2">
      <c r="A55" s="39"/>
      <c r="B55" s="39"/>
      <c r="C55" s="39"/>
      <c r="D55" s="39"/>
      <c r="E55" s="121"/>
      <c r="F55" s="121"/>
      <c r="G55" s="121"/>
      <c r="H55" s="46"/>
      <c r="I55" s="47"/>
      <c r="J55" s="38"/>
      <c r="K55" s="16"/>
      <c r="L55" s="25" t="str">
        <f t="shared" si="3"/>
        <v>x</v>
      </c>
      <c r="M55" s="25" t="str">
        <f t="shared" si="3"/>
        <v>-label raw</v>
      </c>
      <c r="N55" s="16"/>
      <c r="O55" s="38"/>
      <c r="P55" s="38"/>
      <c r="Q55" s="46">
        <f t="shared" si="5"/>
        <v>-2.7916666666666674</v>
      </c>
      <c r="R55" s="81">
        <f t="shared" si="6"/>
        <v>8.1020357469784796E-3</v>
      </c>
      <c r="S55" s="81" cm="1">
        <f t="array" ref="S55">_xlfn.IFS(
    FALSE, N("Check if X1 shading is ON"),
    $S$48&lt;&gt;"x", NA(),
    FALSE, N("Check if case is 'LEFT' and x axis value less than z score"),
    AND($D$67 = "LEFT", $Q55 &lt; IF($H$67="", 0, $H$67)), $R55,
    FALSE, N("Check if case is 'RIGHT' and x axis value greater than z score"),
    AND($D$67 = "RIGHT", $Q55 &gt; IF($H$67="", 0, $H$67)), $R55,
    FALSE, N("Check if case is 'TWO' and both directions"),
    AND(
        $D$67 = "TWO",
        OR($Q55 &lt; -ABS($H$67), $Q55 &gt; ABS($H$68))
    ), $R55,
    FALSE, N("Default case: Return NA()"),
    TRUE, NA()
)</f>
        <v>8.1020357469784796E-3</v>
      </c>
      <c r="T55" s="81" t="e" cm="1">
        <f t="array" ref="T55">_xlfn.IFS(
    FALSE, N("Check if X1 shading is ON"),
    $S$48&lt;&gt;"x", NA(),
    FALSE, N("Check if case is 'LEFT' and x axis value less than z score"),
    AND($D$68 = "LEFT", $Q55 &lt; IF($H$68="", 0, $H$68)), $R55,
    FALSE, N("Check if case is 'RIGHT' and x axis value greater than z score"),
    AND($D$68 = "RIGHT", $Q55 &gt; IF($H$68="", 0, $H$68)), $R55,
    FALSE, N("Default case: Return NA()"),
    TRUE, NA()
)</f>
        <v>#N/A</v>
      </c>
      <c r="U55" s="81" t="e" cm="1">
        <f t="array" ref="U55">_xlfn.IFS(
    FALSE, N("Check if X1 shading is ON"),
    $U$48&lt;&gt;"x", NA(),
    FALSE, N("Check if case is 'LEFT' and x axis value less than z score"),
    AND($D$71 = "LEFT", $Q55 &lt; IF($H$71="", 0, $H$71)), $R55,
    FALSE, N("Check if case is 'RIGHT' and x axis value greater than z score"),
    AND($D$71 = "RIGHT", $Q55 &gt; IF($H$71="", 0, $H$71)), $R55,
    FALSE, N("Check if case is 'TWO' and both directions"),
    AND(
        $D$71 = "TWO",
        OR($Q55 &lt; -ABS($H$71), $Q55 &gt; ABS($H$71))
    ), $R55,
    FALSE, N("Default case: Return NA()"),
    TRUE, NA()
)</f>
        <v>#VALUE!</v>
      </c>
      <c r="V55" s="38"/>
      <c r="W55" s="23">
        <v>-0.50000000000000222</v>
      </c>
      <c r="X55" s="23">
        <v>6.2000000000000006E-2</v>
      </c>
      <c r="Y55" s="23">
        <f t="shared" si="0"/>
        <v>6.2000000000000006E-2</v>
      </c>
      <c r="Z55" s="23" t="str">
        <f t="shared" si="1"/>
        <v>x</v>
      </c>
    </row>
    <row r="56" spans="1:26" ht="16" x14ac:dyDescent="0.2">
      <c r="A56" s="4" t="s">
        <v>201</v>
      </c>
      <c r="B56" s="16"/>
      <c r="C56" s="39"/>
      <c r="D56" s="49" t="str">
        <f t="shared" ref="D56:I56" si="8">D47</f>
        <v>shading</v>
      </c>
      <c r="E56" s="49" t="str">
        <f t="shared" si="8"/>
        <v>pop mean</v>
      </c>
      <c r="F56" s="49" t="str">
        <f t="shared" si="8"/>
        <v>expected variability</v>
      </c>
      <c r="G56" s="49" t="str">
        <f t="shared" si="8"/>
        <v>raw value</v>
      </c>
      <c r="H56" s="49" t="str">
        <f t="shared" si="8"/>
        <v>z score</v>
      </c>
      <c r="I56" s="49" t="str">
        <f t="shared" si="8"/>
        <v>probability of x</v>
      </c>
      <c r="J56" s="38"/>
      <c r="K56" s="16"/>
      <c r="L56" s="25" t="str">
        <f t="shared" si="3"/>
        <v>x</v>
      </c>
      <c r="M56" s="25" t="str">
        <f t="shared" si="3"/>
        <v>-label standard</v>
      </c>
      <c r="N56" s="16"/>
      <c r="O56" s="38"/>
      <c r="P56" s="38"/>
      <c r="Q56" s="46">
        <f t="shared" si="5"/>
        <v>-2.7500000000000009</v>
      </c>
      <c r="R56" s="81">
        <f t="shared" si="6"/>
        <v>9.0935625015910286E-3</v>
      </c>
      <c r="S56" s="81" cm="1">
        <f t="array" ref="S56">_xlfn.IFS(
    FALSE, N("Check if X1 shading is ON"),
    $S$48&lt;&gt;"x", NA(),
    FALSE, N("Check if case is 'LEFT' and x axis value less than z score"),
    AND($D$67 = "LEFT", $Q56 &lt; IF($H$67="", 0, $H$67)), $R56,
    FALSE, N("Check if case is 'RIGHT' and x axis value greater than z score"),
    AND($D$67 = "RIGHT", $Q56 &gt; IF($H$67="", 0, $H$67)), $R56,
    FALSE, N("Check if case is 'TWO' and both directions"),
    AND(
        $D$67 = "TWO",
        OR($Q56 &lt; -ABS($H$67), $Q56 &gt; ABS($H$68))
    ), $R56,
    FALSE, N("Default case: Return NA()"),
    TRUE, NA()
)</f>
        <v>9.0935625015910286E-3</v>
      </c>
      <c r="T56" s="81" t="e" cm="1">
        <f t="array" ref="T56">_xlfn.IFS(
    FALSE, N("Check if X1 shading is ON"),
    $S$48&lt;&gt;"x", NA(),
    FALSE, N("Check if case is 'LEFT' and x axis value less than z score"),
    AND($D$68 = "LEFT", $Q56 &lt; IF($H$68="", 0, $H$68)), $R56,
    FALSE, N("Check if case is 'RIGHT' and x axis value greater than z score"),
    AND($D$68 = "RIGHT", $Q56 &gt; IF($H$68="", 0, $H$68)), $R56,
    FALSE, N("Default case: Return NA()"),
    TRUE, NA()
)</f>
        <v>#N/A</v>
      </c>
      <c r="U56" s="81" t="e" cm="1">
        <f t="array" ref="U56">_xlfn.IFS(
    FALSE, N("Check if X1 shading is ON"),
    $U$48&lt;&gt;"x", NA(),
    FALSE, N("Check if case is 'LEFT' and x axis value less than z score"),
    AND($D$71 = "LEFT", $Q56 &lt; IF($H$71="", 0, $H$71)), $R56,
    FALSE, N("Check if case is 'RIGHT' and x axis value greater than z score"),
    AND($D$71 = "RIGHT", $Q56 &gt; IF($H$71="", 0, $H$71)), $R56,
    FALSE, N("Check if case is 'TWO' and both directions"),
    AND(
        $D$71 = "TWO",
        OR($Q56 &lt; -ABS($H$71), $Q56 &gt; ABS($H$71))
    ), $R56,
    FALSE, N("Default case: Return NA()"),
    TRUE, NA()
)</f>
        <v>#VALUE!</v>
      </c>
      <c r="V56" s="38"/>
      <c r="W56" s="23">
        <v>-0.33333333333333548</v>
      </c>
      <c r="X56" s="23">
        <v>6.2000000000000006E-2</v>
      </c>
      <c r="Y56" s="23">
        <f t="shared" si="0"/>
        <v>6.2000000000000006E-2</v>
      </c>
      <c r="Z56" s="23" t="str">
        <f t="shared" si="1"/>
        <v>x</v>
      </c>
    </row>
    <row r="57" spans="1:26" ht="16" x14ac:dyDescent="0.2">
      <c r="A57" s="40" t="s">
        <v>166</v>
      </c>
      <c r="B57" s="19" t="s">
        <v>167</v>
      </c>
      <c r="C57" s="19" t="s">
        <v>168</v>
      </c>
      <c r="D57" s="19" t="s">
        <v>169</v>
      </c>
      <c r="E57" s="20" t="s">
        <v>3</v>
      </c>
      <c r="F57" s="40" t="str">
        <f>IFERROR(LEFT(F48, FIND(")", F48)),F48)</f>
        <v>σ</v>
      </c>
      <c r="G57" s="20" t="str">
        <f>G48</f>
        <v>x</v>
      </c>
      <c r="H57" s="20" t="str">
        <f>H48</f>
        <v>z score</v>
      </c>
      <c r="I57" s="20" t="str">
        <f>I48</f>
        <v>P(x)</v>
      </c>
      <c r="J57" s="16"/>
      <c r="K57" s="16"/>
      <c r="L57" s="25" t="str">
        <f t="shared" si="3"/>
        <v>x</v>
      </c>
      <c r="M57" s="25" t="str">
        <f t="shared" si="3"/>
        <v>-label probability</v>
      </c>
      <c r="N57" s="16"/>
      <c r="O57" s="38"/>
      <c r="P57" s="38"/>
      <c r="Q57" s="46">
        <f t="shared" si="5"/>
        <v>-2.7083333333333344</v>
      </c>
      <c r="R57" s="81">
        <f t="shared" si="6"/>
        <v>1.0188728126088616E-2</v>
      </c>
      <c r="S57" s="81" cm="1">
        <f t="array" ref="S57">_xlfn.IFS(
    FALSE, N("Check if X1 shading is ON"),
    $S$48&lt;&gt;"x", NA(),
    FALSE, N("Check if case is 'LEFT' and x axis value less than z score"),
    AND($D$67 = "LEFT", $Q57 &lt; IF($H$67="", 0, $H$67)), $R57,
    FALSE, N("Check if case is 'RIGHT' and x axis value greater than z score"),
    AND($D$67 = "RIGHT", $Q57 &gt; IF($H$67="", 0, $H$67)), $R57,
    FALSE, N("Check if case is 'TWO' and both directions"),
    AND(
        $D$67 = "TWO",
        OR($Q57 &lt; -ABS($H$67), $Q57 &gt; ABS($H$68))
    ), $R57,
    FALSE, N("Default case: Return NA()"),
    TRUE, NA()
)</f>
        <v>1.0188728126088616E-2</v>
      </c>
      <c r="T57" s="81" t="e" cm="1">
        <f t="array" ref="T57">_xlfn.IFS(
    FALSE, N("Check if X1 shading is ON"),
    $S$48&lt;&gt;"x", NA(),
    FALSE, N("Check if case is 'LEFT' and x axis value less than z score"),
    AND($D$68 = "LEFT", $Q57 &lt; IF($H$68="", 0, $H$68)), $R57,
    FALSE, N("Check if case is 'RIGHT' and x axis value greater than z score"),
    AND($D$68 = "RIGHT", $Q57 &gt; IF($H$68="", 0, $H$68)), $R57,
    FALSE, N("Default case: Return NA()"),
    TRUE, NA()
)</f>
        <v>#N/A</v>
      </c>
      <c r="U57" s="81" t="e" cm="1">
        <f t="array" ref="U57">_xlfn.IFS(
    FALSE, N("Check if X1 shading is ON"),
    $U$48&lt;&gt;"x", NA(),
    FALSE, N("Check if case is 'LEFT' and x axis value less than z score"),
    AND($D$71 = "LEFT", $Q57 &lt; IF($H$71="", 0, $H$71)), $R57,
    FALSE, N("Check if case is 'RIGHT' and x axis value greater than z score"),
    AND($D$71 = "RIGHT", $Q57 &gt; IF($H$71="", 0, $H$71)), $R57,
    FALSE, N("Check if case is 'TWO' and both directions"),
    AND(
        $D$71 = "TWO",
        OR($Q57 &lt; -ABS($H$71), $Q57 &gt; ABS($H$71))
    ), $R57,
    FALSE, N("Default case: Return NA()"),
    TRUE, NA()
)</f>
        <v>#VALUE!</v>
      </c>
      <c r="V57" s="38"/>
      <c r="W57" s="23">
        <v>-0.16666666666666879</v>
      </c>
      <c r="X57" s="23">
        <v>6.2000000000000006E-2</v>
      </c>
      <c r="Y57" s="23">
        <f t="shared" si="0"/>
        <v>6.2000000000000006E-2</v>
      </c>
      <c r="Z57" s="23" t="str">
        <f t="shared" si="1"/>
        <v>x</v>
      </c>
    </row>
    <row r="58" spans="1:26" ht="16" x14ac:dyDescent="0.2">
      <c r="A58" s="41">
        <f>A49</f>
        <v>1</v>
      </c>
      <c r="B58" s="49" t="str">
        <f t="shared" ref="B58:I59" si="9">IF(B49="","",B49)</f>
        <v>normal pop</v>
      </c>
      <c r="C58" s="49" t="str">
        <f t="shared" si="9"/>
        <v>Amira</v>
      </c>
      <c r="D58" s="49" t="str">
        <f t="shared" si="9"/>
        <v>left</v>
      </c>
      <c r="E58" s="50">
        <f t="shared" si="9"/>
        <v>75</v>
      </c>
      <c r="F58" s="51">
        <f t="shared" si="9"/>
        <v>8</v>
      </c>
      <c r="G58" s="50">
        <f t="shared" si="9"/>
        <v>89</v>
      </c>
      <c r="H58" s="52">
        <f t="shared" si="9"/>
        <v>1.75</v>
      </c>
      <c r="I58" s="1">
        <f t="shared" si="9"/>
        <v>0.95994084313618289</v>
      </c>
      <c r="J58" s="16"/>
      <c r="K58" s="16"/>
      <c r="L58" s="25" t="str">
        <f t="shared" si="3"/>
        <v>x</v>
      </c>
      <c r="M58" s="25" t="str">
        <f t="shared" si="3"/>
        <v>Equations</v>
      </c>
      <c r="N58" s="16"/>
      <c r="O58" s="38"/>
      <c r="P58" s="38"/>
      <c r="Q58" s="46">
        <f t="shared" si="5"/>
        <v>-2.6666666666666679</v>
      </c>
      <c r="R58" s="81">
        <f t="shared" si="6"/>
        <v>1.1395986023797402E-2</v>
      </c>
      <c r="S58" s="81" cm="1">
        <f t="array" ref="S58">_xlfn.IFS(
    FALSE, N("Check if X1 shading is ON"),
    $S$48&lt;&gt;"x", NA(),
    FALSE, N("Check if case is 'LEFT' and x axis value less than z score"),
    AND($D$67 = "LEFT", $Q58 &lt; IF($H$67="", 0, $H$67)), $R58,
    FALSE, N("Check if case is 'RIGHT' and x axis value greater than z score"),
    AND($D$67 = "RIGHT", $Q58 &gt; IF($H$67="", 0, $H$67)), $R58,
    FALSE, N("Check if case is 'TWO' and both directions"),
    AND(
        $D$67 = "TWO",
        OR($Q58 &lt; -ABS($H$67), $Q58 &gt; ABS($H$68))
    ), $R58,
    FALSE, N("Default case: Return NA()"),
    TRUE, NA()
)</f>
        <v>1.1395986023797402E-2</v>
      </c>
      <c r="T58" s="81" t="e" cm="1">
        <f t="array" ref="T58">_xlfn.IFS(
    FALSE, N("Check if X1 shading is ON"),
    $S$48&lt;&gt;"x", NA(),
    FALSE, N("Check if case is 'LEFT' and x axis value less than z score"),
    AND($D$68 = "LEFT", $Q58 &lt; IF($H$68="", 0, $H$68)), $R58,
    FALSE, N("Check if case is 'RIGHT' and x axis value greater than z score"),
    AND($D$68 = "RIGHT", $Q58 &gt; IF($H$68="", 0, $H$68)), $R58,
    FALSE, N("Default case: Return NA()"),
    TRUE, NA()
)</f>
        <v>#N/A</v>
      </c>
      <c r="U58" s="81" t="e" cm="1">
        <f t="array" ref="U58">_xlfn.IFS(
    FALSE, N("Check if X1 shading is ON"),
    $U$48&lt;&gt;"x", NA(),
    FALSE, N("Check if case is 'LEFT' and x axis value less than z score"),
    AND($D$71 = "LEFT", $Q58 &lt; IF($H$71="", 0, $H$71)), $R58,
    FALSE, N("Check if case is 'RIGHT' and x axis value greater than z score"),
    AND($D$71 = "RIGHT", $Q58 &gt; IF($H$71="", 0, $H$71)), $R58,
    FALSE, N("Check if case is 'TWO' and both directions"),
    AND(
        $D$71 = "TWO",
        OR($Q58 &lt; -ABS($H$71), $Q58 &gt; ABS($H$71))
    ), $R58,
    FALSE, N("Default case: Return NA()"),
    TRUE, NA()
)</f>
        <v>#VALUE!</v>
      </c>
      <c r="V58" s="38"/>
      <c r="W58" s="23">
        <v>0.16666666666666449</v>
      </c>
      <c r="X58" s="23">
        <v>6.2000000000000006E-2</v>
      </c>
      <c r="Y58" s="23">
        <f t="shared" si="0"/>
        <v>6.2000000000000006E-2</v>
      </c>
      <c r="Z58" s="23" t="str">
        <f t="shared" si="1"/>
        <v>x</v>
      </c>
    </row>
    <row r="59" spans="1:26" ht="55" customHeight="1" x14ac:dyDescent="0.2">
      <c r="A59" s="41">
        <f>A50</f>
        <v>0</v>
      </c>
      <c r="B59" s="49">
        <f t="shared" si="9"/>
        <v>0</v>
      </c>
      <c r="C59" s="49">
        <f t="shared" si="9"/>
        <v>0</v>
      </c>
      <c r="D59" s="49">
        <f t="shared" si="9"/>
        <v>0</v>
      </c>
      <c r="E59" s="50">
        <f t="shared" si="9"/>
        <v>0</v>
      </c>
      <c r="F59" s="51">
        <f t="shared" si="9"/>
        <v>0</v>
      </c>
      <c r="G59" s="54">
        <f t="shared" si="9"/>
        <v>0</v>
      </c>
      <c r="H59" s="55">
        <f t="shared" si="9"/>
        <v>0</v>
      </c>
      <c r="I59" s="56">
        <f t="shared" si="9"/>
        <v>0</v>
      </c>
      <c r="J59" s="38"/>
      <c r="K59" s="16"/>
      <c r="L59" s="25">
        <f t="shared" si="3"/>
        <v>0</v>
      </c>
      <c r="M59" s="25" t="str">
        <f t="shared" si="3"/>
        <v>series3 raw scale</v>
      </c>
      <c r="N59" s="16"/>
      <c r="O59" s="38"/>
      <c r="P59" s="38"/>
      <c r="Q59" s="46">
        <f t="shared" si="5"/>
        <v>-2.6250000000000013</v>
      </c>
      <c r="R59" s="81">
        <f t="shared" si="6"/>
        <v>1.2724181596831387E-2</v>
      </c>
      <c r="S59" s="81" cm="1">
        <f t="array" ref="S59">_xlfn.IFS(
    FALSE, N("Check if X1 shading is ON"),
    $S$48&lt;&gt;"x", NA(),
    FALSE, N("Check if case is 'LEFT' and x axis value less than z score"),
    AND($D$67 = "LEFT", $Q59 &lt; IF($H$67="", 0, $H$67)), $R59,
    FALSE, N("Check if case is 'RIGHT' and x axis value greater than z score"),
    AND($D$67 = "RIGHT", $Q59 &gt; IF($H$67="", 0, $H$67)), $R59,
    FALSE, N("Check if case is 'TWO' and both directions"),
    AND(
        $D$67 = "TWO",
        OR($Q59 &lt; -ABS($H$67), $Q59 &gt; ABS($H$68))
    ), $R59,
    FALSE, N("Default case: Return NA()"),
    TRUE, NA()
)</f>
        <v>1.2724181596831387E-2</v>
      </c>
      <c r="T59" s="81" t="e" cm="1">
        <f t="array" ref="T59">_xlfn.IFS(
    FALSE, N("Check if X1 shading is ON"),
    $S$48&lt;&gt;"x", NA(),
    FALSE, N("Check if case is 'LEFT' and x axis value less than z score"),
    AND($D$68 = "LEFT", $Q59 &lt; IF($H$68="", 0, $H$68)), $R59,
    FALSE, N("Check if case is 'RIGHT' and x axis value greater than z score"),
    AND($D$68 = "RIGHT", $Q59 &gt; IF($H$68="", 0, $H$68)), $R59,
    FALSE, N("Default case: Return NA()"),
    TRUE, NA()
)</f>
        <v>#N/A</v>
      </c>
      <c r="U59" s="81" t="e" cm="1">
        <f t="array" ref="U59">_xlfn.IFS(
    FALSE, N("Check if X1 shading is ON"),
    $U$48&lt;&gt;"x", NA(),
    FALSE, N("Check if case is 'LEFT' and x axis value less than z score"),
    AND($D$71 = "LEFT", $Q59 &lt; IF($H$71="", 0, $H$71)), $R59,
    FALSE, N("Check if case is 'RIGHT' and x axis value greater than z score"),
    AND($D$71 = "RIGHT", $Q59 &gt; IF($H$71="", 0, $H$71)), $R59,
    FALSE, N("Check if case is 'TWO' and both directions"),
    AND(
        $D$71 = "TWO",
        OR($Q59 &lt; -ABS($H$71), $Q59 &gt; ABS($H$71))
    ), $R59,
    FALSE, N("Default case: Return NA()"),
    TRUE, NA()
)</f>
        <v>#VALUE!</v>
      </c>
      <c r="V59" s="38"/>
      <c r="W59" s="23">
        <v>0.33333333333333115</v>
      </c>
      <c r="X59" s="23">
        <v>6.2000000000000006E-2</v>
      </c>
      <c r="Y59" s="23">
        <f t="shared" si="0"/>
        <v>6.2000000000000006E-2</v>
      </c>
      <c r="Z59" s="23" t="str">
        <f t="shared" si="1"/>
        <v>x</v>
      </c>
    </row>
    <row r="60" spans="1:26" ht="16" x14ac:dyDescent="0.2">
      <c r="A60" s="39"/>
      <c r="B60" s="16"/>
      <c r="C60" s="16"/>
      <c r="D60" s="16"/>
      <c r="E60" s="16"/>
      <c r="F60" s="16"/>
      <c r="G60" s="16"/>
      <c r="H60" s="16"/>
      <c r="I60" s="16"/>
      <c r="J60" s="38"/>
      <c r="K60" s="16"/>
      <c r="L60" s="25">
        <f t="shared" si="3"/>
        <v>0</v>
      </c>
      <c r="M60" s="25" t="str">
        <f t="shared" si="3"/>
        <v>series3 stdev</v>
      </c>
      <c r="N60" s="16"/>
      <c r="O60" s="38"/>
      <c r="P60" s="38"/>
      <c r="Q60" s="46">
        <f t="shared" si="5"/>
        <v>-2.5833333333333348</v>
      </c>
      <c r="R60" s="81">
        <f t="shared" si="6"/>
        <v>1.4182533754437251E-2</v>
      </c>
      <c r="S60" s="81" cm="1">
        <f t="array" ref="S60">_xlfn.IFS(
    FALSE, N("Check if X1 shading is ON"),
    $S$48&lt;&gt;"x", NA(),
    FALSE, N("Check if case is 'LEFT' and x axis value less than z score"),
    AND($D$67 = "LEFT", $Q60 &lt; IF($H$67="", 0, $H$67)), $R60,
    FALSE, N("Check if case is 'RIGHT' and x axis value greater than z score"),
    AND($D$67 = "RIGHT", $Q60 &gt; IF($H$67="", 0, $H$67)), $R60,
    FALSE, N("Check if case is 'TWO' and both directions"),
    AND(
        $D$67 = "TWO",
        OR($Q60 &lt; -ABS($H$67), $Q60 &gt; ABS($H$68))
    ), $R60,
    FALSE, N("Default case: Return NA()"),
    TRUE, NA()
)</f>
        <v>1.4182533754437251E-2</v>
      </c>
      <c r="T60" s="81" t="e" cm="1">
        <f t="array" ref="T60">_xlfn.IFS(
    FALSE, N("Check if X1 shading is ON"),
    $S$48&lt;&gt;"x", NA(),
    FALSE, N("Check if case is 'LEFT' and x axis value less than z score"),
    AND($D$68 = "LEFT", $Q60 &lt; IF($H$68="", 0, $H$68)), $R60,
    FALSE, N("Check if case is 'RIGHT' and x axis value greater than z score"),
    AND($D$68 = "RIGHT", $Q60 &gt; IF($H$68="", 0, $H$68)), $R60,
    FALSE, N("Default case: Return NA()"),
    TRUE, NA()
)</f>
        <v>#N/A</v>
      </c>
      <c r="U60" s="81" t="e" cm="1">
        <f t="array" ref="U60">_xlfn.IFS(
    FALSE, N("Check if X1 shading is ON"),
    $U$48&lt;&gt;"x", NA(),
    FALSE, N("Check if case is 'LEFT' and x axis value less than z score"),
    AND($D$71 = "LEFT", $Q60 &lt; IF($H$71="", 0, $H$71)), $R60,
    FALSE, N("Check if case is 'RIGHT' and x axis value greater than z score"),
    AND($D$71 = "RIGHT", $Q60 &gt; IF($H$71="", 0, $H$71)), $R60,
    FALSE, N("Check if case is 'TWO' and both directions"),
    AND(
        $D$71 = "TWO",
        OR($Q60 &lt; -ABS($H$71), $Q60 &gt; ABS($H$71))
    ), $R60,
    FALSE, N("Default case: Return NA()"),
    TRUE, NA()
)</f>
        <v>#VALUE!</v>
      </c>
      <c r="V60" s="38"/>
      <c r="W60" s="23">
        <v>0.49999999999999789</v>
      </c>
      <c r="X60" s="23">
        <v>6.2000000000000006E-2</v>
      </c>
      <c r="Y60" s="23">
        <f t="shared" si="0"/>
        <v>6.2000000000000006E-2</v>
      </c>
      <c r="Z60" s="23" t="str">
        <f t="shared" si="1"/>
        <v>x</v>
      </c>
    </row>
    <row r="61" spans="1:26" ht="16" x14ac:dyDescent="0.2">
      <c r="A61" s="39"/>
      <c r="B61" s="16"/>
      <c r="C61" s="16"/>
      <c r="D61" s="49" t="str">
        <f t="shared" ref="D61:I61" si="10">D52</f>
        <v>shading</v>
      </c>
      <c r="E61" s="49" t="str">
        <f t="shared" si="10"/>
        <v>pop mean</v>
      </c>
      <c r="F61" s="49" t="str">
        <f t="shared" si="10"/>
        <v>expected variability</v>
      </c>
      <c r="G61" s="49" t="str">
        <f t="shared" si="10"/>
        <v>value</v>
      </c>
      <c r="H61" s="49" t="str">
        <f t="shared" si="10"/>
        <v>z score</v>
      </c>
      <c r="I61" s="49" t="str">
        <f t="shared" si="10"/>
        <v>probability of x</v>
      </c>
      <c r="J61" s="38"/>
      <c r="K61" s="16"/>
      <c r="L61" s="25" t="str">
        <f t="shared" si="3"/>
        <v>x</v>
      </c>
      <c r="M61" s="25" t="str">
        <f t="shared" si="3"/>
        <v>Kudos!</v>
      </c>
      <c r="N61" s="16"/>
      <c r="O61" s="38"/>
      <c r="P61" s="38"/>
      <c r="Q61" s="46">
        <f t="shared" si="5"/>
        <v>-2.5416666666666683</v>
      </c>
      <c r="R61" s="81">
        <f t="shared" si="6"/>
        <v>1.5780610826231802E-2</v>
      </c>
      <c r="S61" s="81" cm="1">
        <f t="array" ref="S61">_xlfn.IFS(
    FALSE, N("Check if X1 shading is ON"),
    $S$48&lt;&gt;"x", NA(),
    FALSE, N("Check if case is 'LEFT' and x axis value less than z score"),
    AND($D$67 = "LEFT", $Q61 &lt; IF($H$67="", 0, $H$67)), $R61,
    FALSE, N("Check if case is 'RIGHT' and x axis value greater than z score"),
    AND($D$67 = "RIGHT", $Q61 &gt; IF($H$67="", 0, $H$67)), $R61,
    FALSE, N("Check if case is 'TWO' and both directions"),
    AND(
        $D$67 = "TWO",
        OR($Q61 &lt; -ABS($H$67), $Q61 &gt; ABS($H$68))
    ), $R61,
    FALSE, N("Default case: Return NA()"),
    TRUE, NA()
)</f>
        <v>1.5780610826231802E-2</v>
      </c>
      <c r="T61" s="81" t="e" cm="1">
        <f t="array" ref="T61">_xlfn.IFS(
    FALSE, N("Check if X1 shading is ON"),
    $S$48&lt;&gt;"x", NA(),
    FALSE, N("Check if case is 'LEFT' and x axis value less than z score"),
    AND($D$68 = "LEFT", $Q61 &lt; IF($H$68="", 0, $H$68)), $R61,
    FALSE, N("Check if case is 'RIGHT' and x axis value greater than z score"),
    AND($D$68 = "RIGHT", $Q61 &gt; IF($H$68="", 0, $H$68)), $R61,
    FALSE, N("Default case: Return NA()"),
    TRUE, NA()
)</f>
        <v>#N/A</v>
      </c>
      <c r="U61" s="81" t="e" cm="1">
        <f t="array" ref="U61">_xlfn.IFS(
    FALSE, N("Check if X1 shading is ON"),
    $U$48&lt;&gt;"x", NA(),
    FALSE, N("Check if case is 'LEFT' and x axis value less than z score"),
    AND($D$71 = "LEFT", $Q61 &lt; IF($H$71="", 0, $H$71)), $R61,
    FALSE, N("Check if case is 'RIGHT' and x axis value greater than z score"),
    AND($D$71 = "RIGHT", $Q61 &gt; IF($H$71="", 0, $H$71)), $R61,
    FALSE, N("Check if case is 'TWO' and both directions"),
    AND(
        $D$71 = "TWO",
        OR($Q61 &lt; -ABS($H$71), $Q61 &gt; ABS($H$71))
    ), $R61,
    FALSE, N("Default case: Return NA()"),
    TRUE, NA()
)</f>
        <v>#VALUE!</v>
      </c>
      <c r="V61" s="38"/>
      <c r="W61" s="23">
        <v>0.66666666666666441</v>
      </c>
      <c r="X61" s="23">
        <v>6.2000000000000006E-2</v>
      </c>
      <c r="Y61" s="23">
        <f t="shared" si="0"/>
        <v>6.2000000000000006E-2</v>
      </c>
      <c r="Z61" s="23" t="str">
        <f t="shared" si="1"/>
        <v>x</v>
      </c>
    </row>
    <row r="62" spans="1:26" ht="16" x14ac:dyDescent="0.2">
      <c r="A62" s="41">
        <f>A53</f>
        <v>1</v>
      </c>
      <c r="B62" s="49">
        <f t="shared" ref="B62:I62" si="11">IF(B53="","",B53)</f>
        <v>0</v>
      </c>
      <c r="C62" s="49">
        <f t="shared" si="11"/>
        <v>0</v>
      </c>
      <c r="D62" s="49">
        <f t="shared" si="11"/>
        <v>0</v>
      </c>
      <c r="E62" s="50">
        <f t="shared" si="11"/>
        <v>0</v>
      </c>
      <c r="F62" s="57">
        <f t="shared" si="11"/>
        <v>0</v>
      </c>
      <c r="G62" s="54">
        <f t="shared" si="11"/>
        <v>0</v>
      </c>
      <c r="H62" s="55">
        <f t="shared" si="11"/>
        <v>0</v>
      </c>
      <c r="I62" s="56">
        <f t="shared" si="11"/>
        <v>0</v>
      </c>
      <c r="J62" s="38"/>
      <c r="K62" s="16"/>
      <c r="L62" s="25">
        <f t="shared" si="3"/>
        <v>0</v>
      </c>
      <c r="M62" s="25" t="str">
        <f t="shared" si="3"/>
        <v># decimals raw</v>
      </c>
      <c r="N62" s="16"/>
      <c r="O62" s="38"/>
      <c r="P62" s="38"/>
      <c r="Q62" s="46">
        <f t="shared" si="5"/>
        <v>-2.5000000000000018</v>
      </c>
      <c r="R62" s="81">
        <f t="shared" si="6"/>
        <v>1.7528300493568461E-2</v>
      </c>
      <c r="S62" s="81" cm="1">
        <f t="array" ref="S62">_xlfn.IFS(
    FALSE, N("Check if X1 shading is ON"),
    $S$48&lt;&gt;"x", NA(),
    FALSE, N("Check if case is 'LEFT' and x axis value less than z score"),
    AND($D$67 = "LEFT", $Q62 &lt; IF($H$67="", 0, $H$67)), $R62,
    FALSE, N("Check if case is 'RIGHT' and x axis value greater than z score"),
    AND($D$67 = "RIGHT", $Q62 &gt; IF($H$67="", 0, $H$67)), $R62,
    FALSE, N("Check if case is 'TWO' and both directions"),
    AND(
        $D$67 = "TWO",
        OR($Q62 &lt; -ABS($H$67), $Q62 &gt; ABS($H$68))
    ), $R62,
    FALSE, N("Default case: Return NA()"),
    TRUE, NA()
)</f>
        <v>1.7528300493568461E-2</v>
      </c>
      <c r="T62" s="81" t="e" cm="1">
        <f t="array" ref="T62">_xlfn.IFS(
    FALSE, N("Check if X1 shading is ON"),
    $S$48&lt;&gt;"x", NA(),
    FALSE, N("Check if case is 'LEFT' and x axis value less than z score"),
    AND($D$68 = "LEFT", $Q62 &lt; IF($H$68="", 0, $H$68)), $R62,
    FALSE, N("Check if case is 'RIGHT' and x axis value greater than z score"),
    AND($D$68 = "RIGHT", $Q62 &gt; IF($H$68="", 0, $H$68)), $R62,
    FALSE, N("Default case: Return NA()"),
    TRUE, NA()
)</f>
        <v>#N/A</v>
      </c>
      <c r="U62" s="81" t="e" cm="1">
        <f t="array" ref="U62">_xlfn.IFS(
    FALSE, N("Check if X1 shading is ON"),
    $U$48&lt;&gt;"x", NA(),
    FALSE, N("Check if case is 'LEFT' and x axis value less than z score"),
    AND($D$71 = "LEFT", $Q62 &lt; IF($H$71="", 0, $H$71)), $R62,
    FALSE, N("Check if case is 'RIGHT' and x axis value greater than z score"),
    AND($D$71 = "RIGHT", $Q62 &gt; IF($H$71="", 0, $H$71)), $R62,
    FALSE, N("Check if case is 'TWO' and both directions"),
    AND(
        $D$71 = "TWO",
        OR($Q62 &lt; -ABS($H$71), $Q62 &gt; ABS($H$71))
    ), $R62,
    FALSE, N("Default case: Return NA()"),
    TRUE, NA()
)</f>
        <v>#VALUE!</v>
      </c>
      <c r="V62" s="38"/>
      <c r="W62" s="23">
        <v>0.83333333333333093</v>
      </c>
      <c r="X62" s="23">
        <v>6.2000000000000006E-2</v>
      </c>
      <c r="Y62" s="23">
        <f t="shared" si="0"/>
        <v>6.2000000000000006E-2</v>
      </c>
      <c r="Z62" s="23" t="str">
        <f t="shared" si="1"/>
        <v>x</v>
      </c>
    </row>
    <row r="63" spans="1:26" ht="16" x14ac:dyDescent="0.2">
      <c r="A63" s="39"/>
      <c r="B63" s="53"/>
      <c r="C63" s="53"/>
      <c r="D63" s="16"/>
      <c r="E63" s="16"/>
      <c r="F63" s="16"/>
      <c r="G63" s="16"/>
      <c r="H63" s="16"/>
      <c r="I63" s="16"/>
      <c r="J63" s="38"/>
      <c r="K63" s="16"/>
      <c r="L63" s="16"/>
      <c r="M63" s="16"/>
      <c r="N63" s="16"/>
      <c r="O63" s="38"/>
      <c r="P63" s="38"/>
      <c r="Q63" s="46">
        <f t="shared" si="5"/>
        <v>-2.4583333333333353</v>
      </c>
      <c r="R63" s="81">
        <f t="shared" si="6"/>
        <v>1.9435773384264884E-2</v>
      </c>
      <c r="S63" s="81" cm="1">
        <f t="array" ref="S63">_xlfn.IFS(
    FALSE, N("Check if X1 shading is ON"),
    $S$48&lt;&gt;"x", NA(),
    FALSE, N("Check if case is 'LEFT' and x axis value less than z score"),
    AND($D$67 = "LEFT", $Q63 &lt; IF($H$67="", 0, $H$67)), $R63,
    FALSE, N("Check if case is 'RIGHT' and x axis value greater than z score"),
    AND($D$67 = "RIGHT", $Q63 &gt; IF($H$67="", 0, $H$67)), $R63,
    FALSE, N("Check if case is 'TWO' and both directions"),
    AND(
        $D$67 = "TWO",
        OR($Q63 &lt; -ABS($H$67), $Q63 &gt; ABS($H$68))
    ), $R63,
    FALSE, N("Default case: Return NA()"),
    TRUE, NA()
)</f>
        <v>1.9435773384264884E-2</v>
      </c>
      <c r="T63" s="81" t="e" cm="1">
        <f t="array" ref="T63">_xlfn.IFS(
    FALSE, N("Check if X1 shading is ON"),
    $S$48&lt;&gt;"x", NA(),
    FALSE, N("Check if case is 'LEFT' and x axis value less than z score"),
    AND($D$68 = "LEFT", $Q63 &lt; IF($H$68="", 0, $H$68)), $R63,
    FALSE, N("Check if case is 'RIGHT' and x axis value greater than z score"),
    AND($D$68 = "RIGHT", $Q63 &gt; IF($H$68="", 0, $H$68)), $R63,
    FALSE, N("Default case: Return NA()"),
    TRUE, NA()
)</f>
        <v>#N/A</v>
      </c>
      <c r="U63" s="81" t="e" cm="1">
        <f t="array" ref="U63">_xlfn.IFS(
    FALSE, N("Check if X1 shading is ON"),
    $U$48&lt;&gt;"x", NA(),
    FALSE, N("Check if case is 'LEFT' and x axis value less than z score"),
    AND($D$71 = "LEFT", $Q63 &lt; IF($H$71="", 0, $H$71)), $R63,
    FALSE, N("Check if case is 'RIGHT' and x axis value greater than z score"),
    AND($D$71 = "RIGHT", $Q63 &gt; IF($H$71="", 0, $H$71)), $R63,
    FALSE, N("Check if case is 'TWO' and both directions"),
    AND(
        $D$71 = "TWO",
        OR($Q63 &lt; -ABS($H$71), $Q63 &gt; ABS($H$71))
    ), $R63,
    FALSE, N("Default case: Return NA()"),
    TRUE, NA()
)</f>
        <v>#VALUE!</v>
      </c>
      <c r="V63" s="38"/>
      <c r="W63" s="23">
        <v>1.1666666666666643</v>
      </c>
      <c r="X63" s="23">
        <v>6.2000000000000006E-2</v>
      </c>
      <c r="Y63" s="23">
        <f t="shared" si="0"/>
        <v>6.2000000000000006E-2</v>
      </c>
      <c r="Z63" s="23" t="str">
        <f t="shared" si="1"/>
        <v>x</v>
      </c>
    </row>
    <row r="64" spans="1:26" ht="16" x14ac:dyDescent="0.2">
      <c r="A64" s="39"/>
      <c r="B64" s="39"/>
      <c r="C64" s="39"/>
      <c r="D64" s="39"/>
      <c r="E64" s="121"/>
      <c r="F64" s="121"/>
      <c r="G64" s="121"/>
      <c r="H64" s="46"/>
      <c r="I64" s="47"/>
      <c r="J64" s="38"/>
      <c r="K64" s="16"/>
      <c r="L64" s="16"/>
      <c r="M64" s="16"/>
      <c r="N64" s="16"/>
      <c r="O64" s="38"/>
      <c r="P64" s="38"/>
      <c r="Q64" s="46">
        <f t="shared" si="5"/>
        <v>-2.4166666666666687</v>
      </c>
      <c r="R64" s="81">
        <f t="shared" si="6"/>
        <v>2.1513440016773546E-2</v>
      </c>
      <c r="S64" s="81" cm="1">
        <f t="array" ref="S64">_xlfn.IFS(
    FALSE, N("Check if X1 shading is ON"),
    $S$48&lt;&gt;"x", NA(),
    FALSE, N("Check if case is 'LEFT' and x axis value less than z score"),
    AND($D$67 = "LEFT", $Q64 &lt; IF($H$67="", 0, $H$67)), $R64,
    FALSE, N("Check if case is 'RIGHT' and x axis value greater than z score"),
    AND($D$67 = "RIGHT", $Q64 &gt; IF($H$67="", 0, $H$67)), $R64,
    FALSE, N("Check if case is 'TWO' and both directions"),
    AND(
        $D$67 = "TWO",
        OR($Q64 &lt; -ABS($H$67), $Q64 &gt; ABS($H$68))
    ), $R64,
    FALSE, N("Default case: Return NA()"),
    TRUE, NA()
)</f>
        <v>2.1513440016773546E-2</v>
      </c>
      <c r="T64" s="81" t="e" cm="1">
        <f t="array" ref="T64">_xlfn.IFS(
    FALSE, N("Check if X1 shading is ON"),
    $S$48&lt;&gt;"x", NA(),
    FALSE, N("Check if case is 'LEFT' and x axis value less than z score"),
    AND($D$68 = "LEFT", $Q64 &lt; IF($H$68="", 0, $H$68)), $R64,
    FALSE, N("Check if case is 'RIGHT' and x axis value greater than z score"),
    AND($D$68 = "RIGHT", $Q64 &gt; IF($H$68="", 0, $H$68)), $R64,
    FALSE, N("Default case: Return NA()"),
    TRUE, NA()
)</f>
        <v>#N/A</v>
      </c>
      <c r="U64" s="81" t="e" cm="1">
        <f t="array" ref="U64">_xlfn.IFS(
    FALSE, N("Check if X1 shading is ON"),
    $U$48&lt;&gt;"x", NA(),
    FALSE, N("Check if case is 'LEFT' and x axis value less than z score"),
    AND($D$71 = "LEFT", $Q64 &lt; IF($H$71="", 0, $H$71)), $R64,
    FALSE, N("Check if case is 'RIGHT' and x axis value greater than z score"),
    AND($D$71 = "RIGHT", $Q64 &gt; IF($H$71="", 0, $H$71)), $R64,
    FALSE, N("Check if case is 'TWO' and both directions"),
    AND(
        $D$71 = "TWO",
        OR($Q64 &lt; -ABS($H$71), $Q64 &gt; ABS($H$71))
    ), $R64,
    FALSE, N("Default case: Return NA()"),
    TRUE, NA()
)</f>
        <v>#VALUE!</v>
      </c>
      <c r="V64" s="38"/>
      <c r="W64" s="23">
        <v>1.3333333333333313</v>
      </c>
      <c r="X64" s="23">
        <v>6.2000000000000006E-2</v>
      </c>
      <c r="Y64" s="23">
        <f t="shared" si="0"/>
        <v>6.2000000000000006E-2</v>
      </c>
      <c r="Z64" s="23" t="str">
        <f t="shared" si="1"/>
        <v>x</v>
      </c>
    </row>
    <row r="65" spans="1:26" ht="16" x14ac:dyDescent="0.2">
      <c r="A65" s="4" t="s">
        <v>232</v>
      </c>
      <c r="B65" s="16"/>
      <c r="C65" s="39"/>
      <c r="D65" s="86"/>
      <c r="E65" s="86"/>
      <c r="F65" s="86"/>
      <c r="G65" s="49" t="str" cm="1">
        <f t="array" ref="G65">_xlfn.IFS(
    ISNUMBER(SEARCH("0", G56)), 0,
    G56="", 0,
    ISNUMBER(SEARCH("x", G56)), "x",
    TRUE, "x"
)</f>
        <v>x</v>
      </c>
      <c r="H65" s="49" t="str" cm="1">
        <f t="array" ref="H65">_xlfn.IFS(
    ISNUMBER(SEARCH("0", H56)), 0,
    H56="", 0,
    ISNUMBER(SEARCH("x", H56)), "x",
    TRUE, "x"
)</f>
        <v>x</v>
      </c>
      <c r="I65" s="49" t="str" cm="1">
        <f t="array" ref="I65">_xlfn.IFS(
    ISNUMBER(SEARCH("0", I56)), 0,
    I56="", 0,
    ISNUMBER(SEARCH("x", I56)), "x",
    TRUE, "x"
)</f>
        <v>x</v>
      </c>
      <c r="J65" s="38"/>
      <c r="K65" s="16"/>
      <c r="L65" s="16"/>
      <c r="M65" s="16"/>
      <c r="N65" s="16"/>
      <c r="O65" s="38"/>
      <c r="P65" s="38"/>
      <c r="Q65" s="46">
        <f t="shared" si="5"/>
        <v>-2.3750000000000022</v>
      </c>
      <c r="R65" s="81">
        <f t="shared" si="6"/>
        <v>2.3771900829913678E-2</v>
      </c>
      <c r="S65" s="81" cm="1">
        <f t="array" ref="S65">_xlfn.IFS(
    FALSE, N("Check if X1 shading is ON"),
    $S$48&lt;&gt;"x", NA(),
    FALSE, N("Check if case is 'LEFT' and x axis value less than z score"),
    AND($D$67 = "LEFT", $Q65 &lt; IF($H$67="", 0, $H$67)), $R65,
    FALSE, N("Check if case is 'RIGHT' and x axis value greater than z score"),
    AND($D$67 = "RIGHT", $Q65 &gt; IF($H$67="", 0, $H$67)), $R65,
    FALSE, N("Check if case is 'TWO' and both directions"),
    AND(
        $D$67 = "TWO",
        OR($Q65 &lt; -ABS($H$67), $Q65 &gt; ABS($H$68))
    ), $R65,
    FALSE, N("Default case: Return NA()"),
    TRUE, NA()
)</f>
        <v>2.3771900829913678E-2</v>
      </c>
      <c r="T65" s="81" t="e" cm="1">
        <f t="array" ref="T65">_xlfn.IFS(
    FALSE, N("Check if X1 shading is ON"),
    $S$48&lt;&gt;"x", NA(),
    FALSE, N("Check if case is 'LEFT' and x axis value less than z score"),
    AND($D$68 = "LEFT", $Q65 &lt; IF($H$68="", 0, $H$68)), $R65,
    FALSE, N("Check if case is 'RIGHT' and x axis value greater than z score"),
    AND($D$68 = "RIGHT", $Q65 &gt; IF($H$68="", 0, $H$68)), $R65,
    FALSE, N("Default case: Return NA()"),
    TRUE, NA()
)</f>
        <v>#N/A</v>
      </c>
      <c r="U65" s="81" t="e" cm="1">
        <f t="array" ref="U65">_xlfn.IFS(
    FALSE, N("Check if X1 shading is ON"),
    $U$48&lt;&gt;"x", NA(),
    FALSE, N("Check if case is 'LEFT' and x axis value less than z score"),
    AND($D$71 = "LEFT", $Q65 &lt; IF($H$71="", 0, $H$71)), $R65,
    FALSE, N("Check if case is 'RIGHT' and x axis value greater than z score"),
    AND($D$71 = "RIGHT", $Q65 &gt; IF($H$71="", 0, $H$71)), $R65,
    FALSE, N("Check if case is 'TWO' and both directions"),
    AND(
        $D$71 = "TWO",
        OR($Q65 &lt; -ABS($H$71), $Q65 &gt; ABS($H$71))
    ), $R65,
    FALSE, N("Default case: Return NA()"),
    TRUE, NA()
)</f>
        <v>#VALUE!</v>
      </c>
      <c r="V65" s="38"/>
      <c r="W65" s="23">
        <v>1.4999999999999982</v>
      </c>
      <c r="X65" s="23">
        <v>6.2000000000000006E-2</v>
      </c>
      <c r="Y65" s="23">
        <f t="shared" si="0"/>
        <v>6.2000000000000006E-2</v>
      </c>
      <c r="Z65" s="23" t="str">
        <f t="shared" si="1"/>
        <v>x</v>
      </c>
    </row>
    <row r="66" spans="1:26" ht="16" x14ac:dyDescent="0.2">
      <c r="A66" s="40" t="s">
        <v>166</v>
      </c>
      <c r="B66" s="19" t="s">
        <v>167</v>
      </c>
      <c r="C66" s="19" t="s">
        <v>168</v>
      </c>
      <c r="D66" s="19" t="s">
        <v>169</v>
      </c>
      <c r="E66" s="20" t="s">
        <v>3</v>
      </c>
      <c r="F66" s="40" t="str">
        <f>IF(F57=0,"",F57)</f>
        <v>σ</v>
      </c>
      <c r="G66" s="40" t="str">
        <f t="shared" ref="G66:I66" si="12">IF(G57=0,"",G57)</f>
        <v>x</v>
      </c>
      <c r="H66" s="40" t="str">
        <f>IF(H57=0,"",LEFT(H57,1))</f>
        <v>z</v>
      </c>
      <c r="I66" s="40" t="str">
        <f t="shared" si="12"/>
        <v>P(x)</v>
      </c>
      <c r="J66" s="16"/>
      <c r="K66" s="16"/>
      <c r="L66" s="16"/>
      <c r="M66" s="38"/>
      <c r="N66" s="38"/>
      <c r="O66" s="38"/>
      <c r="P66" s="38"/>
      <c r="Q66" s="46">
        <f t="shared" si="5"/>
        <v>-2.3333333333333357</v>
      </c>
      <c r="R66" s="81">
        <f t="shared" si="6"/>
        <v>2.6221889093709354E-2</v>
      </c>
      <c r="S66" s="81" cm="1">
        <f t="array" ref="S66">_xlfn.IFS(
    FALSE, N("Check if X1 shading is ON"),
    $S$48&lt;&gt;"x", NA(),
    FALSE, N("Check if case is 'LEFT' and x axis value less than z score"),
    AND($D$67 = "LEFT", $Q66 &lt; IF($H$67="", 0, $H$67)), $R66,
    FALSE, N("Check if case is 'RIGHT' and x axis value greater than z score"),
    AND($D$67 = "RIGHT", $Q66 &gt; IF($H$67="", 0, $H$67)), $R66,
    FALSE, N("Check if case is 'TWO' and both directions"),
    AND(
        $D$67 = "TWO",
        OR($Q66 &lt; -ABS($H$67), $Q66 &gt; ABS($H$68))
    ), $R66,
    FALSE, N("Default case: Return NA()"),
    TRUE, NA()
)</f>
        <v>2.6221889093709354E-2</v>
      </c>
      <c r="T66" s="81" t="e" cm="1">
        <f t="array" ref="T66">_xlfn.IFS(
    FALSE, N("Check if X1 shading is ON"),
    $S$48&lt;&gt;"x", NA(),
    FALSE, N("Check if case is 'LEFT' and x axis value less than z score"),
    AND($D$68 = "LEFT", $Q66 &lt; IF($H$68="", 0, $H$68)), $R66,
    FALSE, N("Check if case is 'RIGHT' and x axis value greater than z score"),
    AND($D$68 = "RIGHT", $Q66 &gt; IF($H$68="", 0, $H$68)), $R66,
    FALSE, N("Default case: Return NA()"),
    TRUE, NA()
)</f>
        <v>#N/A</v>
      </c>
      <c r="U66" s="81" t="e" cm="1">
        <f t="array" ref="U66">_xlfn.IFS(
    FALSE, N("Check if X1 shading is ON"),
    $U$48&lt;&gt;"x", NA(),
    FALSE, N("Check if case is 'LEFT' and x axis value less than z score"),
    AND($D$71 = "LEFT", $Q66 &lt; IF($H$71="", 0, $H$71)), $R66,
    FALSE, N("Check if case is 'RIGHT' and x axis value greater than z score"),
    AND($D$71 = "RIGHT", $Q66 &gt; IF($H$71="", 0, $H$71)), $R66,
    FALSE, N("Check if case is 'TWO' and both directions"),
    AND(
        $D$71 = "TWO",
        OR($Q66 &lt; -ABS($H$71), $Q66 &gt; ABS($H$71))
    ), $R66,
    FALSE, N("Default case: Return NA()"),
    TRUE, NA()
)</f>
        <v>#VALUE!</v>
      </c>
      <c r="V66" s="38"/>
      <c r="W66" s="23">
        <v>1.6666666666666652</v>
      </c>
      <c r="X66" s="23">
        <v>6.2000000000000006E-2</v>
      </c>
      <c r="Y66" s="23">
        <f t="shared" si="0"/>
        <v>6.2000000000000006E-2</v>
      </c>
      <c r="Z66" s="23" t="str">
        <f t="shared" si="1"/>
        <v>x</v>
      </c>
    </row>
    <row r="67" spans="1:26" ht="16" x14ac:dyDescent="0.2">
      <c r="A67" s="41">
        <f>A58</f>
        <v>1</v>
      </c>
      <c r="B67" s="49" t="str">
        <f t="shared" ref="B67:C68" si="13">IF(B58=0,"",B58)</f>
        <v>normal pop</v>
      </c>
      <c r="C67" s="49" t="str">
        <f t="shared" si="13"/>
        <v>Amira</v>
      </c>
      <c r="D67" s="49" t="str" cm="1">
        <f t="array" ref="D67">_xlfn.IFS(
    D58=0, "",
    ISNUMBER(SEARCH("LEFT", D58)), "LEFT",
    ISNUMBER(SEARCH("RIGHT", D58)), "RIGHT",
    TRUE, D58
)</f>
        <v>LEFT</v>
      </c>
      <c r="E67" s="59">
        <f t="shared" ref="E67:I68" si="14">IF(E58=0,"",E58)</f>
        <v>75</v>
      </c>
      <c r="F67" s="60">
        <f t="shared" si="14"/>
        <v>8</v>
      </c>
      <c r="G67" s="59">
        <f t="shared" si="14"/>
        <v>89</v>
      </c>
      <c r="H67" s="61">
        <f t="shared" si="14"/>
        <v>1.75</v>
      </c>
      <c r="I67" s="6">
        <f t="shared" si="14"/>
        <v>0.95994084313618289</v>
      </c>
      <c r="J67" s="16"/>
      <c r="K67" s="16"/>
      <c r="L67" s="16"/>
      <c r="M67" s="38"/>
      <c r="N67" s="38"/>
      <c r="O67" s="38"/>
      <c r="P67" s="38"/>
      <c r="Q67" s="46">
        <f t="shared" si="5"/>
        <v>-2.2916666666666692</v>
      </c>
      <c r="R67" s="81">
        <f t="shared" si="6"/>
        <v>2.8874206565747223E-2</v>
      </c>
      <c r="S67" s="81" cm="1">
        <f t="array" ref="S67">_xlfn.IFS(
    FALSE, N("Check if X1 shading is ON"),
    $S$48&lt;&gt;"x", NA(),
    FALSE, N("Check if case is 'LEFT' and x axis value less than z score"),
    AND($D$67 = "LEFT", $Q67 &lt; IF($H$67="", 0, $H$67)), $R67,
    FALSE, N("Check if case is 'RIGHT' and x axis value greater than z score"),
    AND($D$67 = "RIGHT", $Q67 &gt; IF($H$67="", 0, $H$67)), $R67,
    FALSE, N("Check if case is 'TWO' and both directions"),
    AND(
        $D$67 = "TWO",
        OR($Q67 &lt; -ABS($H$67), $Q67 &gt; ABS($H$68))
    ), $R67,
    FALSE, N("Default case: Return NA()"),
    TRUE, NA()
)</f>
        <v>2.8874206565747223E-2</v>
      </c>
      <c r="T67" s="81" t="e" cm="1">
        <f t="array" ref="T67">_xlfn.IFS(
    FALSE, N("Check if X1 shading is ON"),
    $S$48&lt;&gt;"x", NA(),
    FALSE, N("Check if case is 'LEFT' and x axis value less than z score"),
    AND($D$68 = "LEFT", $Q67 &lt; IF($H$68="", 0, $H$68)), $R67,
    FALSE, N("Check if case is 'RIGHT' and x axis value greater than z score"),
    AND($D$68 = "RIGHT", $Q67 &gt; IF($H$68="", 0, $H$68)), $R67,
    FALSE, N("Default case: Return NA()"),
    TRUE, NA()
)</f>
        <v>#N/A</v>
      </c>
      <c r="U67" s="81" t="e" cm="1">
        <f t="array" ref="U67">_xlfn.IFS(
    FALSE, N("Check if X1 shading is ON"),
    $U$48&lt;&gt;"x", NA(),
    FALSE, N("Check if case is 'LEFT' and x axis value less than z score"),
    AND($D$71 = "LEFT", $Q67 &lt; IF($H$71="", 0, $H$71)), $R67,
    FALSE, N("Check if case is 'RIGHT' and x axis value greater than z score"),
    AND($D$71 = "RIGHT", $Q67 &gt; IF($H$71="", 0, $H$71)), $R67,
    FALSE, N("Check if case is 'TWO' and both directions"),
    AND(
        $D$71 = "TWO",
        OR($Q67 &lt; -ABS($H$71), $Q67 &gt; ABS($H$71))
    ), $R67,
    FALSE, N("Default case: Return NA()"),
    TRUE, NA()
)</f>
        <v>#VALUE!</v>
      </c>
      <c r="V67" s="38"/>
      <c r="W67" s="23">
        <v>1.8333333333333321</v>
      </c>
      <c r="X67" s="23">
        <v>6.2000000000000006E-2</v>
      </c>
      <c r="Y67" s="23">
        <f t="shared" si="0"/>
        <v>6.2000000000000006E-2</v>
      </c>
      <c r="Z67" s="23" t="str">
        <f t="shared" si="1"/>
        <v>x</v>
      </c>
    </row>
    <row r="68" spans="1:26" ht="16" x14ac:dyDescent="0.2">
      <c r="A68" s="41">
        <f>A59</f>
        <v>0</v>
      </c>
      <c r="B68" s="49" t="str">
        <f t="shared" si="13"/>
        <v/>
      </c>
      <c r="C68" s="49" t="str">
        <f t="shared" si="13"/>
        <v/>
      </c>
      <c r="D68" s="49" t="str" cm="1">
        <f t="array" ref="D68">_xlfn.IFS(
    D59=0, "",
    ISNUMBER(SEARCH("LEFT", D59)), "LEFT",
    ISNUMBER(SEARCH("RIGHT", D59)), "RIGHT",
    TRUE, D59
)</f>
        <v/>
      </c>
      <c r="E68" s="59" t="str">
        <f t="shared" si="14"/>
        <v/>
      </c>
      <c r="F68" s="60" t="str">
        <f t="shared" si="14"/>
        <v/>
      </c>
      <c r="G68" s="59" t="str">
        <f>IF(G59=0,"",G59)</f>
        <v/>
      </c>
      <c r="H68" s="61" t="str">
        <f>IF(H59=0,"",H59)</f>
        <v/>
      </c>
      <c r="I68" s="6" t="str">
        <f>IF(I59=0,"",I59)</f>
        <v/>
      </c>
      <c r="J68" s="38"/>
      <c r="K68" s="16"/>
      <c r="L68" s="16"/>
      <c r="M68" s="38"/>
      <c r="N68" s="38"/>
      <c r="O68" s="38"/>
      <c r="P68" s="38"/>
      <c r="Q68" s="46">
        <f t="shared" si="5"/>
        <v>-2.2500000000000027</v>
      </c>
      <c r="R68" s="81">
        <f t="shared" si="6"/>
        <v>3.1739651835667224E-2</v>
      </c>
      <c r="S68" s="81" cm="1">
        <f t="array" ref="S68">_xlfn.IFS(
    FALSE, N("Check if X1 shading is ON"),
    $S$48&lt;&gt;"x", NA(),
    FALSE, N("Check if case is 'LEFT' and x axis value less than z score"),
    AND($D$67 = "LEFT", $Q68 &lt; IF($H$67="", 0, $H$67)), $R68,
    FALSE, N("Check if case is 'RIGHT' and x axis value greater than z score"),
    AND($D$67 = "RIGHT", $Q68 &gt; IF($H$67="", 0, $H$67)), $R68,
    FALSE, N("Check if case is 'TWO' and both directions"),
    AND(
        $D$67 = "TWO",
        OR($Q68 &lt; -ABS($H$67), $Q68 &gt; ABS($H$68))
    ), $R68,
    FALSE, N("Default case: Return NA()"),
    TRUE, NA()
)</f>
        <v>3.1739651835667224E-2</v>
      </c>
      <c r="T68" s="81" t="e" cm="1">
        <f t="array" ref="T68">_xlfn.IFS(
    FALSE, N("Check if X1 shading is ON"),
    $S$48&lt;&gt;"x", NA(),
    FALSE, N("Check if case is 'LEFT' and x axis value less than z score"),
    AND($D$68 = "LEFT", $Q68 &lt; IF($H$68="", 0, $H$68)), $R68,
    FALSE, N("Check if case is 'RIGHT' and x axis value greater than z score"),
    AND($D$68 = "RIGHT", $Q68 &gt; IF($H$68="", 0, $H$68)), $R68,
    FALSE, N("Default case: Return NA()"),
    TRUE, NA()
)</f>
        <v>#N/A</v>
      </c>
      <c r="U68" s="81" t="e" cm="1">
        <f t="array" ref="U68">_xlfn.IFS(
    FALSE, N("Check if X1 shading is ON"),
    $U$48&lt;&gt;"x", NA(),
    FALSE, N("Check if case is 'LEFT' and x axis value less than z score"),
    AND($D$71 = "LEFT", $Q68 &lt; IF($H$71="", 0, $H$71)), $R68,
    FALSE, N("Check if case is 'RIGHT' and x axis value greater than z score"),
    AND($D$71 = "RIGHT", $Q68 &gt; IF($H$71="", 0, $H$71)), $R68,
    FALSE, N("Check if case is 'TWO' and both directions"),
    AND(
        $D$71 = "TWO",
        OR($Q68 &lt; -ABS($H$71), $Q68 &gt; ABS($H$71))
    ), $R68,
    FALSE, N("Default case: Return NA()"),
    TRUE, NA()
)</f>
        <v>#VALUE!</v>
      </c>
      <c r="V68" s="38"/>
      <c r="W68" s="23">
        <v>-1.6666666666666696</v>
      </c>
      <c r="X68" s="23">
        <v>8.6000000000000007E-2</v>
      </c>
      <c r="Y68" s="23">
        <f t="shared" si="0"/>
        <v>8.6000000000000007E-2</v>
      </c>
      <c r="Z68" s="23" t="str">
        <f t="shared" si="1"/>
        <v>x</v>
      </c>
    </row>
    <row r="69" spans="1:26" ht="16" x14ac:dyDescent="0.2">
      <c r="A69" s="39"/>
      <c r="B69" s="16"/>
      <c r="C69" s="16"/>
      <c r="D69" s="25" t="str">
        <f>IF(AND(D67="left",D68="right"),"TWO","")</f>
        <v/>
      </c>
      <c r="E69" s="16"/>
      <c r="F69" s="16"/>
      <c r="G69" s="16"/>
      <c r="H69" s="16"/>
      <c r="I69" s="16"/>
      <c r="J69" s="38"/>
      <c r="K69" s="16" t="s">
        <v>246</v>
      </c>
      <c r="L69" s="16"/>
      <c r="M69" s="38"/>
      <c r="N69" s="38"/>
      <c r="O69" s="38"/>
      <c r="P69" s="38"/>
      <c r="Q69" s="46">
        <f t="shared" si="5"/>
        <v>-2.2083333333333361</v>
      </c>
      <c r="R69" s="81">
        <f t="shared" si="6"/>
        <v>3.482894138763417E-2</v>
      </c>
      <c r="S69" s="81" cm="1">
        <f t="array" ref="S69">_xlfn.IFS(
    FALSE, N("Check if X1 shading is ON"),
    $S$48&lt;&gt;"x", NA(),
    FALSE, N("Check if case is 'LEFT' and x axis value less than z score"),
    AND($D$67 = "LEFT", $Q69 &lt; IF($H$67="", 0, $H$67)), $R69,
    FALSE, N("Check if case is 'RIGHT' and x axis value greater than z score"),
    AND($D$67 = "RIGHT", $Q69 &gt; IF($H$67="", 0, $H$67)), $R69,
    FALSE, N("Check if case is 'TWO' and both directions"),
    AND(
        $D$67 = "TWO",
        OR($Q69 &lt; -ABS($H$67), $Q69 &gt; ABS($H$68))
    ), $R69,
    FALSE, N("Default case: Return NA()"),
    TRUE, NA()
)</f>
        <v>3.482894138763417E-2</v>
      </c>
      <c r="T69" s="81" t="e" cm="1">
        <f t="array" ref="T69">_xlfn.IFS(
    FALSE, N("Check if X1 shading is ON"),
    $S$48&lt;&gt;"x", NA(),
    FALSE, N("Check if case is 'LEFT' and x axis value less than z score"),
    AND($D$68 = "LEFT", $Q69 &lt; IF($H$68="", 0, $H$68)), $R69,
    FALSE, N("Check if case is 'RIGHT' and x axis value greater than z score"),
    AND($D$68 = "RIGHT", $Q69 &gt; IF($H$68="", 0, $H$68)), $R69,
    FALSE, N("Default case: Return NA()"),
    TRUE, NA()
)</f>
        <v>#N/A</v>
      </c>
      <c r="U69" s="81" t="e" cm="1">
        <f t="array" ref="U69">_xlfn.IFS(
    FALSE, N("Check if X1 shading is ON"),
    $U$48&lt;&gt;"x", NA(),
    FALSE, N("Check if case is 'LEFT' and x axis value less than z score"),
    AND($D$71 = "LEFT", $Q69 &lt; IF($H$71="", 0, $H$71)), $R69,
    FALSE, N("Check if case is 'RIGHT' and x axis value greater than z score"),
    AND($D$71 = "RIGHT", $Q69 &gt; IF($H$71="", 0, $H$71)), $R69,
    FALSE, N("Check if case is 'TWO' and both directions"),
    AND(
        $D$71 = "TWO",
        OR($Q69 &lt; -ABS($H$71), $Q69 &gt; ABS($H$71))
    ), $R69,
    FALSE, N("Default case: Return NA()"),
    TRUE, NA()
)</f>
        <v>#VALUE!</v>
      </c>
      <c r="V69" s="38"/>
      <c r="W69" s="23">
        <v>-1.5000000000000027</v>
      </c>
      <c r="X69" s="23">
        <v>8.6000000000000007E-2</v>
      </c>
      <c r="Y69" s="23">
        <f t="shared" ref="Y69:Y132" si="15">IF($Y$2="x",X69,NA())</f>
        <v>8.6000000000000007E-2</v>
      </c>
      <c r="Z69" s="23" t="str">
        <f t="shared" ref="Z69:Z132" si="16">IF($G$66="","",$G$66)</f>
        <v>x</v>
      </c>
    </row>
    <row r="70" spans="1:26" ht="16" x14ac:dyDescent="0.2">
      <c r="A70" s="39"/>
      <c r="B70" s="16"/>
      <c r="C70" s="16"/>
      <c r="D70" s="49" t="str" cm="1">
        <f t="array" ref="D70">_xlfn.IFS(
    ISNUMBER(SEARCH("0", D61)), 0,
    D61="", 0,
    ISNUMBER(SEARCH("x", D61)), "x",
    TRUE, "x"
)</f>
        <v>x</v>
      </c>
      <c r="E70" s="49" t="str" cm="1">
        <f t="array" ref="E70">_xlfn.IFS(
    ISNUMBER(SEARCH("0", E61)), 0,
    E61="", 0,
    ISNUMBER(SEARCH("x", E61)), "x",
    TRUE, "x"
)</f>
        <v>x</v>
      </c>
      <c r="F70" s="49" t="str" cm="1">
        <f t="array" ref="F70">_xlfn.IFS(
    ISNUMBER(SEARCH("0", F61)), 0,
    F61="", 0,
    ISNUMBER(SEARCH("x", F61)), "x",
    TRUE, "x"
)</f>
        <v>x</v>
      </c>
      <c r="G70" s="49" t="str" cm="1">
        <f t="array" ref="G70">_xlfn.IFS(
    ISNUMBER(SEARCH("0", G61)), 0,
    G61="", 0,
    ISNUMBER(SEARCH("x", G61)), "x",
    TRUE, "x"
)</f>
        <v>x</v>
      </c>
      <c r="H70" s="49" t="str" cm="1">
        <f t="array" ref="H70">_xlfn.IFS(
    ISNUMBER(SEARCH("0", H61)), 0,
    H61="", 0,
    ISNUMBER(SEARCH("x", H61)), "x",
    TRUE, "x"
)</f>
        <v>x</v>
      </c>
      <c r="I70" s="49" t="str" cm="1">
        <f t="array" ref="I70">_xlfn.IFS(
    ISNUMBER(SEARCH("0", I61)), 0,
    I61="", 0,
    ISNUMBER(SEARCH("x", I61)), "x",
    TRUE, "x"
)</f>
        <v>x</v>
      </c>
      <c r="J70" s="38"/>
      <c r="K70" s="41" t="s">
        <v>44</v>
      </c>
      <c r="L70" s="92" t="s">
        <v>250</v>
      </c>
      <c r="M70" s="38"/>
      <c r="N70" s="38"/>
      <c r="O70" s="38"/>
      <c r="P70" s="38"/>
      <c r="Q70" s="46">
        <f t="shared" si="5"/>
        <v>-2.1666666666666696</v>
      </c>
      <c r="R70" s="81">
        <f t="shared" si="6"/>
        <v>3.8152623506417724E-2</v>
      </c>
      <c r="S70" s="81" cm="1">
        <f t="array" ref="S70">_xlfn.IFS(
    FALSE, N("Check if X1 shading is ON"),
    $S$48&lt;&gt;"x", NA(),
    FALSE, N("Check if case is 'LEFT' and x axis value less than z score"),
    AND($D$67 = "LEFT", $Q70 &lt; IF($H$67="", 0, $H$67)), $R70,
    FALSE, N("Check if case is 'RIGHT' and x axis value greater than z score"),
    AND($D$67 = "RIGHT", $Q70 &gt; IF($H$67="", 0, $H$67)), $R70,
    FALSE, N("Check if case is 'TWO' and both directions"),
    AND(
        $D$67 = "TWO",
        OR($Q70 &lt; -ABS($H$67), $Q70 &gt; ABS($H$68))
    ), $R70,
    FALSE, N("Default case: Return NA()"),
    TRUE, NA()
)</f>
        <v>3.8152623506417724E-2</v>
      </c>
      <c r="T70" s="81" t="e" cm="1">
        <f t="array" ref="T70">_xlfn.IFS(
    FALSE, N("Check if X1 shading is ON"),
    $S$48&lt;&gt;"x", NA(),
    FALSE, N("Check if case is 'LEFT' and x axis value less than z score"),
    AND($D$68 = "LEFT", $Q70 &lt; IF($H$68="", 0, $H$68)), $R70,
    FALSE, N("Check if case is 'RIGHT' and x axis value greater than z score"),
    AND($D$68 = "RIGHT", $Q70 &gt; IF($H$68="", 0, $H$68)), $R70,
    FALSE, N("Default case: Return NA()"),
    TRUE, NA()
)</f>
        <v>#N/A</v>
      </c>
      <c r="U70" s="81" t="e" cm="1">
        <f t="array" ref="U70">_xlfn.IFS(
    FALSE, N("Check if X1 shading is ON"),
    $U$48&lt;&gt;"x", NA(),
    FALSE, N("Check if case is 'LEFT' and x axis value less than z score"),
    AND($D$71 = "LEFT", $Q70 &lt; IF($H$71="", 0, $H$71)), $R70,
    FALSE, N("Check if case is 'RIGHT' and x axis value greater than z score"),
    AND($D$71 = "RIGHT", $Q70 &gt; IF($H$71="", 0, $H$71)), $R70,
    FALSE, N("Check if case is 'TWO' and both directions"),
    AND(
        $D$71 = "TWO",
        OR($Q70 &lt; -ABS($H$71), $Q70 &gt; ABS($H$71))
    ), $R70,
    FALSE, N("Default case: Return NA()"),
    TRUE, NA()
)</f>
        <v>#VALUE!</v>
      </c>
      <c r="V70" s="38"/>
      <c r="W70" s="23">
        <v>-1.3333333333333357</v>
      </c>
      <c r="X70" s="23">
        <v>8.6000000000000007E-2</v>
      </c>
      <c r="Y70" s="23">
        <f t="shared" si="15"/>
        <v>8.6000000000000007E-2</v>
      </c>
      <c r="Z70" s="23" t="str">
        <f t="shared" si="16"/>
        <v>x</v>
      </c>
    </row>
    <row r="71" spans="1:26" ht="16" x14ac:dyDescent="0.2">
      <c r="A71" s="41">
        <f>A62</f>
        <v>1</v>
      </c>
      <c r="B71" s="49" t="str">
        <f t="shared" ref="B71:C71" si="17">IF(B62=0,"",B62)</f>
        <v/>
      </c>
      <c r="C71" s="49" t="str">
        <f t="shared" si="17"/>
        <v/>
      </c>
      <c r="D71" s="49" t="str" cm="1">
        <f t="array" ref="D71">_xlfn.IFS(
    D62=0, "",
    ISNUMBER(SEARCH("LEFT", D62)), "LEFT",
    ISNUMBER(SEARCH("RIGHT", D62)), "RIGHT",
    TRUE, D62
)</f>
        <v/>
      </c>
      <c r="E71" s="59" t="str">
        <f t="shared" ref="E71:I71" si="18">IF(E62=0,"",E62)</f>
        <v/>
      </c>
      <c r="F71" s="60" t="str">
        <f t="shared" si="18"/>
        <v/>
      </c>
      <c r="G71" s="59" t="str">
        <f t="shared" si="18"/>
        <v/>
      </c>
      <c r="H71" s="61" t="str">
        <f t="shared" si="18"/>
        <v/>
      </c>
      <c r="I71" s="6" t="str">
        <f t="shared" si="18"/>
        <v/>
      </c>
      <c r="J71" s="38"/>
      <c r="K71" s="41" t="s">
        <v>252</v>
      </c>
      <c r="L71" s="92" t="s">
        <v>253</v>
      </c>
      <c r="M71" s="38"/>
      <c r="N71" s="38"/>
      <c r="O71" s="38"/>
      <c r="P71" s="38"/>
      <c r="Q71" s="46">
        <f t="shared" si="5"/>
        <v>-2.1250000000000031</v>
      </c>
      <c r="R71" s="81">
        <f t="shared" si="6"/>
        <v>4.1720985256338335E-2</v>
      </c>
      <c r="S71" s="81" cm="1">
        <f t="array" ref="S71">_xlfn.IFS(
    FALSE, N("Check if X1 shading is ON"),
    $S$48&lt;&gt;"x", NA(),
    FALSE, N("Check if case is 'LEFT' and x axis value less than z score"),
    AND($D$67 = "LEFT", $Q71 &lt; IF($H$67="", 0, $H$67)), $R71,
    FALSE, N("Check if case is 'RIGHT' and x axis value greater than z score"),
    AND($D$67 = "RIGHT", $Q71 &gt; IF($H$67="", 0, $H$67)), $R71,
    FALSE, N("Check if case is 'TWO' and both directions"),
    AND(
        $D$67 = "TWO",
        OR($Q71 &lt; -ABS($H$67), $Q71 &gt; ABS($H$68))
    ), $R71,
    FALSE, N("Default case: Return NA()"),
    TRUE, NA()
)</f>
        <v>4.1720985256338335E-2</v>
      </c>
      <c r="T71" s="81" t="e" cm="1">
        <f t="array" ref="T71">_xlfn.IFS(
    FALSE, N("Check if X1 shading is ON"),
    $S$48&lt;&gt;"x", NA(),
    FALSE, N("Check if case is 'LEFT' and x axis value less than z score"),
    AND($D$68 = "LEFT", $Q71 &lt; IF($H$68="", 0, $H$68)), $R71,
    FALSE, N("Check if case is 'RIGHT' and x axis value greater than z score"),
    AND($D$68 = "RIGHT", $Q71 &gt; IF($H$68="", 0, $H$68)), $R71,
    FALSE, N("Default case: Return NA()"),
    TRUE, NA()
)</f>
        <v>#N/A</v>
      </c>
      <c r="U71" s="81" t="e" cm="1">
        <f t="array" ref="U71">_xlfn.IFS(
    FALSE, N("Check if X1 shading is ON"),
    $U$48&lt;&gt;"x", NA(),
    FALSE, N("Check if case is 'LEFT' and x axis value less than z score"),
    AND($D$71 = "LEFT", $Q71 &lt; IF($H$71="", 0, $H$71)), $R71,
    FALSE, N("Check if case is 'RIGHT' and x axis value greater than z score"),
    AND($D$71 = "RIGHT", $Q71 &gt; IF($H$71="", 0, $H$71)), $R71,
    FALSE, N("Check if case is 'TWO' and both directions"),
    AND(
        $D$71 = "TWO",
        OR($Q71 &lt; -ABS($H$71), $Q71 &gt; ABS($H$71))
    ), $R71,
    FALSE, N("Default case: Return NA()"),
    TRUE, NA()
)</f>
        <v>#VALUE!</v>
      </c>
      <c r="V71" s="38"/>
      <c r="W71" s="23">
        <v>-1.1666666666666687</v>
      </c>
      <c r="X71" s="23">
        <v>8.6000000000000007E-2</v>
      </c>
      <c r="Y71" s="23">
        <f t="shared" si="15"/>
        <v>8.6000000000000007E-2</v>
      </c>
      <c r="Z71" s="23" t="str">
        <f t="shared" si="16"/>
        <v>x</v>
      </c>
    </row>
    <row r="72" spans="1:26" ht="16" x14ac:dyDescent="0.2">
      <c r="A72" s="39"/>
      <c r="B72" s="53"/>
      <c r="C72" s="53"/>
      <c r="D72" s="16"/>
      <c r="E72" s="16"/>
      <c r="F72" s="16"/>
      <c r="G72" s="16"/>
      <c r="H72" s="16"/>
      <c r="I72" s="16"/>
      <c r="J72" s="38"/>
      <c r="K72" s="41" t="s">
        <v>256</v>
      </c>
      <c r="L72" s="92" t="s">
        <v>257</v>
      </c>
      <c r="M72" s="38"/>
      <c r="N72" s="38"/>
      <c r="O72" s="38"/>
      <c r="P72" s="38"/>
      <c r="Q72" s="46">
        <f t="shared" si="5"/>
        <v>-2.0833333333333366</v>
      </c>
      <c r="R72" s="81">
        <f t="shared" si="6"/>
        <v>4.5543952872905295E-2</v>
      </c>
      <c r="S72" s="81" cm="1">
        <f t="array" ref="S72">_xlfn.IFS(
    FALSE, N("Check if X1 shading is ON"),
    $S$48&lt;&gt;"x", NA(),
    FALSE, N("Check if case is 'LEFT' and x axis value less than z score"),
    AND($D$67 = "LEFT", $Q72 &lt; IF($H$67="", 0, $H$67)), $R72,
    FALSE, N("Check if case is 'RIGHT' and x axis value greater than z score"),
    AND($D$67 = "RIGHT", $Q72 &gt; IF($H$67="", 0, $H$67)), $R72,
    FALSE, N("Check if case is 'TWO' and both directions"),
    AND(
        $D$67 = "TWO",
        OR($Q72 &lt; -ABS($H$67), $Q72 &gt; ABS($H$68))
    ), $R72,
    FALSE, N("Default case: Return NA()"),
    TRUE, NA()
)</f>
        <v>4.5543952872905295E-2</v>
      </c>
      <c r="T72" s="81" t="e" cm="1">
        <f t="array" ref="T72">_xlfn.IFS(
    FALSE, N("Check if X1 shading is ON"),
    $S$48&lt;&gt;"x", NA(),
    FALSE, N("Check if case is 'LEFT' and x axis value less than z score"),
    AND($D$68 = "LEFT", $Q72 &lt; IF($H$68="", 0, $H$68)), $R72,
    FALSE, N("Check if case is 'RIGHT' and x axis value greater than z score"),
    AND($D$68 = "RIGHT", $Q72 &gt; IF($H$68="", 0, $H$68)), $R72,
    FALSE, N("Default case: Return NA()"),
    TRUE, NA()
)</f>
        <v>#N/A</v>
      </c>
      <c r="U72" s="81" t="e" cm="1">
        <f t="array" ref="U72">_xlfn.IFS(
    FALSE, N("Check if X1 shading is ON"),
    $U$48&lt;&gt;"x", NA(),
    FALSE, N("Check if case is 'LEFT' and x axis value less than z score"),
    AND($D$71 = "LEFT", $Q72 &lt; IF($H$71="", 0, $H$71)), $R72,
    FALSE, N("Check if case is 'RIGHT' and x axis value greater than z score"),
    AND($D$71 = "RIGHT", $Q72 &gt; IF($H$71="", 0, $H$71)), $R72,
    FALSE, N("Check if case is 'TWO' and both directions"),
    AND(
        $D$71 = "TWO",
        OR($Q72 &lt; -ABS($H$71), $Q72 &gt; ABS($H$71))
    ), $R72,
    FALSE, N("Default case: Return NA()"),
    TRUE, NA()
)</f>
        <v>#VALUE!</v>
      </c>
      <c r="V72" s="38"/>
      <c r="W72" s="23">
        <v>-0.83333333333333526</v>
      </c>
      <c r="X72" s="23">
        <v>8.6000000000000007E-2</v>
      </c>
      <c r="Y72" s="23">
        <f t="shared" si="15"/>
        <v>8.6000000000000007E-2</v>
      </c>
      <c r="Z72" s="23" t="str">
        <f t="shared" si="16"/>
        <v>x</v>
      </c>
    </row>
    <row r="73" spans="1:26" ht="16" x14ac:dyDescent="0.2">
      <c r="A73" s="39"/>
      <c r="B73" s="39"/>
      <c r="C73" s="39"/>
      <c r="D73" s="39"/>
      <c r="E73" s="121"/>
      <c r="F73" s="121"/>
      <c r="G73" s="121"/>
      <c r="H73" s="46"/>
      <c r="I73" s="47"/>
      <c r="J73" s="38"/>
      <c r="K73" s="41" t="s">
        <v>13</v>
      </c>
      <c r="L73" s="16"/>
      <c r="M73" s="38"/>
      <c r="N73" s="38"/>
      <c r="O73" s="38"/>
      <c r="P73" s="38"/>
      <c r="Q73" s="46">
        <f t="shared" si="5"/>
        <v>-2.0416666666666701</v>
      </c>
      <c r="R73" s="81">
        <f t="shared" si="6"/>
        <v>4.9630986023358713E-2</v>
      </c>
      <c r="S73" s="81" cm="1">
        <f t="array" ref="S73">_xlfn.IFS(
    FALSE, N("Check if X1 shading is ON"),
    $S$48&lt;&gt;"x", NA(),
    FALSE, N("Check if case is 'LEFT' and x axis value less than z score"),
    AND($D$67 = "LEFT", $Q73 &lt; IF($H$67="", 0, $H$67)), $R73,
    FALSE, N("Check if case is 'RIGHT' and x axis value greater than z score"),
    AND($D$67 = "RIGHT", $Q73 &gt; IF($H$67="", 0, $H$67)), $R73,
    FALSE, N("Check if case is 'TWO' and both directions"),
    AND(
        $D$67 = "TWO",
        OR($Q73 &lt; -ABS($H$67), $Q73 &gt; ABS($H$68))
    ), $R73,
    FALSE, N("Default case: Return NA()"),
    TRUE, NA()
)</f>
        <v>4.9630986023358713E-2</v>
      </c>
      <c r="T73" s="81" t="e" cm="1">
        <f t="array" ref="T73">_xlfn.IFS(
    FALSE, N("Check if X1 shading is ON"),
    $S$48&lt;&gt;"x", NA(),
    FALSE, N("Check if case is 'LEFT' and x axis value less than z score"),
    AND($D$68 = "LEFT", $Q73 &lt; IF($H$68="", 0, $H$68)), $R73,
    FALSE, N("Check if case is 'RIGHT' and x axis value greater than z score"),
    AND($D$68 = "RIGHT", $Q73 &gt; IF($H$68="", 0, $H$68)), $R73,
    FALSE, N("Default case: Return NA()"),
    TRUE, NA()
)</f>
        <v>#N/A</v>
      </c>
      <c r="U73" s="81" t="e" cm="1">
        <f t="array" ref="U73">_xlfn.IFS(
    FALSE, N("Check if X1 shading is ON"),
    $U$48&lt;&gt;"x", NA(),
    FALSE, N("Check if case is 'LEFT' and x axis value less than z score"),
    AND($D$71 = "LEFT", $Q73 &lt; IF($H$71="", 0, $H$71)), $R73,
    FALSE, N("Check if case is 'RIGHT' and x axis value greater than z score"),
    AND($D$71 = "RIGHT", $Q73 &gt; IF($H$71="", 0, $H$71)), $R73,
    FALSE, N("Check if case is 'TWO' and both directions"),
    AND(
        $D$71 = "TWO",
        OR($Q73 &lt; -ABS($H$71), $Q73 &gt; ABS($H$71))
    ), $R73,
    FALSE, N("Default case: Return NA()"),
    TRUE, NA()
)</f>
        <v>#VALUE!</v>
      </c>
      <c r="V73" s="38"/>
      <c r="W73" s="23">
        <v>-0.66666666666666874</v>
      </c>
      <c r="X73" s="23">
        <v>8.6000000000000007E-2</v>
      </c>
      <c r="Y73" s="23">
        <f t="shared" si="15"/>
        <v>8.6000000000000007E-2</v>
      </c>
      <c r="Z73" s="23" t="str">
        <f t="shared" si="16"/>
        <v>x</v>
      </c>
    </row>
    <row r="74" spans="1:26" ht="51" x14ac:dyDescent="0.2">
      <c r="A74" s="45" t="s">
        <v>264</v>
      </c>
      <c r="B74" s="39" t="str">
        <f>I66</f>
        <v>P(x)</v>
      </c>
      <c r="C74" s="38"/>
      <c r="D74" s="38"/>
      <c r="E74" s="123" t="s">
        <v>443</v>
      </c>
      <c r="F74" s="111" t="s">
        <v>266</v>
      </c>
      <c r="G74" s="39" t="s">
        <v>44</v>
      </c>
      <c r="H74" s="39" t="s">
        <v>267</v>
      </c>
      <c r="I74" s="47" t="s">
        <v>268</v>
      </c>
      <c r="J74" s="38"/>
      <c r="K74" s="41" t="s">
        <v>3</v>
      </c>
      <c r="L74" s="16"/>
      <c r="M74" s="38"/>
      <c r="N74" s="38"/>
      <c r="O74" s="38"/>
      <c r="P74" s="38"/>
      <c r="Q74" s="46">
        <f t="shared" si="5"/>
        <v>-2.0000000000000036</v>
      </c>
      <c r="R74" s="81">
        <f t="shared" si="6"/>
        <v>5.3990966513187674E-2</v>
      </c>
      <c r="S74" s="81" cm="1">
        <f t="array" ref="S74">_xlfn.IFS(
    FALSE, N("Check if X1 shading is ON"),
    $S$48&lt;&gt;"x", NA(),
    FALSE, N("Check if case is 'LEFT' and x axis value less than z score"),
    AND($D$67 = "LEFT", $Q74 &lt; IF($H$67="", 0, $H$67)), $R74,
    FALSE, N("Check if case is 'RIGHT' and x axis value greater than z score"),
    AND($D$67 = "RIGHT", $Q74 &gt; IF($H$67="", 0, $H$67)), $R74,
    FALSE, N("Check if case is 'TWO' and both directions"),
    AND(
        $D$67 = "TWO",
        OR($Q74 &lt; -ABS($H$67), $Q74 &gt; ABS($H$68))
    ), $R74,
    FALSE, N("Default case: Return NA()"),
    TRUE, NA()
)</f>
        <v>5.3990966513187674E-2</v>
      </c>
      <c r="T74" s="81" t="e" cm="1">
        <f t="array" ref="T74">_xlfn.IFS(
    FALSE, N("Check if X1 shading is ON"),
    $S$48&lt;&gt;"x", NA(),
    FALSE, N("Check if case is 'LEFT' and x axis value less than z score"),
    AND($D$68 = "LEFT", $Q74 &lt; IF($H$68="", 0, $H$68)), $R74,
    FALSE, N("Check if case is 'RIGHT' and x axis value greater than z score"),
    AND($D$68 = "RIGHT", $Q74 &gt; IF($H$68="", 0, $H$68)), $R74,
    FALSE, N("Default case: Return NA()"),
    TRUE, NA()
)</f>
        <v>#N/A</v>
      </c>
      <c r="U74" s="81" t="e" cm="1">
        <f t="array" ref="U74">_xlfn.IFS(
    FALSE, N("Check if X1 shading is ON"),
    $U$48&lt;&gt;"x", NA(),
    FALSE, N("Check if case is 'LEFT' and x axis value less than z score"),
    AND($D$71 = "LEFT", $Q74 &lt; IF($H$71="", 0, $H$71)), $R74,
    FALSE, N("Check if case is 'RIGHT' and x axis value greater than z score"),
    AND($D$71 = "RIGHT", $Q74 &gt; IF($H$71="", 0, $H$71)), $R74,
    FALSE, N("Check if case is 'TWO' and both directions"),
    AND(
        $D$71 = "TWO",
        OR($Q74 &lt; -ABS($H$71), $Q74 &gt; ABS($H$71))
    ), $R74,
    FALSE, N("Default case: Return NA()"),
    TRUE, NA()
)</f>
        <v>#VALUE!</v>
      </c>
      <c r="V74" s="38"/>
      <c r="W74" s="23">
        <v>-0.50000000000000222</v>
      </c>
      <c r="X74" s="23">
        <v>8.6000000000000007E-2</v>
      </c>
      <c r="Y74" s="23">
        <f t="shared" si="15"/>
        <v>8.6000000000000007E-2</v>
      </c>
      <c r="Z74" s="23" t="str">
        <f t="shared" si="16"/>
        <v>x</v>
      </c>
    </row>
    <row r="75" spans="1:26" ht="16" x14ac:dyDescent="0.2">
      <c r="A75" s="39"/>
      <c r="B75" s="39" t="str">
        <f>A66</f>
        <v>n</v>
      </c>
      <c r="C75" s="39">
        <f>A67</f>
        <v>1</v>
      </c>
      <c r="D75" s="38" t="str">
        <f>IF(B74&lt;&gt;"P(x)"," "&amp;B75&amp;"="&amp;C75,"")</f>
        <v/>
      </c>
      <c r="E75" s="38"/>
      <c r="F75" s="23"/>
      <c r="G75" s="23">
        <v>0</v>
      </c>
      <c r="H75" s="23">
        <v>0.04</v>
      </c>
      <c r="I75" s="23" t="s">
        <v>3</v>
      </c>
      <c r="J75" s="16"/>
      <c r="K75" s="41" t="s">
        <v>272</v>
      </c>
      <c r="L75" s="16"/>
      <c r="M75" s="38"/>
      <c r="N75" s="38"/>
      <c r="O75" s="38"/>
      <c r="P75" s="38"/>
      <c r="Q75" s="46">
        <f t="shared" si="5"/>
        <v>-1.9583333333333368</v>
      </c>
      <c r="R75" s="81">
        <f t="shared" si="6"/>
        <v>5.8632082139484169E-2</v>
      </c>
      <c r="S75" s="81" cm="1">
        <f t="array" ref="S75">_xlfn.IFS(
    FALSE, N("Check if X1 shading is ON"),
    $S$48&lt;&gt;"x", NA(),
    FALSE, N("Check if case is 'LEFT' and x axis value less than z score"),
    AND($D$67 = "LEFT", $Q75 &lt; IF($H$67="", 0, $H$67)), $R75,
    FALSE, N("Check if case is 'RIGHT' and x axis value greater than z score"),
    AND($D$67 = "RIGHT", $Q75 &gt; IF($H$67="", 0, $H$67)), $R75,
    FALSE, N("Check if case is 'TWO' and both directions"),
    AND(
        $D$67 = "TWO",
        OR($Q75 &lt; -ABS($H$67), $Q75 &gt; ABS($H$68))
    ), $R75,
    FALSE, N("Default case: Return NA()"),
    TRUE, NA()
)</f>
        <v>5.8632082139484169E-2</v>
      </c>
      <c r="T75" s="81" t="e" cm="1">
        <f t="array" ref="T75">_xlfn.IFS(
    FALSE, N("Check if X1 shading is ON"),
    $S$48&lt;&gt;"x", NA(),
    FALSE, N("Check if case is 'LEFT' and x axis value less than z score"),
    AND($D$68 = "LEFT", $Q75 &lt; IF($H$68="", 0, $H$68)), $R75,
    FALSE, N("Check if case is 'RIGHT' and x axis value greater than z score"),
    AND($D$68 = "RIGHT", $Q75 &gt; IF($H$68="", 0, $H$68)), $R75,
    FALSE, N("Default case: Return NA()"),
    TRUE, NA()
)</f>
        <v>#N/A</v>
      </c>
      <c r="U75" s="81" t="e" cm="1">
        <f t="array" ref="U75">_xlfn.IFS(
    FALSE, N("Check if X1 shading is ON"),
    $U$48&lt;&gt;"x", NA(),
    FALSE, N("Check if case is 'LEFT' and x axis value less than z score"),
    AND($D$71 = "LEFT", $Q75 &lt; IF($H$71="", 0, $H$71)), $R75,
    FALSE, N("Check if case is 'RIGHT' and x axis value greater than z score"),
    AND($D$71 = "RIGHT", $Q75 &gt; IF($H$71="", 0, $H$71)), $R75,
    FALSE, N("Check if case is 'TWO' and both directions"),
    AND(
        $D$71 = "TWO",
        OR($Q75 &lt; -ABS($H$71), $Q75 &gt; ABS($H$71))
    ), $R75,
    FALSE, N("Default case: Return NA()"),
    TRUE, NA()
)</f>
        <v>#VALUE!</v>
      </c>
      <c r="V75" s="38"/>
      <c r="W75" s="23">
        <v>-0.33333333333333548</v>
      </c>
      <c r="X75" s="23">
        <v>8.6000000000000007E-2</v>
      </c>
      <c r="Y75" s="23">
        <f t="shared" si="15"/>
        <v>8.6000000000000007E-2</v>
      </c>
      <c r="Z75" s="23" t="str">
        <f t="shared" si="16"/>
        <v>x</v>
      </c>
    </row>
    <row r="76" spans="1:26" ht="16" x14ac:dyDescent="0.2">
      <c r="A76" s="38"/>
      <c r="B76" s="39" t="s">
        <v>272</v>
      </c>
      <c r="C76" s="74">
        <f>K27+K28</f>
        <v>0.95994084313618289</v>
      </c>
      <c r="D76" s="38" t="str">
        <f>IF(B74&lt;&gt;"P(x)"," "&amp;B76&amp;"="&amp;TEXT(C76,"#,##0.0%"),"")</f>
        <v/>
      </c>
      <c r="E76" s="38"/>
      <c r="F76" s="16"/>
      <c r="G76" s="16"/>
      <c r="H76" s="16"/>
      <c r="I76" s="23"/>
      <c r="J76" s="16"/>
      <c r="K76" s="41" t="s">
        <v>275</v>
      </c>
      <c r="L76" s="16"/>
      <c r="M76" s="16"/>
      <c r="N76" s="38"/>
      <c r="O76" s="38"/>
      <c r="P76" s="38"/>
      <c r="Q76" s="46">
        <f t="shared" si="5"/>
        <v>-1.9166666666666701</v>
      </c>
      <c r="R76" s="81">
        <f t="shared" si="6"/>
        <v>6.3561706516961941E-2</v>
      </c>
      <c r="S76" s="81" cm="1">
        <f t="array" ref="S76">_xlfn.IFS(
    FALSE, N("Check if X1 shading is ON"),
    $S$48&lt;&gt;"x", NA(),
    FALSE, N("Check if case is 'LEFT' and x axis value less than z score"),
    AND($D$67 = "LEFT", $Q76 &lt; IF($H$67="", 0, $H$67)), $R76,
    FALSE, N("Check if case is 'RIGHT' and x axis value greater than z score"),
    AND($D$67 = "RIGHT", $Q76 &gt; IF($H$67="", 0, $H$67)), $R76,
    FALSE, N("Check if case is 'TWO' and both directions"),
    AND(
        $D$67 = "TWO",
        OR($Q76 &lt; -ABS($H$67), $Q76 &gt; ABS($H$68))
    ), $R76,
    FALSE, N("Default case: Return NA()"),
    TRUE, NA()
)</f>
        <v>6.3561706516961941E-2</v>
      </c>
      <c r="T76" s="81" t="e" cm="1">
        <f t="array" ref="T76">_xlfn.IFS(
    FALSE, N("Check if X1 shading is ON"),
    $S$48&lt;&gt;"x", NA(),
    FALSE, N("Check if case is 'LEFT' and x axis value less than z score"),
    AND($D$68 = "LEFT", $Q76 &lt; IF($H$68="", 0, $H$68)), $R76,
    FALSE, N("Check if case is 'RIGHT' and x axis value greater than z score"),
    AND($D$68 = "RIGHT", $Q76 &gt; IF($H$68="", 0, $H$68)), $R76,
    FALSE, N("Default case: Return NA()"),
    TRUE, NA()
)</f>
        <v>#N/A</v>
      </c>
      <c r="U76" s="81" t="e" cm="1">
        <f t="array" ref="U76">_xlfn.IFS(
    FALSE, N("Check if X1 shading is ON"),
    $U$48&lt;&gt;"x", NA(),
    FALSE, N("Check if case is 'LEFT' and x axis value less than z score"),
    AND($D$71 = "LEFT", $Q76 &lt; IF($H$71="", 0, $H$71)), $R76,
    FALSE, N("Check if case is 'RIGHT' and x axis value greater than z score"),
    AND($D$71 = "RIGHT", $Q76 &gt; IF($H$71="", 0, $H$71)), $R76,
    FALSE, N("Check if case is 'TWO' and both directions"),
    AND(
        $D$71 = "TWO",
        OR($Q76 &lt; -ABS($H$71), $Q76 &gt; ABS($H$71))
    ), $R76,
    FALSE, N("Default case: Return NA()"),
    TRUE, NA()
)</f>
        <v>#VALUE!</v>
      </c>
      <c r="V76" s="38"/>
      <c r="W76" s="23">
        <v>-0.16666666666666879</v>
      </c>
      <c r="X76" s="23">
        <v>8.6000000000000007E-2</v>
      </c>
      <c r="Y76" s="23">
        <f t="shared" si="15"/>
        <v>8.6000000000000007E-2</v>
      </c>
      <c r="Z76" s="23" t="str">
        <f t="shared" si="16"/>
        <v>x</v>
      </c>
    </row>
    <row r="77" spans="1:26" ht="16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41" t="s">
        <v>279</v>
      </c>
      <c r="L77" s="16"/>
      <c r="M77" s="16"/>
      <c r="N77" s="38"/>
      <c r="O77" s="38"/>
      <c r="P77" s="38"/>
      <c r="Q77" s="46">
        <f t="shared" si="5"/>
        <v>-1.8750000000000033</v>
      </c>
      <c r="R77" s="81">
        <f t="shared" si="6"/>
        <v>6.8786275826691473E-2</v>
      </c>
      <c r="S77" s="81" cm="1">
        <f t="array" ref="S77">_xlfn.IFS(
    FALSE, N("Check if X1 shading is ON"),
    $S$48&lt;&gt;"x", NA(),
    FALSE, N("Check if case is 'LEFT' and x axis value less than z score"),
    AND($D$67 = "LEFT", $Q77 &lt; IF($H$67="", 0, $H$67)), $R77,
    FALSE, N("Check if case is 'RIGHT' and x axis value greater than z score"),
    AND($D$67 = "RIGHT", $Q77 &gt; IF($H$67="", 0, $H$67)), $R77,
    FALSE, N("Check if case is 'TWO' and both directions"),
    AND(
        $D$67 = "TWO",
        OR($Q77 &lt; -ABS($H$67), $Q77 &gt; ABS($H$68))
    ), $R77,
    FALSE, N("Default case: Return NA()"),
    TRUE, NA()
)</f>
        <v>6.8786275826691473E-2</v>
      </c>
      <c r="T77" s="81" t="e" cm="1">
        <f t="array" ref="T77">_xlfn.IFS(
    FALSE, N("Check if X1 shading is ON"),
    $S$48&lt;&gt;"x", NA(),
    FALSE, N("Check if case is 'LEFT' and x axis value less than z score"),
    AND($D$68 = "LEFT", $Q77 &lt; IF($H$68="", 0, $H$68)), $R77,
    FALSE, N("Check if case is 'RIGHT' and x axis value greater than z score"),
    AND($D$68 = "RIGHT", $Q77 &gt; IF($H$68="", 0, $H$68)), $R77,
    FALSE, N("Default case: Return NA()"),
    TRUE, NA()
)</f>
        <v>#N/A</v>
      </c>
      <c r="U77" s="81" t="e" cm="1">
        <f t="array" ref="U77">_xlfn.IFS(
    FALSE, N("Check if X1 shading is ON"),
    $U$48&lt;&gt;"x", NA(),
    FALSE, N("Check if case is 'LEFT' and x axis value less than z score"),
    AND($D$71 = "LEFT", $Q77 &lt; IF($H$71="", 0, $H$71)), $R77,
    FALSE, N("Check if case is 'RIGHT' and x axis value greater than z score"),
    AND($D$71 = "RIGHT", $Q77 &gt; IF($H$71="", 0, $H$71)), $R77,
    FALSE, N("Check if case is 'TWO' and both directions"),
    AND(
        $D$71 = "TWO",
        OR($Q77 &lt; -ABS($H$71), $Q77 &gt; ABS($H$71))
    ), $R77,
    FALSE, N("Default case: Return NA()"),
    TRUE, NA()
)</f>
        <v>#VALUE!</v>
      </c>
      <c r="V77" s="38"/>
      <c r="W77" s="23">
        <v>0.16666666666666449</v>
      </c>
      <c r="X77" s="23">
        <v>8.6000000000000007E-2</v>
      </c>
      <c r="Y77" s="23">
        <f t="shared" si="15"/>
        <v>8.6000000000000007E-2</v>
      </c>
      <c r="Z77" s="23" t="str">
        <f t="shared" si="16"/>
        <v>x</v>
      </c>
    </row>
    <row r="78" spans="1:26" ht="16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92" t="s">
        <v>282</v>
      </c>
      <c r="L78" s="16"/>
      <c r="M78" s="16"/>
      <c r="N78" s="38"/>
      <c r="O78" s="38"/>
      <c r="P78" s="38"/>
      <c r="Q78" s="46">
        <f t="shared" si="5"/>
        <v>-1.8333333333333366</v>
      </c>
      <c r="R78" s="81">
        <f t="shared" si="6"/>
        <v>7.4311163558992643E-2</v>
      </c>
      <c r="S78" s="81" cm="1">
        <f t="array" ref="S78">_xlfn.IFS(
    FALSE, N("Check if X1 shading is ON"),
    $S$48&lt;&gt;"x", NA(),
    FALSE, N("Check if case is 'LEFT' and x axis value less than z score"),
    AND($D$67 = "LEFT", $Q78 &lt; IF($H$67="", 0, $H$67)), $R78,
    FALSE, N("Check if case is 'RIGHT' and x axis value greater than z score"),
    AND($D$67 = "RIGHT", $Q78 &gt; IF($H$67="", 0, $H$67)), $R78,
    FALSE, N("Check if case is 'TWO' and both directions"),
    AND(
        $D$67 = "TWO",
        OR($Q78 &lt; -ABS($H$67), $Q78 &gt; ABS($H$68))
    ), $R78,
    FALSE, N("Default case: Return NA()"),
    TRUE, NA()
)</f>
        <v>7.4311163558992643E-2</v>
      </c>
      <c r="T78" s="81" t="e" cm="1">
        <f t="array" ref="T78">_xlfn.IFS(
    FALSE, N("Check if X1 shading is ON"),
    $S$48&lt;&gt;"x", NA(),
    FALSE, N("Check if case is 'LEFT' and x axis value less than z score"),
    AND($D$68 = "LEFT", $Q78 &lt; IF($H$68="", 0, $H$68)), $R78,
    FALSE, N("Check if case is 'RIGHT' and x axis value greater than z score"),
    AND($D$68 = "RIGHT", $Q78 &gt; IF($H$68="", 0, $H$68)), $R78,
    FALSE, N("Default case: Return NA()"),
    TRUE, NA()
)</f>
        <v>#N/A</v>
      </c>
      <c r="U78" s="81" t="e" cm="1">
        <f t="array" ref="U78">_xlfn.IFS(
    FALSE, N("Check if X1 shading is ON"),
    $U$48&lt;&gt;"x", NA(),
    FALSE, N("Check if case is 'LEFT' and x axis value less than z score"),
    AND($D$71 = "LEFT", $Q78 &lt; IF($H$71="", 0, $H$71)), $R78,
    FALSE, N("Check if case is 'RIGHT' and x axis value greater than z score"),
    AND($D$71 = "RIGHT", $Q78 &gt; IF($H$71="", 0, $H$71)), $R78,
    FALSE, N("Check if case is 'TWO' and both directions"),
    AND(
        $D$71 = "TWO",
        OR($Q78 &lt; -ABS($H$71), $Q78 &gt; ABS($H$71))
    ), $R78,
    FALSE, N("Default case: Return NA()"),
    TRUE, NA()
)</f>
        <v>#VALUE!</v>
      </c>
      <c r="V78" s="38"/>
      <c r="W78" s="23">
        <v>0.33333333333333115</v>
      </c>
      <c r="X78" s="23">
        <v>8.6000000000000007E-2</v>
      </c>
      <c r="Y78" s="23">
        <f t="shared" si="15"/>
        <v>8.6000000000000007E-2</v>
      </c>
      <c r="Z78" s="23" t="str">
        <f t="shared" si="16"/>
        <v>x</v>
      </c>
    </row>
    <row r="79" spans="1:26" ht="16" x14ac:dyDescent="0.2">
      <c r="A79" s="72" t="s">
        <v>142</v>
      </c>
      <c r="B79" s="23"/>
      <c r="C79" s="16"/>
      <c r="D79" s="16"/>
      <c r="E79" s="16"/>
      <c r="F79" s="39"/>
      <c r="G79" s="38"/>
      <c r="H79" s="38"/>
      <c r="I79" s="75"/>
      <c r="J79" s="16"/>
      <c r="K79" s="92" t="s">
        <v>286</v>
      </c>
      <c r="L79" s="16"/>
      <c r="M79" s="16"/>
      <c r="N79" s="38"/>
      <c r="O79" s="38"/>
      <c r="P79" s="38"/>
      <c r="Q79" s="46">
        <f t="shared" si="5"/>
        <v>-1.7916666666666698</v>
      </c>
      <c r="R79" s="81">
        <f t="shared" si="6"/>
        <v>8.0140554438265552E-2</v>
      </c>
      <c r="S79" s="81" cm="1">
        <f t="array" ref="S79">_xlfn.IFS(
    FALSE, N("Check if X1 shading is ON"),
    $S$48&lt;&gt;"x", NA(),
    FALSE, N("Check if case is 'LEFT' and x axis value less than z score"),
    AND($D$67 = "LEFT", $Q79 &lt; IF($H$67="", 0, $H$67)), $R79,
    FALSE, N("Check if case is 'RIGHT' and x axis value greater than z score"),
    AND($D$67 = "RIGHT", $Q79 &gt; IF($H$67="", 0, $H$67)), $R79,
    FALSE, N("Check if case is 'TWO' and both directions"),
    AND(
        $D$67 = "TWO",
        OR($Q79 &lt; -ABS($H$67), $Q79 &gt; ABS($H$68))
    ), $R79,
    FALSE, N("Default case: Return NA()"),
    TRUE, NA()
)</f>
        <v>8.0140554438265552E-2</v>
      </c>
      <c r="T79" s="81" t="e" cm="1">
        <f t="array" ref="T79">_xlfn.IFS(
    FALSE, N("Check if X1 shading is ON"),
    $S$48&lt;&gt;"x", NA(),
    FALSE, N("Check if case is 'LEFT' and x axis value less than z score"),
    AND($D$68 = "LEFT", $Q79 &lt; IF($H$68="", 0, $H$68)), $R79,
    FALSE, N("Check if case is 'RIGHT' and x axis value greater than z score"),
    AND($D$68 = "RIGHT", $Q79 &gt; IF($H$68="", 0, $H$68)), $R79,
    FALSE, N("Default case: Return NA()"),
    TRUE, NA()
)</f>
        <v>#N/A</v>
      </c>
      <c r="U79" s="81" t="e" cm="1">
        <f t="array" ref="U79">_xlfn.IFS(
    FALSE, N("Check if X1 shading is ON"),
    $U$48&lt;&gt;"x", NA(),
    FALSE, N("Check if case is 'LEFT' and x axis value less than z score"),
    AND($D$71 = "LEFT", $Q79 &lt; IF($H$71="", 0, $H$71)), $R79,
    FALSE, N("Check if case is 'RIGHT' and x axis value greater than z score"),
    AND($D$71 = "RIGHT", $Q79 &gt; IF($H$71="", 0, $H$71)), $R79,
    FALSE, N("Check if case is 'TWO' and both directions"),
    AND(
        $D$71 = "TWO",
        OR($Q79 &lt; -ABS($H$71), $Q79 &gt; ABS($H$71))
    ), $R79,
    FALSE, N("Default case: Return NA()"),
    TRUE, NA()
)</f>
        <v>#VALUE!</v>
      </c>
      <c r="V79" s="38"/>
      <c r="W79" s="23">
        <v>0.49999999999999789</v>
      </c>
      <c r="X79" s="23">
        <v>8.6000000000000007E-2</v>
      </c>
      <c r="Y79" s="23">
        <f t="shared" si="15"/>
        <v>8.6000000000000007E-2</v>
      </c>
      <c r="Z79" s="23" t="str">
        <f t="shared" si="16"/>
        <v>x</v>
      </c>
    </row>
    <row r="80" spans="1:26" ht="16" x14ac:dyDescent="0.2">
      <c r="A80" s="44" t="s">
        <v>289</v>
      </c>
      <c r="B80" s="5" t="s">
        <v>290</v>
      </c>
      <c r="C80" s="5" t="s">
        <v>44</v>
      </c>
      <c r="D80" s="44" t="s">
        <v>267</v>
      </c>
      <c r="E80" s="44" t="s">
        <v>291</v>
      </c>
      <c r="F80" s="66" t="s">
        <v>290</v>
      </c>
      <c r="G80" s="66" t="s">
        <v>44</v>
      </c>
      <c r="H80" s="66" t="s">
        <v>267</v>
      </c>
      <c r="I80" s="66" t="s">
        <v>292</v>
      </c>
      <c r="J80" s="16"/>
      <c r="K80" s="92" t="s">
        <v>293</v>
      </c>
      <c r="L80" s="16"/>
      <c r="M80" s="16"/>
      <c r="N80" s="38"/>
      <c r="O80" s="38"/>
      <c r="P80" s="38"/>
      <c r="Q80" s="46">
        <f t="shared" si="5"/>
        <v>-1.7500000000000031</v>
      </c>
      <c r="R80" s="81">
        <f t="shared" si="6"/>
        <v>8.6277318826511032E-2</v>
      </c>
      <c r="S80" s="81" cm="1">
        <f t="array" ref="S80">_xlfn.IFS(
    FALSE, N("Check if X1 shading is ON"),
    $S$48&lt;&gt;"x", NA(),
    FALSE, N("Check if case is 'LEFT' and x axis value less than z score"),
    AND($D$67 = "LEFT", $Q80 &lt; IF($H$67="", 0, $H$67)), $R80,
    FALSE, N("Check if case is 'RIGHT' and x axis value greater than z score"),
    AND($D$67 = "RIGHT", $Q80 &gt; IF($H$67="", 0, $H$67)), $R80,
    FALSE, N("Check if case is 'TWO' and both directions"),
    AND(
        $D$67 = "TWO",
        OR($Q80 &lt; -ABS($H$67), $Q80 &gt; ABS($H$68))
    ), $R80,
    FALSE, N("Default case: Return NA()"),
    TRUE, NA()
)</f>
        <v>8.6277318826511032E-2</v>
      </c>
      <c r="T80" s="81" t="e" cm="1">
        <f t="array" ref="T80">_xlfn.IFS(
    FALSE, N("Check if X1 shading is ON"),
    $S$48&lt;&gt;"x", NA(),
    FALSE, N("Check if case is 'LEFT' and x axis value less than z score"),
    AND($D$68 = "LEFT", $Q80 &lt; IF($H$68="", 0, $H$68)), $R80,
    FALSE, N("Check if case is 'RIGHT' and x axis value greater than z score"),
    AND($D$68 = "RIGHT", $Q80 &gt; IF($H$68="", 0, $H$68)), $R80,
    FALSE, N("Default case: Return NA()"),
    TRUE, NA()
)</f>
        <v>#N/A</v>
      </c>
      <c r="U80" s="81" t="e" cm="1">
        <f t="array" ref="U80">_xlfn.IFS(
    FALSE, N("Check if X1 shading is ON"),
    $U$48&lt;&gt;"x", NA(),
    FALSE, N("Check if case is 'LEFT' and x axis value less than z score"),
    AND($D$71 = "LEFT", $Q80 &lt; IF($H$71="", 0, $H$71)), $R80,
    FALSE, N("Check if case is 'RIGHT' and x axis value greater than z score"),
    AND($D$71 = "RIGHT", $Q80 &gt; IF($H$71="", 0, $H$71)), $R80,
    FALSE, N("Check if case is 'TWO' and both directions"),
    AND(
        $D$71 = "TWO",
        OR($Q80 &lt; -ABS($H$71), $Q80 &gt; ABS($H$71))
    ), $R80,
    FALSE, N("Default case: Return NA()"),
    TRUE, NA()
)</f>
        <v>#VALUE!</v>
      </c>
      <c r="V80" s="38"/>
      <c r="W80" s="23">
        <v>0.66666666666666441</v>
      </c>
      <c r="X80" s="23">
        <v>8.6000000000000007E-2</v>
      </c>
      <c r="Y80" s="23">
        <f t="shared" si="15"/>
        <v>8.6000000000000007E-2</v>
      </c>
      <c r="Z80" s="23" t="str">
        <f t="shared" si="16"/>
        <v>x</v>
      </c>
    </row>
    <row r="81" spans="1:26" ht="153" x14ac:dyDescent="0.2">
      <c r="A81" s="76" t="str">
        <f>L58</f>
        <v>x</v>
      </c>
      <c r="B81" s="24">
        <v>0.49</v>
      </c>
      <c r="C81" s="64">
        <v>-3.5</v>
      </c>
      <c r="D81" s="69">
        <f>IF(
    $A$81="x",
    B81,
    NA()
)</f>
        <v>0.49</v>
      </c>
      <c r="E81" s="77" t="str" cm="1">
        <f t="array" ref="E81">_xlfn.IFS($B$67="normal pop",E83,$B$67="normal x̅",E84,$B$67="T x̅",E85,TRUE,"")</f>
        <v>x to P(x)
z = (x -μ) / σ
⟵ P(x) = P(z) = norm.s.dist(z, true)
⟶ P(x) = P(z) = 1-norm.s.dist(z, true)</v>
      </c>
      <c r="F81" s="24">
        <v>0.49</v>
      </c>
      <c r="G81" s="64">
        <v>3.5</v>
      </c>
      <c r="H81" s="64">
        <f>IF(
    $A$81="x",
    F81,
    NA()
)</f>
        <v>0.49</v>
      </c>
      <c r="I81" s="77" t="str" cm="1">
        <f t="array" ref="I81">_xlfn.IFS($B$67="normal pop",I83,$B$67="normal x̅",I84,$B$67="T x̅",I85,TRUE,"")</f>
        <v>P(x) to x
⟵ z = norm.s.inv(P(x))
⟶ z = norm.s.inv(1-P(x))
x = zσ + μ</v>
      </c>
      <c r="J81" s="16"/>
      <c r="K81" s="38"/>
      <c r="L81" s="16"/>
      <c r="M81" s="16"/>
      <c r="N81" s="38"/>
      <c r="O81" s="38"/>
      <c r="P81" s="38"/>
      <c r="Q81" s="46">
        <f t="shared" si="5"/>
        <v>-1.7083333333333364</v>
      </c>
      <c r="R81" s="81">
        <f t="shared" si="6"/>
        <v>9.2722889001515207E-2</v>
      </c>
      <c r="S81" s="81" cm="1">
        <f t="array" ref="S81">_xlfn.IFS(
    FALSE, N("Check if X1 shading is ON"),
    $S$48&lt;&gt;"x", NA(),
    FALSE, N("Check if case is 'LEFT' and x axis value less than z score"),
    AND($D$67 = "LEFT", $Q81 &lt; IF($H$67="", 0, $H$67)), $R81,
    FALSE, N("Check if case is 'RIGHT' and x axis value greater than z score"),
    AND($D$67 = "RIGHT", $Q81 &gt; IF($H$67="", 0, $H$67)), $R81,
    FALSE, N("Check if case is 'TWO' and both directions"),
    AND(
        $D$67 = "TWO",
        OR($Q81 &lt; -ABS($H$67), $Q81 &gt; ABS($H$68))
    ), $R81,
    FALSE, N("Default case: Return NA()"),
    TRUE, NA()
)</f>
        <v>9.2722889001515207E-2</v>
      </c>
      <c r="T81" s="81" t="e" cm="1">
        <f t="array" ref="T81">_xlfn.IFS(
    FALSE, N("Check if X1 shading is ON"),
    $S$48&lt;&gt;"x", NA(),
    FALSE, N("Check if case is 'LEFT' and x axis value less than z score"),
    AND($D$68 = "LEFT", $Q81 &lt; IF($H$68="", 0, $H$68)), $R81,
    FALSE, N("Check if case is 'RIGHT' and x axis value greater than z score"),
    AND($D$68 = "RIGHT", $Q81 &gt; IF($H$68="", 0, $H$68)), $R81,
    FALSE, N("Default case: Return NA()"),
    TRUE, NA()
)</f>
        <v>#N/A</v>
      </c>
      <c r="U81" s="81" t="e" cm="1">
        <f t="array" ref="U81">_xlfn.IFS(
    FALSE, N("Check if X1 shading is ON"),
    $U$48&lt;&gt;"x", NA(),
    FALSE, N("Check if case is 'LEFT' and x axis value less than z score"),
    AND($D$71 = "LEFT", $Q81 &lt; IF($H$71="", 0, $H$71)), $R81,
    FALSE, N("Check if case is 'RIGHT' and x axis value greater than z score"),
    AND($D$71 = "RIGHT", $Q81 &gt; IF($H$71="", 0, $H$71)), $R81,
    FALSE, N("Check if case is 'TWO' and both directions"),
    AND(
        $D$71 = "TWO",
        OR($Q81 &lt; -ABS($H$71), $Q81 &gt; ABS($H$71))
    ), $R81,
    FALSE, N("Default case: Return NA()"),
    TRUE, NA()
)</f>
        <v>#VALUE!</v>
      </c>
      <c r="V81" s="38"/>
      <c r="W81" s="23">
        <v>0.83333333333333093</v>
      </c>
      <c r="X81" s="23">
        <v>8.6000000000000007E-2</v>
      </c>
      <c r="Y81" s="23">
        <f t="shared" si="15"/>
        <v>8.6000000000000007E-2</v>
      </c>
      <c r="Z81" s="23" t="str">
        <f t="shared" si="16"/>
        <v>x</v>
      </c>
    </row>
    <row r="82" spans="1:26" ht="16" x14ac:dyDescent="0.2">
      <c r="A82" s="63"/>
      <c r="B82" s="38"/>
      <c r="C82" s="38"/>
      <c r="D82" s="38"/>
      <c r="E82" s="38"/>
      <c r="F82" s="39"/>
      <c r="G82" s="38"/>
      <c r="H82" s="38"/>
      <c r="I82" s="38"/>
      <c r="J82" s="16"/>
      <c r="K82" s="38"/>
      <c r="L82" s="38"/>
      <c r="M82" s="38"/>
      <c r="N82" s="38"/>
      <c r="O82" s="38"/>
      <c r="P82" s="38"/>
      <c r="Q82" s="46">
        <f t="shared" si="5"/>
        <v>-1.6666666666666696</v>
      </c>
      <c r="R82" s="81">
        <f t="shared" si="6"/>
        <v>9.9477138792748207E-2</v>
      </c>
      <c r="S82" s="81" cm="1">
        <f t="array" ref="S82">_xlfn.IFS(
    FALSE, N("Check if X1 shading is ON"),
    $S$48&lt;&gt;"x", NA(),
    FALSE, N("Check if case is 'LEFT' and x axis value less than z score"),
    AND($D$67 = "LEFT", $Q82 &lt; IF($H$67="", 0, $H$67)), $R82,
    FALSE, N("Check if case is 'RIGHT' and x axis value greater than z score"),
    AND($D$67 = "RIGHT", $Q82 &gt; IF($H$67="", 0, $H$67)), $R82,
    FALSE, N("Check if case is 'TWO' and both directions"),
    AND(
        $D$67 = "TWO",
        OR($Q82 &lt; -ABS($H$67), $Q82 &gt; ABS($H$68))
    ), $R82,
    FALSE, N("Default case: Return NA()"),
    TRUE, NA()
)</f>
        <v>9.9477138792748207E-2</v>
      </c>
      <c r="T82" s="81" t="e" cm="1">
        <f t="array" ref="T82">_xlfn.IFS(
    FALSE, N("Check if X1 shading is ON"),
    $S$48&lt;&gt;"x", NA(),
    FALSE, N("Check if case is 'LEFT' and x axis value less than z score"),
    AND($D$68 = "LEFT", $Q82 &lt; IF($H$68="", 0, $H$68)), $R82,
    FALSE, N("Check if case is 'RIGHT' and x axis value greater than z score"),
    AND($D$68 = "RIGHT", $Q82 &gt; IF($H$68="", 0, $H$68)), $R82,
    FALSE, N("Default case: Return NA()"),
    TRUE, NA()
)</f>
        <v>#N/A</v>
      </c>
      <c r="U82" s="81" t="e" cm="1">
        <f t="array" ref="U82">_xlfn.IFS(
    FALSE, N("Check if X1 shading is ON"),
    $U$48&lt;&gt;"x", NA(),
    FALSE, N("Check if case is 'LEFT' and x axis value less than z score"),
    AND($D$71 = "LEFT", $Q82 &lt; IF($H$71="", 0, $H$71)), $R82,
    FALSE, N("Check if case is 'RIGHT' and x axis value greater than z score"),
    AND($D$71 = "RIGHT", $Q82 &gt; IF($H$71="", 0, $H$71)), $R82,
    FALSE, N("Check if case is 'TWO' and both directions"),
    AND(
        $D$71 = "TWO",
        OR($Q82 &lt; -ABS($H$71), $Q82 &gt; ABS($H$71))
    ), $R82,
    FALSE, N("Default case: Return NA()"),
    TRUE, NA()
)</f>
        <v>#VALUE!</v>
      </c>
      <c r="V82" s="38"/>
      <c r="W82" s="23">
        <v>1.1666666666666643</v>
      </c>
      <c r="X82" s="23">
        <v>8.6000000000000007E-2</v>
      </c>
      <c r="Y82" s="23">
        <f t="shared" si="15"/>
        <v>8.6000000000000007E-2</v>
      </c>
      <c r="Z82" s="23" t="str">
        <f t="shared" si="16"/>
        <v>x</v>
      </c>
    </row>
    <row r="83" spans="1:26" ht="153" x14ac:dyDescent="0.2">
      <c r="A83" s="39"/>
      <c r="B83" s="23"/>
      <c r="C83" s="23"/>
      <c r="D83" s="63" t="s">
        <v>5</v>
      </c>
      <c r="E83" s="77" t="s">
        <v>300</v>
      </c>
      <c r="F83" s="39"/>
      <c r="G83" s="38"/>
      <c r="H83" s="39"/>
      <c r="I83" s="77" t="s">
        <v>301</v>
      </c>
      <c r="J83" s="16"/>
      <c r="K83" s="38"/>
      <c r="L83" s="38"/>
      <c r="M83" s="38"/>
      <c r="N83" s="38"/>
      <c r="O83" s="38"/>
      <c r="P83" s="38"/>
      <c r="Q83" s="46">
        <f t="shared" si="5"/>
        <v>-1.6250000000000029</v>
      </c>
      <c r="R83" s="81">
        <f t="shared" si="6"/>
        <v>0.10653826813058456</v>
      </c>
      <c r="S83" s="81" cm="1">
        <f t="array" ref="S83">_xlfn.IFS(
    FALSE, N("Check if X1 shading is ON"),
    $S$48&lt;&gt;"x", NA(),
    FALSE, N("Check if case is 'LEFT' and x axis value less than z score"),
    AND($D$67 = "LEFT", $Q83 &lt; IF($H$67="", 0, $H$67)), $R83,
    FALSE, N("Check if case is 'RIGHT' and x axis value greater than z score"),
    AND($D$67 = "RIGHT", $Q83 &gt; IF($H$67="", 0, $H$67)), $R83,
    FALSE, N("Check if case is 'TWO' and both directions"),
    AND(
        $D$67 = "TWO",
        OR($Q83 &lt; -ABS($H$67), $Q83 &gt; ABS($H$68))
    ), $R83,
    FALSE, N("Default case: Return NA()"),
    TRUE, NA()
)</f>
        <v>0.10653826813058456</v>
      </c>
      <c r="T83" s="81" t="e" cm="1">
        <f t="array" ref="T83">_xlfn.IFS(
    FALSE, N("Check if X1 shading is ON"),
    $S$48&lt;&gt;"x", NA(),
    FALSE, N("Check if case is 'LEFT' and x axis value less than z score"),
    AND($D$68 = "LEFT", $Q83 &lt; IF($H$68="", 0, $H$68)), $R83,
    FALSE, N("Check if case is 'RIGHT' and x axis value greater than z score"),
    AND($D$68 = "RIGHT", $Q83 &gt; IF($H$68="", 0, $H$68)), $R83,
    FALSE, N("Default case: Return NA()"),
    TRUE, NA()
)</f>
        <v>#N/A</v>
      </c>
      <c r="U83" s="81" t="e" cm="1">
        <f t="array" ref="U83">_xlfn.IFS(
    FALSE, N("Check if X1 shading is ON"),
    $U$48&lt;&gt;"x", NA(),
    FALSE, N("Check if case is 'LEFT' and x axis value less than z score"),
    AND($D$71 = "LEFT", $Q83 &lt; IF($H$71="", 0, $H$71)), $R83,
    FALSE, N("Check if case is 'RIGHT' and x axis value greater than z score"),
    AND($D$71 = "RIGHT", $Q83 &gt; IF($H$71="", 0, $H$71)), $R83,
    FALSE, N("Check if case is 'TWO' and both directions"),
    AND(
        $D$71 = "TWO",
        OR($Q83 &lt; -ABS($H$71), $Q83 &gt; ABS($H$71))
    ), $R83,
    FALSE, N("Default case: Return NA()"),
    TRUE, NA()
)</f>
        <v>#VALUE!</v>
      </c>
      <c r="V83" s="38"/>
      <c r="W83" s="23">
        <v>1.3333333333333313</v>
      </c>
      <c r="X83" s="23">
        <v>8.6000000000000007E-2</v>
      </c>
      <c r="Y83" s="23">
        <f t="shared" si="15"/>
        <v>8.6000000000000007E-2</v>
      </c>
      <c r="Z83" s="23" t="str">
        <f t="shared" si="16"/>
        <v>x</v>
      </c>
    </row>
    <row r="84" spans="1:26" ht="153" x14ac:dyDescent="0.2">
      <c r="A84" s="39"/>
      <c r="B84" s="23"/>
      <c r="C84" s="23"/>
      <c r="D84" s="63" t="s">
        <v>304</v>
      </c>
      <c r="E84" s="77" t="s">
        <v>305</v>
      </c>
      <c r="F84" s="39"/>
      <c r="G84" s="38"/>
      <c r="H84" s="39"/>
      <c r="I84" s="77" t="s">
        <v>306</v>
      </c>
      <c r="J84" s="16"/>
      <c r="K84" s="38"/>
      <c r="L84" s="38"/>
      <c r="M84" s="38"/>
      <c r="N84" s="38"/>
      <c r="O84" s="38"/>
      <c r="P84" s="38"/>
      <c r="Q84" s="46">
        <f t="shared" si="5"/>
        <v>-1.5833333333333361</v>
      </c>
      <c r="R84" s="81">
        <f t="shared" si="6"/>
        <v>0.11390269412019136</v>
      </c>
      <c r="S84" s="81" cm="1">
        <f t="array" ref="S84">_xlfn.IFS(
    FALSE, N("Check if X1 shading is ON"),
    $S$48&lt;&gt;"x", NA(),
    FALSE, N("Check if case is 'LEFT' and x axis value less than z score"),
    AND($D$67 = "LEFT", $Q84 &lt; IF($H$67="", 0, $H$67)), $R84,
    FALSE, N("Check if case is 'RIGHT' and x axis value greater than z score"),
    AND($D$67 = "RIGHT", $Q84 &gt; IF($H$67="", 0, $H$67)), $R84,
    FALSE, N("Check if case is 'TWO' and both directions"),
    AND(
        $D$67 = "TWO",
        OR($Q84 &lt; -ABS($H$67), $Q84 &gt; ABS($H$68))
    ), $R84,
    FALSE, N("Default case: Return NA()"),
    TRUE, NA()
)</f>
        <v>0.11390269412019136</v>
      </c>
      <c r="T84" s="81" t="e" cm="1">
        <f t="array" ref="T84">_xlfn.IFS(
    FALSE, N("Check if X1 shading is ON"),
    $S$48&lt;&gt;"x", NA(),
    FALSE, N("Check if case is 'LEFT' and x axis value less than z score"),
    AND($D$68 = "LEFT", $Q84 &lt; IF($H$68="", 0, $H$68)), $R84,
    FALSE, N("Check if case is 'RIGHT' and x axis value greater than z score"),
    AND($D$68 = "RIGHT", $Q84 &gt; IF($H$68="", 0, $H$68)), $R84,
    FALSE, N("Default case: Return NA()"),
    TRUE, NA()
)</f>
        <v>#N/A</v>
      </c>
      <c r="U84" s="81" t="e" cm="1">
        <f t="array" ref="U84">_xlfn.IFS(
    FALSE, N("Check if X1 shading is ON"),
    $U$48&lt;&gt;"x", NA(),
    FALSE, N("Check if case is 'LEFT' and x axis value less than z score"),
    AND($D$71 = "LEFT", $Q84 &lt; IF($H$71="", 0, $H$71)), $R84,
    FALSE, N("Check if case is 'RIGHT' and x axis value greater than z score"),
    AND($D$71 = "RIGHT", $Q84 &gt; IF($H$71="", 0, $H$71)), $R84,
    FALSE, N("Check if case is 'TWO' and both directions"),
    AND(
        $D$71 = "TWO",
        OR($Q84 &lt; -ABS($H$71), $Q84 &gt; ABS($H$71))
    ), $R84,
    FALSE, N("Default case: Return NA()"),
    TRUE, NA()
)</f>
        <v>#VALUE!</v>
      </c>
      <c r="V84" s="38"/>
      <c r="W84" s="23">
        <v>1.4999999999999982</v>
      </c>
      <c r="X84" s="23">
        <v>8.6000000000000007E-2</v>
      </c>
      <c r="Y84" s="23">
        <f t="shared" si="15"/>
        <v>8.6000000000000007E-2</v>
      </c>
      <c r="Z84" s="23" t="str">
        <f t="shared" si="16"/>
        <v>x</v>
      </c>
    </row>
    <row r="85" spans="1:26" ht="136" x14ac:dyDescent="0.2">
      <c r="A85" s="38"/>
      <c r="B85" s="38"/>
      <c r="C85" s="38"/>
      <c r="D85" s="63" t="s">
        <v>310</v>
      </c>
      <c r="E85" s="77" t="s">
        <v>311</v>
      </c>
      <c r="F85" s="38"/>
      <c r="G85" s="38"/>
      <c r="H85" s="38"/>
      <c r="I85" s="77" t="s">
        <v>312</v>
      </c>
      <c r="J85" s="16"/>
      <c r="K85" s="38"/>
      <c r="L85" s="38"/>
      <c r="M85" s="38"/>
      <c r="N85" s="38"/>
      <c r="O85" s="38"/>
      <c r="P85" s="38"/>
      <c r="Q85" s="46">
        <f t="shared" si="5"/>
        <v>-1.5416666666666694</v>
      </c>
      <c r="R85" s="81">
        <f t="shared" si="6"/>
        <v>0.12156495028818042</v>
      </c>
      <c r="S85" s="81" cm="1">
        <f t="array" ref="S85">_xlfn.IFS(
    FALSE, N("Check if X1 shading is ON"),
    $S$48&lt;&gt;"x", NA(),
    FALSE, N("Check if case is 'LEFT' and x axis value less than z score"),
    AND($D$67 = "LEFT", $Q85 &lt; IF($H$67="", 0, $H$67)), $R85,
    FALSE, N("Check if case is 'RIGHT' and x axis value greater than z score"),
    AND($D$67 = "RIGHT", $Q85 &gt; IF($H$67="", 0, $H$67)), $R85,
    FALSE, N("Check if case is 'TWO' and both directions"),
    AND(
        $D$67 = "TWO",
        OR($Q85 &lt; -ABS($H$67), $Q85 &gt; ABS($H$68))
    ), $R85,
    FALSE, N("Default case: Return NA()"),
    TRUE, NA()
)</f>
        <v>0.12156495028818042</v>
      </c>
      <c r="T85" s="81" t="e" cm="1">
        <f t="array" ref="T85">_xlfn.IFS(
    FALSE, N("Check if X1 shading is ON"),
    $S$48&lt;&gt;"x", NA(),
    FALSE, N("Check if case is 'LEFT' and x axis value less than z score"),
    AND($D$68 = "LEFT", $Q85 &lt; IF($H$68="", 0, $H$68)), $R85,
    FALSE, N("Check if case is 'RIGHT' and x axis value greater than z score"),
    AND($D$68 = "RIGHT", $Q85 &gt; IF($H$68="", 0, $H$68)), $R85,
    FALSE, N("Default case: Return NA()"),
    TRUE, NA()
)</f>
        <v>#N/A</v>
      </c>
      <c r="U85" s="81" t="e" cm="1">
        <f t="array" ref="U85">_xlfn.IFS(
    FALSE, N("Check if X1 shading is ON"),
    $U$48&lt;&gt;"x", NA(),
    FALSE, N("Check if case is 'LEFT' and x axis value less than z score"),
    AND($D$71 = "LEFT", $Q85 &lt; IF($H$71="", 0, $H$71)), $R85,
    FALSE, N("Check if case is 'RIGHT' and x axis value greater than z score"),
    AND($D$71 = "RIGHT", $Q85 &gt; IF($H$71="", 0, $H$71)), $R85,
    FALSE, N("Check if case is 'TWO' and both directions"),
    AND(
        $D$71 = "TWO",
        OR($Q85 &lt; -ABS($H$71), $Q85 &gt; ABS($H$71))
    ), $R85,
    FALSE, N("Default case: Return NA()"),
    TRUE, NA()
)</f>
        <v>#VALUE!</v>
      </c>
      <c r="V85" s="38"/>
      <c r="W85" s="23">
        <v>1.6666666666666652</v>
      </c>
      <c r="X85" s="23">
        <v>8.6000000000000007E-2</v>
      </c>
      <c r="Y85" s="23">
        <f t="shared" si="15"/>
        <v>8.6000000000000007E-2</v>
      </c>
      <c r="Z85" s="23" t="str">
        <f t="shared" si="16"/>
        <v>x</v>
      </c>
    </row>
    <row r="86" spans="1:26" ht="16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38"/>
      <c r="L86" s="38"/>
      <c r="M86" s="38"/>
      <c r="N86" s="38"/>
      <c r="O86" s="38"/>
      <c r="P86" s="38"/>
      <c r="Q86" s="46">
        <f t="shared" si="5"/>
        <v>-1.5000000000000027</v>
      </c>
      <c r="R86" s="81">
        <f t="shared" si="6"/>
        <v>0.12951759566589122</v>
      </c>
      <c r="S86" s="81" cm="1">
        <f t="array" ref="S86">_xlfn.IFS(
    FALSE, N("Check if X1 shading is ON"),
    $S$48&lt;&gt;"x", NA(),
    FALSE, N("Check if case is 'LEFT' and x axis value less than z score"),
    AND($D$67 = "LEFT", $Q86 &lt; IF($H$67="", 0, $H$67)), $R86,
    FALSE, N("Check if case is 'RIGHT' and x axis value greater than z score"),
    AND($D$67 = "RIGHT", $Q86 &gt; IF($H$67="", 0, $H$67)), $R86,
    FALSE, N("Check if case is 'TWO' and both directions"),
    AND(
        $D$67 = "TWO",
        OR($Q86 &lt; -ABS($H$67), $Q86 &gt; ABS($H$68))
    ), $R86,
    FALSE, N("Default case: Return NA()"),
    TRUE, NA()
)</f>
        <v>0.12951759566589122</v>
      </c>
      <c r="T86" s="81" t="e" cm="1">
        <f t="array" ref="T86">_xlfn.IFS(
    FALSE, N("Check if X1 shading is ON"),
    $S$48&lt;&gt;"x", NA(),
    FALSE, N("Check if case is 'LEFT' and x axis value less than z score"),
    AND($D$68 = "LEFT", $Q86 &lt; IF($H$68="", 0, $H$68)), $R86,
    FALSE, N("Check if case is 'RIGHT' and x axis value greater than z score"),
    AND($D$68 = "RIGHT", $Q86 &gt; IF($H$68="", 0, $H$68)), $R86,
    FALSE, N("Default case: Return NA()"),
    TRUE, NA()
)</f>
        <v>#N/A</v>
      </c>
      <c r="U86" s="81" t="e" cm="1">
        <f t="array" ref="U86">_xlfn.IFS(
    FALSE, N("Check if X1 shading is ON"),
    $U$48&lt;&gt;"x", NA(),
    FALSE, N("Check if case is 'LEFT' and x axis value less than z score"),
    AND($D$71 = "LEFT", $Q86 &lt; IF($H$71="", 0, $H$71)), $R86,
    FALSE, N("Check if case is 'RIGHT' and x axis value greater than z score"),
    AND($D$71 = "RIGHT", $Q86 &gt; IF($H$71="", 0, $H$71)), $R86,
    FALSE, N("Check if case is 'TWO' and both directions"),
    AND(
        $D$71 = "TWO",
        OR($Q86 &lt; -ABS($H$71), $Q86 &gt; ABS($H$71))
    ), $R86,
    FALSE, N("Default case: Return NA()"),
    TRUE, NA()
)</f>
        <v>#VALUE!</v>
      </c>
      <c r="V86" s="38"/>
      <c r="W86" s="23">
        <v>-1.5000000000000027</v>
      </c>
      <c r="X86" s="23">
        <v>0.11</v>
      </c>
      <c r="Y86" s="23">
        <f t="shared" si="15"/>
        <v>0.11</v>
      </c>
      <c r="Z86" s="23" t="str">
        <f t="shared" si="16"/>
        <v>x</v>
      </c>
    </row>
    <row r="87" spans="1:26" ht="16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38"/>
      <c r="L87" s="38"/>
      <c r="M87" s="38"/>
      <c r="N87" s="38"/>
      <c r="O87" s="38"/>
      <c r="P87" s="38"/>
      <c r="Q87" s="46">
        <f t="shared" si="5"/>
        <v>-1.4583333333333359</v>
      </c>
      <c r="R87" s="81">
        <f t="shared" si="6"/>
        <v>0.13775113536619732</v>
      </c>
      <c r="S87" s="81" cm="1">
        <f t="array" ref="S87">_xlfn.IFS(
    FALSE, N("Check if X1 shading is ON"),
    $S$48&lt;&gt;"x", NA(),
    FALSE, N("Check if case is 'LEFT' and x axis value less than z score"),
    AND($D$67 = "LEFT", $Q87 &lt; IF($H$67="", 0, $H$67)), $R87,
    FALSE, N("Check if case is 'RIGHT' and x axis value greater than z score"),
    AND($D$67 = "RIGHT", $Q87 &gt; IF($H$67="", 0, $H$67)), $R87,
    FALSE, N("Check if case is 'TWO' and both directions"),
    AND(
        $D$67 = "TWO",
        OR($Q87 &lt; -ABS($H$67), $Q87 &gt; ABS($H$68))
    ), $R87,
    FALSE, N("Default case: Return NA()"),
    TRUE, NA()
)</f>
        <v>0.13775113536619732</v>
      </c>
      <c r="T87" s="81" t="e" cm="1">
        <f t="array" ref="T87">_xlfn.IFS(
    FALSE, N("Check if X1 shading is ON"),
    $S$48&lt;&gt;"x", NA(),
    FALSE, N("Check if case is 'LEFT' and x axis value less than z score"),
    AND($D$68 = "LEFT", $Q87 &lt; IF($H$68="", 0, $H$68)), $R87,
    FALSE, N("Check if case is 'RIGHT' and x axis value greater than z score"),
    AND($D$68 = "RIGHT", $Q87 &gt; IF($H$68="", 0, $H$68)), $R87,
    FALSE, N("Default case: Return NA()"),
    TRUE, NA()
)</f>
        <v>#N/A</v>
      </c>
      <c r="U87" s="81" t="e" cm="1">
        <f t="array" ref="U87">_xlfn.IFS(
    FALSE, N("Check if X1 shading is ON"),
    $U$48&lt;&gt;"x", NA(),
    FALSE, N("Check if case is 'LEFT' and x axis value less than z score"),
    AND($D$71 = "LEFT", $Q87 &lt; IF($H$71="", 0, $H$71)), $R87,
    FALSE, N("Check if case is 'RIGHT' and x axis value greater than z score"),
    AND($D$71 = "RIGHT", $Q87 &gt; IF($H$71="", 0, $H$71)), $R87,
    FALSE, N("Check if case is 'TWO' and both directions"),
    AND(
        $D$71 = "TWO",
        OR($Q87 &lt; -ABS($H$71), $Q87 &gt; ABS($H$71))
    ), $R87,
    FALSE, N("Default case: Return NA()"),
    TRUE, NA()
)</f>
        <v>#VALUE!</v>
      </c>
      <c r="V87" s="38"/>
      <c r="W87" s="23">
        <v>-1.3333333333333357</v>
      </c>
      <c r="X87" s="23">
        <v>0.11</v>
      </c>
      <c r="Y87" s="23">
        <f t="shared" si="15"/>
        <v>0.11</v>
      </c>
      <c r="Z87" s="23" t="str">
        <f t="shared" si="16"/>
        <v>x</v>
      </c>
    </row>
    <row r="88" spans="1:26" ht="16" x14ac:dyDescent="0.2">
      <c r="A88" s="72" t="s">
        <v>320</v>
      </c>
      <c r="B88" s="23"/>
      <c r="C88" s="16"/>
      <c r="D88" s="16"/>
      <c r="E88" s="16"/>
      <c r="F88" s="39"/>
      <c r="G88" s="38"/>
      <c r="H88" s="46"/>
      <c r="I88" s="47"/>
      <c r="J88" s="38"/>
      <c r="K88" s="38"/>
      <c r="L88" s="38"/>
      <c r="M88" s="38"/>
      <c r="N88" s="38"/>
      <c r="O88" s="38"/>
      <c r="P88" s="38"/>
      <c r="Q88" s="46">
        <f t="shared" si="5"/>
        <v>-1.4166666666666692</v>
      </c>
      <c r="R88" s="81">
        <f t="shared" si="6"/>
        <v>0.14625395427953519</v>
      </c>
      <c r="S88" s="81" cm="1">
        <f t="array" ref="S88">_xlfn.IFS(
    FALSE, N("Check if X1 shading is ON"),
    $S$48&lt;&gt;"x", NA(),
    FALSE, N("Check if case is 'LEFT' and x axis value less than z score"),
    AND($D$67 = "LEFT", $Q88 &lt; IF($H$67="", 0, $H$67)), $R88,
    FALSE, N("Check if case is 'RIGHT' and x axis value greater than z score"),
    AND($D$67 = "RIGHT", $Q88 &gt; IF($H$67="", 0, $H$67)), $R88,
    FALSE, N("Check if case is 'TWO' and both directions"),
    AND(
        $D$67 = "TWO",
        OR($Q88 &lt; -ABS($H$67), $Q88 &gt; ABS($H$68))
    ), $R88,
    FALSE, N("Default case: Return NA()"),
    TRUE, NA()
)</f>
        <v>0.14625395427953519</v>
      </c>
      <c r="T88" s="81" t="e" cm="1">
        <f t="array" ref="T88">_xlfn.IFS(
    FALSE, N("Check if X1 shading is ON"),
    $S$48&lt;&gt;"x", NA(),
    FALSE, N("Check if case is 'LEFT' and x axis value less than z score"),
    AND($D$68 = "LEFT", $Q88 &lt; IF($H$68="", 0, $H$68)), $R88,
    FALSE, N("Check if case is 'RIGHT' and x axis value greater than z score"),
    AND($D$68 = "RIGHT", $Q88 &gt; IF($H$68="", 0, $H$68)), $R88,
    FALSE, N("Default case: Return NA()"),
    TRUE, NA()
)</f>
        <v>#N/A</v>
      </c>
      <c r="U88" s="81" t="e" cm="1">
        <f t="array" ref="U88">_xlfn.IFS(
    FALSE, N("Check if X1 shading is ON"),
    $U$48&lt;&gt;"x", NA(),
    FALSE, N("Check if case is 'LEFT' and x axis value less than z score"),
    AND($D$71 = "LEFT", $Q88 &lt; IF($H$71="", 0, $H$71)), $R88,
    FALSE, N("Check if case is 'RIGHT' and x axis value greater than z score"),
    AND($D$71 = "RIGHT", $Q88 &gt; IF($H$71="", 0, $H$71)), $R88,
    FALSE, N("Check if case is 'TWO' and both directions"),
    AND(
        $D$71 = "TWO",
        OR($Q88 &lt; -ABS($H$71), $Q88 &gt; ABS($H$71))
    ), $R88,
    FALSE, N("Default case: Return NA()"),
    TRUE, NA()
)</f>
        <v>#VALUE!</v>
      </c>
      <c r="V88" s="38"/>
      <c r="W88" s="23">
        <v>-1.1666666666666687</v>
      </c>
      <c r="X88" s="23">
        <v>0.11</v>
      </c>
      <c r="Y88" s="23">
        <f t="shared" si="15"/>
        <v>0.11</v>
      </c>
      <c r="Z88" s="23" t="str">
        <f t="shared" si="16"/>
        <v>x</v>
      </c>
    </row>
    <row r="89" spans="1:26" ht="16" x14ac:dyDescent="0.2">
      <c r="A89" s="44" t="s">
        <v>289</v>
      </c>
      <c r="B89" s="5" t="s">
        <v>290</v>
      </c>
      <c r="C89" s="5" t="s">
        <v>44</v>
      </c>
      <c r="D89" s="44" t="s">
        <v>267</v>
      </c>
      <c r="E89" s="66" t="s">
        <v>324</v>
      </c>
      <c r="F89" s="66" t="s">
        <v>325</v>
      </c>
      <c r="G89" s="44" t="s">
        <v>268</v>
      </c>
      <c r="H89" s="46"/>
      <c r="I89" s="47"/>
      <c r="J89" s="38"/>
      <c r="K89" s="38"/>
      <c r="L89" s="38"/>
      <c r="M89" s="38"/>
      <c r="N89" s="38"/>
      <c r="O89" s="38"/>
      <c r="P89" s="38"/>
      <c r="Q89" s="46">
        <f t="shared" si="5"/>
        <v>-1.3750000000000024</v>
      </c>
      <c r="R89" s="81">
        <f t="shared" si="6"/>
        <v>0.15501226545829269</v>
      </c>
      <c r="S89" s="81" cm="1">
        <f t="array" ref="S89">_xlfn.IFS(
    FALSE, N("Check if X1 shading is ON"),
    $S$48&lt;&gt;"x", NA(),
    FALSE, N("Check if case is 'LEFT' and x axis value less than z score"),
    AND($D$67 = "LEFT", $Q89 &lt; IF($H$67="", 0, $H$67)), $R89,
    FALSE, N("Check if case is 'RIGHT' and x axis value greater than z score"),
    AND($D$67 = "RIGHT", $Q89 &gt; IF($H$67="", 0, $H$67)), $R89,
    FALSE, N("Check if case is 'TWO' and both directions"),
    AND(
        $D$67 = "TWO",
        OR($Q89 &lt; -ABS($H$67), $Q89 &gt; ABS($H$68))
    ), $R89,
    FALSE, N("Default case: Return NA()"),
    TRUE, NA()
)</f>
        <v>0.15501226545829269</v>
      </c>
      <c r="T89" s="81" t="e" cm="1">
        <f t="array" ref="T89">_xlfn.IFS(
    FALSE, N("Check if X1 shading is ON"),
    $S$48&lt;&gt;"x", NA(),
    FALSE, N("Check if case is 'LEFT' and x axis value less than z score"),
    AND($D$68 = "LEFT", $Q89 &lt; IF($H$68="", 0, $H$68)), $R89,
    FALSE, N("Check if case is 'RIGHT' and x axis value greater than z score"),
    AND($D$68 = "RIGHT", $Q89 &gt; IF($H$68="", 0, $H$68)), $R89,
    FALSE, N("Default case: Return NA()"),
    TRUE, NA()
)</f>
        <v>#N/A</v>
      </c>
      <c r="U89" s="81" t="e" cm="1">
        <f t="array" ref="U89">_xlfn.IFS(
    FALSE, N("Check if X1 shading is ON"),
    $U$48&lt;&gt;"x", NA(),
    FALSE, N("Check if case is 'LEFT' and x axis value less than z score"),
    AND($D$71 = "LEFT", $Q89 &lt; IF($H$71="", 0, $H$71)), $R89,
    FALSE, N("Check if case is 'RIGHT' and x axis value greater than z score"),
    AND($D$71 = "RIGHT", $Q89 &gt; IF($H$71="", 0, $H$71)), $R89,
    FALSE, N("Check if case is 'TWO' and both directions"),
    AND(
        $D$71 = "TWO",
        OR($Q89 &lt; -ABS($H$71), $Q89 &gt; ABS($H$71))
    ), $R89,
    FALSE, N("Default case: Return NA()"),
    TRUE, NA()
)</f>
        <v>#VALUE!</v>
      </c>
      <c r="V89" s="38"/>
      <c r="W89" s="23">
        <v>-0.83333333333333526</v>
      </c>
      <c r="X89" s="23">
        <v>0.11</v>
      </c>
      <c r="Y89" s="23">
        <f t="shared" si="15"/>
        <v>0.11</v>
      </c>
      <c r="Z89" s="23" t="str">
        <f t="shared" si="16"/>
        <v>x</v>
      </c>
    </row>
    <row r="90" spans="1:26" ht="17" x14ac:dyDescent="0.2">
      <c r="A90" s="41" t="str" cm="1">
        <f t="array" aca="1" ref="A90" ca="1">IFERROR(
    IF(
        OR(
            AND(ISNUMBER(INDIRECT("A2")), ISNUMBER(INDIRECT("B2")), INDIRECT("A2") &gt; 0, INDIRECT("B2") &gt; 0, INDIRECT("A2") = INDIRECT("B2")),
            AND(ISNUMBER(INDIRECT("B2")), ISNUMBER(INDIRECT("C2")), INDIRECT("B2") &gt; 0, INDIRECT("C2") &gt; 0, INDIRECT("B2") = INDIRECT("C2")),
            AND(ISNUMBER(INDIRECT("C2")), ISNUMBER(INDIRECT("D2")), INDIRECT("C2") &gt; 0, INDIRECT("D2") &gt; 0, INDIRECT("C2") = INDIRECT("D2")),
            AND(ISNUMBER(INDIRECT("D2")), ISNUMBER(INDIRECT("E2")), INDIRECT("D2") &gt; 0, INDIRECT("E2") &gt; 0, INDIRECT("D2") = INDIRECT("E2"))
        ),
        L61,
        "0"
    ),
    ""
)</f>
        <v>0</v>
      </c>
      <c r="B90" s="25">
        <v>0.15</v>
      </c>
      <c r="C90" s="41">
        <v>0</v>
      </c>
      <c r="D90" s="41" t="e">
        <f ca="1">IF(A90="x",B90,NA())</f>
        <v>#N/A</v>
      </c>
      <c r="E90" s="79">
        <f ca="1">RANDBETWEEN(1,10)</f>
        <v>2</v>
      </c>
      <c r="F90" s="112" t="s">
        <v>328</v>
      </c>
      <c r="G90" s="80" t="str" cm="1">
        <f t="array" aca="1" ref="G90" ca="1">INDEX(F90:F99,E90,1)</f>
        <v>LIT!</v>
      </c>
      <c r="H90" s="16"/>
      <c r="I90" s="16"/>
      <c r="J90" s="16"/>
      <c r="K90" s="38"/>
      <c r="L90" s="38"/>
      <c r="M90" s="38"/>
      <c r="N90" s="38"/>
      <c r="O90" s="38"/>
      <c r="P90" s="38"/>
      <c r="Q90" s="46">
        <f t="shared" si="5"/>
        <v>-1.3333333333333357</v>
      </c>
      <c r="R90" s="81">
        <f t="shared" si="6"/>
        <v>0.1640100746759931</v>
      </c>
      <c r="S90" s="81" cm="1">
        <f t="array" ref="S90">_xlfn.IFS(
    FALSE, N("Check if X1 shading is ON"),
    $S$48&lt;&gt;"x", NA(),
    FALSE, N("Check if case is 'LEFT' and x axis value less than z score"),
    AND($D$67 = "LEFT", $Q90 &lt; IF($H$67="", 0, $H$67)), $R90,
    FALSE, N("Check if case is 'RIGHT' and x axis value greater than z score"),
    AND($D$67 = "RIGHT", $Q90 &gt; IF($H$67="", 0, $H$67)), $R90,
    FALSE, N("Check if case is 'TWO' and both directions"),
    AND(
        $D$67 = "TWO",
        OR($Q90 &lt; -ABS($H$67), $Q90 &gt; ABS($H$68))
    ), $R90,
    FALSE, N("Default case: Return NA()"),
    TRUE, NA()
)</f>
        <v>0.1640100746759931</v>
      </c>
      <c r="T90" s="81" t="e" cm="1">
        <f t="array" ref="T90">_xlfn.IFS(
    FALSE, N("Check if X1 shading is ON"),
    $S$48&lt;&gt;"x", NA(),
    FALSE, N("Check if case is 'LEFT' and x axis value less than z score"),
    AND($D$68 = "LEFT", $Q90 &lt; IF($H$68="", 0, $H$68)), $R90,
    FALSE, N("Check if case is 'RIGHT' and x axis value greater than z score"),
    AND($D$68 = "RIGHT", $Q90 &gt; IF($H$68="", 0, $H$68)), $R90,
    FALSE, N("Default case: Return NA()"),
    TRUE, NA()
)</f>
        <v>#N/A</v>
      </c>
      <c r="U90" s="81" t="e" cm="1">
        <f t="array" ref="U90">_xlfn.IFS(
    FALSE, N("Check if X1 shading is ON"),
    $U$48&lt;&gt;"x", NA(),
    FALSE, N("Check if case is 'LEFT' and x axis value less than z score"),
    AND($D$71 = "LEFT", $Q90 &lt; IF($H$71="", 0, $H$71)), $R90,
    FALSE, N("Check if case is 'RIGHT' and x axis value greater than z score"),
    AND($D$71 = "RIGHT", $Q90 &gt; IF($H$71="", 0, $H$71)), $R90,
    FALSE, N("Check if case is 'TWO' and both directions"),
    AND(
        $D$71 = "TWO",
        OR($Q90 &lt; -ABS($H$71), $Q90 &gt; ABS($H$71))
    ), $R90,
    FALSE, N("Default case: Return NA()"),
    TRUE, NA()
)</f>
        <v>#VALUE!</v>
      </c>
      <c r="V90" s="38"/>
      <c r="W90" s="23">
        <v>-0.66666666666666874</v>
      </c>
      <c r="X90" s="23">
        <v>0.11</v>
      </c>
      <c r="Y90" s="23">
        <f t="shared" si="15"/>
        <v>0.11</v>
      </c>
      <c r="Z90" s="23" t="str">
        <f t="shared" si="16"/>
        <v>x</v>
      </c>
    </row>
    <row r="91" spans="1:26" ht="16" x14ac:dyDescent="0.2">
      <c r="A91" s="39"/>
      <c r="B91" s="23"/>
      <c r="C91" s="39"/>
      <c r="D91" s="39"/>
      <c r="E91" s="38"/>
      <c r="F91" s="113" t="s">
        <v>333</v>
      </c>
      <c r="G91" s="38"/>
      <c r="H91" s="16"/>
      <c r="I91" s="16"/>
      <c r="J91" s="16"/>
      <c r="K91" s="38"/>
      <c r="L91" s="38"/>
      <c r="M91" s="38"/>
      <c r="N91" s="38"/>
      <c r="O91" s="38"/>
      <c r="P91" s="38"/>
      <c r="Q91" s="46">
        <f t="shared" si="5"/>
        <v>-1.291666666666669</v>
      </c>
      <c r="R91" s="81">
        <f t="shared" si="6"/>
        <v>0.17322916253851786</v>
      </c>
      <c r="S91" s="81" cm="1">
        <f t="array" ref="S91">_xlfn.IFS(
    FALSE, N("Check if X1 shading is ON"),
    $S$48&lt;&gt;"x", NA(),
    FALSE, N("Check if case is 'LEFT' and x axis value less than z score"),
    AND($D$67 = "LEFT", $Q91 &lt; IF($H$67="", 0, $H$67)), $R91,
    FALSE, N("Check if case is 'RIGHT' and x axis value greater than z score"),
    AND($D$67 = "RIGHT", $Q91 &gt; IF($H$67="", 0, $H$67)), $R91,
    FALSE, N("Check if case is 'TWO' and both directions"),
    AND(
        $D$67 = "TWO",
        OR($Q91 &lt; -ABS($H$67), $Q91 &gt; ABS($H$68))
    ), $R91,
    FALSE, N("Default case: Return NA()"),
    TRUE, NA()
)</f>
        <v>0.17322916253851786</v>
      </c>
      <c r="T91" s="81" t="e" cm="1">
        <f t="array" ref="T91">_xlfn.IFS(
    FALSE, N("Check if X1 shading is ON"),
    $S$48&lt;&gt;"x", NA(),
    FALSE, N("Check if case is 'LEFT' and x axis value less than z score"),
    AND($D$68 = "LEFT", $Q91 &lt; IF($H$68="", 0, $H$68)), $R91,
    FALSE, N("Check if case is 'RIGHT' and x axis value greater than z score"),
    AND($D$68 = "RIGHT", $Q91 &gt; IF($H$68="", 0, $H$68)), $R91,
    FALSE, N("Default case: Return NA()"),
    TRUE, NA()
)</f>
        <v>#N/A</v>
      </c>
      <c r="U91" s="81" t="e" cm="1">
        <f t="array" ref="U91">_xlfn.IFS(
    FALSE, N("Check if X1 shading is ON"),
    $U$48&lt;&gt;"x", NA(),
    FALSE, N("Check if case is 'LEFT' and x axis value less than z score"),
    AND($D$71 = "LEFT", $Q91 &lt; IF($H$71="", 0, $H$71)), $R91,
    FALSE, N("Check if case is 'RIGHT' and x axis value greater than z score"),
    AND($D$71 = "RIGHT", $Q91 &gt; IF($H$71="", 0, $H$71)), $R91,
    FALSE, N("Check if case is 'TWO' and both directions"),
    AND(
        $D$71 = "TWO",
        OR($Q91 &lt; -ABS($H$71), $Q91 &gt; ABS($H$71))
    ), $R91,
    FALSE, N("Default case: Return NA()"),
    TRUE, NA()
)</f>
        <v>#VALUE!</v>
      </c>
      <c r="V91" s="38"/>
      <c r="W91" s="23">
        <v>-0.50000000000000222</v>
      </c>
      <c r="X91" s="23">
        <v>0.11</v>
      </c>
      <c r="Y91" s="23">
        <f t="shared" si="15"/>
        <v>0.11</v>
      </c>
      <c r="Z91" s="23" t="str">
        <f t="shared" si="16"/>
        <v>x</v>
      </c>
    </row>
    <row r="92" spans="1:26" ht="16" x14ac:dyDescent="0.2">
      <c r="A92" s="39"/>
      <c r="B92" s="16"/>
      <c r="C92" s="23"/>
      <c r="D92" s="39"/>
      <c r="E92" s="38"/>
      <c r="F92" s="113" t="s">
        <v>337</v>
      </c>
      <c r="G92" s="38"/>
      <c r="H92" s="16"/>
      <c r="I92" s="16"/>
      <c r="J92" s="16"/>
      <c r="K92" s="38"/>
      <c r="L92" s="38"/>
      <c r="M92" s="38"/>
      <c r="N92" s="38"/>
      <c r="O92" s="38"/>
      <c r="P92" s="38"/>
      <c r="Q92" s="46">
        <f t="shared" si="5"/>
        <v>-1.2500000000000022</v>
      </c>
      <c r="R92" s="81">
        <f t="shared" si="6"/>
        <v>0.18264908538902141</v>
      </c>
      <c r="S92" s="81" cm="1">
        <f t="array" ref="S92">_xlfn.IFS(
    FALSE, N("Check if X1 shading is ON"),
    $S$48&lt;&gt;"x", NA(),
    FALSE, N("Check if case is 'LEFT' and x axis value less than z score"),
    AND($D$67 = "LEFT", $Q92 &lt; IF($H$67="", 0, $H$67)), $R92,
    FALSE, N("Check if case is 'RIGHT' and x axis value greater than z score"),
    AND($D$67 = "RIGHT", $Q92 &gt; IF($H$67="", 0, $H$67)), $R92,
    FALSE, N("Check if case is 'TWO' and both directions"),
    AND(
        $D$67 = "TWO",
        OR($Q92 &lt; -ABS($H$67), $Q92 &gt; ABS($H$68))
    ), $R92,
    FALSE, N("Default case: Return NA()"),
    TRUE, NA()
)</f>
        <v>0.18264908538902141</v>
      </c>
      <c r="T92" s="81" t="e" cm="1">
        <f t="array" ref="T92">_xlfn.IFS(
    FALSE, N("Check if X1 shading is ON"),
    $S$48&lt;&gt;"x", NA(),
    FALSE, N("Check if case is 'LEFT' and x axis value less than z score"),
    AND($D$68 = "LEFT", $Q92 &lt; IF($H$68="", 0, $H$68)), $R92,
    FALSE, N("Check if case is 'RIGHT' and x axis value greater than z score"),
    AND($D$68 = "RIGHT", $Q92 &gt; IF($H$68="", 0, $H$68)), $R92,
    FALSE, N("Default case: Return NA()"),
    TRUE, NA()
)</f>
        <v>#N/A</v>
      </c>
      <c r="U92" s="81" t="e" cm="1">
        <f t="array" ref="U92">_xlfn.IFS(
    FALSE, N("Check if X1 shading is ON"),
    $U$48&lt;&gt;"x", NA(),
    FALSE, N("Check if case is 'LEFT' and x axis value less than z score"),
    AND($D$71 = "LEFT", $Q92 &lt; IF($H$71="", 0, $H$71)), $R92,
    FALSE, N("Check if case is 'RIGHT' and x axis value greater than z score"),
    AND($D$71 = "RIGHT", $Q92 &gt; IF($H$71="", 0, $H$71)), $R92,
    FALSE, N("Check if case is 'TWO' and both directions"),
    AND(
        $D$71 = "TWO",
        OR($Q92 &lt; -ABS($H$71), $Q92 &gt; ABS($H$71))
    ), $R92,
    FALSE, N("Default case: Return NA()"),
    TRUE, NA()
)</f>
        <v>#VALUE!</v>
      </c>
      <c r="V92" s="38"/>
      <c r="W92" s="23">
        <v>-0.33333333333333548</v>
      </c>
      <c r="X92" s="23">
        <v>0.11</v>
      </c>
      <c r="Y92" s="23">
        <f t="shared" si="15"/>
        <v>0.11</v>
      </c>
      <c r="Z92" s="23" t="str">
        <f t="shared" si="16"/>
        <v>x</v>
      </c>
    </row>
    <row r="93" spans="1:26" ht="16" x14ac:dyDescent="0.2">
      <c r="A93" s="39"/>
      <c r="B93" s="16"/>
      <c r="C93" s="23"/>
      <c r="D93" s="39"/>
      <c r="E93" s="38"/>
      <c r="F93" s="113" t="s">
        <v>341</v>
      </c>
      <c r="G93" s="38"/>
      <c r="H93" s="16"/>
      <c r="I93" s="16"/>
      <c r="J93" s="16"/>
      <c r="K93" s="38"/>
      <c r="L93" s="38"/>
      <c r="M93" s="38"/>
      <c r="N93" s="38"/>
      <c r="O93" s="38"/>
      <c r="P93" s="38"/>
      <c r="Q93" s="46">
        <f t="shared" si="5"/>
        <v>-1.2083333333333355</v>
      </c>
      <c r="R93" s="81">
        <f t="shared" si="6"/>
        <v>0.19224719608678109</v>
      </c>
      <c r="S93" s="81" cm="1">
        <f t="array" ref="S93">_xlfn.IFS(
    FALSE, N("Check if X1 shading is ON"),
    $S$48&lt;&gt;"x", NA(),
    FALSE, N("Check if case is 'LEFT' and x axis value less than z score"),
    AND($D$67 = "LEFT", $Q93 &lt; IF($H$67="", 0, $H$67)), $R93,
    FALSE, N("Check if case is 'RIGHT' and x axis value greater than z score"),
    AND($D$67 = "RIGHT", $Q93 &gt; IF($H$67="", 0, $H$67)), $R93,
    FALSE, N("Check if case is 'TWO' and both directions"),
    AND(
        $D$67 = "TWO",
        OR($Q93 &lt; -ABS($H$67), $Q93 &gt; ABS($H$68))
    ), $R93,
    FALSE, N("Default case: Return NA()"),
    TRUE, NA()
)</f>
        <v>0.19224719608678109</v>
      </c>
      <c r="T93" s="81" t="e" cm="1">
        <f t="array" ref="T93">_xlfn.IFS(
    FALSE, N("Check if X1 shading is ON"),
    $S$48&lt;&gt;"x", NA(),
    FALSE, N("Check if case is 'LEFT' and x axis value less than z score"),
    AND($D$68 = "LEFT", $Q93 &lt; IF($H$68="", 0, $H$68)), $R93,
    FALSE, N("Check if case is 'RIGHT' and x axis value greater than z score"),
    AND($D$68 = "RIGHT", $Q93 &gt; IF($H$68="", 0, $H$68)), $R93,
    FALSE, N("Default case: Return NA()"),
    TRUE, NA()
)</f>
        <v>#N/A</v>
      </c>
      <c r="U93" s="81" t="e" cm="1">
        <f t="array" ref="U93">_xlfn.IFS(
    FALSE, N("Check if X1 shading is ON"),
    $U$48&lt;&gt;"x", NA(),
    FALSE, N("Check if case is 'LEFT' and x axis value less than z score"),
    AND($D$71 = "LEFT", $Q93 &lt; IF($H$71="", 0, $H$71)), $R93,
    FALSE, N("Check if case is 'RIGHT' and x axis value greater than z score"),
    AND($D$71 = "RIGHT", $Q93 &gt; IF($H$71="", 0, $H$71)), $R93,
    FALSE, N("Check if case is 'TWO' and both directions"),
    AND(
        $D$71 = "TWO",
        OR($Q93 &lt; -ABS($H$71), $Q93 &gt; ABS($H$71))
    ), $R93,
    FALSE, N("Default case: Return NA()"),
    TRUE, NA()
)</f>
        <v>#VALUE!</v>
      </c>
      <c r="V93" s="38"/>
      <c r="W93" s="23">
        <v>-0.16666666666666879</v>
      </c>
      <c r="X93" s="23">
        <v>0.11</v>
      </c>
      <c r="Y93" s="23">
        <f t="shared" si="15"/>
        <v>0.11</v>
      </c>
      <c r="Z93" s="23" t="str">
        <f t="shared" si="16"/>
        <v>x</v>
      </c>
    </row>
    <row r="94" spans="1:26" ht="16" x14ac:dyDescent="0.2">
      <c r="A94" s="39"/>
      <c r="B94" s="16"/>
      <c r="C94" s="23"/>
      <c r="D94" s="39"/>
      <c r="E94" s="38"/>
      <c r="F94" s="113" t="s">
        <v>343</v>
      </c>
      <c r="G94" s="38"/>
      <c r="H94" s="16"/>
      <c r="I94" s="16"/>
      <c r="J94" s="16"/>
      <c r="K94" s="38"/>
      <c r="L94" s="38"/>
      <c r="M94" s="38"/>
      <c r="N94" s="38"/>
      <c r="O94" s="38"/>
      <c r="P94" s="38"/>
      <c r="Q94" s="46">
        <f t="shared" si="5"/>
        <v>-1.1666666666666687</v>
      </c>
      <c r="R94" s="81">
        <f t="shared" si="6"/>
        <v>0.20199868555405839</v>
      </c>
      <c r="S94" s="81" cm="1">
        <f t="array" ref="S94">_xlfn.IFS(
    FALSE, N("Check if X1 shading is ON"),
    $S$48&lt;&gt;"x", NA(),
    FALSE, N("Check if case is 'LEFT' and x axis value less than z score"),
    AND($D$67 = "LEFT", $Q94 &lt; IF($H$67="", 0, $H$67)), $R94,
    FALSE, N("Check if case is 'RIGHT' and x axis value greater than z score"),
    AND($D$67 = "RIGHT", $Q94 &gt; IF($H$67="", 0, $H$67)), $R94,
    FALSE, N("Check if case is 'TWO' and both directions"),
    AND(
        $D$67 = "TWO",
        OR($Q94 &lt; -ABS($H$67), $Q94 &gt; ABS($H$68))
    ), $R94,
    FALSE, N("Default case: Return NA()"),
    TRUE, NA()
)</f>
        <v>0.20199868555405839</v>
      </c>
      <c r="T94" s="81" t="e" cm="1">
        <f t="array" ref="T94">_xlfn.IFS(
    FALSE, N("Check if X1 shading is ON"),
    $S$48&lt;&gt;"x", NA(),
    FALSE, N("Check if case is 'LEFT' and x axis value less than z score"),
    AND($D$68 = "LEFT", $Q94 &lt; IF($H$68="", 0, $H$68)), $R94,
    FALSE, N("Check if case is 'RIGHT' and x axis value greater than z score"),
    AND($D$68 = "RIGHT", $Q94 &gt; IF($H$68="", 0, $H$68)), $R94,
    FALSE, N("Default case: Return NA()"),
    TRUE, NA()
)</f>
        <v>#N/A</v>
      </c>
      <c r="U94" s="81" t="e" cm="1">
        <f t="array" ref="U94">_xlfn.IFS(
    FALSE, N("Check if X1 shading is ON"),
    $U$48&lt;&gt;"x", NA(),
    FALSE, N("Check if case is 'LEFT' and x axis value less than z score"),
    AND($D$71 = "LEFT", $Q94 &lt; IF($H$71="", 0, $H$71)), $R94,
    FALSE, N("Check if case is 'RIGHT' and x axis value greater than z score"),
    AND($D$71 = "RIGHT", $Q94 &gt; IF($H$71="", 0, $H$71)), $R94,
    FALSE, N("Check if case is 'TWO' and both directions"),
    AND(
        $D$71 = "TWO",
        OR($Q94 &lt; -ABS($H$71), $Q94 &gt; ABS($H$71))
    ), $R94,
    FALSE, N("Default case: Return NA()"),
    TRUE, NA()
)</f>
        <v>#VALUE!</v>
      </c>
      <c r="V94" s="38"/>
      <c r="W94" s="23">
        <v>0.16666666666666449</v>
      </c>
      <c r="X94" s="23">
        <v>0.11</v>
      </c>
      <c r="Y94" s="23">
        <f t="shared" si="15"/>
        <v>0.11</v>
      </c>
      <c r="Z94" s="23" t="str">
        <f t="shared" si="16"/>
        <v>x</v>
      </c>
    </row>
    <row r="95" spans="1:26" ht="16" x14ac:dyDescent="0.2">
      <c r="A95" s="39"/>
      <c r="B95" s="16"/>
      <c r="C95" s="23"/>
      <c r="D95" s="39"/>
      <c r="E95" s="38"/>
      <c r="F95" s="113" t="s">
        <v>347</v>
      </c>
      <c r="G95" s="38"/>
      <c r="H95" s="16"/>
      <c r="I95" s="16"/>
      <c r="J95" s="16"/>
      <c r="K95" s="38"/>
      <c r="L95" s="38"/>
      <c r="M95" s="38"/>
      <c r="N95" s="38"/>
      <c r="O95" s="38"/>
      <c r="P95" s="38"/>
      <c r="Q95" s="46">
        <f t="shared" si="5"/>
        <v>-1.125000000000002</v>
      </c>
      <c r="R95" s="81">
        <f t="shared" si="6"/>
        <v>0.21187664577569898</v>
      </c>
      <c r="S95" s="81" cm="1">
        <f t="array" ref="S95">_xlfn.IFS(
    FALSE, N("Check if X1 shading is ON"),
    $S$48&lt;&gt;"x", NA(),
    FALSE, N("Check if case is 'LEFT' and x axis value less than z score"),
    AND($D$67 = "LEFT", $Q95 &lt; IF($H$67="", 0, $H$67)), $R95,
    FALSE, N("Check if case is 'RIGHT' and x axis value greater than z score"),
    AND($D$67 = "RIGHT", $Q95 &gt; IF($H$67="", 0, $H$67)), $R95,
    FALSE, N("Check if case is 'TWO' and both directions"),
    AND(
        $D$67 = "TWO",
        OR($Q95 &lt; -ABS($H$67), $Q95 &gt; ABS($H$68))
    ), $R95,
    FALSE, N("Default case: Return NA()"),
    TRUE, NA()
)</f>
        <v>0.21187664577569898</v>
      </c>
      <c r="T95" s="81" t="e" cm="1">
        <f t="array" ref="T95">_xlfn.IFS(
    FALSE, N("Check if X1 shading is ON"),
    $S$48&lt;&gt;"x", NA(),
    FALSE, N("Check if case is 'LEFT' and x axis value less than z score"),
    AND($D$68 = "LEFT", $Q95 &lt; IF($H$68="", 0, $H$68)), $R95,
    FALSE, N("Check if case is 'RIGHT' and x axis value greater than z score"),
    AND($D$68 = "RIGHT", $Q95 &gt; IF($H$68="", 0, $H$68)), $R95,
    FALSE, N("Default case: Return NA()"),
    TRUE, NA()
)</f>
        <v>#N/A</v>
      </c>
      <c r="U95" s="81" t="e" cm="1">
        <f t="array" ref="U95">_xlfn.IFS(
    FALSE, N("Check if X1 shading is ON"),
    $U$48&lt;&gt;"x", NA(),
    FALSE, N("Check if case is 'LEFT' and x axis value less than z score"),
    AND($D$71 = "LEFT", $Q95 &lt; IF($H$71="", 0, $H$71)), $R95,
    FALSE, N("Check if case is 'RIGHT' and x axis value greater than z score"),
    AND($D$71 = "RIGHT", $Q95 &gt; IF($H$71="", 0, $H$71)), $R95,
    FALSE, N("Check if case is 'TWO' and both directions"),
    AND(
        $D$71 = "TWO",
        OR($Q95 &lt; -ABS($H$71), $Q95 &gt; ABS($H$71))
    ), $R95,
    FALSE, N("Default case: Return NA()"),
    TRUE, NA()
)</f>
        <v>#VALUE!</v>
      </c>
      <c r="V95" s="38"/>
      <c r="W95" s="23">
        <v>0.33333333333333115</v>
      </c>
      <c r="X95" s="23">
        <v>0.11</v>
      </c>
      <c r="Y95" s="23">
        <f t="shared" si="15"/>
        <v>0.11</v>
      </c>
      <c r="Z95" s="23" t="str">
        <f t="shared" si="16"/>
        <v>x</v>
      </c>
    </row>
    <row r="96" spans="1:26" ht="16" x14ac:dyDescent="0.2">
      <c r="A96" s="39"/>
      <c r="B96" s="23"/>
      <c r="C96" s="23"/>
      <c r="D96" s="39"/>
      <c r="E96" s="38"/>
      <c r="F96" s="113" t="s">
        <v>350</v>
      </c>
      <c r="G96" s="38"/>
      <c r="H96" s="16"/>
      <c r="I96" s="16"/>
      <c r="J96" s="16"/>
      <c r="K96" s="38"/>
      <c r="L96" s="38"/>
      <c r="M96" s="38"/>
      <c r="N96" s="38"/>
      <c r="O96" s="38"/>
      <c r="P96" s="38"/>
      <c r="Q96" s="46">
        <f t="shared" si="5"/>
        <v>-1.0833333333333353</v>
      </c>
      <c r="R96" s="81">
        <f t="shared" si="6"/>
        <v>0.22185215470573549</v>
      </c>
      <c r="S96" s="81" cm="1">
        <f t="array" ref="S96">_xlfn.IFS(
    FALSE, N("Check if X1 shading is ON"),
    $S$48&lt;&gt;"x", NA(),
    FALSE, N("Check if case is 'LEFT' and x axis value less than z score"),
    AND($D$67 = "LEFT", $Q96 &lt; IF($H$67="", 0, $H$67)), $R96,
    FALSE, N("Check if case is 'RIGHT' and x axis value greater than z score"),
    AND($D$67 = "RIGHT", $Q96 &gt; IF($H$67="", 0, $H$67)), $R96,
    FALSE, N("Check if case is 'TWO' and both directions"),
    AND(
        $D$67 = "TWO",
        OR($Q96 &lt; -ABS($H$67), $Q96 &gt; ABS($H$68))
    ), $R96,
    FALSE, N("Default case: Return NA()"),
    TRUE, NA()
)</f>
        <v>0.22185215470573549</v>
      </c>
      <c r="T96" s="81" t="e" cm="1">
        <f t="array" ref="T96">_xlfn.IFS(
    FALSE, N("Check if X1 shading is ON"),
    $S$48&lt;&gt;"x", NA(),
    FALSE, N("Check if case is 'LEFT' and x axis value less than z score"),
    AND($D$68 = "LEFT", $Q96 &lt; IF($H$68="", 0, $H$68)), $R96,
    FALSE, N("Check if case is 'RIGHT' and x axis value greater than z score"),
    AND($D$68 = "RIGHT", $Q96 &gt; IF($H$68="", 0, $H$68)), $R96,
    FALSE, N("Default case: Return NA()"),
    TRUE, NA()
)</f>
        <v>#N/A</v>
      </c>
      <c r="U96" s="81" t="e" cm="1">
        <f t="array" ref="U96">_xlfn.IFS(
    FALSE, N("Check if X1 shading is ON"),
    $U$48&lt;&gt;"x", NA(),
    FALSE, N("Check if case is 'LEFT' and x axis value less than z score"),
    AND($D$71 = "LEFT", $Q96 &lt; IF($H$71="", 0, $H$71)), $R96,
    FALSE, N("Check if case is 'RIGHT' and x axis value greater than z score"),
    AND($D$71 = "RIGHT", $Q96 &gt; IF($H$71="", 0, $H$71)), $R96,
    FALSE, N("Check if case is 'TWO' and both directions"),
    AND(
        $D$71 = "TWO",
        OR($Q96 &lt; -ABS($H$71), $Q96 &gt; ABS($H$71))
    ), $R96,
    FALSE, N("Default case: Return NA()"),
    TRUE, NA()
)</f>
        <v>#VALUE!</v>
      </c>
      <c r="V96" s="38"/>
      <c r="W96" s="23">
        <v>0.49999999999999789</v>
      </c>
      <c r="X96" s="23">
        <v>0.11</v>
      </c>
      <c r="Y96" s="23">
        <f t="shared" si="15"/>
        <v>0.11</v>
      </c>
      <c r="Z96" s="23" t="str">
        <f t="shared" si="16"/>
        <v>x</v>
      </c>
    </row>
    <row r="97" spans="1:26" ht="16" x14ac:dyDescent="0.2">
      <c r="A97" s="39"/>
      <c r="B97" s="23"/>
      <c r="C97" s="23"/>
      <c r="D97" s="39"/>
      <c r="E97" s="38"/>
      <c r="F97" s="113" t="s">
        <v>353</v>
      </c>
      <c r="G97" s="38"/>
      <c r="H97" s="16"/>
      <c r="I97" s="16"/>
      <c r="J97" s="16"/>
      <c r="K97" s="38"/>
      <c r="L97" s="38"/>
      <c r="M97" s="38"/>
      <c r="N97" s="38"/>
      <c r="O97" s="38"/>
      <c r="P97" s="38"/>
      <c r="Q97" s="46">
        <f t="shared" si="5"/>
        <v>-1.0416666666666685</v>
      </c>
      <c r="R97" s="81">
        <f t="shared" si="6"/>
        <v>0.23189438328624226</v>
      </c>
      <c r="S97" s="81" cm="1">
        <f t="array" ref="S97">_xlfn.IFS(
    FALSE, N("Check if X1 shading is ON"),
    $S$48&lt;&gt;"x", NA(),
    FALSE, N("Check if case is 'LEFT' and x axis value less than z score"),
    AND($D$67 = "LEFT", $Q97 &lt; IF($H$67="", 0, $H$67)), $R97,
    FALSE, N("Check if case is 'RIGHT' and x axis value greater than z score"),
    AND($D$67 = "RIGHT", $Q97 &gt; IF($H$67="", 0, $H$67)), $R97,
    FALSE, N("Check if case is 'TWO' and both directions"),
    AND(
        $D$67 = "TWO",
        OR($Q97 &lt; -ABS($H$67), $Q97 &gt; ABS($H$68))
    ), $R97,
    FALSE, N("Default case: Return NA()"),
    TRUE, NA()
)</f>
        <v>0.23189438328624226</v>
      </c>
      <c r="T97" s="81" t="e" cm="1">
        <f t="array" ref="T97">_xlfn.IFS(
    FALSE, N("Check if X1 shading is ON"),
    $S$48&lt;&gt;"x", NA(),
    FALSE, N("Check if case is 'LEFT' and x axis value less than z score"),
    AND($D$68 = "LEFT", $Q97 &lt; IF($H$68="", 0, $H$68)), $R97,
    FALSE, N("Check if case is 'RIGHT' and x axis value greater than z score"),
    AND($D$68 = "RIGHT", $Q97 &gt; IF($H$68="", 0, $H$68)), $R97,
    FALSE, N("Default case: Return NA()"),
    TRUE, NA()
)</f>
        <v>#N/A</v>
      </c>
      <c r="U97" s="81" t="e" cm="1">
        <f t="array" ref="U97">_xlfn.IFS(
    FALSE, N("Check if X1 shading is ON"),
    $U$48&lt;&gt;"x", NA(),
    FALSE, N("Check if case is 'LEFT' and x axis value less than z score"),
    AND($D$71 = "LEFT", $Q97 &lt; IF($H$71="", 0, $H$71)), $R97,
    FALSE, N("Check if case is 'RIGHT' and x axis value greater than z score"),
    AND($D$71 = "RIGHT", $Q97 &gt; IF($H$71="", 0, $H$71)), $R97,
    FALSE, N("Check if case is 'TWO' and both directions"),
    AND(
        $D$71 = "TWO",
        OR($Q97 &lt; -ABS($H$71), $Q97 &gt; ABS($H$71))
    ), $R97,
    FALSE, N("Default case: Return NA()"),
    TRUE, NA()
)</f>
        <v>#VALUE!</v>
      </c>
      <c r="V97" s="38"/>
      <c r="W97" s="23">
        <v>0.66666666666666441</v>
      </c>
      <c r="X97" s="23">
        <v>0.11</v>
      </c>
      <c r="Y97" s="23">
        <f t="shared" si="15"/>
        <v>0.11</v>
      </c>
      <c r="Z97" s="23" t="str">
        <f t="shared" si="16"/>
        <v>x</v>
      </c>
    </row>
    <row r="98" spans="1:26" ht="16" x14ac:dyDescent="0.2">
      <c r="A98" s="39"/>
      <c r="B98" s="23"/>
      <c r="C98" s="23"/>
      <c r="D98" s="39"/>
      <c r="E98" s="38"/>
      <c r="F98" s="113" t="s">
        <v>355</v>
      </c>
      <c r="G98" s="38"/>
      <c r="H98" s="16"/>
      <c r="I98" s="16"/>
      <c r="J98" s="16"/>
      <c r="K98" s="38"/>
      <c r="L98" s="38"/>
      <c r="M98" s="38"/>
      <c r="N98" s="38"/>
      <c r="O98" s="38"/>
      <c r="P98" s="38"/>
      <c r="Q98" s="46">
        <f t="shared" si="5"/>
        <v>-1.0000000000000018</v>
      </c>
      <c r="R98" s="81">
        <f t="shared" si="6"/>
        <v>0.24197072451914292</v>
      </c>
      <c r="S98" s="81" cm="1">
        <f t="array" ref="S98">_xlfn.IFS(
    FALSE, N("Check if X1 shading is ON"),
    $S$48&lt;&gt;"x", NA(),
    FALSE, N("Check if case is 'LEFT' and x axis value less than z score"),
    AND($D$67 = "LEFT", $Q98 &lt; IF($H$67="", 0, $H$67)), $R98,
    FALSE, N("Check if case is 'RIGHT' and x axis value greater than z score"),
    AND($D$67 = "RIGHT", $Q98 &gt; IF($H$67="", 0, $H$67)), $R98,
    FALSE, N("Check if case is 'TWO' and both directions"),
    AND(
        $D$67 = "TWO",
        OR($Q98 &lt; -ABS($H$67), $Q98 &gt; ABS($H$68))
    ), $R98,
    FALSE, N("Default case: Return NA()"),
    TRUE, NA()
)</f>
        <v>0.24197072451914292</v>
      </c>
      <c r="T98" s="81" t="e" cm="1">
        <f t="array" ref="T98">_xlfn.IFS(
    FALSE, N("Check if X1 shading is ON"),
    $S$48&lt;&gt;"x", NA(),
    FALSE, N("Check if case is 'LEFT' and x axis value less than z score"),
    AND($D$68 = "LEFT", $Q98 &lt; IF($H$68="", 0, $H$68)), $R98,
    FALSE, N("Check if case is 'RIGHT' and x axis value greater than z score"),
    AND($D$68 = "RIGHT", $Q98 &gt; IF($H$68="", 0, $H$68)), $R98,
    FALSE, N("Default case: Return NA()"),
    TRUE, NA()
)</f>
        <v>#N/A</v>
      </c>
      <c r="U98" s="81" t="e" cm="1">
        <f t="array" ref="U98">_xlfn.IFS(
    FALSE, N("Check if X1 shading is ON"),
    $U$48&lt;&gt;"x", NA(),
    FALSE, N("Check if case is 'LEFT' and x axis value less than z score"),
    AND($D$71 = "LEFT", $Q98 &lt; IF($H$71="", 0, $H$71)), $R98,
    FALSE, N("Check if case is 'RIGHT' and x axis value greater than z score"),
    AND($D$71 = "RIGHT", $Q98 &gt; IF($H$71="", 0, $H$71)), $R98,
    FALSE, N("Check if case is 'TWO' and both directions"),
    AND(
        $D$71 = "TWO",
        OR($Q98 &lt; -ABS($H$71), $Q98 &gt; ABS($H$71))
    ), $R98,
    FALSE, N("Default case: Return NA()"),
    TRUE, NA()
)</f>
        <v>#VALUE!</v>
      </c>
      <c r="V98" s="38"/>
      <c r="W98" s="23">
        <v>0.83333333333333093</v>
      </c>
      <c r="X98" s="23">
        <v>0.11</v>
      </c>
      <c r="Y98" s="23">
        <f t="shared" si="15"/>
        <v>0.11</v>
      </c>
      <c r="Z98" s="23" t="str">
        <f t="shared" si="16"/>
        <v>x</v>
      </c>
    </row>
    <row r="99" spans="1:26" ht="16" x14ac:dyDescent="0.2">
      <c r="A99" s="39"/>
      <c r="B99" s="23"/>
      <c r="C99" s="23"/>
      <c r="D99" s="39"/>
      <c r="E99" s="38"/>
      <c r="F99" s="113" t="s">
        <v>357</v>
      </c>
      <c r="G99" s="38"/>
      <c r="H99" s="16"/>
      <c r="I99" s="16"/>
      <c r="J99" s="16"/>
      <c r="K99" s="38"/>
      <c r="L99" s="38"/>
      <c r="M99" s="38"/>
      <c r="N99" s="38"/>
      <c r="O99" s="38"/>
      <c r="P99" s="38"/>
      <c r="Q99" s="46">
        <f t="shared" si="5"/>
        <v>-0.95833333333333515</v>
      </c>
      <c r="R99" s="81">
        <f t="shared" si="6"/>
        <v>0.25204694425504476</v>
      </c>
      <c r="S99" s="81" cm="1">
        <f t="array" ref="S99">_xlfn.IFS(
    FALSE, N("Check if X1 shading is ON"),
    $S$48&lt;&gt;"x", NA(),
    FALSE, N("Check if case is 'LEFT' and x axis value less than z score"),
    AND($D$67 = "LEFT", $Q99 &lt; IF($H$67="", 0, $H$67)), $R99,
    FALSE, N("Check if case is 'RIGHT' and x axis value greater than z score"),
    AND($D$67 = "RIGHT", $Q99 &gt; IF($H$67="", 0, $H$67)), $R99,
    FALSE, N("Check if case is 'TWO' and both directions"),
    AND(
        $D$67 = "TWO",
        OR($Q99 &lt; -ABS($H$67), $Q99 &gt; ABS($H$68))
    ), $R99,
    FALSE, N("Default case: Return NA()"),
    TRUE, NA()
)</f>
        <v>0.25204694425504476</v>
      </c>
      <c r="T99" s="81" t="e" cm="1">
        <f t="array" ref="T99">_xlfn.IFS(
    FALSE, N("Check if X1 shading is ON"),
    $S$48&lt;&gt;"x", NA(),
    FALSE, N("Check if case is 'LEFT' and x axis value less than z score"),
    AND($D$68 = "LEFT", $Q99 &lt; IF($H$68="", 0, $H$68)), $R99,
    FALSE, N("Check if case is 'RIGHT' and x axis value greater than z score"),
    AND($D$68 = "RIGHT", $Q99 &gt; IF($H$68="", 0, $H$68)), $R99,
    FALSE, N("Default case: Return NA()"),
    TRUE, NA()
)</f>
        <v>#N/A</v>
      </c>
      <c r="U99" s="81" t="e" cm="1">
        <f t="array" ref="U99">_xlfn.IFS(
    FALSE, N("Check if X1 shading is ON"),
    $U$48&lt;&gt;"x", NA(),
    FALSE, N("Check if case is 'LEFT' and x axis value less than z score"),
    AND($D$71 = "LEFT", $Q99 &lt; IF($H$71="", 0, $H$71)), $R99,
    FALSE, N("Check if case is 'RIGHT' and x axis value greater than z score"),
    AND($D$71 = "RIGHT", $Q99 &gt; IF($H$71="", 0, $H$71)), $R99,
    FALSE, N("Check if case is 'TWO' and both directions"),
    AND(
        $D$71 = "TWO",
        OR($Q99 &lt; -ABS($H$71), $Q99 &gt; ABS($H$71))
    ), $R99,
    FALSE, N("Default case: Return NA()"),
    TRUE, NA()
)</f>
        <v>#VALUE!</v>
      </c>
      <c r="V99" s="38"/>
      <c r="W99" s="23">
        <v>1.1666666666666643</v>
      </c>
      <c r="X99" s="23">
        <v>0.11</v>
      </c>
      <c r="Y99" s="23">
        <f t="shared" si="15"/>
        <v>0.11</v>
      </c>
      <c r="Z99" s="23" t="str">
        <f t="shared" si="16"/>
        <v>x</v>
      </c>
    </row>
    <row r="100" spans="1:26" ht="16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38"/>
      <c r="K100" s="38"/>
      <c r="L100" s="38"/>
      <c r="M100" s="38"/>
      <c r="N100" s="38"/>
      <c r="O100" s="38"/>
      <c r="P100" s="38"/>
      <c r="Q100" s="46">
        <f t="shared" si="5"/>
        <v>-0.91666666666666852</v>
      </c>
      <c r="R100" s="81">
        <f t="shared" si="6"/>
        <v>0.262087353078301</v>
      </c>
      <c r="S100" s="81" cm="1">
        <f t="array" ref="S100">_xlfn.IFS(
    FALSE, N("Check if X1 shading is ON"),
    $S$48&lt;&gt;"x", NA(),
    FALSE, N("Check if case is 'LEFT' and x axis value less than z score"),
    AND($D$67 = "LEFT", $Q100 &lt; IF($H$67="", 0, $H$67)), $R100,
    FALSE, N("Check if case is 'RIGHT' and x axis value greater than z score"),
    AND($D$67 = "RIGHT", $Q100 &gt; IF($H$67="", 0, $H$67)), $R100,
    FALSE, N("Check if case is 'TWO' and both directions"),
    AND(
        $D$67 = "TWO",
        OR($Q100 &lt; -ABS($H$67), $Q100 &gt; ABS($H$68))
    ), $R100,
    FALSE, N("Default case: Return NA()"),
    TRUE, NA()
)</f>
        <v>0.262087353078301</v>
      </c>
      <c r="T100" s="81" t="e" cm="1">
        <f t="array" ref="T100">_xlfn.IFS(
    FALSE, N("Check if X1 shading is ON"),
    $S$48&lt;&gt;"x", NA(),
    FALSE, N("Check if case is 'LEFT' and x axis value less than z score"),
    AND($D$68 = "LEFT", $Q100 &lt; IF($H$68="", 0, $H$68)), $R100,
    FALSE, N("Check if case is 'RIGHT' and x axis value greater than z score"),
    AND($D$68 = "RIGHT", $Q100 &gt; IF($H$68="", 0, $H$68)), $R100,
    FALSE, N("Default case: Return NA()"),
    TRUE, NA()
)</f>
        <v>#N/A</v>
      </c>
      <c r="U100" s="81" t="e" cm="1">
        <f t="array" ref="U100">_xlfn.IFS(
    FALSE, N("Check if X1 shading is ON"),
    $U$48&lt;&gt;"x", NA(),
    FALSE, N("Check if case is 'LEFT' and x axis value less than z score"),
    AND($D$71 = "LEFT", $Q100 &lt; IF($H$71="", 0, $H$71)), $R100,
    FALSE, N("Check if case is 'RIGHT' and x axis value greater than z score"),
    AND($D$71 = "RIGHT", $Q100 &gt; IF($H$71="", 0, $H$71)), $R100,
    FALSE, N("Check if case is 'TWO' and both directions"),
    AND(
        $D$71 = "TWO",
        OR($Q100 &lt; -ABS($H$71), $Q100 &gt; ABS($H$71))
    ), $R100,
    FALSE, N("Default case: Return NA()"),
    TRUE, NA()
)</f>
        <v>#VALUE!</v>
      </c>
      <c r="V100" s="38"/>
      <c r="W100" s="23">
        <v>1.3333333333333313</v>
      </c>
      <c r="X100" s="23">
        <v>0.11</v>
      </c>
      <c r="Y100" s="23">
        <f t="shared" si="15"/>
        <v>0.11</v>
      </c>
      <c r="Z100" s="23" t="str">
        <f t="shared" si="16"/>
        <v>x</v>
      </c>
    </row>
    <row r="101" spans="1:26" ht="16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38"/>
      <c r="K101" s="38"/>
      <c r="L101" s="38"/>
      <c r="M101" s="38"/>
      <c r="N101" s="38"/>
      <c r="O101" s="38"/>
      <c r="P101" s="38"/>
      <c r="Q101" s="46">
        <f t="shared" si="5"/>
        <v>-0.87500000000000189</v>
      </c>
      <c r="R101" s="81">
        <f t="shared" si="6"/>
        <v>0.27205499837854308</v>
      </c>
      <c r="S101" s="81" cm="1">
        <f t="array" ref="S101">_xlfn.IFS(
    FALSE, N("Check if X1 shading is ON"),
    $S$48&lt;&gt;"x", NA(),
    FALSE, N("Check if case is 'LEFT' and x axis value less than z score"),
    AND($D$67 = "LEFT", $Q101 &lt; IF($H$67="", 0, $H$67)), $R101,
    FALSE, N("Check if case is 'RIGHT' and x axis value greater than z score"),
    AND($D$67 = "RIGHT", $Q101 &gt; IF($H$67="", 0, $H$67)), $R101,
    FALSE, N("Check if case is 'TWO' and both directions"),
    AND(
        $D$67 = "TWO",
        OR($Q101 &lt; -ABS($H$67), $Q101 &gt; ABS($H$68))
    ), $R101,
    FALSE, N("Default case: Return NA()"),
    TRUE, NA()
)</f>
        <v>0.27205499837854308</v>
      </c>
      <c r="T101" s="81" t="e" cm="1">
        <f t="array" ref="T101">_xlfn.IFS(
    FALSE, N("Check if X1 shading is ON"),
    $S$48&lt;&gt;"x", NA(),
    FALSE, N("Check if case is 'LEFT' and x axis value less than z score"),
    AND($D$68 = "LEFT", $Q101 &lt; IF($H$68="", 0, $H$68)), $R101,
    FALSE, N("Check if case is 'RIGHT' and x axis value greater than z score"),
    AND($D$68 = "RIGHT", $Q101 &gt; IF($H$68="", 0, $H$68)), $R101,
    FALSE, N("Default case: Return NA()"),
    TRUE, NA()
)</f>
        <v>#N/A</v>
      </c>
      <c r="U101" s="81" t="e" cm="1">
        <f t="array" ref="U101">_xlfn.IFS(
    FALSE, N("Check if X1 shading is ON"),
    $U$48&lt;&gt;"x", NA(),
    FALSE, N("Check if case is 'LEFT' and x axis value less than z score"),
    AND($D$71 = "LEFT", $Q101 &lt; IF($H$71="", 0, $H$71)), $R101,
    FALSE, N("Check if case is 'RIGHT' and x axis value greater than z score"),
    AND($D$71 = "RIGHT", $Q101 &gt; IF($H$71="", 0, $H$71)), $R101,
    FALSE, N("Check if case is 'TWO' and both directions"),
    AND(
        $D$71 = "TWO",
        OR($Q101 &lt; -ABS($H$71), $Q101 &gt; ABS($H$71))
    ), $R101,
    FALSE, N("Default case: Return NA()"),
    TRUE, NA()
)</f>
        <v>#VALUE!</v>
      </c>
      <c r="V101" s="38"/>
      <c r="W101" s="23">
        <v>1.4999999999999982</v>
      </c>
      <c r="X101" s="23">
        <v>0.11</v>
      </c>
      <c r="Y101" s="23">
        <f t="shared" si="15"/>
        <v>0.11</v>
      </c>
      <c r="Z101" s="23" t="str">
        <f t="shared" si="16"/>
        <v>x</v>
      </c>
    </row>
    <row r="102" spans="1:26" ht="16" x14ac:dyDescent="0.2">
      <c r="A102" s="62" t="s">
        <v>366</v>
      </c>
      <c r="B102" s="63"/>
      <c r="C102" s="63"/>
      <c r="D102" s="64" t="str">
        <f>IF(
    AND(
        $D$67 &lt;&gt; "TWO",
        L53 = "x"
    ),
    "x",
    0
)</f>
        <v>x</v>
      </c>
      <c r="E102" s="124"/>
      <c r="F102" s="63"/>
      <c r="G102" s="64" t="str">
        <f>L55</f>
        <v>x</v>
      </c>
      <c r="H102" s="64" t="str">
        <f>L56</f>
        <v>x</v>
      </c>
      <c r="I102" s="64" t="str">
        <f>L57</f>
        <v>x</v>
      </c>
      <c r="J102" s="65"/>
      <c r="K102" s="38"/>
      <c r="L102" s="38"/>
      <c r="M102" s="38"/>
      <c r="N102" s="38"/>
      <c r="O102" s="38"/>
      <c r="P102" s="38"/>
      <c r="Q102" s="46">
        <f t="shared" si="5"/>
        <v>-0.83333333333333526</v>
      </c>
      <c r="R102" s="81">
        <f t="shared" si="6"/>
        <v>0.2819118754103021</v>
      </c>
      <c r="S102" s="81" cm="1">
        <f t="array" ref="S102">_xlfn.IFS(
    FALSE, N("Check if X1 shading is ON"),
    $S$48&lt;&gt;"x", NA(),
    FALSE, N("Check if case is 'LEFT' and x axis value less than z score"),
    AND($D$67 = "LEFT", $Q102 &lt; IF($H$67="", 0, $H$67)), $R102,
    FALSE, N("Check if case is 'RIGHT' and x axis value greater than z score"),
    AND($D$67 = "RIGHT", $Q102 &gt; IF($H$67="", 0, $H$67)), $R102,
    FALSE, N("Check if case is 'TWO' and both directions"),
    AND(
        $D$67 = "TWO",
        OR($Q102 &lt; -ABS($H$67), $Q102 &gt; ABS($H$68))
    ), $R102,
    FALSE, N("Default case: Return NA()"),
    TRUE, NA()
)</f>
        <v>0.2819118754103021</v>
      </c>
      <c r="T102" s="81" t="e" cm="1">
        <f t="array" ref="T102">_xlfn.IFS(
    FALSE, N("Check if X1 shading is ON"),
    $S$48&lt;&gt;"x", NA(),
    FALSE, N("Check if case is 'LEFT' and x axis value less than z score"),
    AND($D$68 = "LEFT", $Q102 &lt; IF($H$68="", 0, $H$68)), $R102,
    FALSE, N("Check if case is 'RIGHT' and x axis value greater than z score"),
    AND($D$68 = "RIGHT", $Q102 &gt; IF($H$68="", 0, $H$68)), $R102,
    FALSE, N("Default case: Return NA()"),
    TRUE, NA()
)</f>
        <v>#N/A</v>
      </c>
      <c r="U102" s="81" t="e" cm="1">
        <f t="array" ref="U102">_xlfn.IFS(
    FALSE, N("Check if X1 shading is ON"),
    $U$48&lt;&gt;"x", NA(),
    FALSE, N("Check if case is 'LEFT' and x axis value less than z score"),
    AND($D$71 = "LEFT", $Q102 &lt; IF($H$71="", 0, $H$71)), $R102,
    FALSE, N("Check if case is 'RIGHT' and x axis value greater than z score"),
    AND($D$71 = "RIGHT", $Q102 &gt; IF($H$71="", 0, $H$71)), $R102,
    FALSE, N("Check if case is 'TWO' and both directions"),
    AND(
        $D$71 = "TWO",
        OR($Q102 &lt; -ABS($H$71), $Q102 &gt; ABS($H$71))
    ), $R102,
    FALSE, N("Default case: Return NA()"),
    TRUE, NA()
)</f>
        <v>#VALUE!</v>
      </c>
      <c r="V102" s="38"/>
      <c r="W102" s="23">
        <v>-1.3333333333333357</v>
      </c>
      <c r="X102" s="23">
        <v>0.13400000000000001</v>
      </c>
      <c r="Y102" s="23">
        <f t="shared" si="15"/>
        <v>0.13400000000000001</v>
      </c>
      <c r="Z102" s="23" t="str">
        <f t="shared" si="16"/>
        <v>x</v>
      </c>
    </row>
    <row r="103" spans="1:26" ht="24" customHeight="1" x14ac:dyDescent="0.2">
      <c r="A103" s="63"/>
      <c r="B103" s="21"/>
      <c r="C103" s="12" t="s">
        <v>44</v>
      </c>
      <c r="D103" s="66" t="s">
        <v>267</v>
      </c>
      <c r="E103" s="63" t="s">
        <v>370</v>
      </c>
      <c r="F103" s="65" t="s">
        <v>371</v>
      </c>
      <c r="G103" s="124" t="s">
        <v>44</v>
      </c>
      <c r="H103" s="124" t="str">
        <f>H66</f>
        <v>z</v>
      </c>
      <c r="I103" s="67" t="s">
        <v>36</v>
      </c>
      <c r="J103" s="66" t="s">
        <v>268</v>
      </c>
      <c r="K103" s="38"/>
      <c r="L103" s="38"/>
      <c r="M103" s="38"/>
      <c r="N103" s="38"/>
      <c r="O103" s="38"/>
      <c r="P103" s="38"/>
      <c r="Q103" s="46">
        <f t="shared" si="5"/>
        <v>-0.79166666666666863</v>
      </c>
      <c r="R103" s="81">
        <f t="shared" si="6"/>
        <v>0.29161915585865517</v>
      </c>
      <c r="S103" s="81" cm="1">
        <f t="array" ref="S103">_xlfn.IFS(
    FALSE, N("Check if X1 shading is ON"),
    $S$48&lt;&gt;"x", NA(),
    FALSE, N("Check if case is 'LEFT' and x axis value less than z score"),
    AND($D$67 = "LEFT", $Q103 &lt; IF($H$67="", 0, $H$67)), $R103,
    FALSE, N("Check if case is 'RIGHT' and x axis value greater than z score"),
    AND($D$67 = "RIGHT", $Q103 &gt; IF($H$67="", 0, $H$67)), $R103,
    FALSE, N("Check if case is 'TWO' and both directions"),
    AND(
        $D$67 = "TWO",
        OR($Q103 &lt; -ABS($H$67), $Q103 &gt; ABS($H$68))
    ), $R103,
    FALSE, N("Default case: Return NA()"),
    TRUE, NA()
)</f>
        <v>0.29161915585865517</v>
      </c>
      <c r="T103" s="81" t="e" cm="1">
        <f t="array" ref="T103">_xlfn.IFS(
    FALSE, N("Check if X1 shading is ON"),
    $S$48&lt;&gt;"x", NA(),
    FALSE, N("Check if case is 'LEFT' and x axis value less than z score"),
    AND($D$68 = "LEFT", $Q103 &lt; IF($H$68="", 0, $H$68)), $R103,
    FALSE, N("Check if case is 'RIGHT' and x axis value greater than z score"),
    AND($D$68 = "RIGHT", $Q103 &gt; IF($H$68="", 0, $H$68)), $R103,
    FALSE, N("Default case: Return NA()"),
    TRUE, NA()
)</f>
        <v>#N/A</v>
      </c>
      <c r="U103" s="81" t="e" cm="1">
        <f t="array" ref="U103">_xlfn.IFS(
    FALSE, N("Check if X1 shading is ON"),
    $U$48&lt;&gt;"x", NA(),
    FALSE, N("Check if case is 'LEFT' and x axis value less than z score"),
    AND($D$71 = "LEFT", $Q103 &lt; IF($H$71="", 0, $H$71)), $R103,
    FALSE, N("Check if case is 'RIGHT' and x axis value greater than z score"),
    AND($D$71 = "RIGHT", $Q103 &gt; IF($H$71="", 0, $H$71)), $R103,
    FALSE, N("Check if case is 'TWO' and both directions"),
    AND(
        $D$71 = "TWO",
        OR($Q103 &lt; -ABS($H$71), $Q103 &gt; ABS($H$71))
    ), $R103,
    FALSE, N("Default case: Return NA()"),
    TRUE, NA()
)</f>
        <v>#VALUE!</v>
      </c>
      <c r="V103" s="38"/>
      <c r="W103" s="23">
        <v>-1.1666666666666687</v>
      </c>
      <c r="X103" s="23">
        <v>0.13400000000000001</v>
      </c>
      <c r="Y103" s="23">
        <f t="shared" si="15"/>
        <v>0.13400000000000001</v>
      </c>
      <c r="Z103" s="23" t="str">
        <f t="shared" si="16"/>
        <v>x</v>
      </c>
    </row>
    <row r="104" spans="1:26" ht="24" customHeight="1" x14ac:dyDescent="0.2">
      <c r="A104" s="68" t="s">
        <v>375</v>
      </c>
      <c r="B104" s="69" t="str">
        <f>$C67</f>
        <v>Amira</v>
      </c>
      <c r="C104" s="70" cm="1">
        <f t="array" ref="C104">IFERROR(
   _xlfn.IFS(
       FALSE, N("Use the value of z if it is not empty"),
       $H67&lt;&gt;"", $H67,
       FALSE, N("Calculate (x - μ) / σ if μ, σ, and x are numbers"),
       AND(ISNUMBER($E67), ISNUMBER($F67), ISNUMBER($G67)), ($G67 - $E67) / $F67,
       FALSE, N("Fallback to 0 if no conditions are met"),
       TRUE, 0
   ),
   NA()
)</f>
        <v>1.75</v>
      </c>
      <c r="D104" s="70" cm="1">
        <f t="array" ref="D104">IFERROR(
   _xlfn.IFS(
       $D$102&lt;&gt;"x", NA(),
       $H67&lt;&gt;"", MAX(1.1*_xlfn.NORM.S.DIST($H67, FALSE), 0.2)
   ),
   NA()
)</f>
        <v>0.2</v>
      </c>
      <c r="E104" s="22" t="str" cm="1">
        <f t="array" ref="E104">_xlfn.IFS(
            $D67="RIGHT", " &gt; ",
            $D67="LEFT", " &lt; "
        )</f>
        <v xml:space="preserve"> &lt; </v>
      </c>
      <c r="F104" s="22" t="str" cm="1">
        <f t="array" ref="F104">_xlfn.IFS(
            $D67="RIGHT", "⟶",
            $D67="LEFT", "⟵",
             $D67="TWO", "⟵  ⟶",
            TRUE, "⟵ ? ⟶"
        )</f>
        <v>⟵</v>
      </c>
      <c r="G104" s="13" t="str">
        <f>IF(
    AND($G$102="x", $G67&lt;&gt;""),
    $G$57 &amp; E104 &amp;
    TEXT(
        $G67,
        IF(
            L62 = 0,
            "#,##0",
            "#,##0." &amp; REPT("0", L62)
        )
    ),
   ""
)</f>
        <v>x &lt; 89</v>
      </c>
      <c r="H104" s="22" t="str">
        <f>IF(
    AND($H$102="x", $H67&lt;&gt;""),
    "  "&amp;$H$103 &amp; E104 &amp; TEXT($H67, "0.00"),
   ""
)</f>
        <v xml:space="preserve">  z &lt; 1.75</v>
      </c>
      <c r="I104" s="22" t="str">
        <f>IF(
       AND($I$102="x",$I67&lt;&gt;""),
        " = "&amp;TEXT($I67,"#0.0%"),
        ""
)</f>
        <v xml:space="preserve"> = 96.0%</v>
      </c>
      <c r="J104" s="71" t="str">
        <f>IF($D67="LEFT",F104&amp;" "&amp;B104,B104&amp;" "&amp;F104) &amp; CHAR(10) &amp;
"P( " &amp; G104 &amp; H104 &amp; " )" &amp; I104</f>
        <v>⟵ Amira
P( x &lt; 89  z &lt; 1.75 ) = 96.0%</v>
      </c>
      <c r="K104" s="38"/>
      <c r="L104" s="38"/>
      <c r="M104" s="38"/>
      <c r="N104" s="38"/>
      <c r="O104" s="38"/>
      <c r="P104" s="38"/>
      <c r="Q104" s="46">
        <f t="shared" si="5"/>
        <v>-0.750000000000002</v>
      </c>
      <c r="R104" s="81">
        <f t="shared" si="6"/>
        <v>0.30113743215480399</v>
      </c>
      <c r="S104" s="81" cm="1">
        <f t="array" ref="S104">_xlfn.IFS(
    FALSE, N("Check if X1 shading is ON"),
    $S$48&lt;&gt;"x", NA(),
    FALSE, N("Check if case is 'LEFT' and x axis value less than z score"),
    AND($D$67 = "LEFT", $Q104 &lt; IF($H$67="", 0, $H$67)), $R104,
    FALSE, N("Check if case is 'RIGHT' and x axis value greater than z score"),
    AND($D$67 = "RIGHT", $Q104 &gt; IF($H$67="", 0, $H$67)), $R104,
    FALSE, N("Check if case is 'TWO' and both directions"),
    AND(
        $D$67 = "TWO",
        OR($Q104 &lt; -ABS($H$67), $Q104 &gt; ABS($H$68))
    ), $R104,
    FALSE, N("Default case: Return NA()"),
    TRUE, NA()
)</f>
        <v>0.30113743215480399</v>
      </c>
      <c r="T104" s="81" t="e" cm="1">
        <f t="array" ref="T104">_xlfn.IFS(
    FALSE, N("Check if X1 shading is ON"),
    $S$48&lt;&gt;"x", NA(),
    FALSE, N("Check if case is 'LEFT' and x axis value less than z score"),
    AND($D$68 = "LEFT", $Q104 &lt; IF($H$68="", 0, $H$68)), $R104,
    FALSE, N("Check if case is 'RIGHT' and x axis value greater than z score"),
    AND($D$68 = "RIGHT", $Q104 &gt; IF($H$68="", 0, $H$68)), $R104,
    FALSE, N("Default case: Return NA()"),
    TRUE, NA()
)</f>
        <v>#N/A</v>
      </c>
      <c r="U104" s="81" t="e" cm="1">
        <f t="array" ref="U104">_xlfn.IFS(
    FALSE, N("Check if X1 shading is ON"),
    $U$48&lt;&gt;"x", NA(),
    FALSE, N("Check if case is 'LEFT' and x axis value less than z score"),
    AND($D$71 = "LEFT", $Q104 &lt; IF($H$71="", 0, $H$71)), $R104,
    FALSE, N("Check if case is 'RIGHT' and x axis value greater than z score"),
    AND($D$71 = "RIGHT", $Q104 &gt; IF($H$71="", 0, $H$71)), $R104,
    FALSE, N("Check if case is 'TWO' and both directions"),
    AND(
        $D$71 = "TWO",
        OR($Q104 &lt; -ABS($H$71), $Q104 &gt; ABS($H$71))
    ), $R104,
    FALSE, N("Default case: Return NA()"),
    TRUE, NA()
)</f>
        <v>#VALUE!</v>
      </c>
      <c r="V104" s="38"/>
      <c r="W104" s="23">
        <v>-0.83333333333333526</v>
      </c>
      <c r="X104" s="23">
        <v>0.13400000000000001</v>
      </c>
      <c r="Y104" s="23">
        <f t="shared" si="15"/>
        <v>0.13400000000000001</v>
      </c>
      <c r="Z104" s="23" t="str">
        <f t="shared" si="16"/>
        <v>x</v>
      </c>
    </row>
    <row r="105" spans="1:26" ht="24" customHeight="1" x14ac:dyDescent="0.2">
      <c r="A105" s="68" t="s">
        <v>380</v>
      </c>
      <c r="B105" s="69" t="str">
        <f>$C68</f>
        <v/>
      </c>
      <c r="C105" s="70" cm="1">
        <f t="array" ref="C105">IFERROR(
   _xlfn.IFS(
       FALSE, N("Use the value of z if it is not empty"),
       $H68&lt;&gt;"", $H68,
       FALSE, N("Calculate (x - μ) / σ if μ, σ, and x are numbers"),
       AND(ISNUMBER($E68), ISNUMBER($F68), ISNUMBER($G68)), ($G68 - $E68) / $F68,
       FALSE, N("Fallback to 0 if no conditions are met"),
       TRUE, 0
   ),
   NA()
)</f>
        <v>0</v>
      </c>
      <c r="D105" s="70" t="e" cm="1">
        <f t="array" ref="D105">IFERROR(
   _xlfn.IFS(
       $D$102&lt;&gt;"x", NA(),
       $H68&lt;&gt;"", MAX(1.1*_xlfn.NORM.S.DIST($H68, FALSE), 0.2)
   ),
   NA()
)</f>
        <v>#N/A</v>
      </c>
      <c r="E105" s="22" t="e" cm="1">
        <f t="array" ref="E105">_xlfn.IFS(
            $D68="RIGHT", " &gt; ",
            $D68="LEFT", " &lt; "
        )</f>
        <v>#N/A</v>
      </c>
      <c r="F105" s="22" t="str" cm="1">
        <f t="array" ref="F105">_xlfn.IFS(
            $D68="RIGHT", "⟶",
            $D68="LEFT", "⟵",
             $D68="TWO", "⟵  ⟶",
            TRUE, "⟵ ? ⟶"
        )</f>
        <v>⟵ ? ⟶</v>
      </c>
      <c r="G105" s="13" t="str">
        <f>IF(
    AND($G$102="x", $G68&lt;&gt;""),
    $G$57 &amp; E105 &amp;
    TEXT(
        $G68,
        IF(
            L62 = 0,
            "#,##0",
            "#,##0." &amp; REPT("0", L62)
        )
    ),
   ""
)</f>
        <v/>
      </c>
      <c r="H105" s="22" t="str">
        <f>IF(
    AND($H$102="x", $H68&lt;&gt;""),
    "  "&amp;$H$103 &amp; E105 &amp; TEXT($H68, "0.00"),
   ""
)</f>
        <v/>
      </c>
      <c r="I105" s="22" t="str">
        <f>IF(
       AND($I$102="x",$I68&lt;&gt;""),
        " = "&amp;TEXT($I68,"#0.0%"),
        ""
)</f>
        <v/>
      </c>
      <c r="J105" s="71" t="str">
        <f>IF($D68="LEFT",F105&amp;" "&amp;B105,B105&amp;" "&amp;F105) &amp; CHAR(10) &amp;
"P( " &amp; G105 &amp; H105 &amp; " )" &amp; I105</f>
        <v xml:space="preserve"> ⟵ ? ⟶
P(  )</v>
      </c>
      <c r="K105" s="38"/>
      <c r="L105" s="38"/>
      <c r="M105" s="38"/>
      <c r="N105" s="38"/>
      <c r="O105" s="38"/>
      <c r="P105" s="38"/>
      <c r="Q105" s="46">
        <f t="shared" si="5"/>
        <v>-0.70833333333333537</v>
      </c>
      <c r="R105" s="81">
        <f t="shared" si="6"/>
        <v>0.31042697552584209</v>
      </c>
      <c r="S105" s="81" cm="1">
        <f t="array" ref="S105">_xlfn.IFS(
    FALSE, N("Check if X1 shading is ON"),
    $S$48&lt;&gt;"x", NA(),
    FALSE, N("Check if case is 'LEFT' and x axis value less than z score"),
    AND($D$67 = "LEFT", $Q105 &lt; IF($H$67="", 0, $H$67)), $R105,
    FALSE, N("Check if case is 'RIGHT' and x axis value greater than z score"),
    AND($D$67 = "RIGHT", $Q105 &gt; IF($H$67="", 0, $H$67)), $R105,
    FALSE, N("Check if case is 'TWO' and both directions"),
    AND(
        $D$67 = "TWO",
        OR($Q105 &lt; -ABS($H$67), $Q105 &gt; ABS($H$68))
    ), $R105,
    FALSE, N("Default case: Return NA()"),
    TRUE, NA()
)</f>
        <v>0.31042697552584209</v>
      </c>
      <c r="T105" s="81" t="e" cm="1">
        <f t="array" ref="T105">_xlfn.IFS(
    FALSE, N("Check if X1 shading is ON"),
    $S$48&lt;&gt;"x", NA(),
    FALSE, N("Check if case is 'LEFT' and x axis value less than z score"),
    AND($D$68 = "LEFT", $Q105 &lt; IF($H$68="", 0, $H$68)), $R105,
    FALSE, N("Check if case is 'RIGHT' and x axis value greater than z score"),
    AND($D$68 = "RIGHT", $Q105 &gt; IF($H$68="", 0, $H$68)), $R105,
    FALSE, N("Default case: Return NA()"),
    TRUE, NA()
)</f>
        <v>#N/A</v>
      </c>
      <c r="U105" s="81" t="e" cm="1">
        <f t="array" ref="U105">_xlfn.IFS(
    FALSE, N("Check if X1 shading is ON"),
    $U$48&lt;&gt;"x", NA(),
    FALSE, N("Check if case is 'LEFT' and x axis value less than z score"),
    AND($D$71 = "LEFT", $Q105 &lt; IF($H$71="", 0, $H$71)), $R105,
    FALSE, N("Check if case is 'RIGHT' and x axis value greater than z score"),
    AND($D$71 = "RIGHT", $Q105 &gt; IF($H$71="", 0, $H$71)), $R105,
    FALSE, N("Check if case is 'TWO' and both directions"),
    AND(
        $D$71 = "TWO",
        OR($Q105 &lt; -ABS($H$71), $Q105 &gt; ABS($H$71))
    ), $R105,
    FALSE, N("Default case: Return NA()"),
    TRUE, NA()
)</f>
        <v>#VALUE!</v>
      </c>
      <c r="V105" s="38"/>
      <c r="W105" s="23">
        <v>-0.66666666666666874</v>
      </c>
      <c r="X105" s="23">
        <v>0.13400000000000001</v>
      </c>
      <c r="Y105" s="23">
        <f t="shared" si="15"/>
        <v>0.13400000000000001</v>
      </c>
      <c r="Z105" s="23" t="str">
        <f t="shared" si="16"/>
        <v>x</v>
      </c>
    </row>
    <row r="106" spans="1:26" ht="16" x14ac:dyDescent="0.2">
      <c r="A106" s="39"/>
      <c r="B106" s="39"/>
      <c r="C106" s="39"/>
      <c r="D106" s="39"/>
      <c r="E106" s="121"/>
      <c r="F106" s="121"/>
      <c r="G106" s="121"/>
      <c r="H106" s="46"/>
      <c r="I106" s="47"/>
      <c r="J106" s="38"/>
      <c r="K106" s="38"/>
      <c r="L106" s="38"/>
      <c r="M106" s="38"/>
      <c r="N106" s="38"/>
      <c r="O106" s="38"/>
      <c r="P106" s="38"/>
      <c r="Q106" s="46">
        <f t="shared" si="5"/>
        <v>-0.66666666666666874</v>
      </c>
      <c r="R106" s="81">
        <f t="shared" si="6"/>
        <v>0.31944800552235181</v>
      </c>
      <c r="S106" s="81" cm="1">
        <f t="array" ref="S106">_xlfn.IFS(
    FALSE, N("Check if X1 shading is ON"),
    $S$48&lt;&gt;"x", NA(),
    FALSE, N("Check if case is 'LEFT' and x axis value less than z score"),
    AND($D$67 = "LEFT", $Q106 &lt; IF($H$67="", 0, $H$67)), $R106,
    FALSE, N("Check if case is 'RIGHT' and x axis value greater than z score"),
    AND($D$67 = "RIGHT", $Q106 &gt; IF($H$67="", 0, $H$67)), $R106,
    FALSE, N("Check if case is 'TWO' and both directions"),
    AND(
        $D$67 = "TWO",
        OR($Q106 &lt; -ABS($H$67), $Q106 &gt; ABS($H$68))
    ), $R106,
    FALSE, N("Default case: Return NA()"),
    TRUE, NA()
)</f>
        <v>0.31944800552235181</v>
      </c>
      <c r="T106" s="81" t="e" cm="1">
        <f t="array" ref="T106">_xlfn.IFS(
    FALSE, N("Check if X1 shading is ON"),
    $S$48&lt;&gt;"x", NA(),
    FALSE, N("Check if case is 'LEFT' and x axis value less than z score"),
    AND($D$68 = "LEFT", $Q106 &lt; IF($H$68="", 0, $H$68)), $R106,
    FALSE, N("Check if case is 'RIGHT' and x axis value greater than z score"),
    AND($D$68 = "RIGHT", $Q106 &gt; IF($H$68="", 0, $H$68)), $R106,
    FALSE, N("Default case: Return NA()"),
    TRUE, NA()
)</f>
        <v>#N/A</v>
      </c>
      <c r="U106" s="81" t="e" cm="1">
        <f t="array" ref="U106">_xlfn.IFS(
    FALSE, N("Check if X1 shading is ON"),
    $U$48&lt;&gt;"x", NA(),
    FALSE, N("Check if case is 'LEFT' and x axis value less than z score"),
    AND($D$71 = "LEFT", $Q106 &lt; IF($H$71="", 0, $H$71)), $R106,
    FALSE, N("Check if case is 'RIGHT' and x axis value greater than z score"),
    AND($D$71 = "RIGHT", $Q106 &gt; IF($H$71="", 0, $H$71)), $R106,
    FALSE, N("Check if case is 'TWO' and both directions"),
    AND(
        $D$71 = "TWO",
        OR($Q106 &lt; -ABS($H$71), $Q106 &gt; ABS($H$71))
    ), $R106,
    FALSE, N("Default case: Return NA()"),
    TRUE, NA()
)</f>
        <v>#VALUE!</v>
      </c>
      <c r="V106" s="38"/>
      <c r="W106" s="23">
        <v>-0.50000000000000222</v>
      </c>
      <c r="X106" s="23">
        <v>0.13400000000000001</v>
      </c>
      <c r="Y106" s="23">
        <f t="shared" si="15"/>
        <v>0.13400000000000001</v>
      </c>
      <c r="Z106" s="23" t="str">
        <f t="shared" si="16"/>
        <v>x</v>
      </c>
    </row>
    <row r="107" spans="1:26" ht="16" x14ac:dyDescent="0.2">
      <c r="A107" s="72" t="s">
        <v>385</v>
      </c>
      <c r="B107" s="39"/>
      <c r="C107" s="39"/>
      <c r="D107" s="41" t="str">
        <f>L53</f>
        <v>x</v>
      </c>
      <c r="E107" s="121"/>
      <c r="F107" s="121"/>
      <c r="G107" s="41" t="str">
        <f>L55</f>
        <v>x</v>
      </c>
      <c r="H107" s="41" t="str">
        <f>L56</f>
        <v>x</v>
      </c>
      <c r="I107" s="41" t="str">
        <f>L57</f>
        <v>x</v>
      </c>
      <c r="J107" s="38"/>
      <c r="K107" s="38"/>
      <c r="L107" s="38"/>
      <c r="M107" s="38"/>
      <c r="N107" s="38"/>
      <c r="O107" s="38"/>
      <c r="P107" s="38"/>
      <c r="Q107" s="46">
        <f t="shared" si="5"/>
        <v>-0.62500000000000211</v>
      </c>
      <c r="R107" s="81">
        <f t="shared" si="6"/>
        <v>0.32816096855037463</v>
      </c>
      <c r="S107" s="81" cm="1">
        <f t="array" ref="S107">_xlfn.IFS(
    FALSE, N("Check if X1 shading is ON"),
    $S$48&lt;&gt;"x", NA(),
    FALSE, N("Check if case is 'LEFT' and x axis value less than z score"),
    AND($D$67 = "LEFT", $Q107 &lt; IF($H$67="", 0, $H$67)), $R107,
    FALSE, N("Check if case is 'RIGHT' and x axis value greater than z score"),
    AND($D$67 = "RIGHT", $Q107 &gt; IF($H$67="", 0, $H$67)), $R107,
    FALSE, N("Check if case is 'TWO' and both directions"),
    AND(
        $D$67 = "TWO",
        OR($Q107 &lt; -ABS($H$67), $Q107 &gt; ABS($H$68))
    ), $R107,
    FALSE, N("Default case: Return NA()"),
    TRUE, NA()
)</f>
        <v>0.32816096855037463</v>
      </c>
      <c r="T107" s="81" t="e" cm="1">
        <f t="array" ref="T107">_xlfn.IFS(
    FALSE, N("Check if X1 shading is ON"),
    $S$48&lt;&gt;"x", NA(),
    FALSE, N("Check if case is 'LEFT' and x axis value less than z score"),
    AND($D$68 = "LEFT", $Q107 &lt; IF($H$68="", 0, $H$68)), $R107,
    FALSE, N("Check if case is 'RIGHT' and x axis value greater than z score"),
    AND($D$68 = "RIGHT", $Q107 &gt; IF($H$68="", 0, $H$68)), $R107,
    FALSE, N("Default case: Return NA()"),
    TRUE, NA()
)</f>
        <v>#N/A</v>
      </c>
      <c r="U107" s="81" t="e" cm="1">
        <f t="array" ref="U107">_xlfn.IFS(
    FALSE, N("Check if X1 shading is ON"),
    $U$48&lt;&gt;"x", NA(),
    FALSE, N("Check if case is 'LEFT' and x axis value less than z score"),
    AND($D$71 = "LEFT", $Q107 &lt; IF($H$71="", 0, $H$71)), $R107,
    FALSE, N("Check if case is 'RIGHT' and x axis value greater than z score"),
    AND($D$71 = "RIGHT", $Q107 &gt; IF($H$71="", 0, $H$71)), $R107,
    FALSE, N("Check if case is 'TWO' and both directions"),
    AND(
        $D$71 = "TWO",
        OR($Q107 &lt; -ABS($H$71), $Q107 &gt; ABS($H$71))
    ), $R107,
    FALSE, N("Default case: Return NA()"),
    TRUE, NA()
)</f>
        <v>#VALUE!</v>
      </c>
      <c r="V107" s="38"/>
      <c r="W107" s="23">
        <v>-0.33333333333333548</v>
      </c>
      <c r="X107" s="23">
        <v>0.13400000000000001</v>
      </c>
      <c r="Y107" s="23">
        <f t="shared" si="15"/>
        <v>0.13400000000000001</v>
      </c>
      <c r="Z107" s="23" t="str">
        <f t="shared" si="16"/>
        <v>x</v>
      </c>
    </row>
    <row r="108" spans="1:26" ht="16" x14ac:dyDescent="0.2">
      <c r="A108" s="39"/>
      <c r="B108" s="39"/>
      <c r="C108" s="12" t="s">
        <v>44</v>
      </c>
      <c r="D108" s="66" t="s">
        <v>267</v>
      </c>
      <c r="E108" s="63" t="s">
        <v>370</v>
      </c>
      <c r="F108" s="65" t="s">
        <v>371</v>
      </c>
      <c r="G108" s="124" t="s">
        <v>44</v>
      </c>
      <c r="H108" s="124" t="str">
        <f>H103</f>
        <v>z</v>
      </c>
      <c r="I108" s="67" t="s">
        <v>36</v>
      </c>
      <c r="J108" s="44" t="s">
        <v>268</v>
      </c>
      <c r="K108" s="38"/>
      <c r="L108" s="38"/>
      <c r="M108" s="38"/>
      <c r="N108" s="38"/>
      <c r="O108" s="38"/>
      <c r="P108" s="38"/>
      <c r="Q108" s="46">
        <f t="shared" si="5"/>
        <v>-0.58333333333333548</v>
      </c>
      <c r="R108" s="81">
        <f t="shared" si="6"/>
        <v>0.33652682274495277</v>
      </c>
      <c r="S108" s="81" cm="1">
        <f t="array" ref="S108">_xlfn.IFS(
    FALSE, N("Check if X1 shading is ON"),
    $S$48&lt;&gt;"x", NA(),
    FALSE, N("Check if case is 'LEFT' and x axis value less than z score"),
    AND($D$67 = "LEFT", $Q108 &lt; IF($H$67="", 0, $H$67)), $R108,
    FALSE, N("Check if case is 'RIGHT' and x axis value greater than z score"),
    AND($D$67 = "RIGHT", $Q108 &gt; IF($H$67="", 0, $H$67)), $R108,
    FALSE, N("Check if case is 'TWO' and both directions"),
    AND(
        $D$67 = "TWO",
        OR($Q108 &lt; -ABS($H$67), $Q108 &gt; ABS($H$68))
    ), $R108,
    FALSE, N("Default case: Return NA()"),
    TRUE, NA()
)</f>
        <v>0.33652682274495277</v>
      </c>
      <c r="T108" s="81" t="e" cm="1">
        <f t="array" ref="T108">_xlfn.IFS(
    FALSE, N("Check if X1 shading is ON"),
    $S$48&lt;&gt;"x", NA(),
    FALSE, N("Check if case is 'LEFT' and x axis value less than z score"),
    AND($D$68 = "LEFT", $Q108 &lt; IF($H$68="", 0, $H$68)), $R108,
    FALSE, N("Check if case is 'RIGHT' and x axis value greater than z score"),
    AND($D$68 = "RIGHT", $Q108 &gt; IF($H$68="", 0, $H$68)), $R108,
    FALSE, N("Default case: Return NA()"),
    TRUE, NA()
)</f>
        <v>#N/A</v>
      </c>
      <c r="U108" s="81" t="e" cm="1">
        <f t="array" ref="U108">_xlfn.IFS(
    FALSE, N("Check if X1 shading is ON"),
    $U$48&lt;&gt;"x", NA(),
    FALSE, N("Check if case is 'LEFT' and x axis value less than z score"),
    AND($D$71 = "LEFT", $Q108 &lt; IF($H$71="", 0, $H$71)), $R108,
    FALSE, N("Check if case is 'RIGHT' and x axis value greater than z score"),
    AND($D$71 = "RIGHT", $Q108 &gt; IF($H$71="", 0, $H$71)), $R108,
    FALSE, N("Check if case is 'TWO' and both directions"),
    AND(
        $D$71 = "TWO",
        OR($Q108 &lt; -ABS($H$71), $Q108 &gt; ABS($H$71))
    ), $R108,
    FALSE, N("Default case: Return NA()"),
    TRUE, NA()
)</f>
        <v>#VALUE!</v>
      </c>
      <c r="V108" s="38"/>
      <c r="W108" s="23">
        <v>-0.16666666666666879</v>
      </c>
      <c r="X108" s="23">
        <v>0.13400000000000001</v>
      </c>
      <c r="Y108" s="23">
        <f t="shared" si="15"/>
        <v>0.13400000000000001</v>
      </c>
      <c r="Z108" s="23" t="str">
        <f t="shared" si="16"/>
        <v>x</v>
      </c>
    </row>
    <row r="109" spans="1:26" ht="51" x14ac:dyDescent="0.2">
      <c r="A109" s="68" t="s">
        <v>386</v>
      </c>
      <c r="B109" s="73" t="str">
        <f>C71</f>
        <v/>
      </c>
      <c r="C109" s="70">
        <f>IFERROR(
   MAX(-3.9, MIN(3.9,
       _xlfn.IFS(
           FALSE, N("Check if the Case display is ON"),
           D70&lt;&gt;"x", NA(),
           FALSE, N("Use the value of z if it is not empty"),
           H71&lt;&gt;"", H71,
           FALSE, N("Calculate (x - μ) / σ if μ, σ, and x are numbers"),
           AND(ISNUMBER(E71), ISNUMBER(F71), ISNUMBER(G71)), (G71 - E71) / F71,
           FALSE, N("Fallback to 0 if no conditions are met"),
           TRUE, 0
       )
   )),
   NA()
)</f>
        <v>0</v>
      </c>
      <c r="D109" s="70" t="e" cm="1">
        <f t="array" ref="D109">IFERROR(
   _xlfn.IFS(
       D107&lt;&gt;"x", NA(),
       H71&lt;&gt;"", MAX(1.1*_xlfn.NORM.S.DIST(H71, FALSE), 0.1)
   ),
   NA()
)</f>
        <v>#N/A</v>
      </c>
      <c r="E109" s="22" t="e" cm="1">
        <f t="array" ref="E109">_xlfn.IFS(
            $D71="RIGHT", " &gt; ",
            $D71="LEFT", " &lt; "
        )</f>
        <v>#N/A</v>
      </c>
      <c r="F109" s="22" t="str" cm="1">
        <f t="array" ref="F109">_xlfn.IFS(
            D71="RIGHT", "⟶",
            D71="LEFT", "⟵",
            TRUE, "⟵ ? ⟶"
        )</f>
        <v>⟵ ? ⟶</v>
      </c>
      <c r="G109" s="13" t="str">
        <f>IF(
    AND(G107="x", G71&lt;&gt;""),
    $G$66 &amp; E109 &amp;
    TEXT(
        G71,
        IF(
            L62 = 0,
            "#,##0",
            "#,##0." &amp; REPT("0", L62)
        )
    ),
 ""
)</f>
        <v/>
      </c>
      <c r="H109" s="22" t="str">
        <f>IF(
    AND(H107="x", H71&lt;&gt;""),
    " "&amp; H108 &amp; E109 &amp; TEXT(H71, "0.00"),
   ""
)</f>
        <v/>
      </c>
      <c r="I109" s="22" t="str">
        <f>IF(
       AND($I107="x",I71&lt;&gt;""),
        " = "&amp;TEXT(I71,"#0.0%"),
       ""
)</f>
        <v/>
      </c>
      <c r="J109" s="71" t="str">
        <f>IF(D71="LEFT",F109&amp;" "&amp;B109,B109&amp;" "&amp;F109) &amp; CHAR(10) &amp;
"P( " &amp; G109 &amp; H109 &amp; " )" &amp; I109</f>
        <v xml:space="preserve"> ⟵ ? ⟶
P(  )</v>
      </c>
      <c r="K109" s="38"/>
      <c r="L109" s="38"/>
      <c r="M109" s="38"/>
      <c r="N109" s="38"/>
      <c r="O109" s="38"/>
      <c r="P109" s="38"/>
      <c r="Q109" s="46">
        <f t="shared" si="5"/>
        <v>-0.54166666666666885</v>
      </c>
      <c r="R109" s="81">
        <f t="shared" si="6"/>
        <v>0.34450732636471215</v>
      </c>
      <c r="S109" s="81" cm="1">
        <f t="array" ref="S109">_xlfn.IFS(
    FALSE, N("Check if X1 shading is ON"),
    $S$48&lt;&gt;"x", NA(),
    FALSE, N("Check if case is 'LEFT' and x axis value less than z score"),
    AND($D$67 = "LEFT", $Q109 &lt; IF($H$67="", 0, $H$67)), $R109,
    FALSE, N("Check if case is 'RIGHT' and x axis value greater than z score"),
    AND($D$67 = "RIGHT", $Q109 &gt; IF($H$67="", 0, $H$67)), $R109,
    FALSE, N("Check if case is 'TWO' and both directions"),
    AND(
        $D$67 = "TWO",
        OR($Q109 &lt; -ABS($H$67), $Q109 &gt; ABS($H$68))
    ), $R109,
    FALSE, N("Default case: Return NA()"),
    TRUE, NA()
)</f>
        <v>0.34450732636471215</v>
      </c>
      <c r="T109" s="81" t="e" cm="1">
        <f t="array" ref="T109">_xlfn.IFS(
    FALSE, N("Check if X1 shading is ON"),
    $S$48&lt;&gt;"x", NA(),
    FALSE, N("Check if case is 'LEFT' and x axis value less than z score"),
    AND($D$68 = "LEFT", $Q109 &lt; IF($H$68="", 0, $H$68)), $R109,
    FALSE, N("Check if case is 'RIGHT' and x axis value greater than z score"),
    AND($D$68 = "RIGHT", $Q109 &gt; IF($H$68="", 0, $H$68)), $R109,
    FALSE, N("Default case: Return NA()"),
    TRUE, NA()
)</f>
        <v>#N/A</v>
      </c>
      <c r="U109" s="81" t="e" cm="1">
        <f t="array" ref="U109">_xlfn.IFS(
    FALSE, N("Check if X1 shading is ON"),
    $U$48&lt;&gt;"x", NA(),
    FALSE, N("Check if case is 'LEFT' and x axis value less than z score"),
    AND($D$71 = "LEFT", $Q109 &lt; IF($H$71="", 0, $H$71)), $R109,
    FALSE, N("Check if case is 'RIGHT' and x axis value greater than z score"),
    AND($D$71 = "RIGHT", $Q109 &gt; IF($H$71="", 0, $H$71)), $R109,
    FALSE, N("Check if case is 'TWO' and both directions"),
    AND(
        $D$71 = "TWO",
        OR($Q109 &lt; -ABS($H$71), $Q109 &gt; ABS($H$71))
    ), $R109,
    FALSE, N("Default case: Return NA()"),
    TRUE, NA()
)</f>
        <v>#VALUE!</v>
      </c>
      <c r="V109" s="38"/>
      <c r="W109" s="23">
        <v>0.16666666666666449</v>
      </c>
      <c r="X109" s="23">
        <v>0.13400000000000001</v>
      </c>
      <c r="Y109" s="23">
        <f t="shared" si="15"/>
        <v>0.13400000000000001</v>
      </c>
      <c r="Z109" s="23" t="str">
        <f t="shared" si="16"/>
        <v>x</v>
      </c>
    </row>
    <row r="110" spans="1:26" ht="16" x14ac:dyDescent="0.2">
      <c r="A110" s="39"/>
      <c r="B110" s="23"/>
      <c r="C110" s="23"/>
      <c r="D110" s="39"/>
      <c r="E110" s="39"/>
      <c r="F110" s="39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46">
        <f t="shared" si="5"/>
        <v>-0.50000000000000222</v>
      </c>
      <c r="R110" s="81">
        <f t="shared" si="6"/>
        <v>0.35206532676429914</v>
      </c>
      <c r="S110" s="81" cm="1">
        <f t="array" ref="S110">_xlfn.IFS(
    FALSE, N("Check if X1 shading is ON"),
    $S$48&lt;&gt;"x", NA(),
    FALSE, N("Check if case is 'LEFT' and x axis value less than z score"),
    AND($D$67 = "LEFT", $Q110 &lt; IF($H$67="", 0, $H$67)), $R110,
    FALSE, N("Check if case is 'RIGHT' and x axis value greater than z score"),
    AND($D$67 = "RIGHT", $Q110 &gt; IF($H$67="", 0, $H$67)), $R110,
    FALSE, N("Check if case is 'TWO' and both directions"),
    AND(
        $D$67 = "TWO",
        OR($Q110 &lt; -ABS($H$67), $Q110 &gt; ABS($H$68))
    ), $R110,
    FALSE, N("Default case: Return NA()"),
    TRUE, NA()
)</f>
        <v>0.35206532676429914</v>
      </c>
      <c r="T110" s="81" t="e" cm="1">
        <f t="array" ref="T110">_xlfn.IFS(
    FALSE, N("Check if X1 shading is ON"),
    $S$48&lt;&gt;"x", NA(),
    FALSE, N("Check if case is 'LEFT' and x axis value less than z score"),
    AND($D$68 = "LEFT", $Q110 &lt; IF($H$68="", 0, $H$68)), $R110,
    FALSE, N("Check if case is 'RIGHT' and x axis value greater than z score"),
    AND($D$68 = "RIGHT", $Q110 &gt; IF($H$68="", 0, $H$68)), $R110,
    FALSE, N("Default case: Return NA()"),
    TRUE, NA()
)</f>
        <v>#N/A</v>
      </c>
      <c r="U110" s="81" t="e" cm="1">
        <f t="array" ref="U110">_xlfn.IFS(
    FALSE, N("Check if X1 shading is ON"),
    $U$48&lt;&gt;"x", NA(),
    FALSE, N("Check if case is 'LEFT' and x axis value less than z score"),
    AND($D$71 = "LEFT", $Q110 &lt; IF($H$71="", 0, $H$71)), $R110,
    FALSE, N("Check if case is 'RIGHT' and x axis value greater than z score"),
    AND($D$71 = "RIGHT", $Q110 &gt; IF($H$71="", 0, $H$71)), $R110,
    FALSE, N("Check if case is 'TWO' and both directions"),
    AND(
        $D$71 = "TWO",
        OR($Q110 &lt; -ABS($H$71), $Q110 &gt; ABS($H$71))
    ), $R110,
    FALSE, N("Default case: Return NA()"),
    TRUE, NA()
)</f>
        <v>#VALUE!</v>
      </c>
      <c r="V110" s="38"/>
      <c r="W110" s="23">
        <v>0.33333333333333115</v>
      </c>
      <c r="X110" s="23">
        <v>0.13400000000000001</v>
      </c>
      <c r="Y110" s="23">
        <f t="shared" si="15"/>
        <v>0.13400000000000001</v>
      </c>
      <c r="Z110" s="23" t="str">
        <f t="shared" si="16"/>
        <v>x</v>
      </c>
    </row>
    <row r="111" spans="1:26" ht="16" x14ac:dyDescent="0.2">
      <c r="A111" s="39"/>
      <c r="B111" s="23"/>
      <c r="C111" s="23"/>
      <c r="D111" s="39"/>
      <c r="E111" s="39"/>
      <c r="F111" s="39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46">
        <f t="shared" si="5"/>
        <v>-0.45833333333333554</v>
      </c>
      <c r="R111" s="81">
        <f t="shared" si="6"/>
        <v>0.35916504691680912</v>
      </c>
      <c r="S111" s="81" cm="1">
        <f t="array" ref="S111">_xlfn.IFS(
    FALSE, N("Check if X1 shading is ON"),
    $S$48&lt;&gt;"x", NA(),
    FALSE, N("Check if case is 'LEFT' and x axis value less than z score"),
    AND($D$67 = "LEFT", $Q111 &lt; IF($H$67="", 0, $H$67)), $R111,
    FALSE, N("Check if case is 'RIGHT' and x axis value greater than z score"),
    AND($D$67 = "RIGHT", $Q111 &gt; IF($H$67="", 0, $H$67)), $R111,
    FALSE, N("Check if case is 'TWO' and both directions"),
    AND(
        $D$67 = "TWO",
        OR($Q111 &lt; -ABS($H$67), $Q111 &gt; ABS($H$68))
    ), $R111,
    FALSE, N("Default case: Return NA()"),
    TRUE, NA()
)</f>
        <v>0.35916504691680912</v>
      </c>
      <c r="T111" s="81" t="e" cm="1">
        <f t="array" ref="T111">_xlfn.IFS(
    FALSE, N("Check if X1 shading is ON"),
    $S$48&lt;&gt;"x", NA(),
    FALSE, N("Check if case is 'LEFT' and x axis value less than z score"),
    AND($D$68 = "LEFT", $Q111 &lt; IF($H$68="", 0, $H$68)), $R111,
    FALSE, N("Check if case is 'RIGHT' and x axis value greater than z score"),
    AND($D$68 = "RIGHT", $Q111 &gt; IF($H$68="", 0, $H$68)), $R111,
    FALSE, N("Default case: Return NA()"),
    TRUE, NA()
)</f>
        <v>#N/A</v>
      </c>
      <c r="U111" s="81" t="e" cm="1">
        <f t="array" ref="U111">_xlfn.IFS(
    FALSE, N("Check if X1 shading is ON"),
    $U$48&lt;&gt;"x", NA(),
    FALSE, N("Check if case is 'LEFT' and x axis value less than z score"),
    AND($D$71 = "LEFT", $Q111 &lt; IF($H$71="", 0, $H$71)), $R111,
    FALSE, N("Check if case is 'RIGHT' and x axis value greater than z score"),
    AND($D$71 = "RIGHT", $Q111 &gt; IF($H$71="", 0, $H$71)), $R111,
    FALSE, N("Check if case is 'TWO' and both directions"),
    AND(
        $D$71 = "TWO",
        OR($Q111 &lt; -ABS($H$71), $Q111 &gt; ABS($H$71))
    ), $R111,
    FALSE, N("Default case: Return NA()"),
    TRUE, NA()
)</f>
        <v>#VALUE!</v>
      </c>
      <c r="V111" s="38"/>
      <c r="W111" s="23">
        <v>0.49999999999999789</v>
      </c>
      <c r="X111" s="23">
        <v>0.13400000000000001</v>
      </c>
      <c r="Y111" s="23">
        <f t="shared" si="15"/>
        <v>0.13400000000000001</v>
      </c>
      <c r="Z111" s="23" t="str">
        <f t="shared" si="16"/>
        <v>x</v>
      </c>
    </row>
    <row r="112" spans="1:26" ht="19" x14ac:dyDescent="0.25">
      <c r="A112" s="78" t="s">
        <v>387</v>
      </c>
      <c r="B112" s="23"/>
      <c r="C112" s="23"/>
      <c r="D112" s="39"/>
      <c r="E112" s="39"/>
      <c r="F112" s="39"/>
      <c r="G112" s="38"/>
      <c r="H112" s="16"/>
      <c r="I112" s="16"/>
      <c r="J112" s="16"/>
      <c r="K112" s="16"/>
      <c r="L112" s="16"/>
      <c r="M112" s="16"/>
      <c r="N112" s="38"/>
      <c r="O112" s="38"/>
      <c r="P112" s="38"/>
      <c r="Q112" s="46">
        <f t="shared" si="5"/>
        <v>-0.41666666666666885</v>
      </c>
      <c r="R112" s="81">
        <f t="shared" si="6"/>
        <v>0.36577236641400213</v>
      </c>
      <c r="S112" s="81" cm="1">
        <f t="array" ref="S112">_xlfn.IFS(
    FALSE, N("Check if X1 shading is ON"),
    $S$48&lt;&gt;"x", NA(),
    FALSE, N("Check if case is 'LEFT' and x axis value less than z score"),
    AND($D$67 = "LEFT", $Q112 &lt; IF($H$67="", 0, $H$67)), $R112,
    FALSE, N("Check if case is 'RIGHT' and x axis value greater than z score"),
    AND($D$67 = "RIGHT", $Q112 &gt; IF($H$67="", 0, $H$67)), $R112,
    FALSE, N("Check if case is 'TWO' and both directions"),
    AND(
        $D$67 = "TWO",
        OR($Q112 &lt; -ABS($H$67), $Q112 &gt; ABS($H$68))
    ), $R112,
    FALSE, N("Default case: Return NA()"),
    TRUE, NA()
)</f>
        <v>0.36577236641400213</v>
      </c>
      <c r="T112" s="81" t="e" cm="1">
        <f t="array" ref="T112">_xlfn.IFS(
    FALSE, N("Check if X1 shading is ON"),
    $S$48&lt;&gt;"x", NA(),
    FALSE, N("Check if case is 'LEFT' and x axis value less than z score"),
    AND($D$68 = "LEFT", $Q112 &lt; IF($H$68="", 0, $H$68)), $R112,
    FALSE, N("Check if case is 'RIGHT' and x axis value greater than z score"),
    AND($D$68 = "RIGHT", $Q112 &gt; IF($H$68="", 0, $H$68)), $R112,
    FALSE, N("Default case: Return NA()"),
    TRUE, NA()
)</f>
        <v>#N/A</v>
      </c>
      <c r="U112" s="81" t="e" cm="1">
        <f t="array" ref="U112">_xlfn.IFS(
    FALSE, N("Check if X1 shading is ON"),
    $U$48&lt;&gt;"x", NA(),
    FALSE, N("Check if case is 'LEFT' and x axis value less than z score"),
    AND($D$71 = "LEFT", $Q112 &lt; IF($H$71="", 0, $H$71)), $R112,
    FALSE, N("Check if case is 'RIGHT' and x axis value greater than z score"),
    AND($D$71 = "RIGHT", $Q112 &gt; IF($H$71="", 0, $H$71)), $R112,
    FALSE, N("Check if case is 'TWO' and both directions"),
    AND(
        $D$71 = "TWO",
        OR($Q112 &lt; -ABS($H$71), $Q112 &gt; ABS($H$71))
    ), $R112,
    FALSE, N("Default case: Return NA()"),
    TRUE, NA()
)</f>
        <v>#VALUE!</v>
      </c>
      <c r="V112" s="38"/>
      <c r="W112" s="23">
        <v>0.66666666666666441</v>
      </c>
      <c r="X112" s="23">
        <v>0.13400000000000001</v>
      </c>
      <c r="Y112" s="23">
        <f t="shared" si="15"/>
        <v>0.13400000000000001</v>
      </c>
      <c r="Z112" s="23" t="str">
        <f t="shared" si="16"/>
        <v>x</v>
      </c>
    </row>
    <row r="113" spans="1:26" ht="16" x14ac:dyDescent="0.2">
      <c r="A113" s="44" t="s">
        <v>289</v>
      </c>
      <c r="B113" s="5" t="s">
        <v>290</v>
      </c>
      <c r="C113" s="44" t="s">
        <v>388</v>
      </c>
      <c r="D113" s="44" t="s">
        <v>389</v>
      </c>
      <c r="E113" s="44" t="s">
        <v>390</v>
      </c>
      <c r="F113" s="44" t="s">
        <v>391</v>
      </c>
      <c r="G113" s="38"/>
      <c r="H113" s="16"/>
      <c r="I113" s="16"/>
      <c r="J113" s="16"/>
      <c r="K113" s="16"/>
      <c r="L113" s="16"/>
      <c r="M113" s="16"/>
      <c r="N113" s="38"/>
      <c r="O113" s="38"/>
      <c r="P113" s="38"/>
      <c r="Q113" s="46">
        <f t="shared" si="5"/>
        <v>-0.37500000000000216</v>
      </c>
      <c r="R113" s="81">
        <f t="shared" si="6"/>
        <v>0.37185509386976862</v>
      </c>
      <c r="S113" s="81" cm="1">
        <f t="array" ref="S113">_xlfn.IFS(
    FALSE, N("Check if X1 shading is ON"),
    $S$48&lt;&gt;"x", NA(),
    FALSE, N("Check if case is 'LEFT' and x axis value less than z score"),
    AND($D$67 = "LEFT", $Q113 &lt; IF($H$67="", 0, $H$67)), $R113,
    FALSE, N("Check if case is 'RIGHT' and x axis value greater than z score"),
    AND($D$67 = "RIGHT", $Q113 &gt; IF($H$67="", 0, $H$67)), $R113,
    FALSE, N("Check if case is 'TWO' and both directions"),
    AND(
        $D$67 = "TWO",
        OR($Q113 &lt; -ABS($H$67), $Q113 &gt; ABS($H$68))
    ), $R113,
    FALSE, N("Default case: Return NA()"),
    TRUE, NA()
)</f>
        <v>0.37185509386976862</v>
      </c>
      <c r="T113" s="81" t="e" cm="1">
        <f t="array" ref="T113">_xlfn.IFS(
    FALSE, N("Check if X1 shading is ON"),
    $S$48&lt;&gt;"x", NA(),
    FALSE, N("Check if case is 'LEFT' and x axis value less than z score"),
    AND($D$68 = "LEFT", $Q113 &lt; IF($H$68="", 0, $H$68)), $R113,
    FALSE, N("Check if case is 'RIGHT' and x axis value greater than z score"),
    AND($D$68 = "RIGHT", $Q113 &gt; IF($H$68="", 0, $H$68)), $R113,
    FALSE, N("Default case: Return NA()"),
    TRUE, NA()
)</f>
        <v>#N/A</v>
      </c>
      <c r="U113" s="81" t="e" cm="1">
        <f t="array" ref="U113">_xlfn.IFS(
    FALSE, N("Check if X1 shading is ON"),
    $U$48&lt;&gt;"x", NA(),
    FALSE, N("Check if case is 'LEFT' and x axis value less than z score"),
    AND($D$71 = "LEFT", $Q113 &lt; IF($H$71="", 0, $H$71)), $R113,
    FALSE, N("Check if case is 'RIGHT' and x axis value greater than z score"),
    AND($D$71 = "RIGHT", $Q113 &gt; IF($H$71="", 0, $H$71)), $R113,
    FALSE, N("Check if case is 'TWO' and both directions"),
    AND(
        $D$71 = "TWO",
        OR($Q113 &lt; -ABS($H$71), $Q113 &gt; ABS($H$71))
    ), $R113,
    FALSE, N("Default case: Return NA()"),
    TRUE, NA()
)</f>
        <v>#VALUE!</v>
      </c>
      <c r="V113" s="38"/>
      <c r="W113" s="23">
        <v>0.83333333333333093</v>
      </c>
      <c r="X113" s="23">
        <v>0.13400000000000001</v>
      </c>
      <c r="Y113" s="23">
        <f t="shared" si="15"/>
        <v>0.13400000000000001</v>
      </c>
      <c r="Z113" s="23" t="str">
        <f t="shared" si="16"/>
        <v>x</v>
      </c>
    </row>
    <row r="114" spans="1:26" ht="17" x14ac:dyDescent="0.2">
      <c r="A114" s="83" t="str">
        <f>L47</f>
        <v>x</v>
      </c>
      <c r="B114" s="23">
        <f>IF(A114="x",-0.02,NA())</f>
        <v>-0.02</v>
      </c>
      <c r="C114" s="39">
        <v>-4</v>
      </c>
      <c r="D114" s="39">
        <f>IF(
    ISNA(A114),
    NA(),
    B114
)</f>
        <v>-0.02</v>
      </c>
      <c r="E114" s="23"/>
      <c r="F114" s="44"/>
      <c r="G114" s="38"/>
      <c r="H114" s="16"/>
      <c r="I114" s="16"/>
      <c r="J114" s="16"/>
      <c r="K114" s="16"/>
      <c r="L114" s="16"/>
      <c r="M114" s="16"/>
      <c r="N114" s="38"/>
      <c r="O114" s="38"/>
      <c r="P114" s="38"/>
      <c r="Q114" s="46">
        <f t="shared" si="5"/>
        <v>-0.33333333333333548</v>
      </c>
      <c r="R114" s="81">
        <f t="shared" si="6"/>
        <v>0.37738322769299293</v>
      </c>
      <c r="S114" s="81" cm="1">
        <f t="array" ref="S114">_xlfn.IFS(
    FALSE, N("Check if X1 shading is ON"),
    $S$48&lt;&gt;"x", NA(),
    FALSE, N("Check if case is 'LEFT' and x axis value less than z score"),
    AND($D$67 = "LEFT", $Q114 &lt; IF($H$67="", 0, $H$67)), $R114,
    FALSE, N("Check if case is 'RIGHT' and x axis value greater than z score"),
    AND($D$67 = "RIGHT", $Q114 &gt; IF($H$67="", 0, $H$67)), $R114,
    FALSE, N("Check if case is 'TWO' and both directions"),
    AND(
        $D$67 = "TWO",
        OR($Q114 &lt; -ABS($H$67), $Q114 &gt; ABS($H$68))
    ), $R114,
    FALSE, N("Default case: Return NA()"),
    TRUE, NA()
)</f>
        <v>0.37738322769299293</v>
      </c>
      <c r="T114" s="81" t="e" cm="1">
        <f t="array" ref="T114">_xlfn.IFS(
    FALSE, N("Check if X1 shading is ON"),
    $S$48&lt;&gt;"x", NA(),
    FALSE, N("Check if case is 'LEFT' and x axis value less than z score"),
    AND($D$68 = "LEFT", $Q114 &lt; IF($H$68="", 0, $H$68)), $R114,
    FALSE, N("Check if case is 'RIGHT' and x axis value greater than z score"),
    AND($D$68 = "RIGHT", $Q114 &gt; IF($H$68="", 0, $H$68)), $R114,
    FALSE, N("Default case: Return NA()"),
    TRUE, NA()
)</f>
        <v>#N/A</v>
      </c>
      <c r="U114" s="81" t="e" cm="1">
        <f t="array" ref="U114">_xlfn.IFS(
    FALSE, N("Check if X1 shading is ON"),
    $U$48&lt;&gt;"x", NA(),
    FALSE, N("Check if case is 'LEFT' and x axis value less than z score"),
    AND($D$71 = "LEFT", $Q114 &lt; IF($H$71="", 0, $H$71)), $R114,
    FALSE, N("Check if case is 'RIGHT' and x axis value greater than z score"),
    AND($D$71 = "RIGHT", $Q114 &gt; IF($H$71="", 0, $H$71)), $R114,
    FALSE, N("Check if case is 'TWO' and both directions"),
    AND(
        $D$71 = "TWO",
        OR($Q114 &lt; -ABS($H$71), $Q114 &gt; ABS($H$71))
    ), $R114,
    FALSE, N("Default case: Return NA()"),
    TRUE, NA()
)</f>
        <v>#VALUE!</v>
      </c>
      <c r="V114" s="38"/>
      <c r="W114" s="23">
        <v>1.1666666666666643</v>
      </c>
      <c r="X114" s="23">
        <v>0.13400000000000001</v>
      </c>
      <c r="Y114" s="23">
        <f t="shared" si="15"/>
        <v>0.13400000000000001</v>
      </c>
      <c r="Z114" s="23" t="str">
        <f t="shared" si="16"/>
        <v>x</v>
      </c>
    </row>
    <row r="115" spans="1:26" ht="16" x14ac:dyDescent="0.2">
      <c r="A115" s="39"/>
      <c r="B115" s="23"/>
      <c r="C115" s="39">
        <f t="shared" ref="C115:C121" si="19">C114+1</f>
        <v>-3</v>
      </c>
      <c r="D115" s="39">
        <f t="shared" ref="D115:D121" si="20">D114</f>
        <v>-0.02</v>
      </c>
      <c r="E115" s="23" t="str">
        <f>C115&amp;$H$66</f>
        <v>-3z</v>
      </c>
      <c r="F115" s="81">
        <f t="shared" ref="F115:F121" si="21">IF($A$114="x",_xlfn.NORM.S.DIST(C115,FALSE),NA())</f>
        <v>4.4318484119380075E-3</v>
      </c>
      <c r="G115" s="38"/>
      <c r="H115" s="16"/>
      <c r="I115" s="16"/>
      <c r="J115" s="16"/>
      <c r="K115" s="16"/>
      <c r="L115" s="16"/>
      <c r="M115" s="16"/>
      <c r="N115" s="38"/>
      <c r="O115" s="38"/>
      <c r="P115" s="38"/>
      <c r="Q115" s="46">
        <f t="shared" ref="Q115:Q178" si="22">Q114+$P$52</f>
        <v>-0.29166666666666879</v>
      </c>
      <c r="R115" s="81">
        <f t="shared" ref="R115:R178" si="23">IF(
    LEFT($B$67,1) ="T",
    _xlfn.T.DIST(Q115, $A$67-1, FALSE),
    _xlfn.NORM.S.DIST(Q115, FALSE)
)</f>
        <v>0.3823292022799164</v>
      </c>
      <c r="S115" s="81" cm="1">
        <f t="array" ref="S115">_xlfn.IFS(
    FALSE, N("Check if X1 shading is ON"),
    $S$48&lt;&gt;"x", NA(),
    FALSE, N("Check if case is 'LEFT' and x axis value less than z score"),
    AND($D$67 = "LEFT", $Q115 &lt; IF($H$67="", 0, $H$67)), $R115,
    FALSE, N("Check if case is 'RIGHT' and x axis value greater than z score"),
    AND($D$67 = "RIGHT", $Q115 &gt; IF($H$67="", 0, $H$67)), $R115,
    FALSE, N("Check if case is 'TWO' and both directions"),
    AND(
        $D$67 = "TWO",
        OR($Q115 &lt; -ABS($H$67), $Q115 &gt; ABS($H$68))
    ), $R115,
    FALSE, N("Default case: Return NA()"),
    TRUE, NA()
)</f>
        <v>0.3823292022799164</v>
      </c>
      <c r="T115" s="81" t="e" cm="1">
        <f t="array" ref="T115">_xlfn.IFS(
    FALSE, N("Check if X1 shading is ON"),
    $S$48&lt;&gt;"x", NA(),
    FALSE, N("Check if case is 'LEFT' and x axis value less than z score"),
    AND($D$68 = "LEFT", $Q115 &lt; IF($H$68="", 0, $H$68)), $R115,
    FALSE, N("Check if case is 'RIGHT' and x axis value greater than z score"),
    AND($D$68 = "RIGHT", $Q115 &gt; IF($H$68="", 0, $H$68)), $R115,
    FALSE, N("Default case: Return NA()"),
    TRUE, NA()
)</f>
        <v>#N/A</v>
      </c>
      <c r="U115" s="81" t="e" cm="1">
        <f t="array" ref="U115">_xlfn.IFS(
    FALSE, N("Check if X1 shading is ON"),
    $U$48&lt;&gt;"x", NA(),
    FALSE, N("Check if case is 'LEFT' and x axis value less than z score"),
    AND($D$71 = "LEFT", $Q115 &lt; IF($H$71="", 0, $H$71)), $R115,
    FALSE, N("Check if case is 'RIGHT' and x axis value greater than z score"),
    AND($D$71 = "RIGHT", $Q115 &gt; IF($H$71="", 0, $H$71)), $R115,
    FALSE, N("Check if case is 'TWO' and both directions"),
    AND(
        $D$71 = "TWO",
        OR($Q115 &lt; -ABS($H$71), $Q115 &gt; ABS($H$71))
    ), $R115,
    FALSE, N("Default case: Return NA()"),
    TRUE, NA()
)</f>
        <v>#VALUE!</v>
      </c>
      <c r="V115" s="38"/>
      <c r="W115" s="23">
        <v>1.3333333333333313</v>
      </c>
      <c r="X115" s="23">
        <v>0.13400000000000001</v>
      </c>
      <c r="Y115" s="23">
        <f t="shared" si="15"/>
        <v>0.13400000000000001</v>
      </c>
      <c r="Z115" s="23" t="str">
        <f t="shared" si="16"/>
        <v>x</v>
      </c>
    </row>
    <row r="116" spans="1:26" ht="16" x14ac:dyDescent="0.2">
      <c r="A116" s="39"/>
      <c r="B116" s="23"/>
      <c r="C116" s="39">
        <f t="shared" si="19"/>
        <v>-2</v>
      </c>
      <c r="D116" s="39">
        <f t="shared" si="20"/>
        <v>-0.02</v>
      </c>
      <c r="E116" s="23" t="str">
        <f t="shared" ref="E116:E117" si="24">C116&amp;$H$66</f>
        <v>-2z</v>
      </c>
      <c r="F116" s="81">
        <f t="shared" si="21"/>
        <v>5.3990966513188063E-2</v>
      </c>
      <c r="G116" s="38"/>
      <c r="H116" s="16"/>
      <c r="I116" s="16"/>
      <c r="J116" s="16"/>
      <c r="K116" s="16"/>
      <c r="L116" s="16"/>
      <c r="M116" s="16"/>
      <c r="N116" s="38"/>
      <c r="O116" s="38"/>
      <c r="P116" s="38"/>
      <c r="Q116" s="46">
        <f t="shared" si="22"/>
        <v>-0.25000000000000211</v>
      </c>
      <c r="R116" s="81">
        <f t="shared" si="23"/>
        <v>0.38666811680284902</v>
      </c>
      <c r="S116" s="81" cm="1">
        <f t="array" ref="S116">_xlfn.IFS(
    FALSE, N("Check if X1 shading is ON"),
    $S$48&lt;&gt;"x", NA(),
    FALSE, N("Check if case is 'LEFT' and x axis value less than z score"),
    AND($D$67 = "LEFT", $Q116 &lt; IF($H$67="", 0, $H$67)), $R116,
    FALSE, N("Check if case is 'RIGHT' and x axis value greater than z score"),
    AND($D$67 = "RIGHT", $Q116 &gt; IF($H$67="", 0, $H$67)), $R116,
    FALSE, N("Check if case is 'TWO' and both directions"),
    AND(
        $D$67 = "TWO",
        OR($Q116 &lt; -ABS($H$67), $Q116 &gt; ABS($H$68))
    ), $R116,
    FALSE, N("Default case: Return NA()"),
    TRUE, NA()
)</f>
        <v>0.38666811680284902</v>
      </c>
      <c r="T116" s="81" t="e" cm="1">
        <f t="array" ref="T116">_xlfn.IFS(
    FALSE, N("Check if X1 shading is ON"),
    $S$48&lt;&gt;"x", NA(),
    FALSE, N("Check if case is 'LEFT' and x axis value less than z score"),
    AND($D$68 = "LEFT", $Q116 &lt; IF($H$68="", 0, $H$68)), $R116,
    FALSE, N("Check if case is 'RIGHT' and x axis value greater than z score"),
    AND($D$68 = "RIGHT", $Q116 &gt; IF($H$68="", 0, $H$68)), $R116,
    FALSE, N("Default case: Return NA()"),
    TRUE, NA()
)</f>
        <v>#N/A</v>
      </c>
      <c r="U116" s="81" t="e" cm="1">
        <f t="array" ref="U116">_xlfn.IFS(
    FALSE, N("Check if X1 shading is ON"),
    $U$48&lt;&gt;"x", NA(),
    FALSE, N("Check if case is 'LEFT' and x axis value less than z score"),
    AND($D$71 = "LEFT", $Q116 &lt; IF($H$71="", 0, $H$71)), $R116,
    FALSE, N("Check if case is 'RIGHT' and x axis value greater than z score"),
    AND($D$71 = "RIGHT", $Q116 &gt; IF($H$71="", 0, $H$71)), $R116,
    FALSE, N("Check if case is 'TWO' and both directions"),
    AND(
        $D$71 = "TWO",
        OR($Q116 &lt; -ABS($H$71), $Q116 &gt; ABS($H$71))
    ), $R116,
    FALSE, N("Default case: Return NA()"),
    TRUE, NA()
)</f>
        <v>#VALUE!</v>
      </c>
      <c r="V116" s="38"/>
      <c r="W116" s="23">
        <v>-1.1666666666666687</v>
      </c>
      <c r="X116" s="23">
        <v>0.158</v>
      </c>
      <c r="Y116" s="23">
        <f t="shared" si="15"/>
        <v>0.158</v>
      </c>
      <c r="Z116" s="23" t="str">
        <f t="shared" si="16"/>
        <v>x</v>
      </c>
    </row>
    <row r="117" spans="1:26" ht="16" x14ac:dyDescent="0.2">
      <c r="A117" s="39"/>
      <c r="B117" s="23"/>
      <c r="C117" s="39">
        <f t="shared" si="19"/>
        <v>-1</v>
      </c>
      <c r="D117" s="39">
        <f t="shared" si="20"/>
        <v>-0.02</v>
      </c>
      <c r="E117" s="23" t="str">
        <f t="shared" si="24"/>
        <v>-1z</v>
      </c>
      <c r="F117" s="81">
        <f t="shared" si="21"/>
        <v>0.24197072451914337</v>
      </c>
      <c r="G117" s="38"/>
      <c r="H117" s="16"/>
      <c r="I117" s="16"/>
      <c r="J117" s="16"/>
      <c r="K117" s="16"/>
      <c r="L117" s="16"/>
      <c r="M117" s="16"/>
      <c r="N117" s="38"/>
      <c r="O117" s="38"/>
      <c r="P117" s="38"/>
      <c r="Q117" s="46">
        <f t="shared" si="22"/>
        <v>-0.20833333333333545</v>
      </c>
      <c r="R117" s="81">
        <f t="shared" si="23"/>
        <v>0.39037794394036218</v>
      </c>
      <c r="S117" s="81" cm="1">
        <f t="array" ref="S117">_xlfn.IFS(
    FALSE, N("Check if X1 shading is ON"),
    $S$48&lt;&gt;"x", NA(),
    FALSE, N("Check if case is 'LEFT' and x axis value less than z score"),
    AND($D$67 = "LEFT", $Q117 &lt; IF($H$67="", 0, $H$67)), $R117,
    FALSE, N("Check if case is 'RIGHT' and x axis value greater than z score"),
    AND($D$67 = "RIGHT", $Q117 &gt; IF($H$67="", 0, $H$67)), $R117,
    FALSE, N("Check if case is 'TWO' and both directions"),
    AND(
        $D$67 = "TWO",
        OR($Q117 &lt; -ABS($H$67), $Q117 &gt; ABS($H$68))
    ), $R117,
    FALSE, N("Default case: Return NA()"),
    TRUE, NA()
)</f>
        <v>0.39037794394036218</v>
      </c>
      <c r="T117" s="81" t="e" cm="1">
        <f t="array" ref="T117">_xlfn.IFS(
    FALSE, N("Check if X1 shading is ON"),
    $S$48&lt;&gt;"x", NA(),
    FALSE, N("Check if case is 'LEFT' and x axis value less than z score"),
    AND($D$68 = "LEFT", $Q117 &lt; IF($H$68="", 0, $H$68)), $R117,
    FALSE, N("Check if case is 'RIGHT' and x axis value greater than z score"),
    AND($D$68 = "RIGHT", $Q117 &gt; IF($H$68="", 0, $H$68)), $R117,
    FALSE, N("Default case: Return NA()"),
    TRUE, NA()
)</f>
        <v>#N/A</v>
      </c>
      <c r="U117" s="81" t="e" cm="1">
        <f t="array" ref="U117">_xlfn.IFS(
    FALSE, N("Check if X1 shading is ON"),
    $U$48&lt;&gt;"x", NA(),
    FALSE, N("Check if case is 'LEFT' and x axis value less than z score"),
    AND($D$71 = "LEFT", $Q117 &lt; IF($H$71="", 0, $H$71)), $R117,
    FALSE, N("Check if case is 'RIGHT' and x axis value greater than z score"),
    AND($D$71 = "RIGHT", $Q117 &gt; IF($H$71="", 0, $H$71)), $R117,
    FALSE, N("Check if case is 'TWO' and both directions"),
    AND(
        $D$71 = "TWO",
        OR($Q117 &lt; -ABS($H$71), $Q117 &gt; ABS($H$71))
    ), $R117,
    FALSE, N("Default case: Return NA()"),
    TRUE, NA()
)</f>
        <v>#VALUE!</v>
      </c>
      <c r="V117" s="38"/>
      <c r="W117" s="23">
        <v>-0.83333333333333526</v>
      </c>
      <c r="X117" s="23">
        <v>0.158</v>
      </c>
      <c r="Y117" s="23">
        <f t="shared" si="15"/>
        <v>0.158</v>
      </c>
      <c r="Z117" s="23" t="str">
        <f t="shared" si="16"/>
        <v>x</v>
      </c>
    </row>
    <row r="118" spans="1:26" ht="16" x14ac:dyDescent="0.2">
      <c r="A118" s="39"/>
      <c r="B118" s="23"/>
      <c r="C118" s="39">
        <f t="shared" si="19"/>
        <v>0</v>
      </c>
      <c r="D118" s="39">
        <f t="shared" si="20"/>
        <v>-0.02</v>
      </c>
      <c r="E118" s="23">
        <f>C118</f>
        <v>0</v>
      </c>
      <c r="F118" s="81">
        <f t="shared" si="21"/>
        <v>0.3989422804014327</v>
      </c>
      <c r="G118" s="38"/>
      <c r="H118" s="16"/>
      <c r="I118" s="16"/>
      <c r="J118" s="16"/>
      <c r="K118" s="16"/>
      <c r="L118" s="16"/>
      <c r="M118" s="16"/>
      <c r="N118" s="38"/>
      <c r="O118" s="38"/>
      <c r="P118" s="38"/>
      <c r="Q118" s="46">
        <f t="shared" si="22"/>
        <v>-0.16666666666666879</v>
      </c>
      <c r="R118" s="81">
        <f t="shared" si="23"/>
        <v>0.39343971610193973</v>
      </c>
      <c r="S118" s="81" cm="1">
        <f t="array" ref="S118">_xlfn.IFS(
    FALSE, N("Check if X1 shading is ON"),
    $S$48&lt;&gt;"x", NA(),
    FALSE, N("Check if case is 'LEFT' and x axis value less than z score"),
    AND($D$67 = "LEFT", $Q118 &lt; IF($H$67="", 0, $H$67)), $R118,
    FALSE, N("Check if case is 'RIGHT' and x axis value greater than z score"),
    AND($D$67 = "RIGHT", $Q118 &gt; IF($H$67="", 0, $H$67)), $R118,
    FALSE, N("Check if case is 'TWO' and both directions"),
    AND(
        $D$67 = "TWO",
        OR($Q118 &lt; -ABS($H$67), $Q118 &gt; ABS($H$68))
    ), $R118,
    FALSE, N("Default case: Return NA()"),
    TRUE, NA()
)</f>
        <v>0.39343971610193973</v>
      </c>
      <c r="T118" s="81" t="e" cm="1">
        <f t="array" ref="T118">_xlfn.IFS(
    FALSE, N("Check if X1 shading is ON"),
    $S$48&lt;&gt;"x", NA(),
    FALSE, N("Check if case is 'LEFT' and x axis value less than z score"),
    AND($D$68 = "LEFT", $Q118 &lt; IF($H$68="", 0, $H$68)), $R118,
    FALSE, N("Check if case is 'RIGHT' and x axis value greater than z score"),
    AND($D$68 = "RIGHT", $Q118 &gt; IF($H$68="", 0, $H$68)), $R118,
    FALSE, N("Default case: Return NA()"),
    TRUE, NA()
)</f>
        <v>#N/A</v>
      </c>
      <c r="U118" s="81" t="e" cm="1">
        <f t="array" ref="U118">_xlfn.IFS(
    FALSE, N("Check if X1 shading is ON"),
    $U$48&lt;&gt;"x", NA(),
    FALSE, N("Check if case is 'LEFT' and x axis value less than z score"),
    AND($D$71 = "LEFT", $Q118 &lt; IF($H$71="", 0, $H$71)), $R118,
    FALSE, N("Check if case is 'RIGHT' and x axis value greater than z score"),
    AND($D$71 = "RIGHT", $Q118 &gt; IF($H$71="", 0, $H$71)), $R118,
    FALSE, N("Check if case is 'TWO' and both directions"),
    AND(
        $D$71 = "TWO",
        OR($Q118 &lt; -ABS($H$71), $Q118 &gt; ABS($H$71))
    ), $R118,
    FALSE, N("Default case: Return NA()"),
    TRUE, NA()
)</f>
        <v>#VALUE!</v>
      </c>
      <c r="V118" s="38"/>
      <c r="W118" s="23">
        <v>-0.66666666666666874</v>
      </c>
      <c r="X118" s="23">
        <v>0.158</v>
      </c>
      <c r="Y118" s="23">
        <f t="shared" si="15"/>
        <v>0.158</v>
      </c>
      <c r="Z118" s="23" t="str">
        <f t="shared" si="16"/>
        <v>x</v>
      </c>
    </row>
    <row r="119" spans="1:26" ht="16" x14ac:dyDescent="0.2">
      <c r="A119" s="39"/>
      <c r="B119" s="23"/>
      <c r="C119" s="39">
        <f t="shared" si="19"/>
        <v>1</v>
      </c>
      <c r="D119" s="39">
        <f t="shared" si="20"/>
        <v>-0.02</v>
      </c>
      <c r="E119" s="23" t="str">
        <f t="shared" ref="E119:E121" si="25">C119&amp;$H$66</f>
        <v>1z</v>
      </c>
      <c r="F119" s="81">
        <f t="shared" si="21"/>
        <v>0.24197072451914337</v>
      </c>
      <c r="G119" s="38"/>
      <c r="H119" s="16"/>
      <c r="I119" s="16"/>
      <c r="J119" s="16"/>
      <c r="K119" s="16"/>
      <c r="L119" s="16"/>
      <c r="M119" s="16"/>
      <c r="N119" s="38"/>
      <c r="O119" s="38"/>
      <c r="P119" s="38"/>
      <c r="Q119" s="46">
        <f t="shared" si="22"/>
        <v>-0.12500000000000214</v>
      </c>
      <c r="R119" s="81">
        <f t="shared" si="23"/>
        <v>0.39583768694474941</v>
      </c>
      <c r="S119" s="81" cm="1">
        <f t="array" ref="S119">_xlfn.IFS(
    FALSE, N("Check if X1 shading is ON"),
    $S$48&lt;&gt;"x", NA(),
    FALSE, N("Check if case is 'LEFT' and x axis value less than z score"),
    AND($D$67 = "LEFT", $Q119 &lt; IF($H$67="", 0, $H$67)), $R119,
    FALSE, N("Check if case is 'RIGHT' and x axis value greater than z score"),
    AND($D$67 = "RIGHT", $Q119 &gt; IF($H$67="", 0, $H$67)), $R119,
    FALSE, N("Check if case is 'TWO' and both directions"),
    AND(
        $D$67 = "TWO",
        OR($Q119 &lt; -ABS($H$67), $Q119 &gt; ABS($H$68))
    ), $R119,
    FALSE, N("Default case: Return NA()"),
    TRUE, NA()
)</f>
        <v>0.39583768694474941</v>
      </c>
      <c r="T119" s="81" t="e" cm="1">
        <f t="array" ref="T119">_xlfn.IFS(
    FALSE, N("Check if X1 shading is ON"),
    $S$48&lt;&gt;"x", NA(),
    FALSE, N("Check if case is 'LEFT' and x axis value less than z score"),
    AND($D$68 = "LEFT", $Q119 &lt; IF($H$68="", 0, $H$68)), $R119,
    FALSE, N("Check if case is 'RIGHT' and x axis value greater than z score"),
    AND($D$68 = "RIGHT", $Q119 &gt; IF($H$68="", 0, $H$68)), $R119,
    FALSE, N("Default case: Return NA()"),
    TRUE, NA()
)</f>
        <v>#N/A</v>
      </c>
      <c r="U119" s="81" t="e" cm="1">
        <f t="array" ref="U119">_xlfn.IFS(
    FALSE, N("Check if X1 shading is ON"),
    $U$48&lt;&gt;"x", NA(),
    FALSE, N("Check if case is 'LEFT' and x axis value less than z score"),
    AND($D$71 = "LEFT", $Q119 &lt; IF($H$71="", 0, $H$71)), $R119,
    FALSE, N("Check if case is 'RIGHT' and x axis value greater than z score"),
    AND($D$71 = "RIGHT", $Q119 &gt; IF($H$71="", 0, $H$71)), $R119,
    FALSE, N("Check if case is 'TWO' and both directions"),
    AND(
        $D$71 = "TWO",
        OR($Q119 &lt; -ABS($H$71), $Q119 &gt; ABS($H$71))
    ), $R119,
    FALSE, N("Default case: Return NA()"),
    TRUE, NA()
)</f>
        <v>#VALUE!</v>
      </c>
      <c r="V119" s="38"/>
      <c r="W119" s="23">
        <v>-0.50000000000000222</v>
      </c>
      <c r="X119" s="23">
        <v>0.158</v>
      </c>
      <c r="Y119" s="23">
        <f t="shared" si="15"/>
        <v>0.158</v>
      </c>
      <c r="Z119" s="23" t="str">
        <f t="shared" si="16"/>
        <v>x</v>
      </c>
    </row>
    <row r="120" spans="1:26" ht="16" x14ac:dyDescent="0.2">
      <c r="A120" s="39"/>
      <c r="B120" s="23"/>
      <c r="C120" s="39">
        <f t="shared" si="19"/>
        <v>2</v>
      </c>
      <c r="D120" s="39">
        <f t="shared" si="20"/>
        <v>-0.02</v>
      </c>
      <c r="E120" s="23" t="str">
        <f t="shared" si="25"/>
        <v>2z</v>
      </c>
      <c r="F120" s="81">
        <f t="shared" si="21"/>
        <v>5.3990966513188063E-2</v>
      </c>
      <c r="G120" s="38"/>
      <c r="H120" s="16"/>
      <c r="I120" s="16"/>
      <c r="J120" s="16"/>
      <c r="K120" s="16"/>
      <c r="L120" s="16"/>
      <c r="M120" s="16"/>
      <c r="N120" s="38"/>
      <c r="O120" s="38"/>
      <c r="P120" s="38"/>
      <c r="Q120" s="46">
        <f t="shared" si="22"/>
        <v>-8.333333333333548E-2</v>
      </c>
      <c r="R120" s="81">
        <f t="shared" si="23"/>
        <v>0.39755946625834188</v>
      </c>
      <c r="S120" s="81" cm="1">
        <f t="array" ref="S120">_xlfn.IFS(
    FALSE, N("Check if X1 shading is ON"),
    $S$48&lt;&gt;"x", NA(),
    FALSE, N("Check if case is 'LEFT' and x axis value less than z score"),
    AND($D$67 = "LEFT", $Q120 &lt; IF($H$67="", 0, $H$67)), $R120,
    FALSE, N("Check if case is 'RIGHT' and x axis value greater than z score"),
    AND($D$67 = "RIGHT", $Q120 &gt; IF($H$67="", 0, $H$67)), $R120,
    FALSE, N("Check if case is 'TWO' and both directions"),
    AND(
        $D$67 = "TWO",
        OR($Q120 &lt; -ABS($H$67), $Q120 &gt; ABS($H$68))
    ), $R120,
    FALSE, N("Default case: Return NA()"),
    TRUE, NA()
)</f>
        <v>0.39755946625834188</v>
      </c>
      <c r="T120" s="81" t="e" cm="1">
        <f t="array" ref="T120">_xlfn.IFS(
    FALSE, N("Check if X1 shading is ON"),
    $S$48&lt;&gt;"x", NA(),
    FALSE, N("Check if case is 'LEFT' and x axis value less than z score"),
    AND($D$68 = "LEFT", $Q120 &lt; IF($H$68="", 0, $H$68)), $R120,
    FALSE, N("Check if case is 'RIGHT' and x axis value greater than z score"),
    AND($D$68 = "RIGHT", $Q120 &gt; IF($H$68="", 0, $H$68)), $R120,
    FALSE, N("Default case: Return NA()"),
    TRUE, NA()
)</f>
        <v>#N/A</v>
      </c>
      <c r="U120" s="81" t="e" cm="1">
        <f t="array" ref="U120">_xlfn.IFS(
    FALSE, N("Check if X1 shading is ON"),
    $U$48&lt;&gt;"x", NA(),
    FALSE, N("Check if case is 'LEFT' and x axis value less than z score"),
    AND($D$71 = "LEFT", $Q120 &lt; IF($H$71="", 0, $H$71)), $R120,
    FALSE, N("Check if case is 'RIGHT' and x axis value greater than z score"),
    AND($D$71 = "RIGHT", $Q120 &gt; IF($H$71="", 0, $H$71)), $R120,
    FALSE, N("Check if case is 'TWO' and both directions"),
    AND(
        $D$71 = "TWO",
        OR($Q120 &lt; -ABS($H$71), $Q120 &gt; ABS($H$71))
    ), $R120,
    FALSE, N("Default case: Return NA()"),
    TRUE, NA()
)</f>
        <v>#VALUE!</v>
      </c>
      <c r="V120" s="38"/>
      <c r="W120" s="23">
        <v>-0.33333333333333548</v>
      </c>
      <c r="X120" s="23">
        <v>0.158</v>
      </c>
      <c r="Y120" s="23">
        <f t="shared" si="15"/>
        <v>0.158</v>
      </c>
      <c r="Z120" s="23" t="str">
        <f t="shared" si="16"/>
        <v>x</v>
      </c>
    </row>
    <row r="121" spans="1:26" ht="16" x14ac:dyDescent="0.2">
      <c r="A121" s="39"/>
      <c r="B121" s="23"/>
      <c r="C121" s="39">
        <f t="shared" si="19"/>
        <v>3</v>
      </c>
      <c r="D121" s="39">
        <f t="shared" si="20"/>
        <v>-0.02</v>
      </c>
      <c r="E121" s="23" t="str">
        <f t="shared" si="25"/>
        <v>3z</v>
      </c>
      <c r="F121" s="81">
        <f t="shared" si="21"/>
        <v>4.4318484119380075E-3</v>
      </c>
      <c r="G121" s="38"/>
      <c r="H121" s="16"/>
      <c r="I121" s="16"/>
      <c r="J121" s="16"/>
      <c r="K121" s="16"/>
      <c r="L121" s="16"/>
      <c r="M121" s="16"/>
      <c r="N121" s="38"/>
      <c r="O121" s="38"/>
      <c r="P121" s="38"/>
      <c r="Q121" s="46">
        <f t="shared" si="22"/>
        <v>-4.1666666666668815E-2</v>
      </c>
      <c r="R121" s="81">
        <f t="shared" si="23"/>
        <v>0.39859612660068527</v>
      </c>
      <c r="S121" s="81" cm="1">
        <f t="array" ref="S121">_xlfn.IFS(
    FALSE, N("Check if X1 shading is ON"),
    $S$48&lt;&gt;"x", NA(),
    FALSE, N("Check if case is 'LEFT' and x axis value less than z score"),
    AND($D$67 = "LEFT", $Q121 &lt; IF($H$67="", 0, $H$67)), $R121,
    FALSE, N("Check if case is 'RIGHT' and x axis value greater than z score"),
    AND($D$67 = "RIGHT", $Q121 &gt; IF($H$67="", 0, $H$67)), $R121,
    FALSE, N("Check if case is 'TWO' and both directions"),
    AND(
        $D$67 = "TWO",
        OR($Q121 &lt; -ABS($H$67), $Q121 &gt; ABS($H$68))
    ), $R121,
    FALSE, N("Default case: Return NA()"),
    TRUE, NA()
)</f>
        <v>0.39859612660068527</v>
      </c>
      <c r="T121" s="81" t="e" cm="1">
        <f t="array" ref="T121">_xlfn.IFS(
    FALSE, N("Check if X1 shading is ON"),
    $S$48&lt;&gt;"x", NA(),
    FALSE, N("Check if case is 'LEFT' and x axis value less than z score"),
    AND($D$68 = "LEFT", $Q121 &lt; IF($H$68="", 0, $H$68)), $R121,
    FALSE, N("Check if case is 'RIGHT' and x axis value greater than z score"),
    AND($D$68 = "RIGHT", $Q121 &gt; IF($H$68="", 0, $H$68)), $R121,
    FALSE, N("Default case: Return NA()"),
    TRUE, NA()
)</f>
        <v>#N/A</v>
      </c>
      <c r="U121" s="81" t="e" cm="1">
        <f t="array" ref="U121">_xlfn.IFS(
    FALSE, N("Check if X1 shading is ON"),
    $U$48&lt;&gt;"x", NA(),
    FALSE, N("Check if case is 'LEFT' and x axis value less than z score"),
    AND($D$71 = "LEFT", $Q121 &lt; IF($H$71="", 0, $H$71)), $R121,
    FALSE, N("Check if case is 'RIGHT' and x axis value greater than z score"),
    AND($D$71 = "RIGHT", $Q121 &gt; IF($H$71="", 0, $H$71)), $R121,
    FALSE, N("Check if case is 'TWO' and both directions"),
    AND(
        $D$71 = "TWO",
        OR($Q121 &lt; -ABS($H$71), $Q121 &gt; ABS($H$71))
    ), $R121,
    FALSE, N("Default case: Return NA()"),
    TRUE, NA()
)</f>
        <v>#VALUE!</v>
      </c>
      <c r="V121" s="38"/>
      <c r="W121" s="23">
        <v>-0.16666666666666879</v>
      </c>
      <c r="X121" s="23">
        <v>0.158</v>
      </c>
      <c r="Y121" s="23">
        <f t="shared" si="15"/>
        <v>0.158</v>
      </c>
      <c r="Z121" s="23" t="str">
        <f t="shared" si="16"/>
        <v>x</v>
      </c>
    </row>
    <row r="122" spans="1:26" ht="16" x14ac:dyDescent="0.2">
      <c r="A122" s="39"/>
      <c r="B122" s="23"/>
      <c r="C122" s="23"/>
      <c r="D122" s="39"/>
      <c r="E122" s="39"/>
      <c r="F122" s="39"/>
      <c r="G122" s="38"/>
      <c r="H122" s="16"/>
      <c r="I122" s="16"/>
      <c r="J122" s="16"/>
      <c r="K122" s="16"/>
      <c r="L122" s="16"/>
      <c r="M122" s="16"/>
      <c r="N122" s="16"/>
      <c r="O122" s="38"/>
      <c r="P122" s="38"/>
      <c r="Q122" s="46">
        <f t="shared" si="22"/>
        <v>-2.1510571102112408E-15</v>
      </c>
      <c r="R122" s="81">
        <f t="shared" si="23"/>
        <v>0.3989422804014327</v>
      </c>
      <c r="S122" s="81" cm="1">
        <f t="array" ref="S122">_xlfn.IFS(
    FALSE, N("Check if X1 shading is ON"),
    $S$48&lt;&gt;"x", NA(),
    FALSE, N("Check if case is 'LEFT' and x axis value less than z score"),
    AND($D$67 = "LEFT", $Q122 &lt; IF($H$67="", 0, $H$67)), $R122,
    FALSE, N("Check if case is 'RIGHT' and x axis value greater than z score"),
    AND($D$67 = "RIGHT", $Q122 &gt; IF($H$67="", 0, $H$67)), $R122,
    FALSE, N("Check if case is 'TWO' and both directions"),
    AND(
        $D$67 = "TWO",
        OR($Q122 &lt; -ABS($H$67), $Q122 &gt; ABS($H$68))
    ), $R122,
    FALSE, N("Default case: Return NA()"),
    TRUE, NA()
)</f>
        <v>0.3989422804014327</v>
      </c>
      <c r="T122" s="81" t="e" cm="1">
        <f t="array" ref="T122">_xlfn.IFS(
    FALSE, N("Check if X1 shading is ON"),
    $S$48&lt;&gt;"x", NA(),
    FALSE, N("Check if case is 'LEFT' and x axis value less than z score"),
    AND($D$68 = "LEFT", $Q122 &lt; IF($H$68="", 0, $H$68)), $R122,
    FALSE, N("Check if case is 'RIGHT' and x axis value greater than z score"),
    AND($D$68 = "RIGHT", $Q122 &gt; IF($H$68="", 0, $H$68)), $R122,
    FALSE, N("Default case: Return NA()"),
    TRUE, NA()
)</f>
        <v>#N/A</v>
      </c>
      <c r="U122" s="81" t="e" cm="1">
        <f t="array" ref="U122">_xlfn.IFS(
    FALSE, N("Check if X1 shading is ON"),
    $U$48&lt;&gt;"x", NA(),
    FALSE, N("Check if case is 'LEFT' and x axis value less than z score"),
    AND($D$71 = "LEFT", $Q122 &lt; IF($H$71="", 0, $H$71)), $R122,
    FALSE, N("Check if case is 'RIGHT' and x axis value greater than z score"),
    AND($D$71 = "RIGHT", $Q122 &gt; IF($H$71="", 0, $H$71)), $R122,
    FALSE, N("Check if case is 'TWO' and both directions"),
    AND(
        $D$71 = "TWO",
        OR($Q122 &lt; -ABS($H$71), $Q122 &gt; ABS($H$71))
    ), $R122,
    FALSE, N("Default case: Return NA()"),
    TRUE, NA()
)</f>
        <v>#VALUE!</v>
      </c>
      <c r="V122" s="38"/>
      <c r="W122" s="23">
        <v>0.16666666666666449</v>
      </c>
      <c r="X122" s="23">
        <v>0.158</v>
      </c>
      <c r="Y122" s="23">
        <f t="shared" si="15"/>
        <v>0.158</v>
      </c>
      <c r="Z122" s="23" t="str">
        <f t="shared" si="16"/>
        <v>x</v>
      </c>
    </row>
    <row r="123" spans="1:26" ht="19" x14ac:dyDescent="0.25">
      <c r="A123" s="78" t="s">
        <v>107</v>
      </c>
      <c r="B123" s="23"/>
      <c r="C123" s="23"/>
      <c r="D123" s="39"/>
      <c r="E123" s="39"/>
      <c r="F123" s="39"/>
      <c r="G123" s="38"/>
      <c r="H123" s="16"/>
      <c r="I123" s="16"/>
      <c r="J123" s="16"/>
      <c r="K123" s="16"/>
      <c r="L123" s="16"/>
      <c r="M123" s="16"/>
      <c r="N123" s="16"/>
      <c r="O123" s="38"/>
      <c r="P123" s="38"/>
      <c r="Q123" s="46">
        <f t="shared" si="22"/>
        <v>4.1666666666664513E-2</v>
      </c>
      <c r="R123" s="81">
        <f t="shared" si="23"/>
        <v>0.39859612660068539</v>
      </c>
      <c r="S123" s="81" cm="1">
        <f t="array" ref="S123">_xlfn.IFS(
    FALSE, N("Check if X1 shading is ON"),
    $S$48&lt;&gt;"x", NA(),
    FALSE, N("Check if case is 'LEFT' and x axis value less than z score"),
    AND($D$67 = "LEFT", $Q123 &lt; IF($H$67="", 0, $H$67)), $R123,
    FALSE, N("Check if case is 'RIGHT' and x axis value greater than z score"),
    AND($D$67 = "RIGHT", $Q123 &gt; IF($H$67="", 0, $H$67)), $R123,
    FALSE, N("Check if case is 'TWO' and both directions"),
    AND(
        $D$67 = "TWO",
        OR($Q123 &lt; -ABS($H$67), $Q123 &gt; ABS($H$68))
    ), $R123,
    FALSE, N("Default case: Return NA()"),
    TRUE, NA()
)</f>
        <v>0.39859612660068539</v>
      </c>
      <c r="T123" s="81" t="e" cm="1">
        <f t="array" ref="T123">_xlfn.IFS(
    FALSE, N("Check if X1 shading is ON"),
    $S$48&lt;&gt;"x", NA(),
    FALSE, N("Check if case is 'LEFT' and x axis value less than z score"),
    AND($D$68 = "LEFT", $Q123 &lt; IF($H$68="", 0, $H$68)), $R123,
    FALSE, N("Check if case is 'RIGHT' and x axis value greater than z score"),
    AND($D$68 = "RIGHT", $Q123 &gt; IF($H$68="", 0, $H$68)), $R123,
    FALSE, N("Default case: Return NA()"),
    TRUE, NA()
)</f>
        <v>#N/A</v>
      </c>
      <c r="U123" s="81" t="e" cm="1">
        <f t="array" ref="U123">_xlfn.IFS(
    FALSE, N("Check if X1 shading is ON"),
    $U$48&lt;&gt;"x", NA(),
    FALSE, N("Check if case is 'LEFT' and x axis value less than z score"),
    AND($D$71 = "LEFT", $Q123 &lt; IF($H$71="", 0, $H$71)), $R123,
    FALSE, N("Check if case is 'RIGHT' and x axis value greater than z score"),
    AND($D$71 = "RIGHT", $Q123 &gt; IF($H$71="", 0, $H$71)), $R123,
    FALSE, N("Check if case is 'TWO' and both directions"),
    AND(
        $D$71 = "TWO",
        OR($Q123 &lt; -ABS($H$71), $Q123 &gt; ABS($H$71))
    ), $R123,
    FALSE, N("Default case: Return NA()"),
    TRUE, NA()
)</f>
        <v>#VALUE!</v>
      </c>
      <c r="V123" s="38"/>
      <c r="W123" s="23">
        <v>0.33333333333333115</v>
      </c>
      <c r="X123" s="23">
        <v>0.158</v>
      </c>
      <c r="Y123" s="23">
        <f t="shared" si="15"/>
        <v>0.158</v>
      </c>
      <c r="Z123" s="23" t="str">
        <f t="shared" si="16"/>
        <v>x</v>
      </c>
    </row>
    <row r="124" spans="1:26" ht="17" x14ac:dyDescent="0.2">
      <c r="A124" s="44" t="s">
        <v>289</v>
      </c>
      <c r="B124" s="5" t="s">
        <v>290</v>
      </c>
      <c r="C124" s="45" t="s">
        <v>392</v>
      </c>
      <c r="D124" s="44" t="s">
        <v>393</v>
      </c>
      <c r="E124" s="45" t="s">
        <v>394</v>
      </c>
      <c r="F124" s="39"/>
      <c r="G124" s="38"/>
      <c r="H124" s="38"/>
      <c r="I124" s="38"/>
      <c r="J124" s="38"/>
      <c r="K124" s="38"/>
      <c r="L124" s="38"/>
      <c r="M124" s="38"/>
      <c r="N124" s="16"/>
      <c r="O124" s="38"/>
      <c r="P124" s="38"/>
      <c r="Q124" s="46">
        <f t="shared" si="22"/>
        <v>8.3333333333331178E-2</v>
      </c>
      <c r="R124" s="81">
        <f t="shared" si="23"/>
        <v>0.39755946625834204</v>
      </c>
      <c r="S124" s="81" cm="1">
        <f t="array" ref="S124">_xlfn.IFS(
    FALSE, N("Check if X1 shading is ON"),
    $S$48&lt;&gt;"x", NA(),
    FALSE, N("Check if case is 'LEFT' and x axis value less than z score"),
    AND($D$67 = "LEFT", $Q124 &lt; IF($H$67="", 0, $H$67)), $R124,
    FALSE, N("Check if case is 'RIGHT' and x axis value greater than z score"),
    AND($D$67 = "RIGHT", $Q124 &gt; IF($H$67="", 0, $H$67)), $R124,
    FALSE, N("Check if case is 'TWO' and both directions"),
    AND(
        $D$67 = "TWO",
        OR($Q124 &lt; -ABS($H$67), $Q124 &gt; ABS($H$68))
    ), $R124,
    FALSE, N("Default case: Return NA()"),
    TRUE, NA()
)</f>
        <v>0.39755946625834204</v>
      </c>
      <c r="T124" s="81" t="e" cm="1">
        <f t="array" ref="T124">_xlfn.IFS(
    FALSE, N("Check if X1 shading is ON"),
    $S$48&lt;&gt;"x", NA(),
    FALSE, N("Check if case is 'LEFT' and x axis value less than z score"),
    AND($D$68 = "LEFT", $Q124 &lt; IF($H$68="", 0, $H$68)), $R124,
    FALSE, N("Check if case is 'RIGHT' and x axis value greater than z score"),
    AND($D$68 = "RIGHT", $Q124 &gt; IF($H$68="", 0, $H$68)), $R124,
    FALSE, N("Default case: Return NA()"),
    TRUE, NA()
)</f>
        <v>#N/A</v>
      </c>
      <c r="U124" s="81" t="e" cm="1">
        <f t="array" ref="U124">_xlfn.IFS(
    FALSE, N("Check if X1 shading is ON"),
    $U$48&lt;&gt;"x", NA(),
    FALSE, N("Check if case is 'LEFT' and x axis value less than z score"),
    AND($D$71 = "LEFT", $Q124 &lt; IF($H$71="", 0, $H$71)), $R124,
    FALSE, N("Check if case is 'RIGHT' and x axis value greater than z score"),
    AND($D$71 = "RIGHT", $Q124 &gt; IF($H$71="", 0, $H$71)), $R124,
    FALSE, N("Check if case is 'TWO' and both directions"),
    AND(
        $D$71 = "TWO",
        OR($Q124 &lt; -ABS($H$71), $Q124 &gt; ABS($H$71))
    ), $R124,
    FALSE, N("Default case: Return NA()"),
    TRUE, NA()
)</f>
        <v>#VALUE!</v>
      </c>
      <c r="V124" s="38"/>
      <c r="W124" s="23">
        <v>0.49999999999999789</v>
      </c>
      <c r="X124" s="23">
        <v>0.158</v>
      </c>
      <c r="Y124" s="23">
        <f t="shared" si="15"/>
        <v>0.158</v>
      </c>
      <c r="Z124" s="23" t="str">
        <f t="shared" si="16"/>
        <v>x</v>
      </c>
    </row>
    <row r="125" spans="1:26" ht="16" x14ac:dyDescent="0.2">
      <c r="A125" s="39" t="str">
        <f>L49</f>
        <v>x</v>
      </c>
      <c r="B125" s="23">
        <v>-0.02</v>
      </c>
      <c r="C125" s="39">
        <v>-3.5</v>
      </c>
      <c r="D125" s="39">
        <f>IF(
    A125="x",
    B125,
    NA()
)</f>
        <v>-0.02</v>
      </c>
      <c r="E125" s="47">
        <v>5.0000000000000001E-3</v>
      </c>
      <c r="F125" s="39"/>
      <c r="G125" s="38"/>
      <c r="H125" s="38"/>
      <c r="I125" s="38"/>
      <c r="J125" s="38"/>
      <c r="K125" s="38"/>
      <c r="L125" s="38"/>
      <c r="M125" s="38"/>
      <c r="N125" s="16"/>
      <c r="O125" s="38"/>
      <c r="P125" s="38"/>
      <c r="Q125" s="46">
        <f t="shared" si="22"/>
        <v>0.12499999999999784</v>
      </c>
      <c r="R125" s="81">
        <f t="shared" si="23"/>
        <v>0.39583768694474958</v>
      </c>
      <c r="S125" s="81" cm="1">
        <f t="array" ref="S125">_xlfn.IFS(
    FALSE, N("Check if X1 shading is ON"),
    $S$48&lt;&gt;"x", NA(),
    FALSE, N("Check if case is 'LEFT' and x axis value less than z score"),
    AND($D$67 = "LEFT", $Q125 &lt; IF($H$67="", 0, $H$67)), $R125,
    FALSE, N("Check if case is 'RIGHT' and x axis value greater than z score"),
    AND($D$67 = "RIGHT", $Q125 &gt; IF($H$67="", 0, $H$67)), $R125,
    FALSE, N("Check if case is 'TWO' and both directions"),
    AND(
        $D$67 = "TWO",
        OR($Q125 &lt; -ABS($H$67), $Q125 &gt; ABS($H$68))
    ), $R125,
    FALSE, N("Default case: Return NA()"),
    TRUE, NA()
)</f>
        <v>0.39583768694474958</v>
      </c>
      <c r="T125" s="81" t="e" cm="1">
        <f t="array" ref="T125">_xlfn.IFS(
    FALSE, N("Check if X1 shading is ON"),
    $S$48&lt;&gt;"x", NA(),
    FALSE, N("Check if case is 'LEFT' and x axis value less than z score"),
    AND($D$68 = "LEFT", $Q125 &lt; IF($H$68="", 0, $H$68)), $R125,
    FALSE, N("Check if case is 'RIGHT' and x axis value greater than z score"),
    AND($D$68 = "RIGHT", $Q125 &gt; IF($H$68="", 0, $H$68)), $R125,
    FALSE, N("Default case: Return NA()"),
    TRUE, NA()
)</f>
        <v>#N/A</v>
      </c>
      <c r="U125" s="81" t="e" cm="1">
        <f t="array" ref="U125">_xlfn.IFS(
    FALSE, N("Check if X1 shading is ON"),
    $U$48&lt;&gt;"x", NA(),
    FALSE, N("Check if case is 'LEFT' and x axis value less than z score"),
    AND($D$71 = "LEFT", $Q125 &lt; IF($H$71="", 0, $H$71)), $R125,
    FALSE, N("Check if case is 'RIGHT' and x axis value greater than z score"),
    AND($D$71 = "RIGHT", $Q125 &gt; IF($H$71="", 0, $H$71)), $R125,
    FALSE, N("Check if case is 'TWO' and both directions"),
    AND(
        $D$71 = "TWO",
        OR($Q125 &lt; -ABS($H$71), $Q125 &gt; ABS($H$71))
    ), $R125,
    FALSE, N("Default case: Return NA()"),
    TRUE, NA()
)</f>
        <v>#VALUE!</v>
      </c>
      <c r="V125" s="38"/>
      <c r="W125" s="23">
        <v>0.66666666666666441</v>
      </c>
      <c r="X125" s="23">
        <v>0.158</v>
      </c>
      <c r="Y125" s="23">
        <f t="shared" si="15"/>
        <v>0.158</v>
      </c>
      <c r="Z125" s="23" t="str">
        <f t="shared" si="16"/>
        <v>x</v>
      </c>
    </row>
    <row r="126" spans="1:26" ht="16" x14ac:dyDescent="0.2">
      <c r="A126" s="39"/>
      <c r="B126" s="23"/>
      <c r="C126" s="39">
        <f t="shared" ref="C126:C132" si="26">C125+1</f>
        <v>-2.5</v>
      </c>
      <c r="D126" s="39">
        <f>D125</f>
        <v>-0.02</v>
      </c>
      <c r="E126" s="47">
        <v>0.02</v>
      </c>
      <c r="F126" s="39"/>
      <c r="G126" s="38"/>
      <c r="H126" s="38"/>
      <c r="I126" s="38"/>
      <c r="J126" s="38"/>
      <c r="K126" s="38"/>
      <c r="L126" s="38"/>
      <c r="M126" s="38"/>
      <c r="N126" s="16"/>
      <c r="O126" s="38"/>
      <c r="P126" s="38"/>
      <c r="Q126" s="46">
        <f t="shared" si="22"/>
        <v>0.16666666666666449</v>
      </c>
      <c r="R126" s="81">
        <f t="shared" si="23"/>
        <v>0.39343971610194006</v>
      </c>
      <c r="S126" s="81" cm="1">
        <f t="array" ref="S126">_xlfn.IFS(
    FALSE, N("Check if X1 shading is ON"),
    $S$48&lt;&gt;"x", NA(),
    FALSE, N("Check if case is 'LEFT' and x axis value less than z score"),
    AND($D$67 = "LEFT", $Q126 &lt; IF($H$67="", 0, $H$67)), $R126,
    FALSE, N("Check if case is 'RIGHT' and x axis value greater than z score"),
    AND($D$67 = "RIGHT", $Q126 &gt; IF($H$67="", 0, $H$67)), $R126,
    FALSE, N("Check if case is 'TWO' and both directions"),
    AND(
        $D$67 = "TWO",
        OR($Q126 &lt; -ABS($H$67), $Q126 &gt; ABS($H$68))
    ), $R126,
    FALSE, N("Default case: Return NA()"),
    TRUE, NA()
)</f>
        <v>0.39343971610194006</v>
      </c>
      <c r="T126" s="81" t="e" cm="1">
        <f t="array" ref="T126">_xlfn.IFS(
    FALSE, N("Check if X1 shading is ON"),
    $S$48&lt;&gt;"x", NA(),
    FALSE, N("Check if case is 'LEFT' and x axis value less than z score"),
    AND($D$68 = "LEFT", $Q126 &lt; IF($H$68="", 0, $H$68)), $R126,
    FALSE, N("Check if case is 'RIGHT' and x axis value greater than z score"),
    AND($D$68 = "RIGHT", $Q126 &gt; IF($H$68="", 0, $H$68)), $R126,
    FALSE, N("Default case: Return NA()"),
    TRUE, NA()
)</f>
        <v>#N/A</v>
      </c>
      <c r="U126" s="81" t="e" cm="1">
        <f t="array" ref="U126">_xlfn.IFS(
    FALSE, N("Check if X1 shading is ON"),
    $U$48&lt;&gt;"x", NA(),
    FALSE, N("Check if case is 'LEFT' and x axis value less than z score"),
    AND($D$71 = "LEFT", $Q126 &lt; IF($H$71="", 0, $H$71)), $R126,
    FALSE, N("Check if case is 'RIGHT' and x axis value greater than z score"),
    AND($D$71 = "RIGHT", $Q126 &gt; IF($H$71="", 0, $H$71)), $R126,
    FALSE, N("Check if case is 'TWO' and both directions"),
    AND(
        $D$71 = "TWO",
        OR($Q126 &lt; -ABS($H$71), $Q126 &gt; ABS($H$71))
    ), $R126,
    FALSE, N("Default case: Return NA()"),
    TRUE, NA()
)</f>
        <v>#VALUE!</v>
      </c>
      <c r="V126" s="38"/>
      <c r="W126" s="23">
        <v>0.83333333333333093</v>
      </c>
      <c r="X126" s="23">
        <v>0.158</v>
      </c>
      <c r="Y126" s="23">
        <f t="shared" si="15"/>
        <v>0.158</v>
      </c>
      <c r="Z126" s="23" t="str">
        <f t="shared" si="16"/>
        <v>x</v>
      </c>
    </row>
    <row r="127" spans="1:26" ht="16" x14ac:dyDescent="0.2">
      <c r="A127" s="39"/>
      <c r="B127" s="23"/>
      <c r="C127" s="39">
        <f t="shared" si="26"/>
        <v>-1.5</v>
      </c>
      <c r="D127" s="39">
        <f t="shared" ref="D127:D132" si="27">D126</f>
        <v>-0.02</v>
      </c>
      <c r="E127" s="47">
        <v>0.13500000000000001</v>
      </c>
      <c r="F127" s="39"/>
      <c r="G127" s="38"/>
      <c r="H127" s="38"/>
      <c r="I127" s="38"/>
      <c r="J127" s="38"/>
      <c r="K127" s="38"/>
      <c r="L127" s="38"/>
      <c r="M127" s="38"/>
      <c r="N127" s="16"/>
      <c r="O127" s="38"/>
      <c r="P127" s="38"/>
      <c r="Q127" s="46">
        <f t="shared" si="22"/>
        <v>0.20833333333333115</v>
      </c>
      <c r="R127" s="81">
        <f t="shared" si="23"/>
        <v>0.39037794394036252</v>
      </c>
      <c r="S127" s="81" cm="1">
        <f t="array" ref="S127">_xlfn.IFS(
    FALSE, N("Check if X1 shading is ON"),
    $S$48&lt;&gt;"x", NA(),
    FALSE, N("Check if case is 'LEFT' and x axis value less than z score"),
    AND($D$67 = "LEFT", $Q127 &lt; IF($H$67="", 0, $H$67)), $R127,
    FALSE, N("Check if case is 'RIGHT' and x axis value greater than z score"),
    AND($D$67 = "RIGHT", $Q127 &gt; IF($H$67="", 0, $H$67)), $R127,
    FALSE, N("Check if case is 'TWO' and both directions"),
    AND(
        $D$67 = "TWO",
        OR($Q127 &lt; -ABS($H$67), $Q127 &gt; ABS($H$68))
    ), $R127,
    FALSE, N("Default case: Return NA()"),
    TRUE, NA()
)</f>
        <v>0.39037794394036252</v>
      </c>
      <c r="T127" s="81" t="e" cm="1">
        <f t="array" ref="T127">_xlfn.IFS(
    FALSE, N("Check if X1 shading is ON"),
    $S$48&lt;&gt;"x", NA(),
    FALSE, N("Check if case is 'LEFT' and x axis value less than z score"),
    AND($D$68 = "LEFT", $Q127 &lt; IF($H$68="", 0, $H$68)), $R127,
    FALSE, N("Check if case is 'RIGHT' and x axis value greater than z score"),
    AND($D$68 = "RIGHT", $Q127 &gt; IF($H$68="", 0, $H$68)), $R127,
    FALSE, N("Default case: Return NA()"),
    TRUE, NA()
)</f>
        <v>#N/A</v>
      </c>
      <c r="U127" s="81" t="e" cm="1">
        <f t="array" ref="U127">_xlfn.IFS(
    FALSE, N("Check if X1 shading is ON"),
    $U$48&lt;&gt;"x", NA(),
    FALSE, N("Check if case is 'LEFT' and x axis value less than z score"),
    AND($D$71 = "LEFT", $Q127 &lt; IF($H$71="", 0, $H$71)), $R127,
    FALSE, N("Check if case is 'RIGHT' and x axis value greater than z score"),
    AND($D$71 = "RIGHT", $Q127 &gt; IF($H$71="", 0, $H$71)), $R127,
    FALSE, N("Check if case is 'TWO' and both directions"),
    AND(
        $D$71 = "TWO",
        OR($Q127 &lt; -ABS($H$71), $Q127 &gt; ABS($H$71))
    ), $R127,
    FALSE, N("Default case: Return NA()"),
    TRUE, NA()
)</f>
        <v>#VALUE!</v>
      </c>
      <c r="V127" s="38"/>
      <c r="W127" s="23">
        <v>1.1666666666666643</v>
      </c>
      <c r="X127" s="23">
        <v>0.158</v>
      </c>
      <c r="Y127" s="23">
        <f t="shared" si="15"/>
        <v>0.158</v>
      </c>
      <c r="Z127" s="23" t="str">
        <f t="shared" si="16"/>
        <v>x</v>
      </c>
    </row>
    <row r="128" spans="1:26" ht="16" x14ac:dyDescent="0.2">
      <c r="A128" s="39"/>
      <c r="B128" s="23"/>
      <c r="C128" s="39">
        <f t="shared" si="26"/>
        <v>-0.5</v>
      </c>
      <c r="D128" s="39">
        <f t="shared" si="27"/>
        <v>-0.02</v>
      </c>
      <c r="E128" s="47">
        <v>0.34</v>
      </c>
      <c r="F128" s="39"/>
      <c r="G128" s="38"/>
      <c r="H128" s="38"/>
      <c r="I128" s="38"/>
      <c r="J128" s="38"/>
      <c r="K128" s="38"/>
      <c r="L128" s="38"/>
      <c r="M128" s="38"/>
      <c r="N128" s="16"/>
      <c r="O128" s="38"/>
      <c r="P128" s="38"/>
      <c r="Q128" s="46">
        <f t="shared" si="22"/>
        <v>0.24999999999999781</v>
      </c>
      <c r="R128" s="81">
        <f t="shared" si="23"/>
        <v>0.3866681168028494</v>
      </c>
      <c r="S128" s="81" cm="1">
        <f t="array" ref="S128">_xlfn.IFS(
    FALSE, N("Check if X1 shading is ON"),
    $S$48&lt;&gt;"x", NA(),
    FALSE, N("Check if case is 'LEFT' and x axis value less than z score"),
    AND($D$67 = "LEFT", $Q128 &lt; IF($H$67="", 0, $H$67)), $R128,
    FALSE, N("Check if case is 'RIGHT' and x axis value greater than z score"),
    AND($D$67 = "RIGHT", $Q128 &gt; IF($H$67="", 0, $H$67)), $R128,
    FALSE, N("Check if case is 'TWO' and both directions"),
    AND(
        $D$67 = "TWO",
        OR($Q128 &lt; -ABS($H$67), $Q128 &gt; ABS($H$68))
    ), $R128,
    FALSE, N("Default case: Return NA()"),
    TRUE, NA()
)</f>
        <v>0.3866681168028494</v>
      </c>
      <c r="T128" s="81" t="e" cm="1">
        <f t="array" ref="T128">_xlfn.IFS(
    FALSE, N("Check if X1 shading is ON"),
    $S$48&lt;&gt;"x", NA(),
    FALSE, N("Check if case is 'LEFT' and x axis value less than z score"),
    AND($D$68 = "LEFT", $Q128 &lt; IF($H$68="", 0, $H$68)), $R128,
    FALSE, N("Check if case is 'RIGHT' and x axis value greater than z score"),
    AND($D$68 = "RIGHT", $Q128 &gt; IF($H$68="", 0, $H$68)), $R128,
    FALSE, N("Default case: Return NA()"),
    TRUE, NA()
)</f>
        <v>#N/A</v>
      </c>
      <c r="U128" s="81" t="e" cm="1">
        <f t="array" ref="U128">_xlfn.IFS(
    FALSE, N("Check if X1 shading is ON"),
    $U$48&lt;&gt;"x", NA(),
    FALSE, N("Check if case is 'LEFT' and x axis value less than z score"),
    AND($D$71 = "LEFT", $Q128 &lt; IF($H$71="", 0, $H$71)), $R128,
    FALSE, N("Check if case is 'RIGHT' and x axis value greater than z score"),
    AND($D$71 = "RIGHT", $Q128 &gt; IF($H$71="", 0, $H$71)), $R128,
    FALSE, N("Check if case is 'TWO' and both directions"),
    AND(
        $D$71 = "TWO",
        OR($Q128 &lt; -ABS($H$71), $Q128 &gt; ABS($H$71))
    ), $R128,
    FALSE, N("Default case: Return NA()"),
    TRUE, NA()
)</f>
        <v>#VALUE!</v>
      </c>
      <c r="V128" s="38"/>
      <c r="W128" s="23">
        <v>-1.1666666666666687</v>
      </c>
      <c r="X128" s="23">
        <v>0.182</v>
      </c>
      <c r="Y128" s="23">
        <f t="shared" si="15"/>
        <v>0.182</v>
      </c>
      <c r="Z128" s="23" t="str">
        <f t="shared" si="16"/>
        <v>x</v>
      </c>
    </row>
    <row r="129" spans="1:26" ht="16" x14ac:dyDescent="0.2">
      <c r="A129" s="39"/>
      <c r="B129" s="23"/>
      <c r="C129" s="39">
        <f t="shared" si="26"/>
        <v>0.5</v>
      </c>
      <c r="D129" s="39">
        <f t="shared" si="27"/>
        <v>-0.02</v>
      </c>
      <c r="E129" s="47">
        <v>0.34</v>
      </c>
      <c r="F129" s="39"/>
      <c r="G129" s="38"/>
      <c r="H129" s="38"/>
      <c r="I129" s="38"/>
      <c r="J129" s="38"/>
      <c r="K129" s="38"/>
      <c r="L129" s="38"/>
      <c r="M129" s="38"/>
      <c r="N129" s="16"/>
      <c r="O129" s="38"/>
      <c r="P129" s="38"/>
      <c r="Q129" s="46">
        <f t="shared" si="22"/>
        <v>0.29166666666666446</v>
      </c>
      <c r="R129" s="81">
        <f t="shared" si="23"/>
        <v>0.3823292022799169</v>
      </c>
      <c r="S129" s="81" cm="1">
        <f t="array" ref="S129">_xlfn.IFS(
    FALSE, N("Check if X1 shading is ON"),
    $S$48&lt;&gt;"x", NA(),
    FALSE, N("Check if case is 'LEFT' and x axis value less than z score"),
    AND($D$67 = "LEFT", $Q129 &lt; IF($H$67="", 0, $H$67)), $R129,
    FALSE, N("Check if case is 'RIGHT' and x axis value greater than z score"),
    AND($D$67 = "RIGHT", $Q129 &gt; IF($H$67="", 0, $H$67)), $R129,
    FALSE, N("Check if case is 'TWO' and both directions"),
    AND(
        $D$67 = "TWO",
        OR($Q129 &lt; -ABS($H$67), $Q129 &gt; ABS($H$68))
    ), $R129,
    FALSE, N("Default case: Return NA()"),
    TRUE, NA()
)</f>
        <v>0.3823292022799169</v>
      </c>
      <c r="T129" s="81" t="e" cm="1">
        <f t="array" ref="T129">_xlfn.IFS(
    FALSE, N("Check if X1 shading is ON"),
    $S$48&lt;&gt;"x", NA(),
    FALSE, N("Check if case is 'LEFT' and x axis value less than z score"),
    AND($D$68 = "LEFT", $Q129 &lt; IF($H$68="", 0, $H$68)), $R129,
    FALSE, N("Check if case is 'RIGHT' and x axis value greater than z score"),
    AND($D$68 = "RIGHT", $Q129 &gt; IF($H$68="", 0, $H$68)), $R129,
    FALSE, N("Default case: Return NA()"),
    TRUE, NA()
)</f>
        <v>#N/A</v>
      </c>
      <c r="U129" s="81" t="e" cm="1">
        <f t="array" ref="U129">_xlfn.IFS(
    FALSE, N("Check if X1 shading is ON"),
    $U$48&lt;&gt;"x", NA(),
    FALSE, N("Check if case is 'LEFT' and x axis value less than z score"),
    AND($D$71 = "LEFT", $Q129 &lt; IF($H$71="", 0, $H$71)), $R129,
    FALSE, N("Check if case is 'RIGHT' and x axis value greater than z score"),
    AND($D$71 = "RIGHT", $Q129 &gt; IF($H$71="", 0, $H$71)), $R129,
    FALSE, N("Check if case is 'TWO' and both directions"),
    AND(
        $D$71 = "TWO",
        OR($Q129 &lt; -ABS($H$71), $Q129 &gt; ABS($H$71))
    ), $R129,
    FALSE, N("Default case: Return NA()"),
    TRUE, NA()
)</f>
        <v>#VALUE!</v>
      </c>
      <c r="V129" s="38"/>
      <c r="W129" s="23">
        <v>-0.83333333333333526</v>
      </c>
      <c r="X129" s="23">
        <v>0.182</v>
      </c>
      <c r="Y129" s="23">
        <f t="shared" si="15"/>
        <v>0.182</v>
      </c>
      <c r="Z129" s="23" t="str">
        <f t="shared" si="16"/>
        <v>x</v>
      </c>
    </row>
    <row r="130" spans="1:26" ht="16" x14ac:dyDescent="0.2">
      <c r="A130" s="39"/>
      <c r="B130" s="23"/>
      <c r="C130" s="39">
        <f t="shared" si="26"/>
        <v>1.5</v>
      </c>
      <c r="D130" s="39">
        <f t="shared" si="27"/>
        <v>-0.02</v>
      </c>
      <c r="E130" s="47">
        <v>0.13500000000000001</v>
      </c>
      <c r="F130" s="39"/>
      <c r="G130" s="38"/>
      <c r="H130" s="38"/>
      <c r="I130" s="38"/>
      <c r="J130" s="38"/>
      <c r="K130" s="38"/>
      <c r="L130" s="38"/>
      <c r="M130" s="38"/>
      <c r="N130" s="16"/>
      <c r="O130" s="38"/>
      <c r="P130" s="38"/>
      <c r="Q130" s="46">
        <f t="shared" si="22"/>
        <v>0.33333333333333115</v>
      </c>
      <c r="R130" s="81">
        <f t="shared" si="23"/>
        <v>0.37738322769299348</v>
      </c>
      <c r="S130" s="81" cm="1">
        <f t="array" ref="S130">_xlfn.IFS(
    FALSE, N("Check if X1 shading is ON"),
    $S$48&lt;&gt;"x", NA(),
    FALSE, N("Check if case is 'LEFT' and x axis value less than z score"),
    AND($D$67 = "LEFT", $Q130 &lt; IF($H$67="", 0, $H$67)), $R130,
    FALSE, N("Check if case is 'RIGHT' and x axis value greater than z score"),
    AND($D$67 = "RIGHT", $Q130 &gt; IF($H$67="", 0, $H$67)), $R130,
    FALSE, N("Check if case is 'TWO' and both directions"),
    AND(
        $D$67 = "TWO",
        OR($Q130 &lt; -ABS($H$67), $Q130 &gt; ABS($H$68))
    ), $R130,
    FALSE, N("Default case: Return NA()"),
    TRUE, NA()
)</f>
        <v>0.37738322769299348</v>
      </c>
      <c r="T130" s="81" t="e" cm="1">
        <f t="array" ref="T130">_xlfn.IFS(
    FALSE, N("Check if X1 shading is ON"),
    $S$48&lt;&gt;"x", NA(),
    FALSE, N("Check if case is 'LEFT' and x axis value less than z score"),
    AND($D$68 = "LEFT", $Q130 &lt; IF($H$68="", 0, $H$68)), $R130,
    FALSE, N("Check if case is 'RIGHT' and x axis value greater than z score"),
    AND($D$68 = "RIGHT", $Q130 &gt; IF($H$68="", 0, $H$68)), $R130,
    FALSE, N("Default case: Return NA()"),
    TRUE, NA()
)</f>
        <v>#N/A</v>
      </c>
      <c r="U130" s="81" t="e" cm="1">
        <f t="array" ref="U130">_xlfn.IFS(
    FALSE, N("Check if X1 shading is ON"),
    $U$48&lt;&gt;"x", NA(),
    FALSE, N("Check if case is 'LEFT' and x axis value less than z score"),
    AND($D$71 = "LEFT", $Q130 &lt; IF($H$71="", 0, $H$71)), $R130,
    FALSE, N("Check if case is 'RIGHT' and x axis value greater than z score"),
    AND($D$71 = "RIGHT", $Q130 &gt; IF($H$71="", 0, $H$71)), $R130,
    FALSE, N("Check if case is 'TWO' and both directions"),
    AND(
        $D$71 = "TWO",
        OR($Q130 &lt; -ABS($H$71), $Q130 &gt; ABS($H$71))
    ), $R130,
    FALSE, N("Default case: Return NA()"),
    TRUE, NA()
)</f>
        <v>#VALUE!</v>
      </c>
      <c r="V130" s="38"/>
      <c r="W130" s="23">
        <v>-0.66666666666666874</v>
      </c>
      <c r="X130" s="23">
        <v>0.182</v>
      </c>
      <c r="Y130" s="23">
        <f t="shared" si="15"/>
        <v>0.182</v>
      </c>
      <c r="Z130" s="23" t="str">
        <f t="shared" si="16"/>
        <v>x</v>
      </c>
    </row>
    <row r="131" spans="1:26" ht="16" x14ac:dyDescent="0.2">
      <c r="A131" s="39"/>
      <c r="B131" s="23"/>
      <c r="C131" s="39">
        <f t="shared" si="26"/>
        <v>2.5</v>
      </c>
      <c r="D131" s="39">
        <f t="shared" si="27"/>
        <v>-0.02</v>
      </c>
      <c r="E131" s="47">
        <v>0.02</v>
      </c>
      <c r="F131" s="39"/>
      <c r="G131" s="38"/>
      <c r="H131" s="38"/>
      <c r="I131" s="38"/>
      <c r="J131" s="38"/>
      <c r="K131" s="38"/>
      <c r="L131" s="38"/>
      <c r="M131" s="38"/>
      <c r="N131" s="16"/>
      <c r="O131" s="38"/>
      <c r="P131" s="38"/>
      <c r="Q131" s="46">
        <f t="shared" si="22"/>
        <v>0.37499999999999784</v>
      </c>
      <c r="R131" s="81">
        <f t="shared" si="23"/>
        <v>0.37185509386976923</v>
      </c>
      <c r="S131" s="81" cm="1">
        <f t="array" ref="S131">_xlfn.IFS(
    FALSE, N("Check if X1 shading is ON"),
    $S$48&lt;&gt;"x", NA(),
    FALSE, N("Check if case is 'LEFT' and x axis value less than z score"),
    AND($D$67 = "LEFT", $Q131 &lt; IF($H$67="", 0, $H$67)), $R131,
    FALSE, N("Check if case is 'RIGHT' and x axis value greater than z score"),
    AND($D$67 = "RIGHT", $Q131 &gt; IF($H$67="", 0, $H$67)), $R131,
    FALSE, N("Check if case is 'TWO' and both directions"),
    AND(
        $D$67 = "TWO",
        OR($Q131 &lt; -ABS($H$67), $Q131 &gt; ABS($H$68))
    ), $R131,
    FALSE, N("Default case: Return NA()"),
    TRUE, NA()
)</f>
        <v>0.37185509386976923</v>
      </c>
      <c r="T131" s="81" t="e" cm="1">
        <f t="array" ref="T131">_xlfn.IFS(
    FALSE, N("Check if X1 shading is ON"),
    $S$48&lt;&gt;"x", NA(),
    FALSE, N("Check if case is 'LEFT' and x axis value less than z score"),
    AND($D$68 = "LEFT", $Q131 &lt; IF($H$68="", 0, $H$68)), $R131,
    FALSE, N("Check if case is 'RIGHT' and x axis value greater than z score"),
    AND($D$68 = "RIGHT", $Q131 &gt; IF($H$68="", 0, $H$68)), $R131,
    FALSE, N("Default case: Return NA()"),
    TRUE, NA()
)</f>
        <v>#N/A</v>
      </c>
      <c r="U131" s="81" t="e" cm="1">
        <f t="array" ref="U131">_xlfn.IFS(
    FALSE, N("Check if X1 shading is ON"),
    $U$48&lt;&gt;"x", NA(),
    FALSE, N("Check if case is 'LEFT' and x axis value less than z score"),
    AND($D$71 = "LEFT", $Q131 &lt; IF($H$71="", 0, $H$71)), $R131,
    FALSE, N("Check if case is 'RIGHT' and x axis value greater than z score"),
    AND($D$71 = "RIGHT", $Q131 &gt; IF($H$71="", 0, $H$71)), $R131,
    FALSE, N("Check if case is 'TWO' and both directions"),
    AND(
        $D$71 = "TWO",
        OR($Q131 &lt; -ABS($H$71), $Q131 &gt; ABS($H$71))
    ), $R131,
    FALSE, N("Default case: Return NA()"),
    TRUE, NA()
)</f>
        <v>#VALUE!</v>
      </c>
      <c r="V131" s="38"/>
      <c r="W131" s="23">
        <v>-0.50000000000000222</v>
      </c>
      <c r="X131" s="23">
        <v>0.182</v>
      </c>
      <c r="Y131" s="23">
        <f t="shared" si="15"/>
        <v>0.182</v>
      </c>
      <c r="Z131" s="23" t="str">
        <f t="shared" si="16"/>
        <v>x</v>
      </c>
    </row>
    <row r="132" spans="1:26" ht="16" x14ac:dyDescent="0.2">
      <c r="A132" s="39"/>
      <c r="B132" s="23"/>
      <c r="C132" s="39">
        <f t="shared" si="26"/>
        <v>3.5</v>
      </c>
      <c r="D132" s="39">
        <f t="shared" si="27"/>
        <v>-0.02</v>
      </c>
      <c r="E132" s="47">
        <v>5.0000000000000001E-3</v>
      </c>
      <c r="F132" s="39"/>
      <c r="G132" s="38"/>
      <c r="H132" s="38"/>
      <c r="I132" s="38"/>
      <c r="J132" s="38"/>
      <c r="K132" s="38"/>
      <c r="L132" s="38"/>
      <c r="M132" s="38"/>
      <c r="N132" s="16"/>
      <c r="O132" s="38"/>
      <c r="P132" s="38"/>
      <c r="Q132" s="46">
        <f t="shared" si="22"/>
        <v>0.41666666666666452</v>
      </c>
      <c r="R132" s="81">
        <f t="shared" si="23"/>
        <v>0.36577236641400274</v>
      </c>
      <c r="S132" s="81" cm="1">
        <f t="array" ref="S132">_xlfn.IFS(
    FALSE, N("Check if X1 shading is ON"),
    $S$48&lt;&gt;"x", NA(),
    FALSE, N("Check if case is 'LEFT' and x axis value less than z score"),
    AND($D$67 = "LEFT", $Q132 &lt; IF($H$67="", 0, $H$67)), $R132,
    FALSE, N("Check if case is 'RIGHT' and x axis value greater than z score"),
    AND($D$67 = "RIGHT", $Q132 &gt; IF($H$67="", 0, $H$67)), $R132,
    FALSE, N("Check if case is 'TWO' and both directions"),
    AND(
        $D$67 = "TWO",
        OR($Q132 &lt; -ABS($H$67), $Q132 &gt; ABS($H$68))
    ), $R132,
    FALSE, N("Default case: Return NA()"),
    TRUE, NA()
)</f>
        <v>0.36577236641400274</v>
      </c>
      <c r="T132" s="81" t="e" cm="1">
        <f t="array" ref="T132">_xlfn.IFS(
    FALSE, N("Check if X1 shading is ON"),
    $S$48&lt;&gt;"x", NA(),
    FALSE, N("Check if case is 'LEFT' and x axis value less than z score"),
    AND($D$68 = "LEFT", $Q132 &lt; IF($H$68="", 0, $H$68)), $R132,
    FALSE, N("Check if case is 'RIGHT' and x axis value greater than z score"),
    AND($D$68 = "RIGHT", $Q132 &gt; IF($H$68="", 0, $H$68)), $R132,
    FALSE, N("Default case: Return NA()"),
    TRUE, NA()
)</f>
        <v>#N/A</v>
      </c>
      <c r="U132" s="81" t="e" cm="1">
        <f t="array" ref="U132">_xlfn.IFS(
    FALSE, N("Check if X1 shading is ON"),
    $U$48&lt;&gt;"x", NA(),
    FALSE, N("Check if case is 'LEFT' and x axis value less than z score"),
    AND($D$71 = "LEFT", $Q132 &lt; IF($H$71="", 0, $H$71)), $R132,
    FALSE, N("Check if case is 'RIGHT' and x axis value greater than z score"),
    AND($D$71 = "RIGHT", $Q132 &gt; IF($H$71="", 0, $H$71)), $R132,
    FALSE, N("Check if case is 'TWO' and both directions"),
    AND(
        $D$71 = "TWO",
        OR($Q132 &lt; -ABS($H$71), $Q132 &gt; ABS($H$71))
    ), $R132,
    FALSE, N("Default case: Return NA()"),
    TRUE, NA()
)</f>
        <v>#VALUE!</v>
      </c>
      <c r="V132" s="38"/>
      <c r="W132" s="23">
        <v>-0.33333333333333548</v>
      </c>
      <c r="X132" s="23">
        <v>0.182</v>
      </c>
      <c r="Y132" s="23">
        <f t="shared" si="15"/>
        <v>0.182</v>
      </c>
      <c r="Z132" s="23" t="str">
        <f t="shared" si="16"/>
        <v>x</v>
      </c>
    </row>
    <row r="133" spans="1:26" ht="16" x14ac:dyDescent="0.2">
      <c r="A133" s="39"/>
      <c r="B133" s="23"/>
      <c r="C133" s="23"/>
      <c r="D133" s="39"/>
      <c r="E133" s="39"/>
      <c r="F133" s="39"/>
      <c r="G133" s="38"/>
      <c r="H133" s="38"/>
      <c r="I133" s="38"/>
      <c r="J133" s="38"/>
      <c r="K133" s="38"/>
      <c r="L133" s="38"/>
      <c r="M133" s="38"/>
      <c r="N133" s="16"/>
      <c r="O133" s="38"/>
      <c r="P133" s="38"/>
      <c r="Q133" s="46">
        <f t="shared" si="22"/>
        <v>0.45833333333333121</v>
      </c>
      <c r="R133" s="81">
        <f t="shared" si="23"/>
        <v>0.35916504691680978</v>
      </c>
      <c r="S133" s="81" cm="1">
        <f t="array" ref="S133">_xlfn.IFS(
    FALSE, N("Check if X1 shading is ON"),
    $S$48&lt;&gt;"x", NA(),
    FALSE, N("Check if case is 'LEFT' and x axis value less than z score"),
    AND($D$67 = "LEFT", $Q133 &lt; IF($H$67="", 0, $H$67)), $R133,
    FALSE, N("Check if case is 'RIGHT' and x axis value greater than z score"),
    AND($D$67 = "RIGHT", $Q133 &gt; IF($H$67="", 0, $H$67)), $R133,
    FALSE, N("Check if case is 'TWO' and both directions"),
    AND(
        $D$67 = "TWO",
        OR($Q133 &lt; -ABS($H$67), $Q133 &gt; ABS($H$68))
    ), $R133,
    FALSE, N("Default case: Return NA()"),
    TRUE, NA()
)</f>
        <v>0.35916504691680978</v>
      </c>
      <c r="T133" s="81" t="e" cm="1">
        <f t="array" ref="T133">_xlfn.IFS(
    FALSE, N("Check if X1 shading is ON"),
    $S$48&lt;&gt;"x", NA(),
    FALSE, N("Check if case is 'LEFT' and x axis value less than z score"),
    AND($D$68 = "LEFT", $Q133 &lt; IF($H$68="", 0, $H$68)), $R133,
    FALSE, N("Check if case is 'RIGHT' and x axis value greater than z score"),
    AND($D$68 = "RIGHT", $Q133 &gt; IF($H$68="", 0, $H$68)), $R133,
    FALSE, N("Default case: Return NA()"),
    TRUE, NA()
)</f>
        <v>#N/A</v>
      </c>
      <c r="U133" s="81" t="e" cm="1">
        <f t="array" ref="U133">_xlfn.IFS(
    FALSE, N("Check if X1 shading is ON"),
    $U$48&lt;&gt;"x", NA(),
    FALSE, N("Check if case is 'LEFT' and x axis value less than z score"),
    AND($D$71 = "LEFT", $Q133 &lt; IF($H$71="", 0, $H$71)), $R133,
    FALSE, N("Check if case is 'RIGHT' and x axis value greater than z score"),
    AND($D$71 = "RIGHT", $Q133 &gt; IF($H$71="", 0, $H$71)), $R133,
    FALSE, N("Check if case is 'TWO' and both directions"),
    AND(
        $D$71 = "TWO",
        OR($Q133 &lt; -ABS($H$71), $Q133 &gt; ABS($H$71))
    ), $R133,
    FALSE, N("Default case: Return NA()"),
    TRUE, NA()
)</f>
        <v>#VALUE!</v>
      </c>
      <c r="V133" s="38"/>
      <c r="W133" s="23">
        <v>-0.16666666666666879</v>
      </c>
      <c r="X133" s="23">
        <v>0.182</v>
      </c>
      <c r="Y133" s="23">
        <f t="shared" ref="Y133:Y196" si="28">IF($Y$2="x",X133,NA())</f>
        <v>0.182</v>
      </c>
      <c r="Z133" s="23" t="str">
        <f t="shared" ref="Z133:Z196" si="29">IF($G$66="","",$G$66)</f>
        <v>x</v>
      </c>
    </row>
    <row r="134" spans="1:26" ht="19" x14ac:dyDescent="0.25">
      <c r="A134" s="78" t="s">
        <v>444</v>
      </c>
      <c r="B134" s="23"/>
      <c r="C134" s="23"/>
      <c r="D134" s="39"/>
      <c r="E134" s="39"/>
      <c r="F134" s="39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46">
        <f t="shared" si="22"/>
        <v>0.49999999999999789</v>
      </c>
      <c r="R134" s="81">
        <f t="shared" si="23"/>
        <v>0.35206532676429986</v>
      </c>
      <c r="S134" s="81" cm="1">
        <f t="array" ref="S134">_xlfn.IFS(
    FALSE, N("Check if X1 shading is ON"),
    $S$48&lt;&gt;"x", NA(),
    FALSE, N("Check if case is 'LEFT' and x axis value less than z score"),
    AND($D$67 = "LEFT", $Q134 &lt; IF($H$67="", 0, $H$67)), $R134,
    FALSE, N("Check if case is 'RIGHT' and x axis value greater than z score"),
    AND($D$67 = "RIGHT", $Q134 &gt; IF($H$67="", 0, $H$67)), $R134,
    FALSE, N("Check if case is 'TWO' and both directions"),
    AND(
        $D$67 = "TWO",
        OR($Q134 &lt; -ABS($H$67), $Q134 &gt; ABS($H$68))
    ), $R134,
    FALSE, N("Default case: Return NA()"),
    TRUE, NA()
)</f>
        <v>0.35206532676429986</v>
      </c>
      <c r="T134" s="81" t="e" cm="1">
        <f t="array" ref="T134">_xlfn.IFS(
    FALSE, N("Check if X1 shading is ON"),
    $S$48&lt;&gt;"x", NA(),
    FALSE, N("Check if case is 'LEFT' and x axis value less than z score"),
    AND($D$68 = "LEFT", $Q134 &lt; IF($H$68="", 0, $H$68)), $R134,
    FALSE, N("Check if case is 'RIGHT' and x axis value greater than z score"),
    AND($D$68 = "RIGHT", $Q134 &gt; IF($H$68="", 0, $H$68)), $R134,
    FALSE, N("Default case: Return NA()"),
    TRUE, NA()
)</f>
        <v>#N/A</v>
      </c>
      <c r="U134" s="81" t="e" cm="1">
        <f t="array" ref="U134">_xlfn.IFS(
    FALSE, N("Check if X1 shading is ON"),
    $U$48&lt;&gt;"x", NA(),
    FALSE, N("Check if case is 'LEFT' and x axis value less than z score"),
    AND($D$71 = "LEFT", $Q134 &lt; IF($H$71="", 0, $H$71)), $R134,
    FALSE, N("Check if case is 'RIGHT' and x axis value greater than z score"),
    AND($D$71 = "RIGHT", $Q134 &gt; IF($H$71="", 0, $H$71)), $R134,
    FALSE, N("Check if case is 'TWO' and both directions"),
    AND(
        $D$71 = "TWO",
        OR($Q134 &lt; -ABS($H$71), $Q134 &gt; ABS($H$71))
    ), $R134,
    FALSE, N("Default case: Return NA()"),
    TRUE, NA()
)</f>
        <v>#VALUE!</v>
      </c>
      <c r="V134" s="38"/>
      <c r="W134" s="23">
        <v>0.16666666666666449</v>
      </c>
      <c r="X134" s="23">
        <v>0.182</v>
      </c>
      <c r="Y134" s="23">
        <f t="shared" si="28"/>
        <v>0.182</v>
      </c>
      <c r="Z134" s="23" t="str">
        <f t="shared" si="29"/>
        <v>x</v>
      </c>
    </row>
    <row r="135" spans="1:26" ht="17" x14ac:dyDescent="0.2">
      <c r="A135" s="44" t="s">
        <v>289</v>
      </c>
      <c r="B135" s="5" t="s">
        <v>290</v>
      </c>
      <c r="C135" s="44" t="s">
        <v>396</v>
      </c>
      <c r="D135" s="45" t="s">
        <v>397</v>
      </c>
      <c r="E135" s="44" t="s">
        <v>398</v>
      </c>
      <c r="F135" s="44" t="s">
        <v>399</v>
      </c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46">
        <f t="shared" si="22"/>
        <v>0.54166666666666452</v>
      </c>
      <c r="R135" s="81">
        <f t="shared" si="23"/>
        <v>0.34450732636471298</v>
      </c>
      <c r="S135" s="81" cm="1">
        <f t="array" ref="S135">_xlfn.IFS(
    FALSE, N("Check if X1 shading is ON"),
    $S$48&lt;&gt;"x", NA(),
    FALSE, N("Check if case is 'LEFT' and x axis value less than z score"),
    AND($D$67 = "LEFT", $Q135 &lt; IF($H$67="", 0, $H$67)), $R135,
    FALSE, N("Check if case is 'RIGHT' and x axis value greater than z score"),
    AND($D$67 = "RIGHT", $Q135 &gt; IF($H$67="", 0, $H$67)), $R135,
    FALSE, N("Check if case is 'TWO' and both directions"),
    AND(
        $D$67 = "TWO",
        OR($Q135 &lt; -ABS($H$67), $Q135 &gt; ABS($H$68))
    ), $R135,
    FALSE, N("Default case: Return NA()"),
    TRUE, NA()
)</f>
        <v>0.34450732636471298</v>
      </c>
      <c r="T135" s="81" t="e" cm="1">
        <f t="array" ref="T135">_xlfn.IFS(
    FALSE, N("Check if X1 shading is ON"),
    $S$48&lt;&gt;"x", NA(),
    FALSE, N("Check if case is 'LEFT' and x axis value less than z score"),
    AND($D$68 = "LEFT", $Q135 &lt; IF($H$68="", 0, $H$68)), $R135,
    FALSE, N("Check if case is 'RIGHT' and x axis value greater than z score"),
    AND($D$68 = "RIGHT", $Q135 &gt; IF($H$68="", 0, $H$68)), $R135,
    FALSE, N("Default case: Return NA()"),
    TRUE, NA()
)</f>
        <v>#N/A</v>
      </c>
      <c r="U135" s="81" t="e" cm="1">
        <f t="array" ref="U135">_xlfn.IFS(
    FALSE, N("Check if X1 shading is ON"),
    $U$48&lt;&gt;"x", NA(),
    FALSE, N("Check if case is 'LEFT' and x axis value less than z score"),
    AND($D$71 = "LEFT", $Q135 &lt; IF($H$71="", 0, $H$71)), $R135,
    FALSE, N("Check if case is 'RIGHT' and x axis value greater than z score"),
    AND($D$71 = "RIGHT", $Q135 &gt; IF($H$71="", 0, $H$71)), $R135,
    FALSE, N("Check if case is 'TWO' and both directions"),
    AND(
        $D$71 = "TWO",
        OR($Q135 &lt; -ABS($H$71), $Q135 &gt; ABS($H$71))
    ), $R135,
    FALSE, N("Default case: Return NA()"),
    TRUE, NA()
)</f>
        <v>#VALUE!</v>
      </c>
      <c r="V135" s="38"/>
      <c r="W135" s="23">
        <v>0.33333333333333115</v>
      </c>
      <c r="X135" s="23">
        <v>0.182</v>
      </c>
      <c r="Y135" s="23">
        <f t="shared" si="28"/>
        <v>0.182</v>
      </c>
      <c r="Z135" s="23" t="str">
        <f t="shared" si="29"/>
        <v>x</v>
      </c>
    </row>
    <row r="136" spans="1:26" ht="16" x14ac:dyDescent="0.2">
      <c r="A136" s="82">
        <f>L50</f>
        <v>0</v>
      </c>
      <c r="B136" s="23">
        <f>-0.05</f>
        <v>-0.05</v>
      </c>
      <c r="C136" s="39">
        <f t="shared" ref="C136:C142" si="30">C115</f>
        <v>-3</v>
      </c>
      <c r="D136" s="39" t="e">
        <f>IF(
    A136="x",
    B136,
    NA()
)</f>
        <v>#N/A</v>
      </c>
      <c r="E136" s="125" cm="1">
        <f t="array" ref="E136">_xlfn.IFS(
    $D$69 = "TWO", IF(SUM($E$125:E125) &lt;= 0.5, SUM($E$125:E125), 1 - SUM($E$125:E125)),
    $D$67 = "LEFT", SUM($E$125:E125),
    $D$67 = "RIGHT", 1 - SUM($E$125:E125)
)</f>
        <v>5.0000000000000001E-3</v>
      </c>
      <c r="F136" s="126" t="str" cm="1">
        <f t="array" ref="F136">_xlfn.IFS(
    $D$67 = "", "",
    AND($D$69 = "TWO", ROWS($E$136:E136) = 1), "⟵ " &amp; TEXT(E136, "#0.0%"),
    AND($D$69 = "TWO", E136 = 50%), TEXT(E136, "#0.0%"),
    AND($D$69 = "TWO", E137 &gt; E136), "⟵ " &amp; TEXT(E136, "#0.0%"),
    AND($D$69 = "TWO", E137 &lt; E136), TEXT(E136, "#0.0%") &amp; " ⟶",
    $D$67 = "LEFT", "⟵ " &amp; TEXT(E136, "#0.0%"),
    $D$67 = "RIGHT", TEXT(E136, "#0.0%") &amp; " ⟶"
)</f>
        <v>⟵ 0.5%</v>
      </c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46">
        <f t="shared" si="22"/>
        <v>0.58333333333333115</v>
      </c>
      <c r="R136" s="81">
        <f t="shared" si="23"/>
        <v>0.3365268227449536</v>
      </c>
      <c r="S136" s="81" cm="1">
        <f t="array" ref="S136">_xlfn.IFS(
    FALSE, N("Check if X1 shading is ON"),
    $S$48&lt;&gt;"x", NA(),
    FALSE, N("Check if case is 'LEFT' and x axis value less than z score"),
    AND($D$67 = "LEFT", $Q136 &lt; IF($H$67="", 0, $H$67)), $R136,
    FALSE, N("Check if case is 'RIGHT' and x axis value greater than z score"),
    AND($D$67 = "RIGHT", $Q136 &gt; IF($H$67="", 0, $H$67)), $R136,
    FALSE, N("Check if case is 'TWO' and both directions"),
    AND(
        $D$67 = "TWO",
        OR($Q136 &lt; -ABS($H$67), $Q136 &gt; ABS($H$68))
    ), $R136,
    FALSE, N("Default case: Return NA()"),
    TRUE, NA()
)</f>
        <v>0.3365268227449536</v>
      </c>
      <c r="T136" s="81" t="e" cm="1">
        <f t="array" ref="T136">_xlfn.IFS(
    FALSE, N("Check if X1 shading is ON"),
    $S$48&lt;&gt;"x", NA(),
    FALSE, N("Check if case is 'LEFT' and x axis value less than z score"),
    AND($D$68 = "LEFT", $Q136 &lt; IF($H$68="", 0, $H$68)), $R136,
    FALSE, N("Check if case is 'RIGHT' and x axis value greater than z score"),
    AND($D$68 = "RIGHT", $Q136 &gt; IF($H$68="", 0, $H$68)), $R136,
    FALSE, N("Default case: Return NA()"),
    TRUE, NA()
)</f>
        <v>#N/A</v>
      </c>
      <c r="U136" s="81" t="e" cm="1">
        <f t="array" ref="U136">_xlfn.IFS(
    FALSE, N("Check if X1 shading is ON"),
    $U$48&lt;&gt;"x", NA(),
    FALSE, N("Check if case is 'LEFT' and x axis value less than z score"),
    AND($D$71 = "LEFT", $Q136 &lt; IF($H$71="", 0, $H$71)), $R136,
    FALSE, N("Check if case is 'RIGHT' and x axis value greater than z score"),
    AND($D$71 = "RIGHT", $Q136 &gt; IF($H$71="", 0, $H$71)), $R136,
    FALSE, N("Check if case is 'TWO' and both directions"),
    AND(
        $D$71 = "TWO",
        OR($Q136 &lt; -ABS($H$71), $Q136 &gt; ABS($H$71))
    ), $R136,
    FALSE, N("Default case: Return NA()"),
    TRUE, NA()
)</f>
        <v>#VALUE!</v>
      </c>
      <c r="V136" s="38"/>
      <c r="W136" s="23">
        <v>0.49999999999999789</v>
      </c>
      <c r="X136" s="23">
        <v>0.182</v>
      </c>
      <c r="Y136" s="23">
        <f t="shared" si="28"/>
        <v>0.182</v>
      </c>
      <c r="Z136" s="23" t="str">
        <f t="shared" si="29"/>
        <v>x</v>
      </c>
    </row>
    <row r="137" spans="1:26" ht="16" x14ac:dyDescent="0.2">
      <c r="A137" s="39"/>
      <c r="B137" s="23"/>
      <c r="C137" s="39">
        <f t="shared" si="30"/>
        <v>-2</v>
      </c>
      <c r="D137" s="39" t="e">
        <f t="shared" ref="D137:D142" si="31">D136</f>
        <v>#N/A</v>
      </c>
      <c r="E137" s="125" cm="1">
        <f t="array" ref="E137">_xlfn.IFS(
    $D$69 = "TWO", IF(SUM($E$125:E126) &lt;= 0.5, SUM($E$125:E126), 1 - SUM($E$125:E126)),
    $D$67 = "LEFT", SUM($E$125:E126),
    $D$67 = "RIGHT", 1 - SUM($E$125:E126)
)</f>
        <v>2.5000000000000001E-2</v>
      </c>
      <c r="F137" s="126" t="str" cm="1">
        <f t="array" ref="F137">_xlfn.IFS(
    $D$67 = "", "",
    AND($D$69 = "TWO", ROWS($E$136:E137) = 1), "⟵ " &amp; TEXT(E137, "#0.0%"),
    AND($D$69 = "TWO", E137 = 50%), TEXT(E137, "#0.0%"),
    AND($D$69 = "TWO", E138 &gt; E137), "⟵ " &amp; TEXT(E137, "#0.0%"),
    AND($D$69 = "TWO", E138 &lt; E137), TEXT(E137, "#0.0%") &amp; " ⟶",
    $D$67 = "LEFT", "⟵ " &amp; TEXT(E137, "#0.0%"),
    $D$67 = "RIGHT", TEXT(E137, "#0.0%") &amp; " ⟶"
)</f>
        <v>⟵ 2.5%</v>
      </c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46">
        <f t="shared" si="22"/>
        <v>0.62499999999999778</v>
      </c>
      <c r="R137" s="81">
        <f t="shared" si="23"/>
        <v>0.32816096855037552</v>
      </c>
      <c r="S137" s="81" cm="1">
        <f t="array" ref="S137">_xlfn.IFS(
    FALSE, N("Check if X1 shading is ON"),
    $S$48&lt;&gt;"x", NA(),
    FALSE, N("Check if case is 'LEFT' and x axis value less than z score"),
    AND($D$67 = "LEFT", $Q137 &lt; IF($H$67="", 0, $H$67)), $R137,
    FALSE, N("Check if case is 'RIGHT' and x axis value greater than z score"),
    AND($D$67 = "RIGHT", $Q137 &gt; IF($H$67="", 0, $H$67)), $R137,
    FALSE, N("Check if case is 'TWO' and both directions"),
    AND(
        $D$67 = "TWO",
        OR($Q137 &lt; -ABS($H$67), $Q137 &gt; ABS($H$68))
    ), $R137,
    FALSE, N("Default case: Return NA()"),
    TRUE, NA()
)</f>
        <v>0.32816096855037552</v>
      </c>
      <c r="T137" s="81" t="e" cm="1">
        <f t="array" ref="T137">_xlfn.IFS(
    FALSE, N("Check if X1 shading is ON"),
    $S$48&lt;&gt;"x", NA(),
    FALSE, N("Check if case is 'LEFT' and x axis value less than z score"),
    AND($D$68 = "LEFT", $Q137 &lt; IF($H$68="", 0, $H$68)), $R137,
    FALSE, N("Check if case is 'RIGHT' and x axis value greater than z score"),
    AND($D$68 = "RIGHT", $Q137 &gt; IF($H$68="", 0, $H$68)), $R137,
    FALSE, N("Default case: Return NA()"),
    TRUE, NA()
)</f>
        <v>#N/A</v>
      </c>
      <c r="U137" s="81" t="e" cm="1">
        <f t="array" ref="U137">_xlfn.IFS(
    FALSE, N("Check if X1 shading is ON"),
    $U$48&lt;&gt;"x", NA(),
    FALSE, N("Check if case is 'LEFT' and x axis value less than z score"),
    AND($D$71 = "LEFT", $Q137 &lt; IF($H$71="", 0, $H$71)), $R137,
    FALSE, N("Check if case is 'RIGHT' and x axis value greater than z score"),
    AND($D$71 = "RIGHT", $Q137 &gt; IF($H$71="", 0, $H$71)), $R137,
    FALSE, N("Check if case is 'TWO' and both directions"),
    AND(
        $D$71 = "TWO",
        OR($Q137 &lt; -ABS($H$71), $Q137 &gt; ABS($H$71))
    ), $R137,
    FALSE, N("Default case: Return NA()"),
    TRUE, NA()
)</f>
        <v>#VALUE!</v>
      </c>
      <c r="V137" s="38"/>
      <c r="W137" s="23">
        <v>0.66666666666666441</v>
      </c>
      <c r="X137" s="23">
        <v>0.182</v>
      </c>
      <c r="Y137" s="23">
        <f t="shared" si="28"/>
        <v>0.182</v>
      </c>
      <c r="Z137" s="23" t="str">
        <f t="shared" si="29"/>
        <v>x</v>
      </c>
    </row>
    <row r="138" spans="1:26" ht="16" x14ac:dyDescent="0.2">
      <c r="A138" s="39"/>
      <c r="B138" s="23"/>
      <c r="C138" s="39">
        <f t="shared" si="30"/>
        <v>-1</v>
      </c>
      <c r="D138" s="39" t="e">
        <f t="shared" si="31"/>
        <v>#N/A</v>
      </c>
      <c r="E138" s="125" cm="1">
        <f t="array" ref="E138">_xlfn.IFS(
    $D$69 = "TWO", IF(SUM($E$125:E127) &lt;= 0.5, SUM($E$125:E127), 1 - SUM($E$125:E127)),
    $D$67 = "LEFT", SUM($E$125:E127),
    $D$67 = "RIGHT", 1 - SUM($E$125:E127)
)</f>
        <v>0.16</v>
      </c>
      <c r="F138" s="126" t="str" cm="1">
        <f t="array" ref="F138">_xlfn.IFS(
    $D$67 = "", "",
    AND($D$69 = "TWO", ROWS($E$136:E138) = 1), "⟵ " &amp; TEXT(E138, "#0.0%"),
    AND($D$69 = "TWO", E138 = 50%), TEXT(E138, "#0.0%"),
    AND($D$69 = "TWO", E139 &gt; E138), "⟵ " &amp; TEXT(E138, "#0.0%"),
    AND($D$69 = "TWO", E139 &lt; E138), TEXT(E138, "#0.0%") &amp; " ⟶",
    $D$67 = "LEFT", "⟵ " &amp; TEXT(E138, "#0.0%"),
    $D$67 = "RIGHT", TEXT(E138, "#0.0%") &amp; " ⟶"
)</f>
        <v>⟵ 16.0%</v>
      </c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46">
        <f t="shared" si="22"/>
        <v>0.66666666666666441</v>
      </c>
      <c r="R138" s="81">
        <f t="shared" si="23"/>
        <v>0.31944800552235275</v>
      </c>
      <c r="S138" s="81" cm="1">
        <f t="array" ref="S138">_xlfn.IFS(
    FALSE, N("Check if X1 shading is ON"),
    $S$48&lt;&gt;"x", NA(),
    FALSE, N("Check if case is 'LEFT' and x axis value less than z score"),
    AND($D$67 = "LEFT", $Q138 &lt; IF($H$67="", 0, $H$67)), $R138,
    FALSE, N("Check if case is 'RIGHT' and x axis value greater than z score"),
    AND($D$67 = "RIGHT", $Q138 &gt; IF($H$67="", 0, $H$67)), $R138,
    FALSE, N("Check if case is 'TWO' and both directions"),
    AND(
        $D$67 = "TWO",
        OR($Q138 &lt; -ABS($H$67), $Q138 &gt; ABS($H$68))
    ), $R138,
    FALSE, N("Default case: Return NA()"),
    TRUE, NA()
)</f>
        <v>0.31944800552235275</v>
      </c>
      <c r="T138" s="81" t="e" cm="1">
        <f t="array" ref="T138">_xlfn.IFS(
    FALSE, N("Check if X1 shading is ON"),
    $S$48&lt;&gt;"x", NA(),
    FALSE, N("Check if case is 'LEFT' and x axis value less than z score"),
    AND($D$68 = "LEFT", $Q138 &lt; IF($H$68="", 0, $H$68)), $R138,
    FALSE, N("Check if case is 'RIGHT' and x axis value greater than z score"),
    AND($D$68 = "RIGHT", $Q138 &gt; IF($H$68="", 0, $H$68)), $R138,
    FALSE, N("Default case: Return NA()"),
    TRUE, NA()
)</f>
        <v>#N/A</v>
      </c>
      <c r="U138" s="81" t="e" cm="1">
        <f t="array" ref="U138">_xlfn.IFS(
    FALSE, N("Check if X1 shading is ON"),
    $U$48&lt;&gt;"x", NA(),
    FALSE, N("Check if case is 'LEFT' and x axis value less than z score"),
    AND($D$71 = "LEFT", $Q138 &lt; IF($H$71="", 0, $H$71)), $R138,
    FALSE, N("Check if case is 'RIGHT' and x axis value greater than z score"),
    AND($D$71 = "RIGHT", $Q138 &gt; IF($H$71="", 0, $H$71)), $R138,
    FALSE, N("Check if case is 'TWO' and both directions"),
    AND(
        $D$71 = "TWO",
        OR($Q138 &lt; -ABS($H$71), $Q138 &gt; ABS($H$71))
    ), $R138,
    FALSE, N("Default case: Return NA()"),
    TRUE, NA()
)</f>
        <v>#VALUE!</v>
      </c>
      <c r="V138" s="38"/>
      <c r="W138" s="23">
        <v>0.83333333333333093</v>
      </c>
      <c r="X138" s="23">
        <v>0.182</v>
      </c>
      <c r="Y138" s="23">
        <f t="shared" si="28"/>
        <v>0.182</v>
      </c>
      <c r="Z138" s="23" t="str">
        <f t="shared" si="29"/>
        <v>x</v>
      </c>
    </row>
    <row r="139" spans="1:26" ht="16" x14ac:dyDescent="0.2">
      <c r="A139" s="39"/>
      <c r="B139" s="23"/>
      <c r="C139" s="39">
        <f t="shared" si="30"/>
        <v>0</v>
      </c>
      <c r="D139" s="39" t="e">
        <f t="shared" si="31"/>
        <v>#N/A</v>
      </c>
      <c r="E139" s="125" cm="1">
        <f t="array" ref="E139">_xlfn.IFS(
    $D$69 = "TWO", IF(SUM($E$125:E128) &lt;= 0.5, SUM($E$125:E128), 1 - SUM($E$125:E128)),
    $D$67 = "LEFT", SUM($E$125:E128),
    $D$67 = "RIGHT", 1 - SUM($E$125:E128)
)</f>
        <v>0.5</v>
      </c>
      <c r="F139" s="126" t="str" cm="1">
        <f t="array" ref="F139">_xlfn.IFS(
    $D$67 = "", "",
    AND($D$69 = "TWO", ROWS($E$136:E139) = 1), "⟵ " &amp; TEXT(E139, "#0.0%"),
    AND($D$69 = "TWO", E139 = 50%), TEXT(E139, "#0.0%"),
    AND($D$69 = "TWO", E140 &gt; E139), "⟵ " &amp; TEXT(E139, "#0.0%"),
    AND($D$69 = "TWO", E140 &lt; E139), TEXT(E139, "#0.0%") &amp; " ⟶",
    $D$67 = "LEFT", "⟵ " &amp; TEXT(E139, "#0.0%"),
    $D$67 = "RIGHT", TEXT(E139, "#0.0%") &amp; " ⟶"
)</f>
        <v>⟵ 50.0%</v>
      </c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46">
        <f t="shared" si="22"/>
        <v>0.70833333333333104</v>
      </c>
      <c r="R139" s="81">
        <f t="shared" si="23"/>
        <v>0.31042697552584309</v>
      </c>
      <c r="S139" s="81" cm="1">
        <f t="array" ref="S139">_xlfn.IFS(
    FALSE, N("Check if X1 shading is ON"),
    $S$48&lt;&gt;"x", NA(),
    FALSE, N("Check if case is 'LEFT' and x axis value less than z score"),
    AND($D$67 = "LEFT", $Q139 &lt; IF($H$67="", 0, $H$67)), $R139,
    FALSE, N("Check if case is 'RIGHT' and x axis value greater than z score"),
    AND($D$67 = "RIGHT", $Q139 &gt; IF($H$67="", 0, $H$67)), $R139,
    FALSE, N("Check if case is 'TWO' and both directions"),
    AND(
        $D$67 = "TWO",
        OR($Q139 &lt; -ABS($H$67), $Q139 &gt; ABS($H$68))
    ), $R139,
    FALSE, N("Default case: Return NA()"),
    TRUE, NA()
)</f>
        <v>0.31042697552584309</v>
      </c>
      <c r="T139" s="81" t="e" cm="1">
        <f t="array" ref="T139">_xlfn.IFS(
    FALSE, N("Check if X1 shading is ON"),
    $S$48&lt;&gt;"x", NA(),
    FALSE, N("Check if case is 'LEFT' and x axis value less than z score"),
    AND($D$68 = "LEFT", $Q139 &lt; IF($H$68="", 0, $H$68)), $R139,
    FALSE, N("Check if case is 'RIGHT' and x axis value greater than z score"),
    AND($D$68 = "RIGHT", $Q139 &gt; IF($H$68="", 0, $H$68)), $R139,
    FALSE, N("Default case: Return NA()"),
    TRUE, NA()
)</f>
        <v>#N/A</v>
      </c>
      <c r="U139" s="81" t="e" cm="1">
        <f t="array" ref="U139">_xlfn.IFS(
    FALSE, N("Check if X1 shading is ON"),
    $U$48&lt;&gt;"x", NA(),
    FALSE, N("Check if case is 'LEFT' and x axis value less than z score"),
    AND($D$71 = "LEFT", $Q139 &lt; IF($H$71="", 0, $H$71)), $R139,
    FALSE, N("Check if case is 'RIGHT' and x axis value greater than z score"),
    AND($D$71 = "RIGHT", $Q139 &gt; IF($H$71="", 0, $H$71)), $R139,
    FALSE, N("Check if case is 'TWO' and both directions"),
    AND(
        $D$71 = "TWO",
        OR($Q139 &lt; -ABS($H$71), $Q139 &gt; ABS($H$71))
    ), $R139,
    FALSE, N("Default case: Return NA()"),
    TRUE, NA()
)</f>
        <v>#VALUE!</v>
      </c>
      <c r="V139" s="38"/>
      <c r="W139" s="23">
        <v>1.1666666666666643</v>
      </c>
      <c r="X139" s="23">
        <v>0.182</v>
      </c>
      <c r="Y139" s="23">
        <f t="shared" si="28"/>
        <v>0.182</v>
      </c>
      <c r="Z139" s="23" t="str">
        <f t="shared" si="29"/>
        <v>x</v>
      </c>
    </row>
    <row r="140" spans="1:26" ht="16" x14ac:dyDescent="0.2">
      <c r="A140" s="39"/>
      <c r="B140" s="23"/>
      <c r="C140" s="39">
        <f t="shared" si="30"/>
        <v>1</v>
      </c>
      <c r="D140" s="39" t="e">
        <f t="shared" si="31"/>
        <v>#N/A</v>
      </c>
      <c r="E140" s="125" cm="1">
        <f t="array" ref="E140">_xlfn.IFS(
    $D$69 = "TWO", IF(SUM($E$125:E129) &lt;= 0.5, SUM($E$125:E129), 1 - SUM($E$125:E129)),
    $D$67 = "LEFT", SUM($E$125:E129),
    $D$67 = "RIGHT", 1 - SUM($E$125:E129)
)</f>
        <v>0.84000000000000008</v>
      </c>
      <c r="F140" s="126" t="str" cm="1">
        <f t="array" ref="F140">_xlfn.IFS(
    $D$67 = "", "",
    AND($D$69 = "TWO", ROWS($E$136:E140) = 1), "⟵ " &amp; TEXT(E140, "#0.0%"),
    AND($D$69 = "TWO", E140 = 50%), TEXT(E140, "#0.0%"),
    AND($D$69 = "TWO", E141 &gt; E140), "⟵ " &amp; TEXT(E140, "#0.0%"),
    AND($D$69 = "TWO", E141 &lt; E140), TEXT(E140, "#0.0%") &amp; " ⟶",
    $D$67 = "LEFT", "⟵ " &amp; TEXT(E140, "#0.0%"),
    $D$67 = "RIGHT", TEXT(E140, "#0.0%") &amp; " ⟶"
)</f>
        <v>⟵ 84.0%</v>
      </c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46">
        <f t="shared" si="22"/>
        <v>0.74999999999999767</v>
      </c>
      <c r="R140" s="81">
        <f t="shared" si="23"/>
        <v>0.30113743215480498</v>
      </c>
      <c r="S140" s="81" cm="1">
        <f t="array" ref="S140">_xlfn.IFS(
    FALSE, N("Check if X1 shading is ON"),
    $S$48&lt;&gt;"x", NA(),
    FALSE, N("Check if case is 'LEFT' and x axis value less than z score"),
    AND($D$67 = "LEFT", $Q140 &lt; IF($H$67="", 0, $H$67)), $R140,
    FALSE, N("Check if case is 'RIGHT' and x axis value greater than z score"),
    AND($D$67 = "RIGHT", $Q140 &gt; IF($H$67="", 0, $H$67)), $R140,
    FALSE, N("Check if case is 'TWO' and both directions"),
    AND(
        $D$67 = "TWO",
        OR($Q140 &lt; -ABS($H$67), $Q140 &gt; ABS($H$68))
    ), $R140,
    FALSE, N("Default case: Return NA()"),
    TRUE, NA()
)</f>
        <v>0.30113743215480498</v>
      </c>
      <c r="T140" s="81" t="e" cm="1">
        <f t="array" ref="T140">_xlfn.IFS(
    FALSE, N("Check if X1 shading is ON"),
    $S$48&lt;&gt;"x", NA(),
    FALSE, N("Check if case is 'LEFT' and x axis value less than z score"),
    AND($D$68 = "LEFT", $Q140 &lt; IF($H$68="", 0, $H$68)), $R140,
    FALSE, N("Check if case is 'RIGHT' and x axis value greater than z score"),
    AND($D$68 = "RIGHT", $Q140 &gt; IF($H$68="", 0, $H$68)), $R140,
    FALSE, N("Default case: Return NA()"),
    TRUE, NA()
)</f>
        <v>#N/A</v>
      </c>
      <c r="U140" s="81" t="e" cm="1">
        <f t="array" ref="U140">_xlfn.IFS(
    FALSE, N("Check if X1 shading is ON"),
    $U$48&lt;&gt;"x", NA(),
    FALSE, N("Check if case is 'LEFT' and x axis value less than z score"),
    AND($D$71 = "LEFT", $Q140 &lt; IF($H$71="", 0, $H$71)), $R140,
    FALSE, N("Check if case is 'RIGHT' and x axis value greater than z score"),
    AND($D$71 = "RIGHT", $Q140 &gt; IF($H$71="", 0, $H$71)), $R140,
    FALSE, N("Check if case is 'TWO' and both directions"),
    AND(
        $D$71 = "TWO",
        OR($Q140 &lt; -ABS($H$71), $Q140 &gt; ABS($H$71))
    ), $R140,
    FALSE, N("Default case: Return NA()"),
    TRUE, NA()
)</f>
        <v>#VALUE!</v>
      </c>
      <c r="V140" s="38"/>
      <c r="W140" s="23">
        <v>-0.83333333333333526</v>
      </c>
      <c r="X140" s="23">
        <v>0.20599999999999999</v>
      </c>
      <c r="Y140" s="23">
        <f t="shared" si="28"/>
        <v>0.20599999999999999</v>
      </c>
      <c r="Z140" s="23" t="str">
        <f t="shared" si="29"/>
        <v>x</v>
      </c>
    </row>
    <row r="141" spans="1:26" ht="16" x14ac:dyDescent="0.2">
      <c r="A141" s="39"/>
      <c r="B141" s="23"/>
      <c r="C141" s="39">
        <f t="shared" si="30"/>
        <v>2</v>
      </c>
      <c r="D141" s="39" t="e">
        <f t="shared" si="31"/>
        <v>#N/A</v>
      </c>
      <c r="E141" s="125" cm="1">
        <f t="array" ref="E141">_xlfn.IFS(
    $D$69 = "TWO", IF(SUM($E$125:E130) &lt;= 0.5, SUM($E$125:E130), 1 - SUM($E$125:E130)),
    $D$67 = "LEFT", SUM($E$125:E130),
    $D$67 = "RIGHT", 1 - SUM($E$125:E130)
)</f>
        <v>0.97500000000000009</v>
      </c>
      <c r="F141" s="126" t="str" cm="1">
        <f t="array" ref="F141">_xlfn.IFS(
    $D$67 = "", "",
    AND($D$69 = "TWO", ROWS($E$136:E141) = 1), "⟵ " &amp; TEXT(E141, "#0.0%"),
    AND($D$69 = "TWO", E141 = 50%), TEXT(E141, "#0.0%"),
    AND($D$69 = "TWO", E142 &gt; E141), "⟵ " &amp; TEXT(E141, "#0.0%"),
    AND($D$69 = "TWO", E142 &lt; E141), TEXT(E141, "#0.0%") &amp; " ⟶",
    $D$67 = "LEFT", "⟵ " &amp; TEXT(E141, "#0.0%"),
    $D$67 = "RIGHT", TEXT(E141, "#0.0%") &amp; " ⟶"
)</f>
        <v>⟵ 97.5%</v>
      </c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46">
        <f t="shared" si="22"/>
        <v>0.7916666666666643</v>
      </c>
      <c r="R141" s="81">
        <f t="shared" si="23"/>
        <v>0.29161915585865616</v>
      </c>
      <c r="S141" s="81" cm="1">
        <f t="array" ref="S141">_xlfn.IFS(
    FALSE, N("Check if X1 shading is ON"),
    $S$48&lt;&gt;"x", NA(),
    FALSE, N("Check if case is 'LEFT' and x axis value less than z score"),
    AND($D$67 = "LEFT", $Q141 &lt; IF($H$67="", 0, $H$67)), $R141,
    FALSE, N("Check if case is 'RIGHT' and x axis value greater than z score"),
    AND($D$67 = "RIGHT", $Q141 &gt; IF($H$67="", 0, $H$67)), $R141,
    FALSE, N("Check if case is 'TWO' and both directions"),
    AND(
        $D$67 = "TWO",
        OR($Q141 &lt; -ABS($H$67), $Q141 &gt; ABS($H$68))
    ), $R141,
    FALSE, N("Default case: Return NA()"),
    TRUE, NA()
)</f>
        <v>0.29161915585865616</v>
      </c>
      <c r="T141" s="81" t="e" cm="1">
        <f t="array" ref="T141">_xlfn.IFS(
    FALSE, N("Check if X1 shading is ON"),
    $S$48&lt;&gt;"x", NA(),
    FALSE, N("Check if case is 'LEFT' and x axis value less than z score"),
    AND($D$68 = "LEFT", $Q141 &lt; IF($H$68="", 0, $H$68)), $R141,
    FALSE, N("Check if case is 'RIGHT' and x axis value greater than z score"),
    AND($D$68 = "RIGHT", $Q141 &gt; IF($H$68="", 0, $H$68)), $R141,
    FALSE, N("Default case: Return NA()"),
    TRUE, NA()
)</f>
        <v>#N/A</v>
      </c>
      <c r="U141" s="81" t="e" cm="1">
        <f t="array" ref="U141">_xlfn.IFS(
    FALSE, N("Check if X1 shading is ON"),
    $U$48&lt;&gt;"x", NA(),
    FALSE, N("Check if case is 'LEFT' and x axis value less than z score"),
    AND($D$71 = "LEFT", $Q141 &lt; IF($H$71="", 0, $H$71)), $R141,
    FALSE, N("Check if case is 'RIGHT' and x axis value greater than z score"),
    AND($D$71 = "RIGHT", $Q141 &gt; IF($H$71="", 0, $H$71)), $R141,
    FALSE, N("Check if case is 'TWO' and both directions"),
    AND(
        $D$71 = "TWO",
        OR($Q141 &lt; -ABS($H$71), $Q141 &gt; ABS($H$71))
    ), $R141,
    FALSE, N("Default case: Return NA()"),
    TRUE, NA()
)</f>
        <v>#VALUE!</v>
      </c>
      <c r="V141" s="38"/>
      <c r="W141" s="23">
        <v>-0.66666666666666874</v>
      </c>
      <c r="X141" s="23">
        <v>0.20599999999999999</v>
      </c>
      <c r="Y141" s="23">
        <f t="shared" si="28"/>
        <v>0.20599999999999999</v>
      </c>
      <c r="Z141" s="23" t="str">
        <f t="shared" si="29"/>
        <v>x</v>
      </c>
    </row>
    <row r="142" spans="1:26" ht="16" x14ac:dyDescent="0.2">
      <c r="A142" s="39"/>
      <c r="B142" s="23"/>
      <c r="C142" s="39">
        <f t="shared" si="30"/>
        <v>3</v>
      </c>
      <c r="D142" s="39" t="e">
        <f t="shared" si="31"/>
        <v>#N/A</v>
      </c>
      <c r="E142" s="125" cm="1">
        <f t="array" ref="E142">_xlfn.IFS(
    $D$69 = "TWO", IF(SUM($E$125:E131) &lt;= 0.5, SUM($E$125:E131), 1 - SUM($E$125:E131)),
    $D$67 = "LEFT", SUM($E$125:E131),
    $D$67 = "RIGHT", 1 - SUM($E$125:E131)
)</f>
        <v>0.99500000000000011</v>
      </c>
      <c r="F142" s="126" t="str" cm="1">
        <f t="array" ref="F142">_xlfn.IFS(
    $D$67 = "", "",
    AND($D$69 = "TWO", ROWS($E$136:E142) = 1), "⟵ " &amp; TEXT(E142, "#0.0%"),
    AND($D$69 = "TWO", E142 = 50%), TEXT(E142, "#0.0%"),
    AND($D$69 = "TWO", E143 &gt; E142), "⟵ " &amp; TEXT(E142, "#0.0%"),
    AND($D$69 = "TWO", E143 &lt; E142), TEXT(E142, "#0.0%") &amp; " ⟶",
    $D$67 = "LEFT", "⟵ " &amp; TEXT(E142, "#0.0%"),
    $D$67 = "RIGHT", TEXT(E142, "#0.0%") &amp; " ⟶"
)</f>
        <v>⟵ 99.5%</v>
      </c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46">
        <f t="shared" si="22"/>
        <v>0.83333333333333093</v>
      </c>
      <c r="R142" s="81">
        <f t="shared" si="23"/>
        <v>0.2819118754103031</v>
      </c>
      <c r="S142" s="81" cm="1">
        <f t="array" ref="S142">_xlfn.IFS(
    FALSE, N("Check if X1 shading is ON"),
    $S$48&lt;&gt;"x", NA(),
    FALSE, N("Check if case is 'LEFT' and x axis value less than z score"),
    AND($D$67 = "LEFT", $Q142 &lt; IF($H$67="", 0, $H$67)), $R142,
    FALSE, N("Check if case is 'RIGHT' and x axis value greater than z score"),
    AND($D$67 = "RIGHT", $Q142 &gt; IF($H$67="", 0, $H$67)), $R142,
    FALSE, N("Check if case is 'TWO' and both directions"),
    AND(
        $D$67 = "TWO",
        OR($Q142 &lt; -ABS($H$67), $Q142 &gt; ABS($H$68))
    ), $R142,
    FALSE, N("Default case: Return NA()"),
    TRUE, NA()
)</f>
        <v>0.2819118754103031</v>
      </c>
      <c r="T142" s="81" t="e" cm="1">
        <f t="array" ref="T142">_xlfn.IFS(
    FALSE, N("Check if X1 shading is ON"),
    $S$48&lt;&gt;"x", NA(),
    FALSE, N("Check if case is 'LEFT' and x axis value less than z score"),
    AND($D$68 = "LEFT", $Q142 &lt; IF($H$68="", 0, $H$68)), $R142,
    FALSE, N("Check if case is 'RIGHT' and x axis value greater than z score"),
    AND($D$68 = "RIGHT", $Q142 &gt; IF($H$68="", 0, $H$68)), $R142,
    FALSE, N("Default case: Return NA()"),
    TRUE, NA()
)</f>
        <v>#N/A</v>
      </c>
      <c r="U142" s="81" t="e" cm="1">
        <f t="array" ref="U142">_xlfn.IFS(
    FALSE, N("Check if X1 shading is ON"),
    $U$48&lt;&gt;"x", NA(),
    FALSE, N("Check if case is 'LEFT' and x axis value less than z score"),
    AND($D$71 = "LEFT", $Q142 &lt; IF($H$71="", 0, $H$71)), $R142,
    FALSE, N("Check if case is 'RIGHT' and x axis value greater than z score"),
    AND($D$71 = "RIGHT", $Q142 &gt; IF($H$71="", 0, $H$71)), $R142,
    FALSE, N("Check if case is 'TWO' and both directions"),
    AND(
        $D$71 = "TWO",
        OR($Q142 &lt; -ABS($H$71), $Q142 &gt; ABS($H$71))
    ), $R142,
    FALSE, N("Default case: Return NA()"),
    TRUE, NA()
)</f>
        <v>#VALUE!</v>
      </c>
      <c r="V142" s="38"/>
      <c r="W142" s="23">
        <v>-0.50000000000000222</v>
      </c>
      <c r="X142" s="23">
        <v>0.20599999999999999</v>
      </c>
      <c r="Y142" s="23">
        <f t="shared" si="28"/>
        <v>0.20599999999999999</v>
      </c>
      <c r="Z142" s="23" t="str">
        <f t="shared" si="29"/>
        <v>x</v>
      </c>
    </row>
    <row r="143" spans="1:26" ht="16" x14ac:dyDescent="0.2">
      <c r="A143" s="39"/>
      <c r="B143" s="23"/>
      <c r="C143" s="23"/>
      <c r="D143" s="39"/>
      <c r="E143" s="39"/>
      <c r="F143" s="39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46">
        <f t="shared" si="22"/>
        <v>0.87499999999999756</v>
      </c>
      <c r="R143" s="81">
        <f t="shared" si="23"/>
        <v>0.27205499837854408</v>
      </c>
      <c r="S143" s="81" cm="1">
        <f t="array" ref="S143">_xlfn.IFS(
    FALSE, N("Check if X1 shading is ON"),
    $S$48&lt;&gt;"x", NA(),
    FALSE, N("Check if case is 'LEFT' and x axis value less than z score"),
    AND($D$67 = "LEFT", $Q143 &lt; IF($H$67="", 0, $H$67)), $R143,
    FALSE, N("Check if case is 'RIGHT' and x axis value greater than z score"),
    AND($D$67 = "RIGHT", $Q143 &gt; IF($H$67="", 0, $H$67)), $R143,
    FALSE, N("Check if case is 'TWO' and both directions"),
    AND(
        $D$67 = "TWO",
        OR($Q143 &lt; -ABS($H$67), $Q143 &gt; ABS($H$68))
    ), $R143,
    FALSE, N("Default case: Return NA()"),
    TRUE, NA()
)</f>
        <v>0.27205499837854408</v>
      </c>
      <c r="T143" s="81" t="e" cm="1">
        <f t="array" ref="T143">_xlfn.IFS(
    FALSE, N("Check if X1 shading is ON"),
    $S$48&lt;&gt;"x", NA(),
    FALSE, N("Check if case is 'LEFT' and x axis value less than z score"),
    AND($D$68 = "LEFT", $Q143 &lt; IF($H$68="", 0, $H$68)), $R143,
    FALSE, N("Check if case is 'RIGHT' and x axis value greater than z score"),
    AND($D$68 = "RIGHT", $Q143 &gt; IF($H$68="", 0, $H$68)), $R143,
    FALSE, N("Default case: Return NA()"),
    TRUE, NA()
)</f>
        <v>#N/A</v>
      </c>
      <c r="U143" s="81" t="e" cm="1">
        <f t="array" ref="U143">_xlfn.IFS(
    FALSE, N("Check if X1 shading is ON"),
    $U$48&lt;&gt;"x", NA(),
    FALSE, N("Check if case is 'LEFT' and x axis value less than z score"),
    AND($D$71 = "LEFT", $Q143 &lt; IF($H$71="", 0, $H$71)), $R143,
    FALSE, N("Check if case is 'RIGHT' and x axis value greater than z score"),
    AND($D$71 = "RIGHT", $Q143 &gt; IF($H$71="", 0, $H$71)), $R143,
    FALSE, N("Check if case is 'TWO' and both directions"),
    AND(
        $D$71 = "TWO",
        OR($Q143 &lt; -ABS($H$71), $Q143 &gt; ABS($H$71))
    ), $R143,
    FALSE, N("Default case: Return NA()"),
    TRUE, NA()
)</f>
        <v>#VALUE!</v>
      </c>
      <c r="V143" s="38"/>
      <c r="W143" s="23">
        <v>-0.33333333333333548</v>
      </c>
      <c r="X143" s="23">
        <v>0.20599999999999999</v>
      </c>
      <c r="Y143" s="23">
        <f t="shared" si="28"/>
        <v>0.20599999999999999</v>
      </c>
      <c r="Z143" s="23" t="str">
        <f t="shared" si="29"/>
        <v>x</v>
      </c>
    </row>
    <row r="144" spans="1:26" ht="19" x14ac:dyDescent="0.25">
      <c r="A144" s="78" t="s">
        <v>400</v>
      </c>
      <c r="B144" s="23"/>
      <c r="C144" s="23"/>
      <c r="D144" s="39"/>
      <c r="E144" s="39"/>
      <c r="F144" s="39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46">
        <f t="shared" si="22"/>
        <v>0.91666666666666419</v>
      </c>
      <c r="R144" s="81">
        <f t="shared" si="23"/>
        <v>0.262087353078302</v>
      </c>
      <c r="S144" s="81" cm="1">
        <f t="array" ref="S144">_xlfn.IFS(
    FALSE, N("Check if X1 shading is ON"),
    $S$48&lt;&gt;"x", NA(),
    FALSE, N("Check if case is 'LEFT' and x axis value less than z score"),
    AND($D$67 = "LEFT", $Q144 &lt; IF($H$67="", 0, $H$67)), $R144,
    FALSE, N("Check if case is 'RIGHT' and x axis value greater than z score"),
    AND($D$67 = "RIGHT", $Q144 &gt; IF($H$67="", 0, $H$67)), $R144,
    FALSE, N("Check if case is 'TWO' and both directions"),
    AND(
        $D$67 = "TWO",
        OR($Q144 &lt; -ABS($H$67), $Q144 &gt; ABS($H$68))
    ), $R144,
    FALSE, N("Default case: Return NA()"),
    TRUE, NA()
)</f>
        <v>0.262087353078302</v>
      </c>
      <c r="T144" s="81" t="e" cm="1">
        <f t="array" ref="T144">_xlfn.IFS(
    FALSE, N("Check if X1 shading is ON"),
    $S$48&lt;&gt;"x", NA(),
    FALSE, N("Check if case is 'LEFT' and x axis value less than z score"),
    AND($D$68 = "LEFT", $Q144 &lt; IF($H$68="", 0, $H$68)), $R144,
    FALSE, N("Check if case is 'RIGHT' and x axis value greater than z score"),
    AND($D$68 = "RIGHT", $Q144 &gt; IF($H$68="", 0, $H$68)), $R144,
    FALSE, N("Default case: Return NA()"),
    TRUE, NA()
)</f>
        <v>#N/A</v>
      </c>
      <c r="U144" s="81" t="e" cm="1">
        <f t="array" ref="U144">_xlfn.IFS(
    FALSE, N("Check if X1 shading is ON"),
    $U$48&lt;&gt;"x", NA(),
    FALSE, N("Check if case is 'LEFT' and x axis value less than z score"),
    AND($D$71 = "LEFT", $Q144 &lt; IF($H$71="", 0, $H$71)), $R144,
    FALSE, N("Check if case is 'RIGHT' and x axis value greater than z score"),
    AND($D$71 = "RIGHT", $Q144 &gt; IF($H$71="", 0, $H$71)), $R144,
    FALSE, N("Check if case is 'TWO' and both directions"),
    AND(
        $D$71 = "TWO",
        OR($Q144 &lt; -ABS($H$71), $Q144 &gt; ABS($H$71))
    ), $R144,
    FALSE, N("Default case: Return NA()"),
    TRUE, NA()
)</f>
        <v>#VALUE!</v>
      </c>
      <c r="V144" s="38"/>
      <c r="W144" s="23">
        <v>-0.16666666666666879</v>
      </c>
      <c r="X144" s="23">
        <v>0.20599999999999999</v>
      </c>
      <c r="Y144" s="23">
        <f t="shared" si="28"/>
        <v>0.20599999999999999</v>
      </c>
      <c r="Z144" s="23" t="str">
        <f t="shared" si="29"/>
        <v>x</v>
      </c>
    </row>
    <row r="145" spans="1:26" ht="51" x14ac:dyDescent="0.2">
      <c r="A145" s="44" t="s">
        <v>289</v>
      </c>
      <c r="B145" s="5" t="s">
        <v>290</v>
      </c>
      <c r="C145" s="45" t="str">
        <f>LEFT(A144,6)&amp;" "&amp;$B$67&amp;" axis"</f>
        <v>X1 raw normal pop axis</v>
      </c>
      <c r="D145" s="45" t="str">
        <f>$B$67&amp;" y"</f>
        <v>normal pop y</v>
      </c>
      <c r="E145" s="45" t="str">
        <f>B67&amp;" raw labels"</f>
        <v>normal pop raw labels</v>
      </c>
      <c r="F145" s="39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46">
        <f t="shared" si="22"/>
        <v>0.95833333333333082</v>
      </c>
      <c r="R145" s="81">
        <f t="shared" si="23"/>
        <v>0.25204694425504581</v>
      </c>
      <c r="S145" s="81" cm="1">
        <f t="array" ref="S145">_xlfn.IFS(
    FALSE, N("Check if X1 shading is ON"),
    $S$48&lt;&gt;"x", NA(),
    FALSE, N("Check if case is 'LEFT' and x axis value less than z score"),
    AND($D$67 = "LEFT", $Q145 &lt; IF($H$67="", 0, $H$67)), $R145,
    FALSE, N("Check if case is 'RIGHT' and x axis value greater than z score"),
    AND($D$67 = "RIGHT", $Q145 &gt; IF($H$67="", 0, $H$67)), $R145,
    FALSE, N("Check if case is 'TWO' and both directions"),
    AND(
        $D$67 = "TWO",
        OR($Q145 &lt; -ABS($H$67), $Q145 &gt; ABS($H$68))
    ), $R145,
    FALSE, N("Default case: Return NA()"),
    TRUE, NA()
)</f>
        <v>0.25204694425504581</v>
      </c>
      <c r="T145" s="81" t="e" cm="1">
        <f t="array" ref="T145">_xlfn.IFS(
    FALSE, N("Check if X1 shading is ON"),
    $S$48&lt;&gt;"x", NA(),
    FALSE, N("Check if case is 'LEFT' and x axis value less than z score"),
    AND($D$68 = "LEFT", $Q145 &lt; IF($H$68="", 0, $H$68)), $R145,
    FALSE, N("Check if case is 'RIGHT' and x axis value greater than z score"),
    AND($D$68 = "RIGHT", $Q145 &gt; IF($H$68="", 0, $H$68)), $R145,
    FALSE, N("Default case: Return NA()"),
    TRUE, NA()
)</f>
        <v>#N/A</v>
      </c>
      <c r="U145" s="81" t="e" cm="1">
        <f t="array" ref="U145">_xlfn.IFS(
    FALSE, N("Check if X1 shading is ON"),
    $U$48&lt;&gt;"x", NA(),
    FALSE, N("Check if case is 'LEFT' and x axis value less than z score"),
    AND($D$71 = "LEFT", $Q145 &lt; IF($H$71="", 0, $H$71)), $R145,
    FALSE, N("Check if case is 'RIGHT' and x axis value greater than z score"),
    AND($D$71 = "RIGHT", $Q145 &gt; IF($H$71="", 0, $H$71)), $R145,
    FALSE, N("Check if case is 'TWO' and both directions"),
    AND(
        $D$71 = "TWO",
        OR($Q145 &lt; -ABS($H$71), $Q145 &gt; ABS($H$71))
    ), $R145,
    FALSE, N("Default case: Return NA()"),
    TRUE, NA()
)</f>
        <v>#VALUE!</v>
      </c>
      <c r="V145" s="38"/>
      <c r="W145" s="23">
        <v>0.16666666666666449</v>
      </c>
      <c r="X145" s="23">
        <v>0.20599999999999999</v>
      </c>
      <c r="Y145" s="23">
        <f t="shared" si="28"/>
        <v>0.20599999999999999</v>
      </c>
      <c r="Z145" s="23" t="str">
        <f t="shared" si="29"/>
        <v>x</v>
      </c>
    </row>
    <row r="146" spans="1:26" ht="17" x14ac:dyDescent="0.2">
      <c r="A146" s="39" t="str">
        <f>L51</f>
        <v>x</v>
      </c>
      <c r="B146" s="23">
        <v>-0.12</v>
      </c>
      <c r="C146" s="39">
        <f t="shared" ref="C146:C153" si="32">C114</f>
        <v>-4</v>
      </c>
      <c r="D146" s="39">
        <f>IF(
    $A$146="x",
    $B$146,
    NA()
)</f>
        <v>-0.12</v>
      </c>
      <c r="E146" s="83" t="str">
        <f>IF(E147="","","raw scale")</f>
        <v>raw scale</v>
      </c>
      <c r="F146" s="39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46">
        <f t="shared" si="22"/>
        <v>0.99999999999999745</v>
      </c>
      <c r="R146" s="81">
        <f t="shared" si="23"/>
        <v>0.24197072451914398</v>
      </c>
      <c r="S146" s="81" cm="1">
        <f t="array" ref="S146">_xlfn.IFS(
    FALSE, N("Check if X1 shading is ON"),
    $S$48&lt;&gt;"x", NA(),
    FALSE, N("Check if case is 'LEFT' and x axis value less than z score"),
    AND($D$67 = "LEFT", $Q146 &lt; IF($H$67="", 0, $H$67)), $R146,
    FALSE, N("Check if case is 'RIGHT' and x axis value greater than z score"),
    AND($D$67 = "RIGHT", $Q146 &gt; IF($H$67="", 0, $H$67)), $R146,
    FALSE, N("Check if case is 'TWO' and both directions"),
    AND(
        $D$67 = "TWO",
        OR($Q146 &lt; -ABS($H$67), $Q146 &gt; ABS($H$68))
    ), $R146,
    FALSE, N("Default case: Return NA()"),
    TRUE, NA()
)</f>
        <v>0.24197072451914398</v>
      </c>
      <c r="T146" s="81" t="e" cm="1">
        <f t="array" ref="T146">_xlfn.IFS(
    FALSE, N("Check if X1 shading is ON"),
    $S$48&lt;&gt;"x", NA(),
    FALSE, N("Check if case is 'LEFT' and x axis value less than z score"),
    AND($D$68 = "LEFT", $Q146 &lt; IF($H$68="", 0, $H$68)), $R146,
    FALSE, N("Check if case is 'RIGHT' and x axis value greater than z score"),
    AND($D$68 = "RIGHT", $Q146 &gt; IF($H$68="", 0, $H$68)), $R146,
    FALSE, N("Default case: Return NA()"),
    TRUE, NA()
)</f>
        <v>#N/A</v>
      </c>
      <c r="U146" s="81" t="e" cm="1">
        <f t="array" ref="U146">_xlfn.IFS(
    FALSE, N("Check if X1 shading is ON"),
    $U$48&lt;&gt;"x", NA(),
    FALSE, N("Check if case is 'LEFT' and x axis value less than z score"),
    AND($D$71 = "LEFT", $Q146 &lt; IF($H$71="", 0, $H$71)), $R146,
    FALSE, N("Check if case is 'RIGHT' and x axis value greater than z score"),
    AND($D$71 = "RIGHT", $Q146 &gt; IF($H$71="", 0, $H$71)), $R146,
    FALSE, N("Check if case is 'TWO' and both directions"),
    AND(
        $D$71 = "TWO",
        OR($Q146 &lt; -ABS($H$71), $Q146 &gt; ABS($H$71))
    ), $R146,
    FALSE, N("Default case: Return NA()"),
    TRUE, NA()
)</f>
        <v>#VALUE!</v>
      </c>
      <c r="V146" s="38"/>
      <c r="W146" s="23">
        <v>0.33333333333333115</v>
      </c>
      <c r="X146" s="23">
        <v>0.20599999999999999</v>
      </c>
      <c r="Y146" s="23">
        <f t="shared" si="28"/>
        <v>0.20599999999999999</v>
      </c>
      <c r="Z146" s="23" t="str">
        <f t="shared" si="29"/>
        <v>x</v>
      </c>
    </row>
    <row r="147" spans="1:26" ht="16" x14ac:dyDescent="0.2">
      <c r="A147" s="39"/>
      <c r="B147" s="23"/>
      <c r="C147" s="39">
        <f t="shared" si="32"/>
        <v>-3</v>
      </c>
      <c r="D147" s="39">
        <f t="shared" ref="D147:D153" si="33">IF(
    $A$146="x",
    $B$146,
    NA()
)</f>
        <v>-0.12</v>
      </c>
      <c r="E147" s="84" t="str">
        <f t="shared" ref="E147:E153" si="34">IFERROR(
    TEXT(
        E$67 + $C147 * F$67,
        IF(
            L$62 = 0,
            "#,##0",
            "#,##0." &amp; REPT("0", L$62)
        )
    ),
    ""
)</f>
        <v>51</v>
      </c>
      <c r="F147" s="39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46">
        <f t="shared" si="22"/>
        <v>1.0416666666666641</v>
      </c>
      <c r="R147" s="81">
        <f t="shared" si="23"/>
        <v>0.23189438328624334</v>
      </c>
      <c r="S147" s="81" cm="1">
        <f t="array" ref="S147">_xlfn.IFS(
    FALSE, N("Check if X1 shading is ON"),
    $S$48&lt;&gt;"x", NA(),
    FALSE, N("Check if case is 'LEFT' and x axis value less than z score"),
    AND($D$67 = "LEFT", $Q147 &lt; IF($H$67="", 0, $H$67)), $R147,
    FALSE, N("Check if case is 'RIGHT' and x axis value greater than z score"),
    AND($D$67 = "RIGHT", $Q147 &gt; IF($H$67="", 0, $H$67)), $R147,
    FALSE, N("Check if case is 'TWO' and both directions"),
    AND(
        $D$67 = "TWO",
        OR($Q147 &lt; -ABS($H$67), $Q147 &gt; ABS($H$68))
    ), $R147,
    FALSE, N("Default case: Return NA()"),
    TRUE, NA()
)</f>
        <v>0.23189438328624334</v>
      </c>
      <c r="T147" s="81" t="e" cm="1">
        <f t="array" ref="T147">_xlfn.IFS(
    FALSE, N("Check if X1 shading is ON"),
    $S$48&lt;&gt;"x", NA(),
    FALSE, N("Check if case is 'LEFT' and x axis value less than z score"),
    AND($D$68 = "LEFT", $Q147 &lt; IF($H$68="", 0, $H$68)), $R147,
    FALSE, N("Check if case is 'RIGHT' and x axis value greater than z score"),
    AND($D$68 = "RIGHT", $Q147 &gt; IF($H$68="", 0, $H$68)), $R147,
    FALSE, N("Default case: Return NA()"),
    TRUE, NA()
)</f>
        <v>#N/A</v>
      </c>
      <c r="U147" s="81" t="e" cm="1">
        <f t="array" ref="U147">_xlfn.IFS(
    FALSE, N("Check if X1 shading is ON"),
    $U$48&lt;&gt;"x", NA(),
    FALSE, N("Check if case is 'LEFT' and x axis value less than z score"),
    AND($D$71 = "LEFT", $Q147 &lt; IF($H$71="", 0, $H$71)), $R147,
    FALSE, N("Check if case is 'RIGHT' and x axis value greater than z score"),
    AND($D$71 = "RIGHT", $Q147 &gt; IF($H$71="", 0, $H$71)), $R147,
    FALSE, N("Check if case is 'TWO' and both directions"),
    AND(
        $D$71 = "TWO",
        OR($Q147 &lt; -ABS($H$71), $Q147 &gt; ABS($H$71))
    ), $R147,
    FALSE, N("Default case: Return NA()"),
    TRUE, NA()
)</f>
        <v>#VALUE!</v>
      </c>
      <c r="V147" s="38"/>
      <c r="W147" s="23">
        <v>0.49999999999999789</v>
      </c>
      <c r="X147" s="23">
        <v>0.20599999999999999</v>
      </c>
      <c r="Y147" s="23">
        <f t="shared" si="28"/>
        <v>0.20599999999999999</v>
      </c>
      <c r="Z147" s="23" t="str">
        <f t="shared" si="29"/>
        <v>x</v>
      </c>
    </row>
    <row r="148" spans="1:26" ht="16" x14ac:dyDescent="0.2">
      <c r="A148" s="39"/>
      <c r="B148" s="23"/>
      <c r="C148" s="39">
        <f t="shared" si="32"/>
        <v>-2</v>
      </c>
      <c r="D148" s="39">
        <f t="shared" si="33"/>
        <v>-0.12</v>
      </c>
      <c r="E148" s="84" t="str">
        <f t="shared" si="34"/>
        <v>59</v>
      </c>
      <c r="F148" s="39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46">
        <f t="shared" si="22"/>
        <v>1.0833333333333308</v>
      </c>
      <c r="R148" s="81">
        <f t="shared" si="23"/>
        <v>0.22185215470573658</v>
      </c>
      <c r="S148" s="81" cm="1">
        <f t="array" ref="S148">_xlfn.IFS(
    FALSE, N("Check if X1 shading is ON"),
    $S$48&lt;&gt;"x", NA(),
    FALSE, N("Check if case is 'LEFT' and x axis value less than z score"),
    AND($D$67 = "LEFT", $Q148 &lt; IF($H$67="", 0, $H$67)), $R148,
    FALSE, N("Check if case is 'RIGHT' and x axis value greater than z score"),
    AND($D$67 = "RIGHT", $Q148 &gt; IF($H$67="", 0, $H$67)), $R148,
    FALSE, N("Check if case is 'TWO' and both directions"),
    AND(
        $D$67 = "TWO",
        OR($Q148 &lt; -ABS($H$67), $Q148 &gt; ABS($H$68))
    ), $R148,
    FALSE, N("Default case: Return NA()"),
    TRUE, NA()
)</f>
        <v>0.22185215470573658</v>
      </c>
      <c r="T148" s="81" t="e" cm="1">
        <f t="array" ref="T148">_xlfn.IFS(
    FALSE, N("Check if X1 shading is ON"),
    $S$48&lt;&gt;"x", NA(),
    FALSE, N("Check if case is 'LEFT' and x axis value less than z score"),
    AND($D$68 = "LEFT", $Q148 &lt; IF($H$68="", 0, $H$68)), $R148,
    FALSE, N("Check if case is 'RIGHT' and x axis value greater than z score"),
    AND($D$68 = "RIGHT", $Q148 &gt; IF($H$68="", 0, $H$68)), $R148,
    FALSE, N("Default case: Return NA()"),
    TRUE, NA()
)</f>
        <v>#N/A</v>
      </c>
      <c r="U148" s="81" t="e" cm="1">
        <f t="array" ref="U148">_xlfn.IFS(
    FALSE, N("Check if X1 shading is ON"),
    $U$48&lt;&gt;"x", NA(),
    FALSE, N("Check if case is 'LEFT' and x axis value less than z score"),
    AND($D$71 = "LEFT", $Q148 &lt; IF($H$71="", 0, $H$71)), $R148,
    FALSE, N("Check if case is 'RIGHT' and x axis value greater than z score"),
    AND($D$71 = "RIGHT", $Q148 &gt; IF($H$71="", 0, $H$71)), $R148,
    FALSE, N("Check if case is 'TWO' and both directions"),
    AND(
        $D$71 = "TWO",
        OR($Q148 &lt; -ABS($H$71), $Q148 &gt; ABS($H$71))
    ), $R148,
    FALSE, N("Default case: Return NA()"),
    TRUE, NA()
)</f>
        <v>#VALUE!</v>
      </c>
      <c r="V148" s="38"/>
      <c r="W148" s="23">
        <v>0.66666666666666441</v>
      </c>
      <c r="X148" s="23">
        <v>0.20599999999999999</v>
      </c>
      <c r="Y148" s="23">
        <f t="shared" si="28"/>
        <v>0.20599999999999999</v>
      </c>
      <c r="Z148" s="23" t="str">
        <f t="shared" si="29"/>
        <v>x</v>
      </c>
    </row>
    <row r="149" spans="1:26" ht="16" x14ac:dyDescent="0.2">
      <c r="A149" s="39"/>
      <c r="B149" s="23"/>
      <c r="C149" s="39">
        <f t="shared" si="32"/>
        <v>-1</v>
      </c>
      <c r="D149" s="39">
        <f t="shared" si="33"/>
        <v>-0.12</v>
      </c>
      <c r="E149" s="84" t="str">
        <f t="shared" si="34"/>
        <v>67</v>
      </c>
      <c r="F149" s="39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46">
        <f t="shared" si="22"/>
        <v>1.1249999999999976</v>
      </c>
      <c r="R149" s="81">
        <f t="shared" si="23"/>
        <v>0.21187664577570006</v>
      </c>
      <c r="S149" s="81" cm="1">
        <f t="array" ref="S149">_xlfn.IFS(
    FALSE, N("Check if X1 shading is ON"),
    $S$48&lt;&gt;"x", NA(),
    FALSE, N("Check if case is 'LEFT' and x axis value less than z score"),
    AND($D$67 = "LEFT", $Q149 &lt; IF($H$67="", 0, $H$67)), $R149,
    FALSE, N("Check if case is 'RIGHT' and x axis value greater than z score"),
    AND($D$67 = "RIGHT", $Q149 &gt; IF($H$67="", 0, $H$67)), $R149,
    FALSE, N("Check if case is 'TWO' and both directions"),
    AND(
        $D$67 = "TWO",
        OR($Q149 &lt; -ABS($H$67), $Q149 &gt; ABS($H$68))
    ), $R149,
    FALSE, N("Default case: Return NA()"),
    TRUE, NA()
)</f>
        <v>0.21187664577570006</v>
      </c>
      <c r="T149" s="81" t="e" cm="1">
        <f t="array" ref="T149">_xlfn.IFS(
    FALSE, N("Check if X1 shading is ON"),
    $S$48&lt;&gt;"x", NA(),
    FALSE, N("Check if case is 'LEFT' and x axis value less than z score"),
    AND($D$68 = "LEFT", $Q149 &lt; IF($H$68="", 0, $H$68)), $R149,
    FALSE, N("Check if case is 'RIGHT' and x axis value greater than z score"),
    AND($D$68 = "RIGHT", $Q149 &gt; IF($H$68="", 0, $H$68)), $R149,
    FALSE, N("Default case: Return NA()"),
    TRUE, NA()
)</f>
        <v>#N/A</v>
      </c>
      <c r="U149" s="81" t="e" cm="1">
        <f t="array" ref="U149">_xlfn.IFS(
    FALSE, N("Check if X1 shading is ON"),
    $U$48&lt;&gt;"x", NA(),
    FALSE, N("Check if case is 'LEFT' and x axis value less than z score"),
    AND($D$71 = "LEFT", $Q149 &lt; IF($H$71="", 0, $H$71)), $R149,
    FALSE, N("Check if case is 'RIGHT' and x axis value greater than z score"),
    AND($D$71 = "RIGHT", $Q149 &gt; IF($H$71="", 0, $H$71)), $R149,
    FALSE, N("Check if case is 'TWO' and both directions"),
    AND(
        $D$71 = "TWO",
        OR($Q149 &lt; -ABS($H$71), $Q149 &gt; ABS($H$71))
    ), $R149,
    FALSE, N("Default case: Return NA()"),
    TRUE, NA()
)</f>
        <v>#VALUE!</v>
      </c>
      <c r="V149" s="38"/>
      <c r="W149" s="23">
        <v>0.83333333333333093</v>
      </c>
      <c r="X149" s="23">
        <v>0.20599999999999999</v>
      </c>
      <c r="Y149" s="23">
        <f t="shared" si="28"/>
        <v>0.20599999999999999</v>
      </c>
      <c r="Z149" s="23" t="str">
        <f t="shared" si="29"/>
        <v>x</v>
      </c>
    </row>
    <row r="150" spans="1:26" ht="16" x14ac:dyDescent="0.2">
      <c r="A150" s="39"/>
      <c r="B150" s="23"/>
      <c r="C150" s="39">
        <f t="shared" si="32"/>
        <v>0</v>
      </c>
      <c r="D150" s="39">
        <f t="shared" si="33"/>
        <v>-0.12</v>
      </c>
      <c r="E150" s="84" t="str">
        <f t="shared" si="34"/>
        <v>75</v>
      </c>
      <c r="F150" s="39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46">
        <f t="shared" si="22"/>
        <v>1.1666666666666643</v>
      </c>
      <c r="R150" s="81">
        <f t="shared" si="23"/>
        <v>0.20199868555405945</v>
      </c>
      <c r="S150" s="81" cm="1">
        <f t="array" ref="S150">_xlfn.IFS(
    FALSE, N("Check if X1 shading is ON"),
    $S$48&lt;&gt;"x", NA(),
    FALSE, N("Check if case is 'LEFT' and x axis value less than z score"),
    AND($D$67 = "LEFT", $Q150 &lt; IF($H$67="", 0, $H$67)), $R150,
    FALSE, N("Check if case is 'RIGHT' and x axis value greater than z score"),
    AND($D$67 = "RIGHT", $Q150 &gt; IF($H$67="", 0, $H$67)), $R150,
    FALSE, N("Check if case is 'TWO' and both directions"),
    AND(
        $D$67 = "TWO",
        OR($Q150 &lt; -ABS($H$67), $Q150 &gt; ABS($H$68))
    ), $R150,
    FALSE, N("Default case: Return NA()"),
    TRUE, NA()
)</f>
        <v>0.20199868555405945</v>
      </c>
      <c r="T150" s="81" t="e" cm="1">
        <f t="array" ref="T150">_xlfn.IFS(
    FALSE, N("Check if X1 shading is ON"),
    $S$48&lt;&gt;"x", NA(),
    FALSE, N("Check if case is 'LEFT' and x axis value less than z score"),
    AND($D$68 = "LEFT", $Q150 &lt; IF($H$68="", 0, $H$68)), $R150,
    FALSE, N("Check if case is 'RIGHT' and x axis value greater than z score"),
    AND($D$68 = "RIGHT", $Q150 &gt; IF($H$68="", 0, $H$68)), $R150,
    FALSE, N("Default case: Return NA()"),
    TRUE, NA()
)</f>
        <v>#N/A</v>
      </c>
      <c r="U150" s="81" t="e" cm="1">
        <f t="array" ref="U150">_xlfn.IFS(
    FALSE, N("Check if X1 shading is ON"),
    $U$48&lt;&gt;"x", NA(),
    FALSE, N("Check if case is 'LEFT' and x axis value less than z score"),
    AND($D$71 = "LEFT", $Q150 &lt; IF($H$71="", 0, $H$71)), $R150,
    FALSE, N("Check if case is 'RIGHT' and x axis value greater than z score"),
    AND($D$71 = "RIGHT", $Q150 &gt; IF($H$71="", 0, $H$71)), $R150,
    FALSE, N("Check if case is 'TWO' and both directions"),
    AND(
        $D$71 = "TWO",
        OR($Q150 &lt; -ABS($H$71), $Q150 &gt; ABS($H$71))
    ), $R150,
    FALSE, N("Default case: Return NA()"),
    TRUE, NA()
)</f>
        <v>#VALUE!</v>
      </c>
      <c r="V150" s="38"/>
      <c r="W150" s="23">
        <v>-0.83333333333333526</v>
      </c>
      <c r="X150" s="23">
        <v>0.22999999999999998</v>
      </c>
      <c r="Y150" s="23">
        <f t="shared" si="28"/>
        <v>0.22999999999999998</v>
      </c>
      <c r="Z150" s="23" t="str">
        <f t="shared" si="29"/>
        <v>x</v>
      </c>
    </row>
    <row r="151" spans="1:26" ht="16" x14ac:dyDescent="0.2">
      <c r="A151" s="39"/>
      <c r="B151" s="23"/>
      <c r="C151" s="39">
        <f t="shared" si="32"/>
        <v>1</v>
      </c>
      <c r="D151" s="39">
        <f t="shared" si="33"/>
        <v>-0.12</v>
      </c>
      <c r="E151" s="84" t="str">
        <f t="shared" si="34"/>
        <v>83</v>
      </c>
      <c r="F151" s="39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46">
        <f t="shared" si="22"/>
        <v>1.208333333333331</v>
      </c>
      <c r="R151" s="81">
        <f t="shared" si="23"/>
        <v>0.19224719608678212</v>
      </c>
      <c r="S151" s="81" cm="1">
        <f t="array" ref="S151">_xlfn.IFS(
    FALSE, N("Check if X1 shading is ON"),
    $S$48&lt;&gt;"x", NA(),
    FALSE, N("Check if case is 'LEFT' and x axis value less than z score"),
    AND($D$67 = "LEFT", $Q151 &lt; IF($H$67="", 0, $H$67)), $R151,
    FALSE, N("Check if case is 'RIGHT' and x axis value greater than z score"),
    AND($D$67 = "RIGHT", $Q151 &gt; IF($H$67="", 0, $H$67)), $R151,
    FALSE, N("Check if case is 'TWO' and both directions"),
    AND(
        $D$67 = "TWO",
        OR($Q151 &lt; -ABS($H$67), $Q151 &gt; ABS($H$68))
    ), $R151,
    FALSE, N("Default case: Return NA()"),
    TRUE, NA()
)</f>
        <v>0.19224719608678212</v>
      </c>
      <c r="T151" s="81" t="e" cm="1">
        <f t="array" ref="T151">_xlfn.IFS(
    FALSE, N("Check if X1 shading is ON"),
    $S$48&lt;&gt;"x", NA(),
    FALSE, N("Check if case is 'LEFT' and x axis value less than z score"),
    AND($D$68 = "LEFT", $Q151 &lt; IF($H$68="", 0, $H$68)), $R151,
    FALSE, N("Check if case is 'RIGHT' and x axis value greater than z score"),
    AND($D$68 = "RIGHT", $Q151 &gt; IF($H$68="", 0, $H$68)), $R151,
    FALSE, N("Default case: Return NA()"),
    TRUE, NA()
)</f>
        <v>#N/A</v>
      </c>
      <c r="U151" s="81" t="e" cm="1">
        <f t="array" ref="U151">_xlfn.IFS(
    FALSE, N("Check if X1 shading is ON"),
    $U$48&lt;&gt;"x", NA(),
    FALSE, N("Check if case is 'LEFT' and x axis value less than z score"),
    AND($D$71 = "LEFT", $Q151 &lt; IF($H$71="", 0, $H$71)), $R151,
    FALSE, N("Check if case is 'RIGHT' and x axis value greater than z score"),
    AND($D$71 = "RIGHT", $Q151 &gt; IF($H$71="", 0, $H$71)), $R151,
    FALSE, N("Check if case is 'TWO' and both directions"),
    AND(
        $D$71 = "TWO",
        OR($Q151 &lt; -ABS($H$71), $Q151 &gt; ABS($H$71))
    ), $R151,
    FALSE, N("Default case: Return NA()"),
    TRUE, NA()
)</f>
        <v>#VALUE!</v>
      </c>
      <c r="V151" s="38"/>
      <c r="W151" s="23">
        <v>-0.66666666666666874</v>
      </c>
      <c r="X151" s="23">
        <v>0.22999999999999998</v>
      </c>
      <c r="Y151" s="23">
        <f t="shared" si="28"/>
        <v>0.22999999999999998</v>
      </c>
      <c r="Z151" s="23" t="str">
        <f t="shared" si="29"/>
        <v>x</v>
      </c>
    </row>
    <row r="152" spans="1:26" ht="16" x14ac:dyDescent="0.2">
      <c r="A152" s="39"/>
      <c r="B152" s="23"/>
      <c r="C152" s="39">
        <f t="shared" si="32"/>
        <v>2</v>
      </c>
      <c r="D152" s="39">
        <f t="shared" si="33"/>
        <v>-0.12</v>
      </c>
      <c r="E152" s="84" t="str">
        <f t="shared" si="34"/>
        <v>91</v>
      </c>
      <c r="F152" s="39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46">
        <f t="shared" si="22"/>
        <v>1.2499999999999978</v>
      </c>
      <c r="R152" s="81">
        <f t="shared" si="23"/>
        <v>0.18264908538902244</v>
      </c>
      <c r="S152" s="81" cm="1">
        <f t="array" ref="S152">_xlfn.IFS(
    FALSE, N("Check if X1 shading is ON"),
    $S$48&lt;&gt;"x", NA(),
    FALSE, N("Check if case is 'LEFT' and x axis value less than z score"),
    AND($D$67 = "LEFT", $Q152 &lt; IF($H$67="", 0, $H$67)), $R152,
    FALSE, N("Check if case is 'RIGHT' and x axis value greater than z score"),
    AND($D$67 = "RIGHT", $Q152 &gt; IF($H$67="", 0, $H$67)), $R152,
    FALSE, N("Check if case is 'TWO' and both directions"),
    AND(
        $D$67 = "TWO",
        OR($Q152 &lt; -ABS($H$67), $Q152 &gt; ABS($H$68))
    ), $R152,
    FALSE, N("Default case: Return NA()"),
    TRUE, NA()
)</f>
        <v>0.18264908538902244</v>
      </c>
      <c r="T152" s="81" t="e" cm="1">
        <f t="array" ref="T152">_xlfn.IFS(
    FALSE, N("Check if X1 shading is ON"),
    $S$48&lt;&gt;"x", NA(),
    FALSE, N("Check if case is 'LEFT' and x axis value less than z score"),
    AND($D$68 = "LEFT", $Q152 &lt; IF($H$68="", 0, $H$68)), $R152,
    FALSE, N("Check if case is 'RIGHT' and x axis value greater than z score"),
    AND($D$68 = "RIGHT", $Q152 &gt; IF($H$68="", 0, $H$68)), $R152,
    FALSE, N("Default case: Return NA()"),
    TRUE, NA()
)</f>
        <v>#N/A</v>
      </c>
      <c r="U152" s="81" t="e" cm="1">
        <f t="array" ref="U152">_xlfn.IFS(
    FALSE, N("Check if X1 shading is ON"),
    $U$48&lt;&gt;"x", NA(),
    FALSE, N("Check if case is 'LEFT' and x axis value less than z score"),
    AND($D$71 = "LEFT", $Q152 &lt; IF($H$71="", 0, $H$71)), $R152,
    FALSE, N("Check if case is 'RIGHT' and x axis value greater than z score"),
    AND($D$71 = "RIGHT", $Q152 &gt; IF($H$71="", 0, $H$71)), $R152,
    FALSE, N("Check if case is 'TWO' and both directions"),
    AND(
        $D$71 = "TWO",
        OR($Q152 &lt; -ABS($H$71), $Q152 &gt; ABS($H$71))
    ), $R152,
    FALSE, N("Default case: Return NA()"),
    TRUE, NA()
)</f>
        <v>#VALUE!</v>
      </c>
      <c r="V152" s="38"/>
      <c r="W152" s="23">
        <v>-0.50000000000000222</v>
      </c>
      <c r="X152" s="23">
        <v>0.22999999999999998</v>
      </c>
      <c r="Y152" s="23">
        <f t="shared" si="28"/>
        <v>0.22999999999999998</v>
      </c>
      <c r="Z152" s="23" t="str">
        <f t="shared" si="29"/>
        <v>x</v>
      </c>
    </row>
    <row r="153" spans="1:26" ht="16" x14ac:dyDescent="0.2">
      <c r="A153" s="39"/>
      <c r="B153" s="23"/>
      <c r="C153" s="39">
        <f t="shared" si="32"/>
        <v>3</v>
      </c>
      <c r="D153" s="39">
        <f t="shared" si="33"/>
        <v>-0.12</v>
      </c>
      <c r="E153" s="84" t="str">
        <f t="shared" si="34"/>
        <v>99</v>
      </c>
      <c r="F153" s="39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46">
        <f t="shared" si="22"/>
        <v>1.2916666666666645</v>
      </c>
      <c r="R153" s="81">
        <f t="shared" si="23"/>
        <v>0.17322916253851886</v>
      </c>
      <c r="S153" s="81" cm="1">
        <f t="array" ref="S153">_xlfn.IFS(
    FALSE, N("Check if X1 shading is ON"),
    $S$48&lt;&gt;"x", NA(),
    FALSE, N("Check if case is 'LEFT' and x axis value less than z score"),
    AND($D$67 = "LEFT", $Q153 &lt; IF($H$67="", 0, $H$67)), $R153,
    FALSE, N("Check if case is 'RIGHT' and x axis value greater than z score"),
    AND($D$67 = "RIGHT", $Q153 &gt; IF($H$67="", 0, $H$67)), $R153,
    FALSE, N("Check if case is 'TWO' and both directions"),
    AND(
        $D$67 = "TWO",
        OR($Q153 &lt; -ABS($H$67), $Q153 &gt; ABS($H$68))
    ), $R153,
    FALSE, N("Default case: Return NA()"),
    TRUE, NA()
)</f>
        <v>0.17322916253851886</v>
      </c>
      <c r="T153" s="81" t="e" cm="1">
        <f t="array" ref="T153">_xlfn.IFS(
    FALSE, N("Check if X1 shading is ON"),
    $S$48&lt;&gt;"x", NA(),
    FALSE, N("Check if case is 'LEFT' and x axis value less than z score"),
    AND($D$68 = "LEFT", $Q153 &lt; IF($H$68="", 0, $H$68)), $R153,
    FALSE, N("Check if case is 'RIGHT' and x axis value greater than z score"),
    AND($D$68 = "RIGHT", $Q153 &gt; IF($H$68="", 0, $H$68)), $R153,
    FALSE, N("Default case: Return NA()"),
    TRUE, NA()
)</f>
        <v>#N/A</v>
      </c>
      <c r="U153" s="81" t="e" cm="1">
        <f t="array" ref="U153">_xlfn.IFS(
    FALSE, N("Check if X1 shading is ON"),
    $U$48&lt;&gt;"x", NA(),
    FALSE, N("Check if case is 'LEFT' and x axis value less than z score"),
    AND($D$71 = "LEFT", $Q153 &lt; IF($H$71="", 0, $H$71)), $R153,
    FALSE, N("Check if case is 'RIGHT' and x axis value greater than z score"),
    AND($D$71 = "RIGHT", $Q153 &gt; IF($H$71="", 0, $H$71)), $R153,
    FALSE, N("Check if case is 'TWO' and both directions"),
    AND(
        $D$71 = "TWO",
        OR($Q153 &lt; -ABS($H$71), $Q153 &gt; ABS($H$71))
    ), $R153,
    FALSE, N("Default case: Return NA()"),
    TRUE, NA()
)</f>
        <v>#VALUE!</v>
      </c>
      <c r="V153" s="38"/>
      <c r="W153" s="23">
        <v>-0.33333333333333548</v>
      </c>
      <c r="X153" s="23">
        <v>0.22999999999999998</v>
      </c>
      <c r="Y153" s="23">
        <f t="shared" si="28"/>
        <v>0.22999999999999998</v>
      </c>
      <c r="Z153" s="23" t="str">
        <f t="shared" si="29"/>
        <v>x</v>
      </c>
    </row>
    <row r="154" spans="1:26" ht="16" x14ac:dyDescent="0.2">
      <c r="A154" s="39"/>
      <c r="B154" s="23"/>
      <c r="C154" s="23"/>
      <c r="D154" s="39"/>
      <c r="E154" s="39"/>
      <c r="F154" s="39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46">
        <f t="shared" si="22"/>
        <v>1.3333333333333313</v>
      </c>
      <c r="R154" s="81">
        <f t="shared" si="23"/>
        <v>0.16401007467599407</v>
      </c>
      <c r="S154" s="81" cm="1">
        <f t="array" ref="S154">_xlfn.IFS(
    FALSE, N("Check if X1 shading is ON"),
    $S$48&lt;&gt;"x", NA(),
    FALSE, N("Check if case is 'LEFT' and x axis value less than z score"),
    AND($D$67 = "LEFT", $Q154 &lt; IF($H$67="", 0, $H$67)), $R154,
    FALSE, N("Check if case is 'RIGHT' and x axis value greater than z score"),
    AND($D$67 = "RIGHT", $Q154 &gt; IF($H$67="", 0, $H$67)), $R154,
    FALSE, N("Check if case is 'TWO' and both directions"),
    AND(
        $D$67 = "TWO",
        OR($Q154 &lt; -ABS($H$67), $Q154 &gt; ABS($H$68))
    ), $R154,
    FALSE, N("Default case: Return NA()"),
    TRUE, NA()
)</f>
        <v>0.16401007467599407</v>
      </c>
      <c r="T154" s="81" t="e" cm="1">
        <f t="array" ref="T154">_xlfn.IFS(
    FALSE, N("Check if X1 shading is ON"),
    $S$48&lt;&gt;"x", NA(),
    FALSE, N("Check if case is 'LEFT' and x axis value less than z score"),
    AND($D$68 = "LEFT", $Q154 &lt; IF($H$68="", 0, $H$68)), $R154,
    FALSE, N("Check if case is 'RIGHT' and x axis value greater than z score"),
    AND($D$68 = "RIGHT", $Q154 &gt; IF($H$68="", 0, $H$68)), $R154,
    FALSE, N("Default case: Return NA()"),
    TRUE, NA()
)</f>
        <v>#N/A</v>
      </c>
      <c r="U154" s="81" t="e" cm="1">
        <f t="array" ref="U154">_xlfn.IFS(
    FALSE, N("Check if X1 shading is ON"),
    $U$48&lt;&gt;"x", NA(),
    FALSE, N("Check if case is 'LEFT' and x axis value less than z score"),
    AND($D$71 = "LEFT", $Q154 &lt; IF($H$71="", 0, $H$71)), $R154,
    FALSE, N("Check if case is 'RIGHT' and x axis value greater than z score"),
    AND($D$71 = "RIGHT", $Q154 &gt; IF($H$71="", 0, $H$71)), $R154,
    FALSE, N("Check if case is 'TWO' and both directions"),
    AND(
        $D$71 = "TWO",
        OR($Q154 &lt; -ABS($H$71), $Q154 &gt; ABS($H$71))
    ), $R154,
    FALSE, N("Default case: Return NA()"),
    TRUE, NA()
)</f>
        <v>#VALUE!</v>
      </c>
      <c r="V154" s="38"/>
      <c r="W154" s="23">
        <v>-0.16666666666666879</v>
      </c>
      <c r="X154" s="23">
        <v>0.22999999999999998</v>
      </c>
      <c r="Y154" s="23">
        <f t="shared" si="28"/>
        <v>0.22999999999999998</v>
      </c>
      <c r="Z154" s="23" t="str">
        <f t="shared" si="29"/>
        <v>x</v>
      </c>
    </row>
    <row r="155" spans="1:26" ht="19" x14ac:dyDescent="0.25">
      <c r="A155" s="78" t="s">
        <v>401</v>
      </c>
      <c r="B155" s="23"/>
      <c r="C155" s="5" t="str">
        <f>$F$66</f>
        <v>σ</v>
      </c>
      <c r="D155" s="46">
        <f>F67</f>
        <v>8</v>
      </c>
      <c r="E155" s="39"/>
      <c r="F155" s="39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46">
        <f t="shared" si="22"/>
        <v>1.374999999999998</v>
      </c>
      <c r="R155" s="81">
        <f t="shared" si="23"/>
        <v>0.15501226545829364</v>
      </c>
      <c r="S155" s="81" cm="1">
        <f t="array" ref="S155">_xlfn.IFS(
    FALSE, N("Check if X1 shading is ON"),
    $S$48&lt;&gt;"x", NA(),
    FALSE, N("Check if case is 'LEFT' and x axis value less than z score"),
    AND($D$67 = "LEFT", $Q155 &lt; IF($H$67="", 0, $H$67)), $R155,
    FALSE, N("Check if case is 'RIGHT' and x axis value greater than z score"),
    AND($D$67 = "RIGHT", $Q155 &gt; IF($H$67="", 0, $H$67)), $R155,
    FALSE, N("Check if case is 'TWO' and both directions"),
    AND(
        $D$67 = "TWO",
        OR($Q155 &lt; -ABS($H$67), $Q155 &gt; ABS($H$68))
    ), $R155,
    FALSE, N("Default case: Return NA()"),
    TRUE, NA()
)</f>
        <v>0.15501226545829364</v>
      </c>
      <c r="T155" s="81" t="e" cm="1">
        <f t="array" ref="T155">_xlfn.IFS(
    FALSE, N("Check if X1 shading is ON"),
    $S$48&lt;&gt;"x", NA(),
    FALSE, N("Check if case is 'LEFT' and x axis value less than z score"),
    AND($D$68 = "LEFT", $Q155 &lt; IF($H$68="", 0, $H$68)), $R155,
    FALSE, N("Check if case is 'RIGHT' and x axis value greater than z score"),
    AND($D$68 = "RIGHT", $Q155 &gt; IF($H$68="", 0, $H$68)), $R155,
    FALSE, N("Default case: Return NA()"),
    TRUE, NA()
)</f>
        <v>#N/A</v>
      </c>
      <c r="U155" s="81" t="e" cm="1">
        <f t="array" ref="U155">_xlfn.IFS(
    FALSE, N("Check if X1 shading is ON"),
    $U$48&lt;&gt;"x", NA(),
    FALSE, N("Check if case is 'LEFT' and x axis value less than z score"),
    AND($D$71 = "LEFT", $Q155 &lt; IF($H$71="", 0, $H$71)), $R155,
    FALSE, N("Check if case is 'RIGHT' and x axis value greater than z score"),
    AND($D$71 = "RIGHT", $Q155 &gt; IF($H$71="", 0, $H$71)), $R155,
    FALSE, N("Check if case is 'TWO' and both directions"),
    AND(
        $D$71 = "TWO",
        OR($Q155 &lt; -ABS($H$71), $Q155 &gt; ABS($H$71))
    ), $R155,
    FALSE, N("Default case: Return NA()"),
    TRUE, NA()
)</f>
        <v>#VALUE!</v>
      </c>
      <c r="V155" s="38"/>
      <c r="W155" s="23">
        <v>0.16666666666666449</v>
      </c>
      <c r="X155" s="23">
        <v>0.22999999999999998</v>
      </c>
      <c r="Y155" s="23">
        <f t="shared" si="28"/>
        <v>0.22999999999999998</v>
      </c>
      <c r="Z155" s="23" t="str">
        <f t="shared" si="29"/>
        <v>x</v>
      </c>
    </row>
    <row r="156" spans="1:26" ht="51" x14ac:dyDescent="0.2">
      <c r="A156" s="44" t="s">
        <v>289</v>
      </c>
      <c r="B156" s="5" t="s">
        <v>290</v>
      </c>
      <c r="C156" s="45" t="str">
        <f>LEFT(A155,6)&amp;" "&amp;$B$67&amp;" axis"</f>
        <v>X1 std normal pop axis</v>
      </c>
      <c r="D156" s="45" t="str">
        <f>$B$67&amp;" stdev y"</f>
        <v>normal pop stdev y</v>
      </c>
      <c r="E156" s="23"/>
      <c r="F156" s="23"/>
      <c r="G156" s="45" t="str">
        <f>$B$67&amp;" stdev labels"</f>
        <v>normal pop stdev labels</v>
      </c>
      <c r="H156" s="16"/>
      <c r="I156" s="38"/>
      <c r="J156" s="38"/>
      <c r="K156" s="38"/>
      <c r="L156" s="38"/>
      <c r="M156" s="38"/>
      <c r="N156" s="38"/>
      <c r="O156" s="38"/>
      <c r="P156" s="38"/>
      <c r="Q156" s="46">
        <f t="shared" si="22"/>
        <v>1.4166666666666647</v>
      </c>
      <c r="R156" s="81">
        <f t="shared" si="23"/>
        <v>0.14625395427953614</v>
      </c>
      <c r="S156" s="81" cm="1">
        <f t="array" ref="S156">_xlfn.IFS(
    FALSE, N("Check if X1 shading is ON"),
    $S$48&lt;&gt;"x", NA(),
    FALSE, N("Check if case is 'LEFT' and x axis value less than z score"),
    AND($D$67 = "LEFT", $Q156 &lt; IF($H$67="", 0, $H$67)), $R156,
    FALSE, N("Check if case is 'RIGHT' and x axis value greater than z score"),
    AND($D$67 = "RIGHT", $Q156 &gt; IF($H$67="", 0, $H$67)), $R156,
    FALSE, N("Check if case is 'TWO' and both directions"),
    AND(
        $D$67 = "TWO",
        OR($Q156 &lt; -ABS($H$67), $Q156 &gt; ABS($H$68))
    ), $R156,
    FALSE, N("Default case: Return NA()"),
    TRUE, NA()
)</f>
        <v>0.14625395427953614</v>
      </c>
      <c r="T156" s="81" t="e" cm="1">
        <f t="array" ref="T156">_xlfn.IFS(
    FALSE, N("Check if X1 shading is ON"),
    $S$48&lt;&gt;"x", NA(),
    FALSE, N("Check if case is 'LEFT' and x axis value less than z score"),
    AND($D$68 = "LEFT", $Q156 &lt; IF($H$68="", 0, $H$68)), $R156,
    FALSE, N("Check if case is 'RIGHT' and x axis value greater than z score"),
    AND($D$68 = "RIGHT", $Q156 &gt; IF($H$68="", 0, $H$68)), $R156,
    FALSE, N("Default case: Return NA()"),
    TRUE, NA()
)</f>
        <v>#N/A</v>
      </c>
      <c r="U156" s="81" t="e" cm="1">
        <f t="array" ref="U156">_xlfn.IFS(
    FALSE, N("Check if X1 shading is ON"),
    $U$48&lt;&gt;"x", NA(),
    FALSE, N("Check if case is 'LEFT' and x axis value less than z score"),
    AND($D$71 = "LEFT", $Q156 &lt; IF($H$71="", 0, $H$71)), $R156,
    FALSE, N("Check if case is 'RIGHT' and x axis value greater than z score"),
    AND($D$71 = "RIGHT", $Q156 &gt; IF($H$71="", 0, $H$71)), $R156,
    FALSE, N("Check if case is 'TWO' and both directions"),
    AND(
        $D$71 = "TWO",
        OR($Q156 &lt; -ABS($H$71), $Q156 &gt; ABS($H$71))
    ), $R156,
    FALSE, N("Default case: Return NA()"),
    TRUE, NA()
)</f>
        <v>#VALUE!</v>
      </c>
      <c r="V156" s="38"/>
      <c r="W156" s="23">
        <v>0.33333333333333115</v>
      </c>
      <c r="X156" s="23">
        <v>0.22999999999999998</v>
      </c>
      <c r="Y156" s="23">
        <f t="shared" si="28"/>
        <v>0.22999999999999998</v>
      </c>
      <c r="Z156" s="23" t="str">
        <f t="shared" si="29"/>
        <v>x</v>
      </c>
    </row>
    <row r="157" spans="1:26" ht="16" x14ac:dyDescent="0.2">
      <c r="A157" s="39">
        <f>L52</f>
        <v>0</v>
      </c>
      <c r="B157" s="23">
        <v>-0.09</v>
      </c>
      <c r="C157" s="39">
        <f>C114</f>
        <v>-4</v>
      </c>
      <c r="D157" s="39" t="e">
        <f>IF(
    A157="x",
    B157,
    NA()
)</f>
        <v>#N/A</v>
      </c>
      <c r="E157" s="16"/>
      <c r="F157" s="108">
        <f>D155</f>
        <v>8</v>
      </c>
      <c r="G157" s="84" t="str">
        <f>IF($F$67 = "", "",
    C155&amp;" = "&amp;TEXT(F157,
        IF($L$62 = 0,
            "#,##0;-#,##0;0",
            "#,##0." &amp; REPT("0", $L$62) &amp; ";-#,##0." &amp; REPT("0", $L$62) &amp; ";0"
        )
    )
)</f>
        <v>σ = 8</v>
      </c>
      <c r="H157" s="16"/>
      <c r="I157" s="38"/>
      <c r="J157" s="38"/>
      <c r="K157" s="38"/>
      <c r="L157" s="38"/>
      <c r="M157" s="38"/>
      <c r="N157" s="38"/>
      <c r="O157" s="38"/>
      <c r="P157" s="38"/>
      <c r="Q157" s="46">
        <f t="shared" si="22"/>
        <v>1.4583333333333315</v>
      </c>
      <c r="R157" s="81">
        <f t="shared" si="23"/>
        <v>0.13775113536619821</v>
      </c>
      <c r="S157" s="81" cm="1">
        <f t="array" ref="S157">_xlfn.IFS(
    FALSE, N("Check if X1 shading is ON"),
    $S$48&lt;&gt;"x", NA(),
    FALSE, N("Check if case is 'LEFT' and x axis value less than z score"),
    AND($D$67 = "LEFT", $Q157 &lt; IF($H$67="", 0, $H$67)), $R157,
    FALSE, N("Check if case is 'RIGHT' and x axis value greater than z score"),
    AND($D$67 = "RIGHT", $Q157 &gt; IF($H$67="", 0, $H$67)), $R157,
    FALSE, N("Check if case is 'TWO' and both directions"),
    AND(
        $D$67 = "TWO",
        OR($Q157 &lt; -ABS($H$67), $Q157 &gt; ABS($H$68))
    ), $R157,
    FALSE, N("Default case: Return NA()"),
    TRUE, NA()
)</f>
        <v>0.13775113536619821</v>
      </c>
      <c r="T157" s="81" t="e" cm="1">
        <f t="array" ref="T157">_xlfn.IFS(
    FALSE, N("Check if X1 shading is ON"),
    $S$48&lt;&gt;"x", NA(),
    FALSE, N("Check if case is 'LEFT' and x axis value less than z score"),
    AND($D$68 = "LEFT", $Q157 &lt; IF($H$68="", 0, $H$68)), $R157,
    FALSE, N("Check if case is 'RIGHT' and x axis value greater than z score"),
    AND($D$68 = "RIGHT", $Q157 &gt; IF($H$68="", 0, $H$68)), $R157,
    FALSE, N("Default case: Return NA()"),
    TRUE, NA()
)</f>
        <v>#N/A</v>
      </c>
      <c r="U157" s="81" t="e" cm="1">
        <f t="array" ref="U157">_xlfn.IFS(
    FALSE, N("Check if X1 shading is ON"),
    $U$48&lt;&gt;"x", NA(),
    FALSE, N("Check if case is 'LEFT' and x axis value less than z score"),
    AND($D$71 = "LEFT", $Q157 &lt; IF($H$71="", 0, $H$71)), $R157,
    FALSE, N("Check if case is 'RIGHT' and x axis value greater than z score"),
    AND($D$71 = "RIGHT", $Q157 &gt; IF($H$71="", 0, $H$71)), $R157,
    FALSE, N("Check if case is 'TWO' and both directions"),
    AND(
        $D$71 = "TWO",
        OR($Q157 &lt; -ABS($H$71), $Q157 &gt; ABS($H$71))
    ), $R157,
    FALSE, N("Default case: Return NA()"),
    TRUE, NA()
)</f>
        <v>#VALUE!</v>
      </c>
      <c r="V157" s="38"/>
      <c r="W157" s="23">
        <v>0.49999999999999789</v>
      </c>
      <c r="X157" s="23">
        <v>0.22999999999999998</v>
      </c>
      <c r="Y157" s="23">
        <f t="shared" si="28"/>
        <v>0.22999999999999998</v>
      </c>
      <c r="Z157" s="23" t="str">
        <f t="shared" si="29"/>
        <v>x</v>
      </c>
    </row>
    <row r="158" spans="1:26" ht="16" x14ac:dyDescent="0.2">
      <c r="A158" s="39"/>
      <c r="B158" s="23"/>
      <c r="C158" s="39">
        <f t="shared" ref="C158:C162" si="35">C115</f>
        <v>-3</v>
      </c>
      <c r="D158" s="39" t="e">
        <f>D157</f>
        <v>#N/A</v>
      </c>
      <c r="E158" s="23">
        <v>-3</v>
      </c>
      <c r="F158" s="109">
        <f t="shared" ref="F158:F164" si="36">E158*$F$67</f>
        <v>-24</v>
      </c>
      <c r="G158" s="84" t="str">
        <f t="shared" ref="G158:G164" si="37">IF($F$67 = "", "",
    TEXT(F158,
        IF($L$62 = 0,
            "+#,##0;-#,##0;0",
            "+#,##0." &amp; REPT("0", $L$62) &amp; ";-#,##0." &amp; REPT("0", $L$62) &amp; ";0"
        )
    )
)</f>
        <v>-24</v>
      </c>
      <c r="H158" s="16"/>
      <c r="I158" s="38"/>
      <c r="J158" s="38"/>
      <c r="K158" s="38"/>
      <c r="L158" s="38"/>
      <c r="M158" s="38"/>
      <c r="N158" s="38"/>
      <c r="O158" s="38"/>
      <c r="P158" s="38"/>
      <c r="Q158" s="46">
        <f t="shared" si="22"/>
        <v>1.4999999999999982</v>
      </c>
      <c r="R158" s="81">
        <f t="shared" si="23"/>
        <v>0.12951759566589208</v>
      </c>
      <c r="S158" s="81" cm="1">
        <f t="array" ref="S158">_xlfn.IFS(
    FALSE, N("Check if X1 shading is ON"),
    $S$48&lt;&gt;"x", NA(),
    FALSE, N("Check if case is 'LEFT' and x axis value less than z score"),
    AND($D$67 = "LEFT", $Q158 &lt; IF($H$67="", 0, $H$67)), $R158,
    FALSE, N("Check if case is 'RIGHT' and x axis value greater than z score"),
    AND($D$67 = "RIGHT", $Q158 &gt; IF($H$67="", 0, $H$67)), $R158,
    FALSE, N("Check if case is 'TWO' and both directions"),
    AND(
        $D$67 = "TWO",
        OR($Q158 &lt; -ABS($H$67), $Q158 &gt; ABS($H$68))
    ), $R158,
    FALSE, N("Default case: Return NA()"),
    TRUE, NA()
)</f>
        <v>0.12951759566589208</v>
      </c>
      <c r="T158" s="81" t="e" cm="1">
        <f t="array" ref="T158">_xlfn.IFS(
    FALSE, N("Check if X1 shading is ON"),
    $S$48&lt;&gt;"x", NA(),
    FALSE, N("Check if case is 'LEFT' and x axis value less than z score"),
    AND($D$68 = "LEFT", $Q158 &lt; IF($H$68="", 0, $H$68)), $R158,
    FALSE, N("Check if case is 'RIGHT' and x axis value greater than z score"),
    AND($D$68 = "RIGHT", $Q158 &gt; IF($H$68="", 0, $H$68)), $R158,
    FALSE, N("Default case: Return NA()"),
    TRUE, NA()
)</f>
        <v>#N/A</v>
      </c>
      <c r="U158" s="81" t="e" cm="1">
        <f t="array" ref="U158">_xlfn.IFS(
    FALSE, N("Check if X1 shading is ON"),
    $U$48&lt;&gt;"x", NA(),
    FALSE, N("Check if case is 'LEFT' and x axis value less than z score"),
    AND($D$71 = "LEFT", $Q158 &lt; IF($H$71="", 0, $H$71)), $R158,
    FALSE, N("Check if case is 'RIGHT' and x axis value greater than z score"),
    AND($D$71 = "RIGHT", $Q158 &gt; IF($H$71="", 0, $H$71)), $R158,
    FALSE, N("Check if case is 'TWO' and both directions"),
    AND(
        $D$71 = "TWO",
        OR($Q158 &lt; -ABS($H$71), $Q158 &gt; ABS($H$71))
    ), $R158,
    FALSE, N("Default case: Return NA()"),
    TRUE, NA()
)</f>
        <v>#VALUE!</v>
      </c>
      <c r="V158" s="38"/>
      <c r="W158" s="23">
        <v>0.66666666666666441</v>
      </c>
      <c r="X158" s="23">
        <v>0.22999999999999998</v>
      </c>
      <c r="Y158" s="23">
        <f t="shared" si="28"/>
        <v>0.22999999999999998</v>
      </c>
      <c r="Z158" s="23" t="str">
        <f t="shared" si="29"/>
        <v>x</v>
      </c>
    </row>
    <row r="159" spans="1:26" ht="16" x14ac:dyDescent="0.2">
      <c r="A159" s="39"/>
      <c r="B159" s="23"/>
      <c r="C159" s="39">
        <f t="shared" si="35"/>
        <v>-2</v>
      </c>
      <c r="D159" s="39" t="e">
        <f>D158</f>
        <v>#N/A</v>
      </c>
      <c r="E159" s="23">
        <v>-2</v>
      </c>
      <c r="F159" s="109">
        <f t="shared" si="36"/>
        <v>-16</v>
      </c>
      <c r="G159" s="84" t="str">
        <f t="shared" si="37"/>
        <v>-16</v>
      </c>
      <c r="H159" s="16"/>
      <c r="I159" s="38"/>
      <c r="J159" s="38"/>
      <c r="K159" s="38"/>
      <c r="L159" s="38"/>
      <c r="M159" s="38"/>
      <c r="N159" s="38"/>
      <c r="O159" s="38"/>
      <c r="P159" s="38"/>
      <c r="Q159" s="46">
        <f t="shared" si="22"/>
        <v>1.541666666666665</v>
      </c>
      <c r="R159" s="81">
        <f t="shared" si="23"/>
        <v>0.12156495028818123</v>
      </c>
      <c r="S159" s="81" cm="1">
        <f t="array" ref="S159">_xlfn.IFS(
    FALSE, N("Check if X1 shading is ON"),
    $S$48&lt;&gt;"x", NA(),
    FALSE, N("Check if case is 'LEFT' and x axis value less than z score"),
    AND($D$67 = "LEFT", $Q159 &lt; IF($H$67="", 0, $H$67)), $R159,
    FALSE, N("Check if case is 'RIGHT' and x axis value greater than z score"),
    AND($D$67 = "RIGHT", $Q159 &gt; IF($H$67="", 0, $H$67)), $R159,
    FALSE, N("Check if case is 'TWO' and both directions"),
    AND(
        $D$67 = "TWO",
        OR($Q159 &lt; -ABS($H$67), $Q159 &gt; ABS($H$68))
    ), $R159,
    FALSE, N("Default case: Return NA()"),
    TRUE, NA()
)</f>
        <v>0.12156495028818123</v>
      </c>
      <c r="T159" s="81" t="e" cm="1">
        <f t="array" ref="T159">_xlfn.IFS(
    FALSE, N("Check if X1 shading is ON"),
    $S$48&lt;&gt;"x", NA(),
    FALSE, N("Check if case is 'LEFT' and x axis value less than z score"),
    AND($D$68 = "LEFT", $Q159 &lt; IF($H$68="", 0, $H$68)), $R159,
    FALSE, N("Check if case is 'RIGHT' and x axis value greater than z score"),
    AND($D$68 = "RIGHT", $Q159 &gt; IF($H$68="", 0, $H$68)), $R159,
    FALSE, N("Default case: Return NA()"),
    TRUE, NA()
)</f>
        <v>#N/A</v>
      </c>
      <c r="U159" s="81" t="e" cm="1">
        <f t="array" ref="U159">_xlfn.IFS(
    FALSE, N("Check if X1 shading is ON"),
    $U$48&lt;&gt;"x", NA(),
    FALSE, N("Check if case is 'LEFT' and x axis value less than z score"),
    AND($D$71 = "LEFT", $Q159 &lt; IF($H$71="", 0, $H$71)), $R159,
    FALSE, N("Check if case is 'RIGHT' and x axis value greater than z score"),
    AND($D$71 = "RIGHT", $Q159 &gt; IF($H$71="", 0, $H$71)), $R159,
    FALSE, N("Check if case is 'TWO' and both directions"),
    AND(
        $D$71 = "TWO",
        OR($Q159 &lt; -ABS($H$71), $Q159 &gt; ABS($H$71))
    ), $R159,
    FALSE, N("Default case: Return NA()"),
    TRUE, NA()
)</f>
        <v>#VALUE!</v>
      </c>
      <c r="V159" s="38"/>
      <c r="W159" s="23">
        <v>0.83333333333333093</v>
      </c>
      <c r="X159" s="23">
        <v>0.22999999999999998</v>
      </c>
      <c r="Y159" s="23">
        <f t="shared" si="28"/>
        <v>0.22999999999999998</v>
      </c>
      <c r="Z159" s="23" t="str">
        <f t="shared" si="29"/>
        <v>x</v>
      </c>
    </row>
    <row r="160" spans="1:26" ht="16" x14ac:dyDescent="0.2">
      <c r="A160" s="39"/>
      <c r="B160" s="23"/>
      <c r="C160" s="39">
        <f t="shared" si="35"/>
        <v>-1</v>
      </c>
      <c r="D160" s="39" t="e">
        <f t="shared" ref="D160:D162" si="38">D159</f>
        <v>#N/A</v>
      </c>
      <c r="E160" s="23">
        <v>-1</v>
      </c>
      <c r="F160" s="109">
        <f t="shared" si="36"/>
        <v>-8</v>
      </c>
      <c r="G160" s="84" t="str">
        <f t="shared" si="37"/>
        <v>-8</v>
      </c>
      <c r="H160" s="16"/>
      <c r="I160" s="38"/>
      <c r="J160" s="38"/>
      <c r="K160" s="38"/>
      <c r="L160" s="38"/>
      <c r="M160" s="38"/>
      <c r="N160" s="38"/>
      <c r="O160" s="38"/>
      <c r="P160" s="38"/>
      <c r="Q160" s="46">
        <f t="shared" si="22"/>
        <v>1.5833333333333317</v>
      </c>
      <c r="R160" s="81">
        <f t="shared" si="23"/>
        <v>0.11390269412019215</v>
      </c>
      <c r="S160" s="81" cm="1">
        <f t="array" ref="S160">_xlfn.IFS(
    FALSE, N("Check if X1 shading is ON"),
    $S$48&lt;&gt;"x", NA(),
    FALSE, N("Check if case is 'LEFT' and x axis value less than z score"),
    AND($D$67 = "LEFT", $Q160 &lt; IF($H$67="", 0, $H$67)), $R160,
    FALSE, N("Check if case is 'RIGHT' and x axis value greater than z score"),
    AND($D$67 = "RIGHT", $Q160 &gt; IF($H$67="", 0, $H$67)), $R160,
    FALSE, N("Check if case is 'TWO' and both directions"),
    AND(
        $D$67 = "TWO",
        OR($Q160 &lt; -ABS($H$67), $Q160 &gt; ABS($H$68))
    ), $R160,
    FALSE, N("Default case: Return NA()"),
    TRUE, NA()
)</f>
        <v>0.11390269412019215</v>
      </c>
      <c r="T160" s="81" t="e" cm="1">
        <f t="array" ref="T160">_xlfn.IFS(
    FALSE, N("Check if X1 shading is ON"),
    $S$48&lt;&gt;"x", NA(),
    FALSE, N("Check if case is 'LEFT' and x axis value less than z score"),
    AND($D$68 = "LEFT", $Q160 &lt; IF($H$68="", 0, $H$68)), $R160,
    FALSE, N("Check if case is 'RIGHT' and x axis value greater than z score"),
    AND($D$68 = "RIGHT", $Q160 &gt; IF($H$68="", 0, $H$68)), $R160,
    FALSE, N("Default case: Return NA()"),
    TRUE, NA()
)</f>
        <v>#N/A</v>
      </c>
      <c r="U160" s="81" t="e" cm="1">
        <f t="array" ref="U160">_xlfn.IFS(
    FALSE, N("Check if X1 shading is ON"),
    $U$48&lt;&gt;"x", NA(),
    FALSE, N("Check if case is 'LEFT' and x axis value less than z score"),
    AND($D$71 = "LEFT", $Q160 &lt; IF($H$71="", 0, $H$71)), $R160,
    FALSE, N("Check if case is 'RIGHT' and x axis value greater than z score"),
    AND($D$71 = "RIGHT", $Q160 &gt; IF($H$71="", 0, $H$71)), $R160,
    FALSE, N("Check if case is 'TWO' and both directions"),
    AND(
        $D$71 = "TWO",
        OR($Q160 &lt; -ABS($H$71), $Q160 &gt; ABS($H$71))
    ), $R160,
    FALSE, N("Default case: Return NA()"),
    TRUE, NA()
)</f>
        <v>#VALUE!</v>
      </c>
      <c r="V160" s="38"/>
      <c r="W160" s="23">
        <v>-0.83333333333333526</v>
      </c>
      <c r="X160" s="23">
        <v>0.254</v>
      </c>
      <c r="Y160" s="23">
        <f t="shared" si="28"/>
        <v>0.254</v>
      </c>
      <c r="Z160" s="23" t="str">
        <f t="shared" si="29"/>
        <v>x</v>
      </c>
    </row>
    <row r="161" spans="1:26" ht="16" x14ac:dyDescent="0.2">
      <c r="A161" s="39"/>
      <c r="B161" s="23"/>
      <c r="C161" s="39">
        <f t="shared" si="35"/>
        <v>0</v>
      </c>
      <c r="D161" s="39" t="e">
        <f t="shared" si="38"/>
        <v>#N/A</v>
      </c>
      <c r="E161" s="48">
        <v>0</v>
      </c>
      <c r="F161" s="109">
        <f t="shared" si="36"/>
        <v>0</v>
      </c>
      <c r="G161" s="84" t="str">
        <f t="shared" si="37"/>
        <v>0</v>
      </c>
      <c r="H161" s="16"/>
      <c r="I161" s="38"/>
      <c r="J161" s="38"/>
      <c r="K161" s="38"/>
      <c r="L161" s="38"/>
      <c r="M161" s="38"/>
      <c r="N161" s="38"/>
      <c r="O161" s="38"/>
      <c r="P161" s="38"/>
      <c r="Q161" s="46">
        <f t="shared" si="22"/>
        <v>1.6249999999999984</v>
      </c>
      <c r="R161" s="81">
        <f t="shared" si="23"/>
        <v>0.10653826813058534</v>
      </c>
      <c r="S161" s="81" cm="1">
        <f t="array" ref="S161">_xlfn.IFS(
    FALSE, N("Check if X1 shading is ON"),
    $S$48&lt;&gt;"x", NA(),
    FALSE, N("Check if case is 'LEFT' and x axis value less than z score"),
    AND($D$67 = "LEFT", $Q161 &lt; IF($H$67="", 0, $H$67)), $R161,
    FALSE, N("Check if case is 'RIGHT' and x axis value greater than z score"),
    AND($D$67 = "RIGHT", $Q161 &gt; IF($H$67="", 0, $H$67)), $R161,
    FALSE, N("Check if case is 'TWO' and both directions"),
    AND(
        $D$67 = "TWO",
        OR($Q161 &lt; -ABS($H$67), $Q161 &gt; ABS($H$68))
    ), $R161,
    FALSE, N("Default case: Return NA()"),
    TRUE, NA()
)</f>
        <v>0.10653826813058534</v>
      </c>
      <c r="T161" s="81" t="e" cm="1">
        <f t="array" ref="T161">_xlfn.IFS(
    FALSE, N("Check if X1 shading is ON"),
    $S$48&lt;&gt;"x", NA(),
    FALSE, N("Check if case is 'LEFT' and x axis value less than z score"),
    AND($D$68 = "LEFT", $Q161 &lt; IF($H$68="", 0, $H$68)), $R161,
    FALSE, N("Check if case is 'RIGHT' and x axis value greater than z score"),
    AND($D$68 = "RIGHT", $Q161 &gt; IF($H$68="", 0, $H$68)), $R161,
    FALSE, N("Default case: Return NA()"),
    TRUE, NA()
)</f>
        <v>#N/A</v>
      </c>
      <c r="U161" s="81" t="e" cm="1">
        <f t="array" ref="U161">_xlfn.IFS(
    FALSE, N("Check if X1 shading is ON"),
    $U$48&lt;&gt;"x", NA(),
    FALSE, N("Check if case is 'LEFT' and x axis value less than z score"),
    AND($D$71 = "LEFT", $Q161 &lt; IF($H$71="", 0, $H$71)), $R161,
    FALSE, N("Check if case is 'RIGHT' and x axis value greater than z score"),
    AND($D$71 = "RIGHT", $Q161 &gt; IF($H$71="", 0, $H$71)), $R161,
    FALSE, N("Check if case is 'TWO' and both directions"),
    AND(
        $D$71 = "TWO",
        OR($Q161 &lt; -ABS($H$71), $Q161 &gt; ABS($H$71))
    ), $R161,
    FALSE, N("Default case: Return NA()"),
    TRUE, NA()
)</f>
        <v>#VALUE!</v>
      </c>
      <c r="V161" s="38"/>
      <c r="W161" s="23">
        <v>-0.66666666666666874</v>
      </c>
      <c r="X161" s="23">
        <v>0.254</v>
      </c>
      <c r="Y161" s="23">
        <f t="shared" si="28"/>
        <v>0.254</v>
      </c>
      <c r="Z161" s="23" t="str">
        <f t="shared" si="29"/>
        <v>x</v>
      </c>
    </row>
    <row r="162" spans="1:26" ht="16" x14ac:dyDescent="0.2">
      <c r="A162" s="39"/>
      <c r="B162" s="23"/>
      <c r="C162" s="39">
        <f t="shared" si="35"/>
        <v>1</v>
      </c>
      <c r="D162" s="39" t="e">
        <f t="shared" si="38"/>
        <v>#N/A</v>
      </c>
      <c r="E162" s="48">
        <v>1</v>
      </c>
      <c r="F162" s="109">
        <f t="shared" si="36"/>
        <v>8</v>
      </c>
      <c r="G162" s="84" t="str">
        <f t="shared" si="37"/>
        <v>+8</v>
      </c>
      <c r="H162" s="16"/>
      <c r="I162" s="38"/>
      <c r="J162" s="38"/>
      <c r="K162" s="38"/>
      <c r="L162" s="38"/>
      <c r="M162" s="38"/>
      <c r="N162" s="38"/>
      <c r="O162" s="38"/>
      <c r="P162" s="38"/>
      <c r="Q162" s="46">
        <f t="shared" si="22"/>
        <v>1.6666666666666652</v>
      </c>
      <c r="R162" s="81">
        <f t="shared" si="23"/>
        <v>9.9477138792748943E-2</v>
      </c>
      <c r="S162" s="81" cm="1">
        <f t="array" ref="S162">_xlfn.IFS(
    FALSE, N("Check if X1 shading is ON"),
    $S$48&lt;&gt;"x", NA(),
    FALSE, N("Check if case is 'LEFT' and x axis value less than z score"),
    AND($D$67 = "LEFT", $Q162 &lt; IF($H$67="", 0, $H$67)), $R162,
    FALSE, N("Check if case is 'RIGHT' and x axis value greater than z score"),
    AND($D$67 = "RIGHT", $Q162 &gt; IF($H$67="", 0, $H$67)), $R162,
    FALSE, N("Check if case is 'TWO' and both directions"),
    AND(
        $D$67 = "TWO",
        OR($Q162 &lt; -ABS($H$67), $Q162 &gt; ABS($H$68))
    ), $R162,
    FALSE, N("Default case: Return NA()"),
    TRUE, NA()
)</f>
        <v>9.9477138792748943E-2</v>
      </c>
      <c r="T162" s="81" t="e" cm="1">
        <f t="array" ref="T162">_xlfn.IFS(
    FALSE, N("Check if X1 shading is ON"),
    $S$48&lt;&gt;"x", NA(),
    FALSE, N("Check if case is 'LEFT' and x axis value less than z score"),
    AND($D$68 = "LEFT", $Q162 &lt; IF($H$68="", 0, $H$68)), $R162,
    FALSE, N("Check if case is 'RIGHT' and x axis value greater than z score"),
    AND($D$68 = "RIGHT", $Q162 &gt; IF($H$68="", 0, $H$68)), $R162,
    FALSE, N("Default case: Return NA()"),
    TRUE, NA()
)</f>
        <v>#N/A</v>
      </c>
      <c r="U162" s="81" t="e" cm="1">
        <f t="array" ref="U162">_xlfn.IFS(
    FALSE, N("Check if X1 shading is ON"),
    $U$48&lt;&gt;"x", NA(),
    FALSE, N("Check if case is 'LEFT' and x axis value less than z score"),
    AND($D$71 = "LEFT", $Q162 &lt; IF($H$71="", 0, $H$71)), $R162,
    FALSE, N("Check if case is 'RIGHT' and x axis value greater than z score"),
    AND($D$71 = "RIGHT", $Q162 &gt; IF($H$71="", 0, $H$71)), $R162,
    FALSE, N("Check if case is 'TWO' and both directions"),
    AND(
        $D$71 = "TWO",
        OR($Q162 &lt; -ABS($H$71), $Q162 &gt; ABS($H$71))
    ), $R162,
    FALSE, N("Default case: Return NA()"),
    TRUE, NA()
)</f>
        <v>#VALUE!</v>
      </c>
      <c r="V162" s="38"/>
      <c r="W162" s="23">
        <v>-0.50000000000000222</v>
      </c>
      <c r="X162" s="23">
        <v>0.254</v>
      </c>
      <c r="Y162" s="23">
        <f t="shared" si="28"/>
        <v>0.254</v>
      </c>
      <c r="Z162" s="23" t="str">
        <f t="shared" si="29"/>
        <v>x</v>
      </c>
    </row>
    <row r="163" spans="1:26" ht="16" x14ac:dyDescent="0.2">
      <c r="A163" s="39"/>
      <c r="B163" s="23"/>
      <c r="C163" s="39">
        <f>C120</f>
        <v>2</v>
      </c>
      <c r="D163" s="39" t="e">
        <f>D162</f>
        <v>#N/A</v>
      </c>
      <c r="E163" s="48">
        <v>2</v>
      </c>
      <c r="F163" s="109">
        <f t="shared" si="36"/>
        <v>16</v>
      </c>
      <c r="G163" s="84" t="str">
        <f t="shared" si="37"/>
        <v>+16</v>
      </c>
      <c r="H163" s="16"/>
      <c r="I163" s="38"/>
      <c r="J163" s="38"/>
      <c r="K163" s="38"/>
      <c r="L163" s="38"/>
      <c r="M163" s="38"/>
      <c r="N163" s="38"/>
      <c r="O163" s="38"/>
      <c r="P163" s="38"/>
      <c r="Q163" s="46">
        <f t="shared" si="22"/>
        <v>1.7083333333333319</v>
      </c>
      <c r="R163" s="81">
        <f t="shared" si="23"/>
        <v>9.2722889001515929E-2</v>
      </c>
      <c r="S163" s="81" cm="1">
        <f t="array" ref="S163">_xlfn.IFS(
    FALSE, N("Check if X1 shading is ON"),
    $S$48&lt;&gt;"x", NA(),
    FALSE, N("Check if case is 'LEFT' and x axis value less than z score"),
    AND($D$67 = "LEFT", $Q163 &lt; IF($H$67="", 0, $H$67)), $R163,
    FALSE, N("Check if case is 'RIGHT' and x axis value greater than z score"),
    AND($D$67 = "RIGHT", $Q163 &gt; IF($H$67="", 0, $H$67)), $R163,
    FALSE, N("Check if case is 'TWO' and both directions"),
    AND(
        $D$67 = "TWO",
        OR($Q163 &lt; -ABS($H$67), $Q163 &gt; ABS($H$68))
    ), $R163,
    FALSE, N("Default case: Return NA()"),
    TRUE, NA()
)</f>
        <v>9.2722889001515929E-2</v>
      </c>
      <c r="T163" s="81" t="e" cm="1">
        <f t="array" ref="T163">_xlfn.IFS(
    FALSE, N("Check if X1 shading is ON"),
    $S$48&lt;&gt;"x", NA(),
    FALSE, N("Check if case is 'LEFT' and x axis value less than z score"),
    AND($D$68 = "LEFT", $Q163 &lt; IF($H$68="", 0, $H$68)), $R163,
    FALSE, N("Check if case is 'RIGHT' and x axis value greater than z score"),
    AND($D$68 = "RIGHT", $Q163 &gt; IF($H$68="", 0, $H$68)), $R163,
    FALSE, N("Default case: Return NA()"),
    TRUE, NA()
)</f>
        <v>#N/A</v>
      </c>
      <c r="U163" s="81" t="e" cm="1">
        <f t="array" ref="U163">_xlfn.IFS(
    FALSE, N("Check if X1 shading is ON"),
    $U$48&lt;&gt;"x", NA(),
    FALSE, N("Check if case is 'LEFT' and x axis value less than z score"),
    AND($D$71 = "LEFT", $Q163 &lt; IF($H$71="", 0, $H$71)), $R163,
    FALSE, N("Check if case is 'RIGHT' and x axis value greater than z score"),
    AND($D$71 = "RIGHT", $Q163 &gt; IF($H$71="", 0, $H$71)), $R163,
    FALSE, N("Check if case is 'TWO' and both directions"),
    AND(
        $D$71 = "TWO",
        OR($Q163 &lt; -ABS($H$71), $Q163 &gt; ABS($H$71))
    ), $R163,
    FALSE, N("Default case: Return NA()"),
    TRUE, NA()
)</f>
        <v>#VALUE!</v>
      </c>
      <c r="V163" s="38"/>
      <c r="W163" s="23">
        <v>-0.33333333333333548</v>
      </c>
      <c r="X163" s="23">
        <v>0.254</v>
      </c>
      <c r="Y163" s="23">
        <f t="shared" si="28"/>
        <v>0.254</v>
      </c>
      <c r="Z163" s="23" t="str">
        <f t="shared" si="29"/>
        <v>x</v>
      </c>
    </row>
    <row r="164" spans="1:26" ht="16" x14ac:dyDescent="0.2">
      <c r="A164" s="39"/>
      <c r="B164" s="23"/>
      <c r="C164" s="39">
        <f>C121</f>
        <v>3</v>
      </c>
      <c r="D164" s="39" t="e">
        <f>D163</f>
        <v>#N/A</v>
      </c>
      <c r="E164" s="48">
        <v>3</v>
      </c>
      <c r="F164" s="109">
        <f t="shared" si="36"/>
        <v>24</v>
      </c>
      <c r="G164" s="84" t="str">
        <f t="shared" si="37"/>
        <v>+24</v>
      </c>
      <c r="H164" s="38"/>
      <c r="I164" s="38"/>
      <c r="J164" s="38"/>
      <c r="K164" s="38"/>
      <c r="L164" s="38"/>
      <c r="M164" s="38"/>
      <c r="N164" s="38"/>
      <c r="O164" s="38"/>
      <c r="P164" s="38"/>
      <c r="Q164" s="46">
        <f t="shared" si="22"/>
        <v>1.7499999999999987</v>
      </c>
      <c r="R164" s="81">
        <f t="shared" si="23"/>
        <v>8.6277318826511712E-2</v>
      </c>
      <c r="S164" s="81" t="e" cm="1">
        <f t="array" ref="S164">_xlfn.IFS(
    FALSE, N("Check if X1 shading is ON"),
    $S$48&lt;&gt;"x", NA(),
    FALSE, N("Check if case is 'LEFT' and x axis value less than z score"),
    AND($D$67 = "LEFT", $Q164 &lt; IF($H$67="", 0, $H$67)), $R164,
    FALSE, N("Check if case is 'RIGHT' and x axis value greater than z score"),
    AND($D$67 = "RIGHT", $Q164 &gt; IF($H$67="", 0, $H$67)), $R164,
    FALSE, N("Check if case is 'TWO' and both directions"),
    AND(
        $D$67 = "TWO",
        OR($Q164 &lt; -ABS($H$67), $Q164 &gt; ABS($H$68))
    ), $R164,
    FALSE, N("Default case: Return NA()"),
    TRUE, NA()
)</f>
        <v>#VALUE!</v>
      </c>
      <c r="T164" s="81" t="e" cm="1">
        <f t="array" ref="T164">_xlfn.IFS(
    FALSE, N("Check if X1 shading is ON"),
    $S$48&lt;&gt;"x", NA(),
    FALSE, N("Check if case is 'LEFT' and x axis value less than z score"),
    AND($D$68 = "LEFT", $Q164 &lt; IF($H$68="", 0, $H$68)), $R164,
    FALSE, N("Check if case is 'RIGHT' and x axis value greater than z score"),
    AND($D$68 = "RIGHT", $Q164 &gt; IF($H$68="", 0, $H$68)), $R164,
    FALSE, N("Default case: Return NA()"),
    TRUE, NA()
)</f>
        <v>#N/A</v>
      </c>
      <c r="U164" s="81" t="e" cm="1">
        <f t="array" ref="U164">_xlfn.IFS(
    FALSE, N("Check if X1 shading is ON"),
    $U$48&lt;&gt;"x", NA(),
    FALSE, N("Check if case is 'LEFT' and x axis value less than z score"),
    AND($D$71 = "LEFT", $Q164 &lt; IF($H$71="", 0, $H$71)), $R164,
    FALSE, N("Check if case is 'RIGHT' and x axis value greater than z score"),
    AND($D$71 = "RIGHT", $Q164 &gt; IF($H$71="", 0, $H$71)), $R164,
    FALSE, N("Check if case is 'TWO' and both directions"),
    AND(
        $D$71 = "TWO",
        OR($Q164 &lt; -ABS($H$71), $Q164 &gt; ABS($H$71))
    ), $R164,
    FALSE, N("Default case: Return NA()"),
    TRUE, NA()
)</f>
        <v>#VALUE!</v>
      </c>
      <c r="V164" s="38"/>
      <c r="W164" s="23">
        <v>-0.16666666666666879</v>
      </c>
      <c r="X164" s="23">
        <v>0.254</v>
      </c>
      <c r="Y164" s="23">
        <f t="shared" si="28"/>
        <v>0.254</v>
      </c>
      <c r="Z164" s="23" t="str">
        <f t="shared" si="29"/>
        <v>x</v>
      </c>
    </row>
    <row r="165" spans="1:26" ht="19" x14ac:dyDescent="0.25">
      <c r="A165" s="78" t="s">
        <v>413</v>
      </c>
      <c r="B165" s="23"/>
      <c r="C165" s="23"/>
      <c r="D165" s="39"/>
      <c r="E165" s="39"/>
      <c r="F165" s="39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46">
        <f t="shared" si="22"/>
        <v>1.7916666666666654</v>
      </c>
      <c r="R165" s="81">
        <f t="shared" si="23"/>
        <v>8.014055443826619E-2</v>
      </c>
      <c r="S165" s="81" t="e" cm="1">
        <f t="array" ref="S165">_xlfn.IFS(
    FALSE, N("Check if X1 shading is ON"),
    $S$48&lt;&gt;"x", NA(),
    FALSE, N("Check if case is 'LEFT' and x axis value less than z score"),
    AND($D$67 = "LEFT", $Q165 &lt; IF($H$67="", 0, $H$67)), $R165,
    FALSE, N("Check if case is 'RIGHT' and x axis value greater than z score"),
    AND($D$67 = "RIGHT", $Q165 &gt; IF($H$67="", 0, $H$67)), $R165,
    FALSE, N("Check if case is 'TWO' and both directions"),
    AND(
        $D$67 = "TWO",
        OR($Q165 &lt; -ABS($H$67), $Q165 &gt; ABS($H$68))
    ), $R165,
    FALSE, N("Default case: Return NA()"),
    TRUE, NA()
)</f>
        <v>#VALUE!</v>
      </c>
      <c r="T165" s="81" t="e" cm="1">
        <f t="array" ref="T165">_xlfn.IFS(
    FALSE, N("Check if X1 shading is ON"),
    $S$48&lt;&gt;"x", NA(),
    FALSE, N("Check if case is 'LEFT' and x axis value less than z score"),
    AND($D$68 = "LEFT", $Q165 &lt; IF($H$68="", 0, $H$68)), $R165,
    FALSE, N("Check if case is 'RIGHT' and x axis value greater than z score"),
    AND($D$68 = "RIGHT", $Q165 &gt; IF($H$68="", 0, $H$68)), $R165,
    FALSE, N("Default case: Return NA()"),
    TRUE, NA()
)</f>
        <v>#N/A</v>
      </c>
      <c r="U165" s="81" t="e" cm="1">
        <f t="array" ref="U165">_xlfn.IFS(
    FALSE, N("Check if X1 shading is ON"),
    $U$48&lt;&gt;"x", NA(),
    FALSE, N("Check if case is 'LEFT' and x axis value less than z score"),
    AND($D$71 = "LEFT", $Q165 &lt; IF($H$71="", 0, $H$71)), $R165,
    FALSE, N("Check if case is 'RIGHT' and x axis value greater than z score"),
    AND($D$71 = "RIGHT", $Q165 &gt; IF($H$71="", 0, $H$71)), $R165,
    FALSE, N("Check if case is 'TWO' and both directions"),
    AND(
        $D$71 = "TWO",
        OR($Q165 &lt; -ABS($H$71), $Q165 &gt; ABS($H$71))
    ), $R165,
    FALSE, N("Default case: Return NA()"),
    TRUE, NA()
)</f>
        <v>#VALUE!</v>
      </c>
      <c r="V165" s="38"/>
      <c r="W165" s="23">
        <v>0.16666666666666449</v>
      </c>
      <c r="X165" s="23">
        <v>0.254</v>
      </c>
      <c r="Y165" s="23">
        <f t="shared" si="28"/>
        <v>0.254</v>
      </c>
      <c r="Z165" s="23" t="str">
        <f t="shared" si="29"/>
        <v>x</v>
      </c>
    </row>
    <row r="166" spans="1:26" ht="51" x14ac:dyDescent="0.2">
      <c r="A166" s="44" t="s">
        <v>289</v>
      </c>
      <c r="B166" s="5" t="s">
        <v>290</v>
      </c>
      <c r="C166" s="45" t="str">
        <f>LEFT(A165,6)&amp;" "&amp;$B$67&amp;" axis"</f>
        <v>X3 raw normal pop axis</v>
      </c>
      <c r="D166" s="45" t="str">
        <f>$B$62&amp;" y"</f>
        <v>0 y</v>
      </c>
      <c r="E166" s="44" t="str">
        <f>$B$62&amp;" raw labels"</f>
        <v>0 raw labels</v>
      </c>
      <c r="F166" s="39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46">
        <f t="shared" si="22"/>
        <v>1.8333333333333321</v>
      </c>
      <c r="R166" s="81">
        <f t="shared" si="23"/>
        <v>7.4311163558993254E-2</v>
      </c>
      <c r="S166" s="81" t="e" cm="1">
        <f t="array" ref="S166">_xlfn.IFS(
    FALSE, N("Check if X1 shading is ON"),
    $S$48&lt;&gt;"x", NA(),
    FALSE, N("Check if case is 'LEFT' and x axis value less than z score"),
    AND($D$67 = "LEFT", $Q166 &lt; IF($H$67="", 0, $H$67)), $R166,
    FALSE, N("Check if case is 'RIGHT' and x axis value greater than z score"),
    AND($D$67 = "RIGHT", $Q166 &gt; IF($H$67="", 0, $H$67)), $R166,
    FALSE, N("Check if case is 'TWO' and both directions"),
    AND(
        $D$67 = "TWO",
        OR($Q166 &lt; -ABS($H$67), $Q166 &gt; ABS($H$68))
    ), $R166,
    FALSE, N("Default case: Return NA()"),
    TRUE, NA()
)</f>
        <v>#VALUE!</v>
      </c>
      <c r="T166" s="81" t="e" cm="1">
        <f t="array" ref="T166">_xlfn.IFS(
    FALSE, N("Check if X1 shading is ON"),
    $S$48&lt;&gt;"x", NA(),
    FALSE, N("Check if case is 'LEFT' and x axis value less than z score"),
    AND($D$68 = "LEFT", $Q166 &lt; IF($H$68="", 0, $H$68)), $R166,
    FALSE, N("Check if case is 'RIGHT' and x axis value greater than z score"),
    AND($D$68 = "RIGHT", $Q166 &gt; IF($H$68="", 0, $H$68)), $R166,
    FALSE, N("Default case: Return NA()"),
    TRUE, NA()
)</f>
        <v>#N/A</v>
      </c>
      <c r="U166" s="81" t="e" cm="1">
        <f t="array" ref="U166">_xlfn.IFS(
    FALSE, N("Check if X1 shading is ON"),
    $U$48&lt;&gt;"x", NA(),
    FALSE, N("Check if case is 'LEFT' and x axis value less than z score"),
    AND($D$71 = "LEFT", $Q166 &lt; IF($H$71="", 0, $H$71)), $R166,
    FALSE, N("Check if case is 'RIGHT' and x axis value greater than z score"),
    AND($D$71 = "RIGHT", $Q166 &gt; IF($H$71="", 0, $H$71)), $R166,
    FALSE, N("Check if case is 'TWO' and both directions"),
    AND(
        $D$71 = "TWO",
        OR($Q166 &lt; -ABS($H$71), $Q166 &gt; ABS($H$71))
    ), $R166,
    FALSE, N("Default case: Return NA()"),
    TRUE, NA()
)</f>
        <v>#VALUE!</v>
      </c>
      <c r="V166" s="38"/>
      <c r="W166" s="23">
        <v>0.33333333333333115</v>
      </c>
      <c r="X166" s="23">
        <v>0.254</v>
      </c>
      <c r="Y166" s="23">
        <f t="shared" si="28"/>
        <v>0.254</v>
      </c>
      <c r="Z166" s="23" t="str">
        <f t="shared" si="29"/>
        <v>x</v>
      </c>
    </row>
    <row r="167" spans="1:26" ht="17" x14ac:dyDescent="0.2">
      <c r="A167" s="39">
        <f>L59</f>
        <v>0</v>
      </c>
      <c r="B167" s="23">
        <v>-0.2</v>
      </c>
      <c r="C167" s="39">
        <f t="shared" ref="C167:C174" si="39">C114</f>
        <v>-4</v>
      </c>
      <c r="D167" s="39" t="e">
        <f>IF(
    $A$167="x",
    $B$167,
    NA()
)</f>
        <v>#N/A</v>
      </c>
      <c r="E167" s="83" t="str">
        <f>IF(E168="","","raw scale")</f>
        <v/>
      </c>
      <c r="F167" s="39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46">
        <f t="shared" si="22"/>
        <v>1.8749999999999989</v>
      </c>
      <c r="R167" s="81">
        <f t="shared" si="23"/>
        <v>6.8786275826692042E-2</v>
      </c>
      <c r="S167" s="81" t="e" cm="1">
        <f t="array" ref="S167">_xlfn.IFS(
    FALSE, N("Check if X1 shading is ON"),
    $S$48&lt;&gt;"x", NA(),
    FALSE, N("Check if case is 'LEFT' and x axis value less than z score"),
    AND($D$67 = "LEFT", $Q167 &lt; IF($H$67="", 0, $H$67)), $R167,
    FALSE, N("Check if case is 'RIGHT' and x axis value greater than z score"),
    AND($D$67 = "RIGHT", $Q167 &gt; IF($H$67="", 0, $H$67)), $R167,
    FALSE, N("Check if case is 'TWO' and both directions"),
    AND(
        $D$67 = "TWO",
        OR($Q167 &lt; -ABS($H$67), $Q167 &gt; ABS($H$68))
    ), $R167,
    FALSE, N("Default case: Return NA()"),
    TRUE, NA()
)</f>
        <v>#VALUE!</v>
      </c>
      <c r="T167" s="81" t="e" cm="1">
        <f t="array" ref="T167">_xlfn.IFS(
    FALSE, N("Check if X1 shading is ON"),
    $S$48&lt;&gt;"x", NA(),
    FALSE, N("Check if case is 'LEFT' and x axis value less than z score"),
    AND($D$68 = "LEFT", $Q167 &lt; IF($H$68="", 0, $H$68)), $R167,
    FALSE, N("Check if case is 'RIGHT' and x axis value greater than z score"),
    AND($D$68 = "RIGHT", $Q167 &gt; IF($H$68="", 0, $H$68)), $R167,
    FALSE, N("Default case: Return NA()"),
    TRUE, NA()
)</f>
        <v>#N/A</v>
      </c>
      <c r="U167" s="81" t="e" cm="1">
        <f t="array" ref="U167">_xlfn.IFS(
    FALSE, N("Check if X1 shading is ON"),
    $U$48&lt;&gt;"x", NA(),
    FALSE, N("Check if case is 'LEFT' and x axis value less than z score"),
    AND($D$71 = "LEFT", $Q167 &lt; IF($H$71="", 0, $H$71)), $R167,
    FALSE, N("Check if case is 'RIGHT' and x axis value greater than z score"),
    AND($D$71 = "RIGHT", $Q167 &gt; IF($H$71="", 0, $H$71)), $R167,
    FALSE, N("Check if case is 'TWO' and both directions"),
    AND(
        $D$71 = "TWO",
        OR($Q167 &lt; -ABS($H$71), $Q167 &gt; ABS($H$71))
    ), $R167,
    FALSE, N("Default case: Return NA()"),
    TRUE, NA()
)</f>
        <v>#VALUE!</v>
      </c>
      <c r="V167" s="38"/>
      <c r="W167" s="23">
        <v>0.49999999999999789</v>
      </c>
      <c r="X167" s="23">
        <v>0.254</v>
      </c>
      <c r="Y167" s="23">
        <f t="shared" si="28"/>
        <v>0.254</v>
      </c>
      <c r="Z167" s="23" t="str">
        <f t="shared" si="29"/>
        <v>x</v>
      </c>
    </row>
    <row r="168" spans="1:26" ht="16" x14ac:dyDescent="0.2">
      <c r="A168" s="39"/>
      <c r="B168" s="23"/>
      <c r="C168" s="39">
        <f t="shared" si="39"/>
        <v>-3</v>
      </c>
      <c r="D168" s="39" t="e">
        <f t="shared" ref="D168:D174" si="40">IF(
    $A$167="x",
    $B$167,
    NA()
)</f>
        <v>#N/A</v>
      </c>
      <c r="E168" s="84" t="str">
        <f t="shared" ref="E168:E174" si="41">IFERROR(
    TEXT(
        E$71 + $C168 * F$71,
        IF(
            $L$62 = 0,
            "#,##0",
            "#,##0." &amp; REPT("0", $L$62)
        )
    ),
    ""
)</f>
        <v/>
      </c>
      <c r="F168" s="39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46">
        <f t="shared" si="22"/>
        <v>1.9166666666666656</v>
      </c>
      <c r="R168" s="81">
        <f t="shared" si="23"/>
        <v>6.3561706516962482E-2</v>
      </c>
      <c r="S168" s="81" t="e" cm="1">
        <f t="array" ref="S168">_xlfn.IFS(
    FALSE, N("Check if X1 shading is ON"),
    $S$48&lt;&gt;"x", NA(),
    FALSE, N("Check if case is 'LEFT' and x axis value less than z score"),
    AND($D$67 = "LEFT", $Q168 &lt; IF($H$67="", 0, $H$67)), $R168,
    FALSE, N("Check if case is 'RIGHT' and x axis value greater than z score"),
    AND($D$67 = "RIGHT", $Q168 &gt; IF($H$67="", 0, $H$67)), $R168,
    FALSE, N("Check if case is 'TWO' and both directions"),
    AND(
        $D$67 = "TWO",
        OR($Q168 &lt; -ABS($H$67), $Q168 &gt; ABS($H$68))
    ), $R168,
    FALSE, N("Default case: Return NA()"),
    TRUE, NA()
)</f>
        <v>#VALUE!</v>
      </c>
      <c r="T168" s="81" t="e" cm="1">
        <f t="array" ref="T168">_xlfn.IFS(
    FALSE, N("Check if X1 shading is ON"),
    $S$48&lt;&gt;"x", NA(),
    FALSE, N("Check if case is 'LEFT' and x axis value less than z score"),
    AND($D$68 = "LEFT", $Q168 &lt; IF($H$68="", 0, $H$68)), $R168,
    FALSE, N("Check if case is 'RIGHT' and x axis value greater than z score"),
    AND($D$68 = "RIGHT", $Q168 &gt; IF($H$68="", 0, $H$68)), $R168,
    FALSE, N("Default case: Return NA()"),
    TRUE, NA()
)</f>
        <v>#N/A</v>
      </c>
      <c r="U168" s="81" t="e" cm="1">
        <f t="array" ref="U168">_xlfn.IFS(
    FALSE, N("Check if X1 shading is ON"),
    $U$48&lt;&gt;"x", NA(),
    FALSE, N("Check if case is 'LEFT' and x axis value less than z score"),
    AND($D$71 = "LEFT", $Q168 &lt; IF($H$71="", 0, $H$71)), $R168,
    FALSE, N("Check if case is 'RIGHT' and x axis value greater than z score"),
    AND($D$71 = "RIGHT", $Q168 &gt; IF($H$71="", 0, $H$71)), $R168,
    FALSE, N("Check if case is 'TWO' and both directions"),
    AND(
        $D$71 = "TWO",
        OR($Q168 &lt; -ABS($H$71), $Q168 &gt; ABS($H$71))
    ), $R168,
    FALSE, N("Default case: Return NA()"),
    TRUE, NA()
)</f>
        <v>#VALUE!</v>
      </c>
      <c r="V168" s="38"/>
      <c r="W168" s="23">
        <v>0.66666666666666441</v>
      </c>
      <c r="X168" s="23">
        <v>0.254</v>
      </c>
      <c r="Y168" s="23">
        <f t="shared" si="28"/>
        <v>0.254</v>
      </c>
      <c r="Z168" s="23" t="str">
        <f t="shared" si="29"/>
        <v>x</v>
      </c>
    </row>
    <row r="169" spans="1:26" ht="16" x14ac:dyDescent="0.2">
      <c r="A169" s="39"/>
      <c r="B169" s="23"/>
      <c r="C169" s="39">
        <f t="shared" si="39"/>
        <v>-2</v>
      </c>
      <c r="D169" s="39" t="e">
        <f t="shared" si="40"/>
        <v>#N/A</v>
      </c>
      <c r="E169" s="84" t="str">
        <f t="shared" si="41"/>
        <v/>
      </c>
      <c r="F169" s="39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46">
        <f t="shared" si="22"/>
        <v>1.9583333333333324</v>
      </c>
      <c r="R169" s="81">
        <f t="shared" si="23"/>
        <v>5.8632082139484676E-2</v>
      </c>
      <c r="S169" s="81" t="e" cm="1">
        <f t="array" ref="S169">_xlfn.IFS(
    FALSE, N("Check if X1 shading is ON"),
    $S$48&lt;&gt;"x", NA(),
    FALSE, N("Check if case is 'LEFT' and x axis value less than z score"),
    AND($D$67 = "LEFT", $Q169 &lt; IF($H$67="", 0, $H$67)), $R169,
    FALSE, N("Check if case is 'RIGHT' and x axis value greater than z score"),
    AND($D$67 = "RIGHT", $Q169 &gt; IF($H$67="", 0, $H$67)), $R169,
    FALSE, N("Check if case is 'TWO' and both directions"),
    AND(
        $D$67 = "TWO",
        OR($Q169 &lt; -ABS($H$67), $Q169 &gt; ABS($H$68))
    ), $R169,
    FALSE, N("Default case: Return NA()"),
    TRUE, NA()
)</f>
        <v>#VALUE!</v>
      </c>
      <c r="T169" s="81" t="e" cm="1">
        <f t="array" ref="T169">_xlfn.IFS(
    FALSE, N("Check if X1 shading is ON"),
    $S$48&lt;&gt;"x", NA(),
    FALSE, N("Check if case is 'LEFT' and x axis value less than z score"),
    AND($D$68 = "LEFT", $Q169 &lt; IF($H$68="", 0, $H$68)), $R169,
    FALSE, N("Check if case is 'RIGHT' and x axis value greater than z score"),
    AND($D$68 = "RIGHT", $Q169 &gt; IF($H$68="", 0, $H$68)), $R169,
    FALSE, N("Default case: Return NA()"),
    TRUE, NA()
)</f>
        <v>#N/A</v>
      </c>
      <c r="U169" s="81" t="e" cm="1">
        <f t="array" ref="U169">_xlfn.IFS(
    FALSE, N("Check if X1 shading is ON"),
    $U$48&lt;&gt;"x", NA(),
    FALSE, N("Check if case is 'LEFT' and x axis value less than z score"),
    AND($D$71 = "LEFT", $Q169 &lt; IF($H$71="", 0, $H$71)), $R169,
    FALSE, N("Check if case is 'RIGHT' and x axis value greater than z score"),
    AND($D$71 = "RIGHT", $Q169 &gt; IF($H$71="", 0, $H$71)), $R169,
    FALSE, N("Check if case is 'TWO' and both directions"),
    AND(
        $D$71 = "TWO",
        OR($Q169 &lt; -ABS($H$71), $Q169 &gt; ABS($H$71))
    ), $R169,
    FALSE, N("Default case: Return NA()"),
    TRUE, NA()
)</f>
        <v>#VALUE!</v>
      </c>
      <c r="V169" s="38"/>
      <c r="W169" s="23">
        <v>0.83333333333333093</v>
      </c>
      <c r="X169" s="23">
        <v>0.254</v>
      </c>
      <c r="Y169" s="23">
        <f t="shared" si="28"/>
        <v>0.254</v>
      </c>
      <c r="Z169" s="23" t="str">
        <f t="shared" si="29"/>
        <v>x</v>
      </c>
    </row>
    <row r="170" spans="1:26" ht="16" x14ac:dyDescent="0.2">
      <c r="A170" s="39"/>
      <c r="B170" s="23"/>
      <c r="C170" s="39">
        <f t="shared" si="39"/>
        <v>-1</v>
      </c>
      <c r="D170" s="39" t="e">
        <f t="shared" si="40"/>
        <v>#N/A</v>
      </c>
      <c r="E170" s="84" t="str">
        <f t="shared" si="41"/>
        <v/>
      </c>
      <c r="F170" s="39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46">
        <f t="shared" si="22"/>
        <v>1.9999999999999991</v>
      </c>
      <c r="R170" s="81">
        <f t="shared" si="23"/>
        <v>5.3990966513188146E-2</v>
      </c>
      <c r="S170" s="81" t="e" cm="1">
        <f t="array" ref="S170">_xlfn.IFS(
    FALSE, N("Check if X1 shading is ON"),
    $S$48&lt;&gt;"x", NA(),
    FALSE, N("Check if case is 'LEFT' and x axis value less than z score"),
    AND($D$67 = "LEFT", $Q170 &lt; IF($H$67="", 0, $H$67)), $R170,
    FALSE, N("Check if case is 'RIGHT' and x axis value greater than z score"),
    AND($D$67 = "RIGHT", $Q170 &gt; IF($H$67="", 0, $H$67)), $R170,
    FALSE, N("Check if case is 'TWO' and both directions"),
    AND(
        $D$67 = "TWO",
        OR($Q170 &lt; -ABS($H$67), $Q170 &gt; ABS($H$68))
    ), $R170,
    FALSE, N("Default case: Return NA()"),
    TRUE, NA()
)</f>
        <v>#VALUE!</v>
      </c>
      <c r="T170" s="81" t="e" cm="1">
        <f t="array" ref="T170">_xlfn.IFS(
    FALSE, N("Check if X1 shading is ON"),
    $S$48&lt;&gt;"x", NA(),
    FALSE, N("Check if case is 'LEFT' and x axis value less than z score"),
    AND($D$68 = "LEFT", $Q170 &lt; IF($H$68="", 0, $H$68)), $R170,
    FALSE, N("Check if case is 'RIGHT' and x axis value greater than z score"),
    AND($D$68 = "RIGHT", $Q170 &gt; IF($H$68="", 0, $H$68)), $R170,
    FALSE, N("Default case: Return NA()"),
    TRUE, NA()
)</f>
        <v>#N/A</v>
      </c>
      <c r="U170" s="81" t="e" cm="1">
        <f t="array" ref="U170">_xlfn.IFS(
    FALSE, N("Check if X1 shading is ON"),
    $U$48&lt;&gt;"x", NA(),
    FALSE, N("Check if case is 'LEFT' and x axis value less than z score"),
    AND($D$71 = "LEFT", $Q170 &lt; IF($H$71="", 0, $H$71)), $R170,
    FALSE, N("Check if case is 'RIGHT' and x axis value greater than z score"),
    AND($D$71 = "RIGHT", $Q170 &gt; IF($H$71="", 0, $H$71)), $R170,
    FALSE, N("Check if case is 'TWO' and both directions"),
    AND(
        $D$71 = "TWO",
        OR($Q170 &lt; -ABS($H$71), $Q170 &gt; ABS($H$71))
    ), $R170,
    FALSE, N("Default case: Return NA()"),
    TRUE, NA()
)</f>
        <v>#VALUE!</v>
      </c>
      <c r="V170" s="38"/>
      <c r="W170" s="23">
        <v>-0.66666666666666874</v>
      </c>
      <c r="X170" s="23">
        <v>0.27800000000000002</v>
      </c>
      <c r="Y170" s="23">
        <f t="shared" si="28"/>
        <v>0.27800000000000002</v>
      </c>
      <c r="Z170" s="23" t="str">
        <f t="shared" si="29"/>
        <v>x</v>
      </c>
    </row>
    <row r="171" spans="1:26" ht="16" x14ac:dyDescent="0.2">
      <c r="A171" s="39"/>
      <c r="B171" s="23"/>
      <c r="C171" s="39">
        <f t="shared" si="39"/>
        <v>0</v>
      </c>
      <c r="D171" s="39" t="e">
        <f t="shared" si="40"/>
        <v>#N/A</v>
      </c>
      <c r="E171" s="84" t="str">
        <f t="shared" si="41"/>
        <v/>
      </c>
      <c r="F171" s="39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46">
        <f t="shared" si="22"/>
        <v>2.0416666666666656</v>
      </c>
      <c r="R171" s="81">
        <f t="shared" si="23"/>
        <v>4.9630986023359178E-2</v>
      </c>
      <c r="S171" s="81" t="e" cm="1">
        <f t="array" ref="S171">_xlfn.IFS(
    FALSE, N("Check if X1 shading is ON"),
    $S$48&lt;&gt;"x", NA(),
    FALSE, N("Check if case is 'LEFT' and x axis value less than z score"),
    AND($D$67 = "LEFT", $Q171 &lt; IF($H$67="", 0, $H$67)), $R171,
    FALSE, N("Check if case is 'RIGHT' and x axis value greater than z score"),
    AND($D$67 = "RIGHT", $Q171 &gt; IF($H$67="", 0, $H$67)), $R171,
    FALSE, N("Check if case is 'TWO' and both directions"),
    AND(
        $D$67 = "TWO",
        OR($Q171 &lt; -ABS($H$67), $Q171 &gt; ABS($H$68))
    ), $R171,
    FALSE, N("Default case: Return NA()"),
    TRUE, NA()
)</f>
        <v>#VALUE!</v>
      </c>
      <c r="T171" s="81" t="e" cm="1">
        <f t="array" ref="T171">_xlfn.IFS(
    FALSE, N("Check if X1 shading is ON"),
    $S$48&lt;&gt;"x", NA(),
    FALSE, N("Check if case is 'LEFT' and x axis value less than z score"),
    AND($D$68 = "LEFT", $Q171 &lt; IF($H$68="", 0, $H$68)), $R171,
    FALSE, N("Check if case is 'RIGHT' and x axis value greater than z score"),
    AND($D$68 = "RIGHT", $Q171 &gt; IF($H$68="", 0, $H$68)), $R171,
    FALSE, N("Default case: Return NA()"),
    TRUE, NA()
)</f>
        <v>#N/A</v>
      </c>
      <c r="U171" s="81" t="e" cm="1">
        <f t="array" ref="U171">_xlfn.IFS(
    FALSE, N("Check if X1 shading is ON"),
    $U$48&lt;&gt;"x", NA(),
    FALSE, N("Check if case is 'LEFT' and x axis value less than z score"),
    AND($D$71 = "LEFT", $Q171 &lt; IF($H$71="", 0, $H$71)), $R171,
    FALSE, N("Check if case is 'RIGHT' and x axis value greater than z score"),
    AND($D$71 = "RIGHT", $Q171 &gt; IF($H$71="", 0, $H$71)), $R171,
    FALSE, N("Check if case is 'TWO' and both directions"),
    AND(
        $D$71 = "TWO",
        OR($Q171 &lt; -ABS($H$71), $Q171 &gt; ABS($H$71))
    ), $R171,
    FALSE, N("Default case: Return NA()"),
    TRUE, NA()
)</f>
        <v>#VALUE!</v>
      </c>
      <c r="V171" s="38"/>
      <c r="W171" s="23">
        <v>-0.50000000000000222</v>
      </c>
      <c r="X171" s="23">
        <v>0.27800000000000002</v>
      </c>
      <c r="Y171" s="23">
        <f t="shared" si="28"/>
        <v>0.27800000000000002</v>
      </c>
      <c r="Z171" s="23" t="str">
        <f t="shared" si="29"/>
        <v>x</v>
      </c>
    </row>
    <row r="172" spans="1:26" ht="16" x14ac:dyDescent="0.2">
      <c r="A172" s="39"/>
      <c r="B172" s="23"/>
      <c r="C172" s="39">
        <f t="shared" si="39"/>
        <v>1</v>
      </c>
      <c r="D172" s="39" t="e">
        <f t="shared" si="40"/>
        <v>#N/A</v>
      </c>
      <c r="E172" s="84" t="str">
        <f t="shared" si="41"/>
        <v/>
      </c>
      <c r="F172" s="39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46">
        <f t="shared" si="22"/>
        <v>2.0833333333333321</v>
      </c>
      <c r="R172" s="81">
        <f t="shared" si="23"/>
        <v>4.5543952872905698E-2</v>
      </c>
      <c r="S172" s="81" t="e" cm="1">
        <f t="array" ref="S172">_xlfn.IFS(
    FALSE, N("Check if X1 shading is ON"),
    $S$48&lt;&gt;"x", NA(),
    FALSE, N("Check if case is 'LEFT' and x axis value less than z score"),
    AND($D$67 = "LEFT", $Q172 &lt; IF($H$67="", 0, $H$67)), $R172,
    FALSE, N("Check if case is 'RIGHT' and x axis value greater than z score"),
    AND($D$67 = "RIGHT", $Q172 &gt; IF($H$67="", 0, $H$67)), $R172,
    FALSE, N("Check if case is 'TWO' and both directions"),
    AND(
        $D$67 = "TWO",
        OR($Q172 &lt; -ABS($H$67), $Q172 &gt; ABS($H$68))
    ), $R172,
    FALSE, N("Default case: Return NA()"),
    TRUE, NA()
)</f>
        <v>#VALUE!</v>
      </c>
      <c r="T172" s="81" t="e" cm="1">
        <f t="array" ref="T172">_xlfn.IFS(
    FALSE, N("Check if X1 shading is ON"),
    $S$48&lt;&gt;"x", NA(),
    FALSE, N("Check if case is 'LEFT' and x axis value less than z score"),
    AND($D$68 = "LEFT", $Q172 &lt; IF($H$68="", 0, $H$68)), $R172,
    FALSE, N("Check if case is 'RIGHT' and x axis value greater than z score"),
    AND($D$68 = "RIGHT", $Q172 &gt; IF($H$68="", 0, $H$68)), $R172,
    FALSE, N("Default case: Return NA()"),
    TRUE, NA()
)</f>
        <v>#N/A</v>
      </c>
      <c r="U172" s="81" t="e" cm="1">
        <f t="array" ref="U172">_xlfn.IFS(
    FALSE, N("Check if X1 shading is ON"),
    $U$48&lt;&gt;"x", NA(),
    FALSE, N("Check if case is 'LEFT' and x axis value less than z score"),
    AND($D$71 = "LEFT", $Q172 &lt; IF($H$71="", 0, $H$71)), $R172,
    FALSE, N("Check if case is 'RIGHT' and x axis value greater than z score"),
    AND($D$71 = "RIGHT", $Q172 &gt; IF($H$71="", 0, $H$71)), $R172,
    FALSE, N("Check if case is 'TWO' and both directions"),
    AND(
        $D$71 = "TWO",
        OR($Q172 &lt; -ABS($H$71), $Q172 &gt; ABS($H$71))
    ), $R172,
    FALSE, N("Default case: Return NA()"),
    TRUE, NA()
)</f>
        <v>#VALUE!</v>
      </c>
      <c r="V172" s="38"/>
      <c r="W172" s="23">
        <v>-0.33333333333333548</v>
      </c>
      <c r="X172" s="23">
        <v>0.27800000000000002</v>
      </c>
      <c r="Y172" s="23">
        <f t="shared" si="28"/>
        <v>0.27800000000000002</v>
      </c>
      <c r="Z172" s="23" t="str">
        <f t="shared" si="29"/>
        <v>x</v>
      </c>
    </row>
    <row r="173" spans="1:26" ht="16" x14ac:dyDescent="0.2">
      <c r="A173" s="39"/>
      <c r="B173" s="23"/>
      <c r="C173" s="39">
        <f t="shared" si="39"/>
        <v>2</v>
      </c>
      <c r="D173" s="39" t="e">
        <f t="shared" si="40"/>
        <v>#N/A</v>
      </c>
      <c r="E173" s="84" t="str">
        <f t="shared" si="41"/>
        <v/>
      </c>
      <c r="F173" s="39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46">
        <f t="shared" si="22"/>
        <v>2.1249999999999987</v>
      </c>
      <c r="R173" s="81">
        <f t="shared" si="23"/>
        <v>4.1720985256338723E-2</v>
      </c>
      <c r="S173" s="81" t="e" cm="1">
        <f t="array" ref="S173">_xlfn.IFS(
    FALSE, N("Check if X1 shading is ON"),
    $S$48&lt;&gt;"x", NA(),
    FALSE, N("Check if case is 'LEFT' and x axis value less than z score"),
    AND($D$67 = "LEFT", $Q173 &lt; IF($H$67="", 0, $H$67)), $R173,
    FALSE, N("Check if case is 'RIGHT' and x axis value greater than z score"),
    AND($D$67 = "RIGHT", $Q173 &gt; IF($H$67="", 0, $H$67)), $R173,
    FALSE, N("Check if case is 'TWO' and both directions"),
    AND(
        $D$67 = "TWO",
        OR($Q173 &lt; -ABS($H$67), $Q173 &gt; ABS($H$68))
    ), $R173,
    FALSE, N("Default case: Return NA()"),
    TRUE, NA()
)</f>
        <v>#VALUE!</v>
      </c>
      <c r="T173" s="81" t="e" cm="1">
        <f t="array" ref="T173">_xlfn.IFS(
    FALSE, N("Check if X1 shading is ON"),
    $S$48&lt;&gt;"x", NA(),
    FALSE, N("Check if case is 'LEFT' and x axis value less than z score"),
    AND($D$68 = "LEFT", $Q173 &lt; IF($H$68="", 0, $H$68)), $R173,
    FALSE, N("Check if case is 'RIGHT' and x axis value greater than z score"),
    AND($D$68 = "RIGHT", $Q173 &gt; IF($H$68="", 0, $H$68)), $R173,
    FALSE, N("Default case: Return NA()"),
    TRUE, NA()
)</f>
        <v>#N/A</v>
      </c>
      <c r="U173" s="81" t="e" cm="1">
        <f t="array" ref="U173">_xlfn.IFS(
    FALSE, N("Check if X1 shading is ON"),
    $U$48&lt;&gt;"x", NA(),
    FALSE, N("Check if case is 'LEFT' and x axis value less than z score"),
    AND($D$71 = "LEFT", $Q173 &lt; IF($H$71="", 0, $H$71)), $R173,
    FALSE, N("Check if case is 'RIGHT' and x axis value greater than z score"),
    AND($D$71 = "RIGHT", $Q173 &gt; IF($H$71="", 0, $H$71)), $R173,
    FALSE, N("Check if case is 'TWO' and both directions"),
    AND(
        $D$71 = "TWO",
        OR($Q173 &lt; -ABS($H$71), $Q173 &gt; ABS($H$71))
    ), $R173,
    FALSE, N("Default case: Return NA()"),
    TRUE, NA()
)</f>
        <v>#VALUE!</v>
      </c>
      <c r="V173" s="38"/>
      <c r="W173" s="23">
        <v>-0.16666666666666879</v>
      </c>
      <c r="X173" s="23">
        <v>0.27800000000000002</v>
      </c>
      <c r="Y173" s="23">
        <f t="shared" si="28"/>
        <v>0.27800000000000002</v>
      </c>
      <c r="Z173" s="23" t="str">
        <f t="shared" si="29"/>
        <v>x</v>
      </c>
    </row>
    <row r="174" spans="1:26" ht="16" x14ac:dyDescent="0.2">
      <c r="A174" s="39"/>
      <c r="B174" s="23"/>
      <c r="C174" s="39">
        <f t="shared" si="39"/>
        <v>3</v>
      </c>
      <c r="D174" s="39" t="e">
        <f t="shared" si="40"/>
        <v>#N/A</v>
      </c>
      <c r="E174" s="84" t="str">
        <f t="shared" si="41"/>
        <v/>
      </c>
      <c r="F174" s="39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46">
        <f t="shared" si="22"/>
        <v>2.1666666666666652</v>
      </c>
      <c r="R174" s="81">
        <f t="shared" si="23"/>
        <v>3.8152623506418078E-2</v>
      </c>
      <c r="S174" s="81" t="e" cm="1">
        <f t="array" ref="S174">_xlfn.IFS(
    FALSE, N("Check if X1 shading is ON"),
    $S$48&lt;&gt;"x", NA(),
    FALSE, N("Check if case is 'LEFT' and x axis value less than z score"),
    AND($D$67 = "LEFT", $Q174 &lt; IF($H$67="", 0, $H$67)), $R174,
    FALSE, N("Check if case is 'RIGHT' and x axis value greater than z score"),
    AND($D$67 = "RIGHT", $Q174 &gt; IF($H$67="", 0, $H$67)), $R174,
    FALSE, N("Check if case is 'TWO' and both directions"),
    AND(
        $D$67 = "TWO",
        OR($Q174 &lt; -ABS($H$67), $Q174 &gt; ABS($H$68))
    ), $R174,
    FALSE, N("Default case: Return NA()"),
    TRUE, NA()
)</f>
        <v>#VALUE!</v>
      </c>
      <c r="T174" s="81" t="e" cm="1">
        <f t="array" ref="T174">_xlfn.IFS(
    FALSE, N("Check if X1 shading is ON"),
    $S$48&lt;&gt;"x", NA(),
    FALSE, N("Check if case is 'LEFT' and x axis value less than z score"),
    AND($D$68 = "LEFT", $Q174 &lt; IF($H$68="", 0, $H$68)), $R174,
    FALSE, N("Check if case is 'RIGHT' and x axis value greater than z score"),
    AND($D$68 = "RIGHT", $Q174 &gt; IF($H$68="", 0, $H$68)), $R174,
    FALSE, N("Default case: Return NA()"),
    TRUE, NA()
)</f>
        <v>#N/A</v>
      </c>
      <c r="U174" s="81" t="e" cm="1">
        <f t="array" ref="U174">_xlfn.IFS(
    FALSE, N("Check if X1 shading is ON"),
    $U$48&lt;&gt;"x", NA(),
    FALSE, N("Check if case is 'LEFT' and x axis value less than z score"),
    AND($D$71 = "LEFT", $Q174 &lt; IF($H$71="", 0, $H$71)), $R174,
    FALSE, N("Check if case is 'RIGHT' and x axis value greater than z score"),
    AND($D$71 = "RIGHT", $Q174 &gt; IF($H$71="", 0, $H$71)), $R174,
    FALSE, N("Check if case is 'TWO' and both directions"),
    AND(
        $D$71 = "TWO",
        OR($Q174 &lt; -ABS($H$71), $Q174 &gt; ABS($H$71))
    ), $R174,
    FALSE, N("Default case: Return NA()"),
    TRUE, NA()
)</f>
        <v>#VALUE!</v>
      </c>
      <c r="V174" s="38"/>
      <c r="W174" s="23">
        <v>0.16666666666666449</v>
      </c>
      <c r="X174" s="23">
        <v>0.27800000000000002</v>
      </c>
      <c r="Y174" s="23">
        <f t="shared" si="28"/>
        <v>0.27800000000000002</v>
      </c>
      <c r="Z174" s="23" t="str">
        <f t="shared" si="29"/>
        <v>x</v>
      </c>
    </row>
    <row r="175" spans="1:26" ht="16" x14ac:dyDescent="0.2">
      <c r="A175" s="39"/>
      <c r="B175" s="23"/>
      <c r="C175" s="23"/>
      <c r="D175" s="39"/>
      <c r="E175" s="39"/>
      <c r="F175" s="39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46">
        <f t="shared" si="22"/>
        <v>2.2083333333333317</v>
      </c>
      <c r="R175" s="81">
        <f t="shared" si="23"/>
        <v>3.4828941387634517E-2</v>
      </c>
      <c r="S175" s="81" t="e" cm="1">
        <f t="array" ref="S175">_xlfn.IFS(
    FALSE, N("Check if X1 shading is ON"),
    $S$48&lt;&gt;"x", NA(),
    FALSE, N("Check if case is 'LEFT' and x axis value less than z score"),
    AND($D$67 = "LEFT", $Q175 &lt; IF($H$67="", 0, $H$67)), $R175,
    FALSE, N("Check if case is 'RIGHT' and x axis value greater than z score"),
    AND($D$67 = "RIGHT", $Q175 &gt; IF($H$67="", 0, $H$67)), $R175,
    FALSE, N("Check if case is 'TWO' and both directions"),
    AND(
        $D$67 = "TWO",
        OR($Q175 &lt; -ABS($H$67), $Q175 &gt; ABS($H$68))
    ), $R175,
    FALSE, N("Default case: Return NA()"),
    TRUE, NA()
)</f>
        <v>#VALUE!</v>
      </c>
      <c r="T175" s="81" t="e" cm="1">
        <f t="array" ref="T175">_xlfn.IFS(
    FALSE, N("Check if X1 shading is ON"),
    $S$48&lt;&gt;"x", NA(),
    FALSE, N("Check if case is 'LEFT' and x axis value less than z score"),
    AND($D$68 = "LEFT", $Q175 &lt; IF($H$68="", 0, $H$68)), $R175,
    FALSE, N("Check if case is 'RIGHT' and x axis value greater than z score"),
    AND($D$68 = "RIGHT", $Q175 &gt; IF($H$68="", 0, $H$68)), $R175,
    FALSE, N("Default case: Return NA()"),
    TRUE, NA()
)</f>
        <v>#N/A</v>
      </c>
      <c r="U175" s="81" t="e" cm="1">
        <f t="array" ref="U175">_xlfn.IFS(
    FALSE, N("Check if X1 shading is ON"),
    $U$48&lt;&gt;"x", NA(),
    FALSE, N("Check if case is 'LEFT' and x axis value less than z score"),
    AND($D$71 = "LEFT", $Q175 &lt; IF($H$71="", 0, $H$71)), $R175,
    FALSE, N("Check if case is 'RIGHT' and x axis value greater than z score"),
    AND($D$71 = "RIGHT", $Q175 &gt; IF($H$71="", 0, $H$71)), $R175,
    FALSE, N("Check if case is 'TWO' and both directions"),
    AND(
        $D$71 = "TWO",
        OR($Q175 &lt; -ABS($H$71), $Q175 &gt; ABS($H$71))
    ), $R175,
    FALSE, N("Default case: Return NA()"),
    TRUE, NA()
)</f>
        <v>#VALUE!</v>
      </c>
      <c r="V175" s="38"/>
      <c r="W175" s="23">
        <v>0.33333333333333115</v>
      </c>
      <c r="X175" s="23">
        <v>0.27800000000000002</v>
      </c>
      <c r="Y175" s="23">
        <f t="shared" si="28"/>
        <v>0.27800000000000002</v>
      </c>
      <c r="Z175" s="23" t="str">
        <f t="shared" si="29"/>
        <v>x</v>
      </c>
    </row>
    <row r="176" spans="1:26" ht="19" x14ac:dyDescent="0.25">
      <c r="A176" s="78" t="s">
        <v>414</v>
      </c>
      <c r="B176" s="23"/>
      <c r="C176" s="5" t="str">
        <f>$F$66</f>
        <v>σ</v>
      </c>
      <c r="D176" s="110">
        <f>H31</f>
        <v>0</v>
      </c>
      <c r="E176" s="39"/>
      <c r="F176" s="39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46">
        <f t="shared" si="22"/>
        <v>2.2499999999999982</v>
      </c>
      <c r="R176" s="81">
        <f t="shared" si="23"/>
        <v>3.173965183566755E-2</v>
      </c>
      <c r="S176" s="81" t="e" cm="1">
        <f t="array" ref="S176">_xlfn.IFS(
    FALSE, N("Check if X1 shading is ON"),
    $S$48&lt;&gt;"x", NA(),
    FALSE, N("Check if case is 'LEFT' and x axis value less than z score"),
    AND($D$67 = "LEFT", $Q176 &lt; IF($H$67="", 0, $H$67)), $R176,
    FALSE, N("Check if case is 'RIGHT' and x axis value greater than z score"),
    AND($D$67 = "RIGHT", $Q176 &gt; IF($H$67="", 0, $H$67)), $R176,
    FALSE, N("Check if case is 'TWO' and both directions"),
    AND(
        $D$67 = "TWO",
        OR($Q176 &lt; -ABS($H$67), $Q176 &gt; ABS($H$68))
    ), $R176,
    FALSE, N("Default case: Return NA()"),
    TRUE, NA()
)</f>
        <v>#VALUE!</v>
      </c>
      <c r="T176" s="81" t="e" cm="1">
        <f t="array" ref="T176">_xlfn.IFS(
    FALSE, N("Check if X1 shading is ON"),
    $S$48&lt;&gt;"x", NA(),
    FALSE, N("Check if case is 'LEFT' and x axis value less than z score"),
    AND($D$68 = "LEFT", $Q176 &lt; IF($H$68="", 0, $H$68)), $R176,
    FALSE, N("Check if case is 'RIGHT' and x axis value greater than z score"),
    AND($D$68 = "RIGHT", $Q176 &gt; IF($H$68="", 0, $H$68)), $R176,
    FALSE, N("Default case: Return NA()"),
    TRUE, NA()
)</f>
        <v>#N/A</v>
      </c>
      <c r="U176" s="81" t="e" cm="1">
        <f t="array" ref="U176">_xlfn.IFS(
    FALSE, N("Check if X1 shading is ON"),
    $U$48&lt;&gt;"x", NA(),
    FALSE, N("Check if case is 'LEFT' and x axis value less than z score"),
    AND($D$71 = "LEFT", $Q176 &lt; IF($H$71="", 0, $H$71)), $R176,
    FALSE, N("Check if case is 'RIGHT' and x axis value greater than z score"),
    AND($D$71 = "RIGHT", $Q176 &gt; IF($H$71="", 0, $H$71)), $R176,
    FALSE, N("Check if case is 'TWO' and both directions"),
    AND(
        $D$71 = "TWO",
        OR($Q176 &lt; -ABS($H$71), $Q176 &gt; ABS($H$71))
    ), $R176,
    FALSE, N("Default case: Return NA()"),
    TRUE, NA()
)</f>
        <v>#VALUE!</v>
      </c>
      <c r="V176" s="38"/>
      <c r="W176" s="23">
        <v>0.49999999999999789</v>
      </c>
      <c r="X176" s="23">
        <v>0.27800000000000002</v>
      </c>
      <c r="Y176" s="23">
        <f t="shared" si="28"/>
        <v>0.27800000000000002</v>
      </c>
      <c r="Z176" s="23" t="str">
        <f t="shared" si="29"/>
        <v>x</v>
      </c>
    </row>
    <row r="177" spans="1:26" ht="51" x14ac:dyDescent="0.2">
      <c r="A177" s="44" t="s">
        <v>289</v>
      </c>
      <c r="B177" s="5" t="s">
        <v>290</v>
      </c>
      <c r="C177" s="45" t="str">
        <f>LEFT(A176,6)&amp;" "&amp;$B$67&amp;" axis"</f>
        <v>X3 std normal pop axis</v>
      </c>
      <c r="D177" s="45" t="str">
        <f>$B$62&amp;" stdev y"</f>
        <v>0 stdev y</v>
      </c>
      <c r="E177" s="23"/>
      <c r="F177" s="23"/>
      <c r="G177" s="45" t="str">
        <f>$B$67&amp;" stdev labels"</f>
        <v>normal pop stdev labels</v>
      </c>
      <c r="H177" s="38"/>
      <c r="I177" s="38"/>
      <c r="J177" s="38"/>
      <c r="K177" s="38"/>
      <c r="L177" s="38"/>
      <c r="M177" s="38"/>
      <c r="N177" s="38"/>
      <c r="O177" s="38"/>
      <c r="P177" s="38"/>
      <c r="Q177" s="46">
        <f t="shared" si="22"/>
        <v>2.2916666666666647</v>
      </c>
      <c r="R177" s="81">
        <f t="shared" si="23"/>
        <v>2.8874206565747504E-2</v>
      </c>
      <c r="S177" s="81" t="e" cm="1">
        <f t="array" ref="S177">_xlfn.IFS(
    FALSE, N("Check if X1 shading is ON"),
    $S$48&lt;&gt;"x", NA(),
    FALSE, N("Check if case is 'LEFT' and x axis value less than z score"),
    AND($D$67 = "LEFT", $Q177 &lt; IF($H$67="", 0, $H$67)), $R177,
    FALSE, N("Check if case is 'RIGHT' and x axis value greater than z score"),
    AND($D$67 = "RIGHT", $Q177 &gt; IF($H$67="", 0, $H$67)), $R177,
    FALSE, N("Check if case is 'TWO' and both directions"),
    AND(
        $D$67 = "TWO",
        OR($Q177 &lt; -ABS($H$67), $Q177 &gt; ABS($H$68))
    ), $R177,
    FALSE, N("Default case: Return NA()"),
    TRUE, NA()
)</f>
        <v>#VALUE!</v>
      </c>
      <c r="T177" s="81" t="e" cm="1">
        <f t="array" ref="T177">_xlfn.IFS(
    FALSE, N("Check if X1 shading is ON"),
    $S$48&lt;&gt;"x", NA(),
    FALSE, N("Check if case is 'LEFT' and x axis value less than z score"),
    AND($D$68 = "LEFT", $Q177 &lt; IF($H$68="", 0, $H$68)), $R177,
    FALSE, N("Check if case is 'RIGHT' and x axis value greater than z score"),
    AND($D$68 = "RIGHT", $Q177 &gt; IF($H$68="", 0, $H$68)), $R177,
    FALSE, N("Default case: Return NA()"),
    TRUE, NA()
)</f>
        <v>#N/A</v>
      </c>
      <c r="U177" s="81" t="e" cm="1">
        <f t="array" ref="U177">_xlfn.IFS(
    FALSE, N("Check if X1 shading is ON"),
    $U$48&lt;&gt;"x", NA(),
    FALSE, N("Check if case is 'LEFT' and x axis value less than z score"),
    AND($D$71 = "LEFT", $Q177 &lt; IF($H$71="", 0, $H$71)), $R177,
    FALSE, N("Check if case is 'RIGHT' and x axis value greater than z score"),
    AND($D$71 = "RIGHT", $Q177 &gt; IF($H$71="", 0, $H$71)), $R177,
    FALSE, N("Check if case is 'TWO' and both directions"),
    AND(
        $D$71 = "TWO",
        OR($Q177 &lt; -ABS($H$71), $Q177 &gt; ABS($H$71))
    ), $R177,
    FALSE, N("Default case: Return NA()"),
    TRUE, NA()
)</f>
        <v>#VALUE!</v>
      </c>
      <c r="V177" s="38"/>
      <c r="W177" s="23">
        <v>0.66666666666666441</v>
      </c>
      <c r="X177" s="23">
        <v>0.27800000000000002</v>
      </c>
      <c r="Y177" s="23">
        <f t="shared" si="28"/>
        <v>0.27800000000000002</v>
      </c>
      <c r="Z177" s="23" t="str">
        <f t="shared" si="29"/>
        <v>x</v>
      </c>
    </row>
    <row r="178" spans="1:26" ht="16" x14ac:dyDescent="0.2">
      <c r="A178" s="39">
        <f>L60</f>
        <v>0</v>
      </c>
      <c r="B178" s="23">
        <f>B167+0.03</f>
        <v>-0.17</v>
      </c>
      <c r="C178" s="39">
        <f>C157</f>
        <v>-4</v>
      </c>
      <c r="D178" s="39" t="e">
        <f>IF(
    A178="x",
    B178,
    NA()
)</f>
        <v>#N/A</v>
      </c>
      <c r="E178" s="16"/>
      <c r="F178" s="108">
        <f>D176</f>
        <v>0</v>
      </c>
      <c r="G178" s="84" t="str">
        <f>IF($F$67 = "", "",
    C176&amp;" = "&amp;TEXT(F178,
        IF($L$62 = 0,
            "#,##0;-#,##0;0",
            "#,##0." &amp; REPT("0", $L$62) &amp; ";-#,##0." &amp; REPT("0", $L$62) &amp; ";0"
        )
    )
)</f>
        <v>σ = 0</v>
      </c>
      <c r="H178" s="38"/>
      <c r="I178" s="38"/>
      <c r="J178" s="38"/>
      <c r="K178" s="38"/>
      <c r="L178" s="38"/>
      <c r="M178" s="38"/>
      <c r="N178" s="38"/>
      <c r="O178" s="38"/>
      <c r="P178" s="38"/>
      <c r="Q178" s="46">
        <f t="shared" si="22"/>
        <v>2.3333333333333313</v>
      </c>
      <c r="R178" s="81">
        <f t="shared" si="23"/>
        <v>2.6221889093709622E-2</v>
      </c>
      <c r="S178" s="81" t="e" cm="1">
        <f t="array" ref="S178">_xlfn.IFS(
    FALSE, N("Check if X1 shading is ON"),
    $S$48&lt;&gt;"x", NA(),
    FALSE, N("Check if case is 'LEFT' and x axis value less than z score"),
    AND($D$67 = "LEFT", $Q178 &lt; IF($H$67="", 0, $H$67)), $R178,
    FALSE, N("Check if case is 'RIGHT' and x axis value greater than z score"),
    AND($D$67 = "RIGHT", $Q178 &gt; IF($H$67="", 0, $H$67)), $R178,
    FALSE, N("Check if case is 'TWO' and both directions"),
    AND(
        $D$67 = "TWO",
        OR($Q178 &lt; -ABS($H$67), $Q178 &gt; ABS($H$68))
    ), $R178,
    FALSE, N("Default case: Return NA()"),
    TRUE, NA()
)</f>
        <v>#VALUE!</v>
      </c>
      <c r="T178" s="81" t="e" cm="1">
        <f t="array" ref="T178">_xlfn.IFS(
    FALSE, N("Check if X1 shading is ON"),
    $S$48&lt;&gt;"x", NA(),
    FALSE, N("Check if case is 'LEFT' and x axis value less than z score"),
    AND($D$68 = "LEFT", $Q178 &lt; IF($H$68="", 0, $H$68)), $R178,
    FALSE, N("Check if case is 'RIGHT' and x axis value greater than z score"),
    AND($D$68 = "RIGHT", $Q178 &gt; IF($H$68="", 0, $H$68)), $R178,
    FALSE, N("Default case: Return NA()"),
    TRUE, NA()
)</f>
        <v>#N/A</v>
      </c>
      <c r="U178" s="81" t="e" cm="1">
        <f t="array" ref="U178">_xlfn.IFS(
    FALSE, N("Check if X1 shading is ON"),
    $U$48&lt;&gt;"x", NA(),
    FALSE, N("Check if case is 'LEFT' and x axis value less than z score"),
    AND($D$71 = "LEFT", $Q178 &lt; IF($H$71="", 0, $H$71)), $R178,
    FALSE, N("Check if case is 'RIGHT' and x axis value greater than z score"),
    AND($D$71 = "RIGHT", $Q178 &gt; IF($H$71="", 0, $H$71)), $R178,
    FALSE, N("Check if case is 'TWO' and both directions"),
    AND(
        $D$71 = "TWO",
        OR($Q178 &lt; -ABS($H$71), $Q178 &gt; ABS($H$71))
    ), $R178,
    FALSE, N("Default case: Return NA()"),
    TRUE, NA()
)</f>
        <v>#VALUE!</v>
      </c>
      <c r="V178" s="38"/>
      <c r="W178" s="23">
        <v>-0.66666666666666874</v>
      </c>
      <c r="X178" s="23">
        <v>0.30199999999999999</v>
      </c>
      <c r="Y178" s="23">
        <f t="shared" si="28"/>
        <v>0.30199999999999999</v>
      </c>
      <c r="Z178" s="23" t="str">
        <f t="shared" si="29"/>
        <v>x</v>
      </c>
    </row>
    <row r="179" spans="1:26" ht="16" x14ac:dyDescent="0.2">
      <c r="A179" s="39"/>
      <c r="B179" s="23"/>
      <c r="C179" s="39">
        <f t="shared" ref="C179:C184" si="42">C158</f>
        <v>-3</v>
      </c>
      <c r="D179" s="39" t="e">
        <f>D178</f>
        <v>#N/A</v>
      </c>
      <c r="E179" s="23">
        <v>-3</v>
      </c>
      <c r="F179" s="109">
        <f t="shared" ref="F179:F185" si="43">E179*$F$67</f>
        <v>-24</v>
      </c>
      <c r="G179" s="84" t="str">
        <f t="shared" ref="G179:G185" si="44">IF($F$67 = "", "",
    TEXT(F179,
        IF($L$62 = 0,
            "+#,##0;-#,##0;0",
            "+#,##0." &amp; REPT("0", $L$62) &amp; ";-#,##0." &amp; REPT("0", $L$62) &amp; ";0"
        )
    )
)</f>
        <v>-24</v>
      </c>
      <c r="H179" s="38"/>
      <c r="I179" s="38"/>
      <c r="J179" s="38"/>
      <c r="K179" s="38"/>
      <c r="L179" s="38"/>
      <c r="M179" s="38"/>
      <c r="N179" s="38"/>
      <c r="O179" s="38"/>
      <c r="P179" s="38"/>
      <c r="Q179" s="46">
        <f t="shared" ref="Q179:Q194" si="45">Q178+$P$52</f>
        <v>2.3749999999999978</v>
      </c>
      <c r="R179" s="81">
        <f t="shared" ref="R179:R194" si="46">IF(
    LEFT($B$67,1) ="T",
    _xlfn.T.DIST(Q179, $A$67-1, FALSE),
    _xlfn.NORM.S.DIST(Q179, FALSE)
)</f>
        <v>2.3771900829913931E-2</v>
      </c>
      <c r="S179" s="81" t="e" cm="1">
        <f t="array" ref="S179">_xlfn.IFS(
    FALSE, N("Check if X1 shading is ON"),
    $S$48&lt;&gt;"x", NA(),
    FALSE, N("Check if case is 'LEFT' and x axis value less than z score"),
    AND($D$67 = "LEFT", $Q179 &lt; IF($H$67="", 0, $H$67)), $R179,
    FALSE, N("Check if case is 'RIGHT' and x axis value greater than z score"),
    AND($D$67 = "RIGHT", $Q179 &gt; IF($H$67="", 0, $H$67)), $R179,
    FALSE, N("Check if case is 'TWO' and both directions"),
    AND(
        $D$67 = "TWO",
        OR($Q179 &lt; -ABS($H$67), $Q179 &gt; ABS($H$68))
    ), $R179,
    FALSE, N("Default case: Return NA()"),
    TRUE, NA()
)</f>
        <v>#VALUE!</v>
      </c>
      <c r="T179" s="81" t="e" cm="1">
        <f t="array" ref="T179">_xlfn.IFS(
    FALSE, N("Check if X1 shading is ON"),
    $S$48&lt;&gt;"x", NA(),
    FALSE, N("Check if case is 'LEFT' and x axis value less than z score"),
    AND($D$68 = "LEFT", $Q179 &lt; IF($H$68="", 0, $H$68)), $R179,
    FALSE, N("Check if case is 'RIGHT' and x axis value greater than z score"),
    AND($D$68 = "RIGHT", $Q179 &gt; IF($H$68="", 0, $H$68)), $R179,
    FALSE, N("Default case: Return NA()"),
    TRUE, NA()
)</f>
        <v>#N/A</v>
      </c>
      <c r="U179" s="81" t="e" cm="1">
        <f t="array" ref="U179">_xlfn.IFS(
    FALSE, N("Check if X1 shading is ON"),
    $U$48&lt;&gt;"x", NA(),
    FALSE, N("Check if case is 'LEFT' and x axis value less than z score"),
    AND($D$71 = "LEFT", $Q179 &lt; IF($H$71="", 0, $H$71)), $R179,
    FALSE, N("Check if case is 'RIGHT' and x axis value greater than z score"),
    AND($D$71 = "RIGHT", $Q179 &gt; IF($H$71="", 0, $H$71)), $R179,
    FALSE, N("Check if case is 'TWO' and both directions"),
    AND(
        $D$71 = "TWO",
        OR($Q179 &lt; -ABS($H$71), $Q179 &gt; ABS($H$71))
    ), $R179,
    FALSE, N("Default case: Return NA()"),
    TRUE, NA()
)</f>
        <v>#VALUE!</v>
      </c>
      <c r="V179" s="38"/>
      <c r="W179" s="23">
        <v>-0.50000000000000222</v>
      </c>
      <c r="X179" s="23">
        <v>0.30199999999999999</v>
      </c>
      <c r="Y179" s="23">
        <f t="shared" si="28"/>
        <v>0.30199999999999999</v>
      </c>
      <c r="Z179" s="23" t="str">
        <f t="shared" si="29"/>
        <v>x</v>
      </c>
    </row>
    <row r="180" spans="1:26" ht="16" x14ac:dyDescent="0.2">
      <c r="A180" s="39"/>
      <c r="B180" s="23"/>
      <c r="C180" s="39">
        <f t="shared" si="42"/>
        <v>-2</v>
      </c>
      <c r="D180" s="39" t="e">
        <f t="shared" ref="D180:D185" si="47">D179</f>
        <v>#N/A</v>
      </c>
      <c r="E180" s="23">
        <v>-2</v>
      </c>
      <c r="F180" s="109">
        <f t="shared" si="43"/>
        <v>-16</v>
      </c>
      <c r="G180" s="84" t="str">
        <f t="shared" si="44"/>
        <v>-16</v>
      </c>
      <c r="H180" s="38"/>
      <c r="I180" s="38"/>
      <c r="J180" s="38"/>
      <c r="K180" s="38"/>
      <c r="L180" s="38"/>
      <c r="M180" s="38"/>
      <c r="N180" s="38"/>
      <c r="O180" s="38"/>
      <c r="P180" s="38"/>
      <c r="Q180" s="46">
        <f t="shared" si="45"/>
        <v>2.4166666666666643</v>
      </c>
      <c r="R180" s="81">
        <f t="shared" si="46"/>
        <v>2.1513440016773775E-2</v>
      </c>
      <c r="S180" s="81" t="e" cm="1">
        <f t="array" ref="S180">_xlfn.IFS(
    FALSE, N("Check if X1 shading is ON"),
    $S$48&lt;&gt;"x", NA(),
    FALSE, N("Check if case is 'LEFT' and x axis value less than z score"),
    AND($D$67 = "LEFT", $Q180 &lt; IF($H$67="", 0, $H$67)), $R180,
    FALSE, N("Check if case is 'RIGHT' and x axis value greater than z score"),
    AND($D$67 = "RIGHT", $Q180 &gt; IF($H$67="", 0, $H$67)), $R180,
    FALSE, N("Check if case is 'TWO' and both directions"),
    AND(
        $D$67 = "TWO",
        OR($Q180 &lt; -ABS($H$67), $Q180 &gt; ABS($H$68))
    ), $R180,
    FALSE, N("Default case: Return NA()"),
    TRUE, NA()
)</f>
        <v>#VALUE!</v>
      </c>
      <c r="T180" s="81" t="e" cm="1">
        <f t="array" ref="T180">_xlfn.IFS(
    FALSE, N("Check if X1 shading is ON"),
    $S$48&lt;&gt;"x", NA(),
    FALSE, N("Check if case is 'LEFT' and x axis value less than z score"),
    AND($D$68 = "LEFT", $Q180 &lt; IF($H$68="", 0, $H$68)), $R180,
    FALSE, N("Check if case is 'RIGHT' and x axis value greater than z score"),
    AND($D$68 = "RIGHT", $Q180 &gt; IF($H$68="", 0, $H$68)), $R180,
    FALSE, N("Default case: Return NA()"),
    TRUE, NA()
)</f>
        <v>#N/A</v>
      </c>
      <c r="U180" s="81" t="e" cm="1">
        <f t="array" ref="U180">_xlfn.IFS(
    FALSE, N("Check if X1 shading is ON"),
    $U$48&lt;&gt;"x", NA(),
    FALSE, N("Check if case is 'LEFT' and x axis value less than z score"),
    AND($D$71 = "LEFT", $Q180 &lt; IF($H$71="", 0, $H$71)), $R180,
    FALSE, N("Check if case is 'RIGHT' and x axis value greater than z score"),
    AND($D$71 = "RIGHT", $Q180 &gt; IF($H$71="", 0, $H$71)), $R180,
    FALSE, N("Check if case is 'TWO' and both directions"),
    AND(
        $D$71 = "TWO",
        OR($Q180 &lt; -ABS($H$71), $Q180 &gt; ABS($H$71))
    ), $R180,
    FALSE, N("Default case: Return NA()"),
    TRUE, NA()
)</f>
        <v>#VALUE!</v>
      </c>
      <c r="V180" s="38"/>
      <c r="W180" s="23">
        <v>-0.33333333333333548</v>
      </c>
      <c r="X180" s="23">
        <v>0.30199999999999999</v>
      </c>
      <c r="Y180" s="23">
        <f t="shared" si="28"/>
        <v>0.30199999999999999</v>
      </c>
      <c r="Z180" s="23" t="str">
        <f t="shared" si="29"/>
        <v>x</v>
      </c>
    </row>
    <row r="181" spans="1:26" ht="16" x14ac:dyDescent="0.2">
      <c r="A181" s="39"/>
      <c r="B181" s="23"/>
      <c r="C181" s="39">
        <f t="shared" si="42"/>
        <v>-1</v>
      </c>
      <c r="D181" s="39" t="e">
        <f t="shared" si="47"/>
        <v>#N/A</v>
      </c>
      <c r="E181" s="23">
        <v>-1</v>
      </c>
      <c r="F181" s="109">
        <f t="shared" si="43"/>
        <v>-8</v>
      </c>
      <c r="G181" s="84" t="str">
        <f t="shared" si="44"/>
        <v>-8</v>
      </c>
      <c r="H181" s="38"/>
      <c r="I181" s="38"/>
      <c r="J181" s="38"/>
      <c r="K181" s="38"/>
      <c r="L181" s="38"/>
      <c r="M181" s="38"/>
      <c r="N181" s="38"/>
      <c r="O181" s="38"/>
      <c r="P181" s="38"/>
      <c r="Q181" s="46">
        <f t="shared" si="45"/>
        <v>2.4583333333333308</v>
      </c>
      <c r="R181" s="81">
        <f t="shared" si="46"/>
        <v>1.9435773384265099E-2</v>
      </c>
      <c r="S181" s="81" t="e" cm="1">
        <f t="array" ref="S181">_xlfn.IFS(
    FALSE, N("Check if X1 shading is ON"),
    $S$48&lt;&gt;"x", NA(),
    FALSE, N("Check if case is 'LEFT' and x axis value less than z score"),
    AND($D$67 = "LEFT", $Q181 &lt; IF($H$67="", 0, $H$67)), $R181,
    FALSE, N("Check if case is 'RIGHT' and x axis value greater than z score"),
    AND($D$67 = "RIGHT", $Q181 &gt; IF($H$67="", 0, $H$67)), $R181,
    FALSE, N("Check if case is 'TWO' and both directions"),
    AND(
        $D$67 = "TWO",
        OR($Q181 &lt; -ABS($H$67), $Q181 &gt; ABS($H$68))
    ), $R181,
    FALSE, N("Default case: Return NA()"),
    TRUE, NA()
)</f>
        <v>#VALUE!</v>
      </c>
      <c r="T181" s="81" t="e" cm="1">
        <f t="array" ref="T181">_xlfn.IFS(
    FALSE, N("Check if X1 shading is ON"),
    $S$48&lt;&gt;"x", NA(),
    FALSE, N("Check if case is 'LEFT' and x axis value less than z score"),
    AND($D$68 = "LEFT", $Q181 &lt; IF($H$68="", 0, $H$68)), $R181,
    FALSE, N("Check if case is 'RIGHT' and x axis value greater than z score"),
    AND($D$68 = "RIGHT", $Q181 &gt; IF($H$68="", 0, $H$68)), $R181,
    FALSE, N("Default case: Return NA()"),
    TRUE, NA()
)</f>
        <v>#N/A</v>
      </c>
      <c r="U181" s="81" t="e" cm="1">
        <f t="array" ref="U181">_xlfn.IFS(
    FALSE, N("Check if X1 shading is ON"),
    $U$48&lt;&gt;"x", NA(),
    FALSE, N("Check if case is 'LEFT' and x axis value less than z score"),
    AND($D$71 = "LEFT", $Q181 &lt; IF($H$71="", 0, $H$71)), $R181,
    FALSE, N("Check if case is 'RIGHT' and x axis value greater than z score"),
    AND($D$71 = "RIGHT", $Q181 &gt; IF($H$71="", 0, $H$71)), $R181,
    FALSE, N("Check if case is 'TWO' and both directions"),
    AND(
        $D$71 = "TWO",
        OR($Q181 &lt; -ABS($H$71), $Q181 &gt; ABS($H$71))
    ), $R181,
    FALSE, N("Default case: Return NA()"),
    TRUE, NA()
)</f>
        <v>#VALUE!</v>
      </c>
      <c r="V181" s="38"/>
      <c r="W181" s="23">
        <v>-0.16666666666666879</v>
      </c>
      <c r="X181" s="23">
        <v>0.30199999999999999</v>
      </c>
      <c r="Y181" s="23">
        <f t="shared" si="28"/>
        <v>0.30199999999999999</v>
      </c>
      <c r="Z181" s="23" t="str">
        <f t="shared" si="29"/>
        <v>x</v>
      </c>
    </row>
    <row r="182" spans="1:26" ht="16" x14ac:dyDescent="0.2">
      <c r="A182" s="39"/>
      <c r="B182" s="23"/>
      <c r="C182" s="39">
        <f t="shared" si="42"/>
        <v>0</v>
      </c>
      <c r="D182" s="39" t="e">
        <f t="shared" si="47"/>
        <v>#N/A</v>
      </c>
      <c r="E182" s="48">
        <v>0</v>
      </c>
      <c r="F182" s="109">
        <f t="shared" si="43"/>
        <v>0</v>
      </c>
      <c r="G182" s="84" t="str">
        <f t="shared" si="44"/>
        <v>0</v>
      </c>
      <c r="H182" s="38"/>
      <c r="I182" s="38"/>
      <c r="J182" s="38"/>
      <c r="K182" s="38"/>
      <c r="L182" s="38"/>
      <c r="M182" s="38"/>
      <c r="N182" s="38"/>
      <c r="O182" s="38"/>
      <c r="P182" s="38"/>
      <c r="Q182" s="46">
        <f t="shared" si="45"/>
        <v>2.4999999999999973</v>
      </c>
      <c r="R182" s="81">
        <f t="shared" si="46"/>
        <v>1.7528300493568655E-2</v>
      </c>
      <c r="S182" s="81" t="e" cm="1">
        <f t="array" ref="S182">_xlfn.IFS(
    FALSE, N("Check if X1 shading is ON"),
    $S$48&lt;&gt;"x", NA(),
    FALSE, N("Check if case is 'LEFT' and x axis value less than z score"),
    AND($D$67 = "LEFT", $Q182 &lt; IF($H$67="", 0, $H$67)), $R182,
    FALSE, N("Check if case is 'RIGHT' and x axis value greater than z score"),
    AND($D$67 = "RIGHT", $Q182 &gt; IF($H$67="", 0, $H$67)), $R182,
    FALSE, N("Check if case is 'TWO' and both directions"),
    AND(
        $D$67 = "TWO",
        OR($Q182 &lt; -ABS($H$67), $Q182 &gt; ABS($H$68))
    ), $R182,
    FALSE, N("Default case: Return NA()"),
    TRUE, NA()
)</f>
        <v>#VALUE!</v>
      </c>
      <c r="T182" s="81" t="e" cm="1">
        <f t="array" ref="T182">_xlfn.IFS(
    FALSE, N("Check if X1 shading is ON"),
    $S$48&lt;&gt;"x", NA(),
    FALSE, N("Check if case is 'LEFT' and x axis value less than z score"),
    AND($D$68 = "LEFT", $Q182 &lt; IF($H$68="", 0, $H$68)), $R182,
    FALSE, N("Check if case is 'RIGHT' and x axis value greater than z score"),
    AND($D$68 = "RIGHT", $Q182 &gt; IF($H$68="", 0, $H$68)), $R182,
    FALSE, N("Default case: Return NA()"),
    TRUE, NA()
)</f>
        <v>#N/A</v>
      </c>
      <c r="U182" s="81" t="e" cm="1">
        <f t="array" ref="U182">_xlfn.IFS(
    FALSE, N("Check if X1 shading is ON"),
    $U$48&lt;&gt;"x", NA(),
    FALSE, N("Check if case is 'LEFT' and x axis value less than z score"),
    AND($D$71 = "LEFT", $Q182 &lt; IF($H$71="", 0, $H$71)), $R182,
    FALSE, N("Check if case is 'RIGHT' and x axis value greater than z score"),
    AND($D$71 = "RIGHT", $Q182 &gt; IF($H$71="", 0, $H$71)), $R182,
    FALSE, N("Check if case is 'TWO' and both directions"),
    AND(
        $D$71 = "TWO",
        OR($Q182 &lt; -ABS($H$71), $Q182 &gt; ABS($H$71))
    ), $R182,
    FALSE, N("Default case: Return NA()"),
    TRUE, NA()
)</f>
        <v>#VALUE!</v>
      </c>
      <c r="V182" s="38"/>
      <c r="W182" s="23">
        <v>0.16666666666666449</v>
      </c>
      <c r="X182" s="23">
        <v>0.30199999999999999</v>
      </c>
      <c r="Y182" s="23">
        <f t="shared" si="28"/>
        <v>0.30199999999999999</v>
      </c>
      <c r="Z182" s="23" t="str">
        <f t="shared" si="29"/>
        <v>x</v>
      </c>
    </row>
    <row r="183" spans="1:26" ht="16" x14ac:dyDescent="0.2">
      <c r="A183" s="39"/>
      <c r="B183" s="23"/>
      <c r="C183" s="39">
        <f t="shared" si="42"/>
        <v>1</v>
      </c>
      <c r="D183" s="39" t="e">
        <f t="shared" si="47"/>
        <v>#N/A</v>
      </c>
      <c r="E183" s="48">
        <v>1</v>
      </c>
      <c r="F183" s="109">
        <f t="shared" si="43"/>
        <v>8</v>
      </c>
      <c r="G183" s="84" t="str">
        <f t="shared" si="44"/>
        <v>+8</v>
      </c>
      <c r="H183" s="38"/>
      <c r="I183" s="38"/>
      <c r="J183" s="38"/>
      <c r="K183" s="38"/>
      <c r="L183" s="38"/>
      <c r="M183" s="38"/>
      <c r="N183" s="38"/>
      <c r="O183" s="38"/>
      <c r="P183" s="38"/>
      <c r="Q183" s="46">
        <f t="shared" si="45"/>
        <v>2.5416666666666639</v>
      </c>
      <c r="R183" s="81">
        <f t="shared" si="46"/>
        <v>1.5780610826231976E-2</v>
      </c>
      <c r="S183" s="81" t="e" cm="1">
        <f t="array" ref="S183">_xlfn.IFS(
    FALSE, N("Check if X1 shading is ON"),
    $S$48&lt;&gt;"x", NA(),
    FALSE, N("Check if case is 'LEFT' and x axis value less than z score"),
    AND($D$67 = "LEFT", $Q183 &lt; IF($H$67="", 0, $H$67)), $R183,
    FALSE, N("Check if case is 'RIGHT' and x axis value greater than z score"),
    AND($D$67 = "RIGHT", $Q183 &gt; IF($H$67="", 0, $H$67)), $R183,
    FALSE, N("Check if case is 'TWO' and both directions"),
    AND(
        $D$67 = "TWO",
        OR($Q183 &lt; -ABS($H$67), $Q183 &gt; ABS($H$68))
    ), $R183,
    FALSE, N("Default case: Return NA()"),
    TRUE, NA()
)</f>
        <v>#VALUE!</v>
      </c>
      <c r="T183" s="81" t="e" cm="1">
        <f t="array" ref="T183">_xlfn.IFS(
    FALSE, N("Check if X1 shading is ON"),
    $S$48&lt;&gt;"x", NA(),
    FALSE, N("Check if case is 'LEFT' and x axis value less than z score"),
    AND($D$68 = "LEFT", $Q183 &lt; IF($H$68="", 0, $H$68)), $R183,
    FALSE, N("Check if case is 'RIGHT' and x axis value greater than z score"),
    AND($D$68 = "RIGHT", $Q183 &gt; IF($H$68="", 0, $H$68)), $R183,
    FALSE, N("Default case: Return NA()"),
    TRUE, NA()
)</f>
        <v>#N/A</v>
      </c>
      <c r="U183" s="81" t="e" cm="1">
        <f t="array" ref="U183">_xlfn.IFS(
    FALSE, N("Check if X1 shading is ON"),
    $U$48&lt;&gt;"x", NA(),
    FALSE, N("Check if case is 'LEFT' and x axis value less than z score"),
    AND($D$71 = "LEFT", $Q183 &lt; IF($H$71="", 0, $H$71)), $R183,
    FALSE, N("Check if case is 'RIGHT' and x axis value greater than z score"),
    AND($D$71 = "RIGHT", $Q183 &gt; IF($H$71="", 0, $H$71)), $R183,
    FALSE, N("Check if case is 'TWO' and both directions"),
    AND(
        $D$71 = "TWO",
        OR($Q183 &lt; -ABS($H$71), $Q183 &gt; ABS($H$71))
    ), $R183,
    FALSE, N("Default case: Return NA()"),
    TRUE, NA()
)</f>
        <v>#VALUE!</v>
      </c>
      <c r="V183" s="38"/>
      <c r="W183" s="23">
        <v>0.33333333333333115</v>
      </c>
      <c r="X183" s="23">
        <v>0.30199999999999999</v>
      </c>
      <c r="Y183" s="23">
        <f t="shared" si="28"/>
        <v>0.30199999999999999</v>
      </c>
      <c r="Z183" s="23" t="str">
        <f t="shared" si="29"/>
        <v>x</v>
      </c>
    </row>
    <row r="184" spans="1:26" ht="16" x14ac:dyDescent="0.2">
      <c r="A184" s="39"/>
      <c r="B184" s="23"/>
      <c r="C184" s="39">
        <f t="shared" si="42"/>
        <v>2</v>
      </c>
      <c r="D184" s="39" t="e">
        <f t="shared" si="47"/>
        <v>#N/A</v>
      </c>
      <c r="E184" s="48">
        <v>2</v>
      </c>
      <c r="F184" s="109">
        <f t="shared" si="43"/>
        <v>16</v>
      </c>
      <c r="G184" s="84" t="str">
        <f t="shared" si="44"/>
        <v>+16</v>
      </c>
      <c r="H184" s="38"/>
      <c r="I184" s="38"/>
      <c r="J184" s="38"/>
      <c r="K184" s="38"/>
      <c r="L184" s="38"/>
      <c r="M184" s="38"/>
      <c r="N184" s="38"/>
      <c r="O184" s="38"/>
      <c r="P184" s="38"/>
      <c r="Q184" s="46">
        <f t="shared" si="45"/>
        <v>2.5833333333333304</v>
      </c>
      <c r="R184" s="81">
        <f t="shared" si="46"/>
        <v>1.4182533754437414E-2</v>
      </c>
      <c r="S184" s="81" t="e" cm="1">
        <f t="array" ref="S184">_xlfn.IFS(
    FALSE, N("Check if X1 shading is ON"),
    $S$48&lt;&gt;"x", NA(),
    FALSE, N("Check if case is 'LEFT' and x axis value less than z score"),
    AND($D$67 = "LEFT", $Q184 &lt; IF($H$67="", 0, $H$67)), $R184,
    FALSE, N("Check if case is 'RIGHT' and x axis value greater than z score"),
    AND($D$67 = "RIGHT", $Q184 &gt; IF($H$67="", 0, $H$67)), $R184,
    FALSE, N("Check if case is 'TWO' and both directions"),
    AND(
        $D$67 = "TWO",
        OR($Q184 &lt; -ABS($H$67), $Q184 &gt; ABS($H$68))
    ), $R184,
    FALSE, N("Default case: Return NA()"),
    TRUE, NA()
)</f>
        <v>#VALUE!</v>
      </c>
      <c r="T184" s="81" t="e" cm="1">
        <f t="array" ref="T184">_xlfn.IFS(
    FALSE, N("Check if X1 shading is ON"),
    $S$48&lt;&gt;"x", NA(),
    FALSE, N("Check if case is 'LEFT' and x axis value less than z score"),
    AND($D$68 = "LEFT", $Q184 &lt; IF($H$68="", 0, $H$68)), $R184,
    FALSE, N("Check if case is 'RIGHT' and x axis value greater than z score"),
    AND($D$68 = "RIGHT", $Q184 &gt; IF($H$68="", 0, $H$68)), $R184,
    FALSE, N("Default case: Return NA()"),
    TRUE, NA()
)</f>
        <v>#N/A</v>
      </c>
      <c r="U184" s="81" t="e" cm="1">
        <f t="array" ref="U184">_xlfn.IFS(
    FALSE, N("Check if X1 shading is ON"),
    $U$48&lt;&gt;"x", NA(),
    FALSE, N("Check if case is 'LEFT' and x axis value less than z score"),
    AND($D$71 = "LEFT", $Q184 &lt; IF($H$71="", 0, $H$71)), $R184,
    FALSE, N("Check if case is 'RIGHT' and x axis value greater than z score"),
    AND($D$71 = "RIGHT", $Q184 &gt; IF($H$71="", 0, $H$71)), $R184,
    FALSE, N("Check if case is 'TWO' and both directions"),
    AND(
        $D$71 = "TWO",
        OR($Q184 &lt; -ABS($H$71), $Q184 &gt; ABS($H$71))
    ), $R184,
    FALSE, N("Default case: Return NA()"),
    TRUE, NA()
)</f>
        <v>#VALUE!</v>
      </c>
      <c r="V184" s="38"/>
      <c r="W184" s="23">
        <v>0.49999999999999789</v>
      </c>
      <c r="X184" s="23">
        <v>0.30199999999999999</v>
      </c>
      <c r="Y184" s="23">
        <f t="shared" si="28"/>
        <v>0.30199999999999999</v>
      </c>
      <c r="Z184" s="23" t="str">
        <f t="shared" si="29"/>
        <v>x</v>
      </c>
    </row>
    <row r="185" spans="1:26" ht="16" x14ac:dyDescent="0.2">
      <c r="A185" s="39"/>
      <c r="B185" s="23"/>
      <c r="C185" s="39">
        <f>C164</f>
        <v>3</v>
      </c>
      <c r="D185" s="39" t="e">
        <f t="shared" si="47"/>
        <v>#N/A</v>
      </c>
      <c r="E185" s="48">
        <v>3</v>
      </c>
      <c r="F185" s="109">
        <f t="shared" si="43"/>
        <v>24</v>
      </c>
      <c r="G185" s="84" t="str">
        <f t="shared" si="44"/>
        <v>+24</v>
      </c>
      <c r="H185" s="38"/>
      <c r="I185" s="38"/>
      <c r="J185" s="38"/>
      <c r="K185" s="38"/>
      <c r="L185" s="38"/>
      <c r="M185" s="38"/>
      <c r="N185" s="38"/>
      <c r="O185" s="38"/>
      <c r="P185" s="38"/>
      <c r="Q185" s="46">
        <f t="shared" si="45"/>
        <v>2.6249999999999969</v>
      </c>
      <c r="R185" s="81">
        <f t="shared" si="46"/>
        <v>1.2724181596831535E-2</v>
      </c>
      <c r="S185" s="81" t="e" cm="1">
        <f t="array" ref="S185">_xlfn.IFS(
    FALSE, N("Check if X1 shading is ON"),
    $S$48&lt;&gt;"x", NA(),
    FALSE, N("Check if case is 'LEFT' and x axis value less than z score"),
    AND($D$67 = "LEFT", $Q185 &lt; IF($H$67="", 0, $H$67)), $R185,
    FALSE, N("Check if case is 'RIGHT' and x axis value greater than z score"),
    AND($D$67 = "RIGHT", $Q185 &gt; IF($H$67="", 0, $H$67)), $R185,
    FALSE, N("Check if case is 'TWO' and both directions"),
    AND(
        $D$67 = "TWO",
        OR($Q185 &lt; -ABS($H$67), $Q185 &gt; ABS($H$68))
    ), $R185,
    FALSE, N("Default case: Return NA()"),
    TRUE, NA()
)</f>
        <v>#VALUE!</v>
      </c>
      <c r="T185" s="81" t="e" cm="1">
        <f t="array" ref="T185">_xlfn.IFS(
    FALSE, N("Check if X1 shading is ON"),
    $S$48&lt;&gt;"x", NA(),
    FALSE, N("Check if case is 'LEFT' and x axis value less than z score"),
    AND($D$68 = "LEFT", $Q185 &lt; IF($H$68="", 0, $H$68)), $R185,
    FALSE, N("Check if case is 'RIGHT' and x axis value greater than z score"),
    AND($D$68 = "RIGHT", $Q185 &gt; IF($H$68="", 0, $H$68)), $R185,
    FALSE, N("Default case: Return NA()"),
    TRUE, NA()
)</f>
        <v>#N/A</v>
      </c>
      <c r="U185" s="81" t="e" cm="1">
        <f t="array" ref="U185">_xlfn.IFS(
    FALSE, N("Check if X1 shading is ON"),
    $U$48&lt;&gt;"x", NA(),
    FALSE, N("Check if case is 'LEFT' and x axis value less than z score"),
    AND($D$71 = "LEFT", $Q185 &lt; IF($H$71="", 0, $H$71)), $R185,
    FALSE, N("Check if case is 'RIGHT' and x axis value greater than z score"),
    AND($D$71 = "RIGHT", $Q185 &gt; IF($H$71="", 0, $H$71)), $R185,
    FALSE, N("Check if case is 'TWO' and both directions"),
    AND(
        $D$71 = "TWO",
        OR($Q185 &lt; -ABS($H$71), $Q185 &gt; ABS($H$71))
    ), $R185,
    FALSE, N("Default case: Return NA()"),
    TRUE, NA()
)</f>
        <v>#VALUE!</v>
      </c>
      <c r="V185" s="38"/>
      <c r="W185" s="23">
        <v>0.66666666666666441</v>
      </c>
      <c r="X185" s="23">
        <v>0.30199999999999999</v>
      </c>
      <c r="Y185" s="23">
        <f t="shared" si="28"/>
        <v>0.30199999999999999</v>
      </c>
      <c r="Z185" s="23" t="str">
        <f t="shared" si="29"/>
        <v>x</v>
      </c>
    </row>
    <row r="186" spans="1:26" ht="16" x14ac:dyDescent="0.2">
      <c r="A186" s="39"/>
      <c r="B186" s="23"/>
      <c r="C186" s="23"/>
      <c r="D186" s="39"/>
      <c r="E186" s="39"/>
      <c r="F186" s="39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46">
        <f t="shared" si="45"/>
        <v>2.6666666666666634</v>
      </c>
      <c r="R186" s="81">
        <f t="shared" si="46"/>
        <v>1.1395986023797539E-2</v>
      </c>
      <c r="S186" s="81" t="e" cm="1">
        <f t="array" ref="S186">_xlfn.IFS(
    FALSE, N("Check if X1 shading is ON"),
    $S$48&lt;&gt;"x", NA(),
    FALSE, N("Check if case is 'LEFT' and x axis value less than z score"),
    AND($D$67 = "LEFT", $Q186 &lt; IF($H$67="", 0, $H$67)), $R186,
    FALSE, N("Check if case is 'RIGHT' and x axis value greater than z score"),
    AND($D$67 = "RIGHT", $Q186 &gt; IF($H$67="", 0, $H$67)), $R186,
    FALSE, N("Check if case is 'TWO' and both directions"),
    AND(
        $D$67 = "TWO",
        OR($Q186 &lt; -ABS($H$67), $Q186 &gt; ABS($H$68))
    ), $R186,
    FALSE, N("Default case: Return NA()"),
    TRUE, NA()
)</f>
        <v>#VALUE!</v>
      </c>
      <c r="T186" s="81" t="e" cm="1">
        <f t="array" ref="T186">_xlfn.IFS(
    FALSE, N("Check if X1 shading is ON"),
    $S$48&lt;&gt;"x", NA(),
    FALSE, N("Check if case is 'LEFT' and x axis value less than z score"),
    AND($D$68 = "LEFT", $Q186 &lt; IF($H$68="", 0, $H$68)), $R186,
    FALSE, N("Check if case is 'RIGHT' and x axis value greater than z score"),
    AND($D$68 = "RIGHT", $Q186 &gt; IF($H$68="", 0, $H$68)), $R186,
    FALSE, N("Default case: Return NA()"),
    TRUE, NA()
)</f>
        <v>#N/A</v>
      </c>
      <c r="U186" s="81" t="e" cm="1">
        <f t="array" ref="U186">_xlfn.IFS(
    FALSE, N("Check if X1 shading is ON"),
    $U$48&lt;&gt;"x", NA(),
    FALSE, N("Check if case is 'LEFT' and x axis value less than z score"),
    AND($D$71 = "LEFT", $Q186 &lt; IF($H$71="", 0, $H$71)), $R186,
    FALSE, N("Check if case is 'RIGHT' and x axis value greater than z score"),
    AND($D$71 = "RIGHT", $Q186 &gt; IF($H$71="", 0, $H$71)), $R186,
    FALSE, N("Check if case is 'TWO' and both directions"),
    AND(
        $D$71 = "TWO",
        OR($Q186 &lt; -ABS($H$71), $Q186 &gt; ABS($H$71))
    ), $R186,
    FALSE, N("Default case: Return NA()"),
    TRUE, NA()
)</f>
        <v>#VALUE!</v>
      </c>
      <c r="V186" s="38"/>
      <c r="W186" s="23">
        <v>-0.50000000000000222</v>
      </c>
      <c r="X186" s="23">
        <v>0.32600000000000001</v>
      </c>
      <c r="Y186" s="23">
        <f t="shared" si="28"/>
        <v>0.32600000000000001</v>
      </c>
      <c r="Z186" s="23" t="str">
        <f t="shared" si="29"/>
        <v>x</v>
      </c>
    </row>
    <row r="187" spans="1:26" ht="16" x14ac:dyDescent="0.2">
      <c r="A187" s="39"/>
      <c r="B187" s="23"/>
      <c r="C187" s="23"/>
      <c r="D187" s="39"/>
      <c r="E187" s="39"/>
      <c r="F187" s="39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46">
        <f t="shared" si="45"/>
        <v>2.7083333333333299</v>
      </c>
      <c r="R187" s="81">
        <f t="shared" si="46"/>
        <v>1.0188728126088738E-2</v>
      </c>
      <c r="S187" s="81" t="e" cm="1">
        <f t="array" ref="S187">_xlfn.IFS(
    FALSE, N("Check if X1 shading is ON"),
    $S$48&lt;&gt;"x", NA(),
    FALSE, N("Check if case is 'LEFT' and x axis value less than z score"),
    AND($D$67 = "LEFT", $Q187 &lt; IF($H$67="", 0, $H$67)), $R187,
    FALSE, N("Check if case is 'RIGHT' and x axis value greater than z score"),
    AND($D$67 = "RIGHT", $Q187 &gt; IF($H$67="", 0, $H$67)), $R187,
    FALSE, N("Check if case is 'TWO' and both directions"),
    AND(
        $D$67 = "TWO",
        OR($Q187 &lt; -ABS($H$67), $Q187 &gt; ABS($H$68))
    ), $R187,
    FALSE, N("Default case: Return NA()"),
    TRUE, NA()
)</f>
        <v>#VALUE!</v>
      </c>
      <c r="T187" s="81" t="e" cm="1">
        <f t="array" ref="T187">_xlfn.IFS(
    FALSE, N("Check if X1 shading is ON"),
    $S$48&lt;&gt;"x", NA(),
    FALSE, N("Check if case is 'LEFT' and x axis value less than z score"),
    AND($D$68 = "LEFT", $Q187 &lt; IF($H$68="", 0, $H$68)), $R187,
    FALSE, N("Check if case is 'RIGHT' and x axis value greater than z score"),
    AND($D$68 = "RIGHT", $Q187 &gt; IF($H$68="", 0, $H$68)), $R187,
    FALSE, N("Default case: Return NA()"),
    TRUE, NA()
)</f>
        <v>#N/A</v>
      </c>
      <c r="U187" s="81" t="e" cm="1">
        <f t="array" ref="U187">_xlfn.IFS(
    FALSE, N("Check if X1 shading is ON"),
    $U$48&lt;&gt;"x", NA(),
    FALSE, N("Check if case is 'LEFT' and x axis value less than z score"),
    AND($D$71 = "LEFT", $Q187 &lt; IF($H$71="", 0, $H$71)), $R187,
    FALSE, N("Check if case is 'RIGHT' and x axis value greater than z score"),
    AND($D$71 = "RIGHT", $Q187 &gt; IF($H$71="", 0, $H$71)), $R187,
    FALSE, N("Check if case is 'TWO' and both directions"),
    AND(
        $D$71 = "TWO",
        OR($Q187 &lt; -ABS($H$71), $Q187 &gt; ABS($H$71))
    ), $R187,
    FALSE, N("Default case: Return NA()"),
    TRUE, NA()
)</f>
        <v>#VALUE!</v>
      </c>
      <c r="V187" s="38"/>
      <c r="W187" s="23">
        <v>-0.33333333333333548</v>
      </c>
      <c r="X187" s="23">
        <v>0.32600000000000001</v>
      </c>
      <c r="Y187" s="23">
        <f t="shared" si="28"/>
        <v>0.32600000000000001</v>
      </c>
      <c r="Z187" s="23" t="str">
        <f t="shared" si="29"/>
        <v>x</v>
      </c>
    </row>
    <row r="188" spans="1:26" ht="16" x14ac:dyDescent="0.2">
      <c r="A188" s="39"/>
      <c r="B188" s="23"/>
      <c r="C188" s="23"/>
      <c r="D188" s="39"/>
      <c r="E188" s="39"/>
      <c r="F188" s="39"/>
      <c r="G188" s="38"/>
      <c r="H188" s="38"/>
      <c r="I188" s="38"/>
      <c r="J188" s="38"/>
      <c r="K188" s="86"/>
      <c r="L188" s="86"/>
      <c r="M188" s="86"/>
      <c r="N188" s="38"/>
      <c r="O188" s="38"/>
      <c r="P188" s="38"/>
      <c r="Q188" s="46">
        <f t="shared" si="45"/>
        <v>2.7499999999999964</v>
      </c>
      <c r="R188" s="81">
        <f t="shared" si="46"/>
        <v>9.0935625015911431E-3</v>
      </c>
      <c r="S188" s="81" t="e" cm="1">
        <f t="array" ref="S188">_xlfn.IFS(
    FALSE, N("Check if X1 shading is ON"),
    $S$48&lt;&gt;"x", NA(),
    FALSE, N("Check if case is 'LEFT' and x axis value less than z score"),
    AND($D$67 = "LEFT", $Q188 &lt; IF($H$67="", 0, $H$67)), $R188,
    FALSE, N("Check if case is 'RIGHT' and x axis value greater than z score"),
    AND($D$67 = "RIGHT", $Q188 &gt; IF($H$67="", 0, $H$67)), $R188,
    FALSE, N("Check if case is 'TWO' and both directions"),
    AND(
        $D$67 = "TWO",
        OR($Q188 &lt; -ABS($H$67), $Q188 &gt; ABS($H$68))
    ), $R188,
    FALSE, N("Default case: Return NA()"),
    TRUE, NA()
)</f>
        <v>#VALUE!</v>
      </c>
      <c r="T188" s="81" t="e" cm="1">
        <f t="array" ref="T188">_xlfn.IFS(
    FALSE, N("Check if X1 shading is ON"),
    $S$48&lt;&gt;"x", NA(),
    FALSE, N("Check if case is 'LEFT' and x axis value less than z score"),
    AND($D$68 = "LEFT", $Q188 &lt; IF($H$68="", 0, $H$68)), $R188,
    FALSE, N("Check if case is 'RIGHT' and x axis value greater than z score"),
    AND($D$68 = "RIGHT", $Q188 &gt; IF($H$68="", 0, $H$68)), $R188,
    FALSE, N("Default case: Return NA()"),
    TRUE, NA()
)</f>
        <v>#N/A</v>
      </c>
      <c r="U188" s="81" t="e" cm="1">
        <f t="array" ref="U188">_xlfn.IFS(
    FALSE, N("Check if X1 shading is ON"),
    $U$48&lt;&gt;"x", NA(),
    FALSE, N("Check if case is 'LEFT' and x axis value less than z score"),
    AND($D$71 = "LEFT", $Q188 &lt; IF($H$71="", 0, $H$71)), $R188,
    FALSE, N("Check if case is 'RIGHT' and x axis value greater than z score"),
    AND($D$71 = "RIGHT", $Q188 &gt; IF($H$71="", 0, $H$71)), $R188,
    FALSE, N("Check if case is 'TWO' and both directions"),
    AND(
        $D$71 = "TWO",
        OR($Q188 &lt; -ABS($H$71), $Q188 &gt; ABS($H$71))
    ), $R188,
    FALSE, N("Default case: Return NA()"),
    TRUE, NA()
)</f>
        <v>#VALUE!</v>
      </c>
      <c r="V188" s="38"/>
      <c r="W188" s="23">
        <v>-0.16666666666666879</v>
      </c>
      <c r="X188" s="23">
        <v>0.32600000000000001</v>
      </c>
      <c r="Y188" s="23">
        <f t="shared" si="28"/>
        <v>0.32600000000000001</v>
      </c>
      <c r="Z188" s="23" t="str">
        <f t="shared" si="29"/>
        <v>x</v>
      </c>
    </row>
    <row r="189" spans="1:26" ht="16" x14ac:dyDescent="0.2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38"/>
      <c r="O189" s="38"/>
      <c r="P189" s="38"/>
      <c r="Q189" s="46">
        <f t="shared" si="45"/>
        <v>2.791666666666663</v>
      </c>
      <c r="R189" s="81">
        <f t="shared" si="46"/>
        <v>8.1020357469785802E-3</v>
      </c>
      <c r="S189" s="81" t="e" cm="1">
        <f t="array" ref="S189">_xlfn.IFS(
    FALSE, N("Check if X1 shading is ON"),
    $S$48&lt;&gt;"x", NA(),
    FALSE, N("Check if case is 'LEFT' and x axis value less than z score"),
    AND($D$67 = "LEFT", $Q189 &lt; IF($H$67="", 0, $H$67)), $R189,
    FALSE, N("Check if case is 'RIGHT' and x axis value greater than z score"),
    AND($D$67 = "RIGHT", $Q189 &gt; IF($H$67="", 0, $H$67)), $R189,
    FALSE, N("Check if case is 'TWO' and both directions"),
    AND(
        $D$67 = "TWO",
        OR($Q189 &lt; -ABS($H$67), $Q189 &gt; ABS($H$68))
    ), $R189,
    FALSE, N("Default case: Return NA()"),
    TRUE, NA()
)</f>
        <v>#VALUE!</v>
      </c>
      <c r="T189" s="81" t="e" cm="1">
        <f t="array" ref="T189">_xlfn.IFS(
    FALSE, N("Check if X1 shading is ON"),
    $S$48&lt;&gt;"x", NA(),
    FALSE, N("Check if case is 'LEFT' and x axis value less than z score"),
    AND($D$68 = "LEFT", $Q189 &lt; IF($H$68="", 0, $H$68)), $R189,
    FALSE, N("Check if case is 'RIGHT' and x axis value greater than z score"),
    AND($D$68 = "RIGHT", $Q189 &gt; IF($H$68="", 0, $H$68)), $R189,
    FALSE, N("Default case: Return NA()"),
    TRUE, NA()
)</f>
        <v>#N/A</v>
      </c>
      <c r="U189" s="81" t="e" cm="1">
        <f t="array" ref="U189">_xlfn.IFS(
    FALSE, N("Check if X1 shading is ON"),
    $U$48&lt;&gt;"x", NA(),
    FALSE, N("Check if case is 'LEFT' and x axis value less than z score"),
    AND($D$71 = "LEFT", $Q189 &lt; IF($H$71="", 0, $H$71)), $R189,
    FALSE, N("Check if case is 'RIGHT' and x axis value greater than z score"),
    AND($D$71 = "RIGHT", $Q189 &gt; IF($H$71="", 0, $H$71)), $R189,
    FALSE, N("Check if case is 'TWO' and both directions"),
    AND(
        $D$71 = "TWO",
        OR($Q189 &lt; -ABS($H$71), $Q189 &gt; ABS($H$71))
    ), $R189,
    FALSE, N("Default case: Return NA()"),
    TRUE, NA()
)</f>
        <v>#VALUE!</v>
      </c>
      <c r="V189" s="38"/>
      <c r="W189" s="23">
        <v>0.16666666666666449</v>
      </c>
      <c r="X189" s="23">
        <v>0.32600000000000001</v>
      </c>
      <c r="Y189" s="23">
        <f t="shared" si="28"/>
        <v>0.32600000000000001</v>
      </c>
      <c r="Z189" s="23" t="str">
        <f t="shared" si="29"/>
        <v>x</v>
      </c>
    </row>
    <row r="190" spans="1:26" ht="16" x14ac:dyDescent="0.2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38"/>
      <c r="O190" s="38"/>
      <c r="P190" s="38"/>
      <c r="Q190" s="46">
        <f t="shared" si="45"/>
        <v>2.8333333333333295</v>
      </c>
      <c r="R190" s="81">
        <f t="shared" si="46"/>
        <v>7.2060997646093061E-3</v>
      </c>
      <c r="S190" s="81" t="e" cm="1">
        <f t="array" ref="S190">_xlfn.IFS(
    FALSE, N("Check if X1 shading is ON"),
    $S$48&lt;&gt;"x", NA(),
    FALSE, N("Check if case is 'LEFT' and x axis value less than z score"),
    AND($D$67 = "LEFT", $Q190 &lt; IF($H$67="", 0, $H$67)), $R190,
    FALSE, N("Check if case is 'RIGHT' and x axis value greater than z score"),
    AND($D$67 = "RIGHT", $Q190 &gt; IF($H$67="", 0, $H$67)), $R190,
    FALSE, N("Check if case is 'TWO' and both directions"),
    AND(
        $D$67 = "TWO",
        OR($Q190 &lt; -ABS($H$67), $Q190 &gt; ABS($H$68))
    ), $R190,
    FALSE, N("Default case: Return NA()"),
    TRUE, NA()
)</f>
        <v>#VALUE!</v>
      </c>
      <c r="T190" s="81" t="e" cm="1">
        <f t="array" ref="T190">_xlfn.IFS(
    FALSE, N("Check if X1 shading is ON"),
    $S$48&lt;&gt;"x", NA(),
    FALSE, N("Check if case is 'LEFT' and x axis value less than z score"),
    AND($D$68 = "LEFT", $Q190 &lt; IF($H$68="", 0, $H$68)), $R190,
    FALSE, N("Check if case is 'RIGHT' and x axis value greater than z score"),
    AND($D$68 = "RIGHT", $Q190 &gt; IF($H$68="", 0, $H$68)), $R190,
    FALSE, N("Default case: Return NA()"),
    TRUE, NA()
)</f>
        <v>#N/A</v>
      </c>
      <c r="U190" s="81" t="e" cm="1">
        <f t="array" ref="U190">_xlfn.IFS(
    FALSE, N("Check if X1 shading is ON"),
    $U$48&lt;&gt;"x", NA(),
    FALSE, N("Check if case is 'LEFT' and x axis value less than z score"),
    AND($D$71 = "LEFT", $Q190 &lt; IF($H$71="", 0, $H$71)), $R190,
    FALSE, N("Check if case is 'RIGHT' and x axis value greater than z score"),
    AND($D$71 = "RIGHT", $Q190 &gt; IF($H$71="", 0, $H$71)), $R190,
    FALSE, N("Check if case is 'TWO' and both directions"),
    AND(
        $D$71 = "TWO",
        OR($Q190 &lt; -ABS($H$71), $Q190 &gt; ABS($H$71))
    ), $R190,
    FALSE, N("Default case: Return NA()"),
    TRUE, NA()
)</f>
        <v>#VALUE!</v>
      </c>
      <c r="V190" s="38"/>
      <c r="W190" s="23">
        <v>0.33333333333333115</v>
      </c>
      <c r="X190" s="23">
        <v>0.32600000000000001</v>
      </c>
      <c r="Y190" s="23">
        <f t="shared" si="28"/>
        <v>0.32600000000000001</v>
      </c>
      <c r="Z190" s="23" t="str">
        <f t="shared" si="29"/>
        <v>x</v>
      </c>
    </row>
    <row r="191" spans="1:26" ht="16" x14ac:dyDescent="0.2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38"/>
      <c r="O191" s="38"/>
      <c r="P191" s="38"/>
      <c r="Q191" s="46">
        <f t="shared" si="45"/>
        <v>2.874999999999996</v>
      </c>
      <c r="R191" s="81">
        <f t="shared" si="46"/>
        <v>6.3981203107236302E-3</v>
      </c>
      <c r="S191" s="81" t="e" cm="1">
        <f t="array" ref="S191">_xlfn.IFS(
    FALSE, N("Check if X1 shading is ON"),
    $S$48&lt;&gt;"x", NA(),
    FALSE, N("Check if case is 'LEFT' and x axis value less than z score"),
    AND($D$67 = "LEFT", $Q191 &lt; IF($H$67="", 0, $H$67)), $R191,
    FALSE, N("Check if case is 'RIGHT' and x axis value greater than z score"),
    AND($D$67 = "RIGHT", $Q191 &gt; IF($H$67="", 0, $H$67)), $R191,
    FALSE, N("Check if case is 'TWO' and both directions"),
    AND(
        $D$67 = "TWO",
        OR($Q191 &lt; -ABS($H$67), $Q191 &gt; ABS($H$68))
    ), $R191,
    FALSE, N("Default case: Return NA()"),
    TRUE, NA()
)</f>
        <v>#VALUE!</v>
      </c>
      <c r="T191" s="81" t="e" cm="1">
        <f t="array" ref="T191">_xlfn.IFS(
    FALSE, N("Check if X1 shading is ON"),
    $S$48&lt;&gt;"x", NA(),
    FALSE, N("Check if case is 'LEFT' and x axis value less than z score"),
    AND($D$68 = "LEFT", $Q191 &lt; IF($H$68="", 0, $H$68)), $R191,
    FALSE, N("Check if case is 'RIGHT' and x axis value greater than z score"),
    AND($D$68 = "RIGHT", $Q191 &gt; IF($H$68="", 0, $H$68)), $R191,
    FALSE, N("Default case: Return NA()"),
    TRUE, NA()
)</f>
        <v>#N/A</v>
      </c>
      <c r="U191" s="81" t="e" cm="1">
        <f t="array" ref="U191">_xlfn.IFS(
    FALSE, N("Check if X1 shading is ON"),
    $U$48&lt;&gt;"x", NA(),
    FALSE, N("Check if case is 'LEFT' and x axis value less than z score"),
    AND($D$71 = "LEFT", $Q191 &lt; IF($H$71="", 0, $H$71)), $R191,
    FALSE, N("Check if case is 'RIGHT' and x axis value greater than z score"),
    AND($D$71 = "RIGHT", $Q191 &gt; IF($H$71="", 0, $H$71)), $R191,
    FALSE, N("Check if case is 'TWO' and both directions"),
    AND(
        $D$71 = "TWO",
        OR($Q191 &lt; -ABS($H$71), $Q191 &gt; ABS($H$71))
    ), $R191,
    FALSE, N("Default case: Return NA()"),
    TRUE, NA()
)</f>
        <v>#VALUE!</v>
      </c>
      <c r="V191" s="38"/>
      <c r="W191" s="23">
        <v>0.49999999999999789</v>
      </c>
      <c r="X191" s="23">
        <v>0.32600000000000001</v>
      </c>
      <c r="Y191" s="23">
        <f t="shared" si="28"/>
        <v>0.32600000000000001</v>
      </c>
      <c r="Z191" s="23" t="str">
        <f t="shared" si="29"/>
        <v>x</v>
      </c>
    </row>
    <row r="192" spans="1:26" ht="16" x14ac:dyDescent="0.2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38"/>
      <c r="O192" s="38"/>
      <c r="P192" s="38"/>
      <c r="Q192" s="46">
        <f t="shared" si="45"/>
        <v>2.9166666666666625</v>
      </c>
      <c r="R192" s="81">
        <f t="shared" si="46"/>
        <v>5.6708812194459562E-3</v>
      </c>
      <c r="S192" s="81" t="e" cm="1">
        <f t="array" ref="S192">_xlfn.IFS(
    FALSE, N("Check if X1 shading is ON"),
    $S$48&lt;&gt;"x", NA(),
    FALSE, N("Check if case is 'LEFT' and x axis value less than z score"),
    AND($D$67 = "LEFT", $Q192 &lt; IF($H$67="", 0, $H$67)), $R192,
    FALSE, N("Check if case is 'RIGHT' and x axis value greater than z score"),
    AND($D$67 = "RIGHT", $Q192 &gt; IF($H$67="", 0, $H$67)), $R192,
    FALSE, N("Check if case is 'TWO' and both directions"),
    AND(
        $D$67 = "TWO",
        OR($Q192 &lt; -ABS($H$67), $Q192 &gt; ABS($H$68))
    ), $R192,
    FALSE, N("Default case: Return NA()"),
    TRUE, NA()
)</f>
        <v>#VALUE!</v>
      </c>
      <c r="T192" s="81" t="e" cm="1">
        <f t="array" ref="T192">_xlfn.IFS(
    FALSE, N("Check if X1 shading is ON"),
    $S$48&lt;&gt;"x", NA(),
    FALSE, N("Check if case is 'LEFT' and x axis value less than z score"),
    AND($D$68 = "LEFT", $Q192 &lt; IF($H$68="", 0, $H$68)), $R192,
    FALSE, N("Check if case is 'RIGHT' and x axis value greater than z score"),
    AND($D$68 = "RIGHT", $Q192 &gt; IF($H$68="", 0, $H$68)), $R192,
    FALSE, N("Default case: Return NA()"),
    TRUE, NA()
)</f>
        <v>#N/A</v>
      </c>
      <c r="U192" s="81" t="e" cm="1">
        <f t="array" ref="U192">_xlfn.IFS(
    FALSE, N("Check if X1 shading is ON"),
    $U$48&lt;&gt;"x", NA(),
    FALSE, N("Check if case is 'LEFT' and x axis value less than z score"),
    AND($D$71 = "LEFT", $Q192 &lt; IF($H$71="", 0, $H$71)), $R192,
    FALSE, N("Check if case is 'RIGHT' and x axis value greater than z score"),
    AND($D$71 = "RIGHT", $Q192 &gt; IF($H$71="", 0, $H$71)), $R192,
    FALSE, N("Check if case is 'TWO' and both directions"),
    AND(
        $D$71 = "TWO",
        OR($Q192 &lt; -ABS($H$71), $Q192 &gt; ABS($H$71))
    ), $R192,
    FALSE, N("Default case: Return NA()"),
    TRUE, NA()
)</f>
        <v>#VALUE!</v>
      </c>
      <c r="V192" s="38"/>
      <c r="W192" s="23">
        <v>-0.33333333333333548</v>
      </c>
      <c r="X192" s="23">
        <v>0.35</v>
      </c>
      <c r="Y192" s="23">
        <f t="shared" si="28"/>
        <v>0.35</v>
      </c>
      <c r="Z192" s="23" t="str">
        <f t="shared" si="29"/>
        <v>x</v>
      </c>
    </row>
    <row r="193" spans="15:26" ht="16" x14ac:dyDescent="0.2">
      <c r="O193" s="38"/>
      <c r="P193" s="38"/>
      <c r="Q193" s="46">
        <f t="shared" si="45"/>
        <v>2.958333333333329</v>
      </c>
      <c r="R193" s="81">
        <f t="shared" si="46"/>
        <v>5.01758473893272E-3</v>
      </c>
      <c r="S193" s="81" t="e" cm="1">
        <f t="array" ref="S193">_xlfn.IFS(
    FALSE, N("Check if X1 shading is ON"),
    $S$48&lt;&gt;"x", NA(),
    FALSE, N("Check if case is 'LEFT' and x axis value less than z score"),
    AND($D$67 = "LEFT", $Q193 &lt; IF($H$67="", 0, $H$67)), $R193,
    FALSE, N("Check if case is 'RIGHT' and x axis value greater than z score"),
    AND($D$67 = "RIGHT", $Q193 &gt; IF($H$67="", 0, $H$67)), $R193,
    FALSE, N("Check if case is 'TWO' and both directions"),
    AND(
        $D$67 = "TWO",
        OR($Q193 &lt; -ABS($H$67), $Q193 &gt; ABS($H$68))
    ), $R193,
    FALSE, N("Default case: Return NA()"),
    TRUE, NA()
)</f>
        <v>#VALUE!</v>
      </c>
      <c r="T193" s="81" t="e" cm="1">
        <f t="array" ref="T193">_xlfn.IFS(
    FALSE, N("Check if X1 shading is ON"),
    $S$48&lt;&gt;"x", NA(),
    FALSE, N("Check if case is 'LEFT' and x axis value less than z score"),
    AND($D$68 = "LEFT", $Q193 &lt; IF($H$68="", 0, $H$68)), $R193,
    FALSE, N("Check if case is 'RIGHT' and x axis value greater than z score"),
    AND($D$68 = "RIGHT", $Q193 &gt; IF($H$68="", 0, $H$68)), $R193,
    FALSE, N("Default case: Return NA()"),
    TRUE, NA()
)</f>
        <v>#N/A</v>
      </c>
      <c r="U193" s="81" t="e" cm="1">
        <f t="array" ref="U193">_xlfn.IFS(
    FALSE, N("Check if X1 shading is ON"),
    $U$48&lt;&gt;"x", NA(),
    FALSE, N("Check if case is 'LEFT' and x axis value less than z score"),
    AND($D$71 = "LEFT", $Q193 &lt; IF($H$71="", 0, $H$71)), $R193,
    FALSE, N("Check if case is 'RIGHT' and x axis value greater than z score"),
    AND($D$71 = "RIGHT", $Q193 &gt; IF($H$71="", 0, $H$71)), $R193,
    FALSE, N("Check if case is 'TWO' and both directions"),
    AND(
        $D$71 = "TWO",
        OR($Q193 &lt; -ABS($H$71), $Q193 &gt; ABS($H$71))
    ), $R193,
    FALSE, N("Default case: Return NA()"),
    TRUE, NA()
)</f>
        <v>#VALUE!</v>
      </c>
      <c r="V193" s="38"/>
      <c r="W193" s="23">
        <v>-0.16666666666666879</v>
      </c>
      <c r="X193" s="23">
        <v>0.35</v>
      </c>
      <c r="Y193" s="23">
        <f t="shared" si="28"/>
        <v>0.35</v>
      </c>
      <c r="Z193" s="23" t="str">
        <f t="shared" si="29"/>
        <v>x</v>
      </c>
    </row>
    <row r="194" spans="15:26" ht="16" x14ac:dyDescent="0.2">
      <c r="O194" s="38"/>
      <c r="P194" s="38"/>
      <c r="Q194" s="46">
        <f t="shared" si="45"/>
        <v>2.9999999999999956</v>
      </c>
      <c r="R194" s="81">
        <f t="shared" si="46"/>
        <v>4.4318484119380665E-3</v>
      </c>
      <c r="S194" s="81" t="e" cm="1">
        <f t="array" ref="S194">_xlfn.IFS(
    FALSE, N("Check if X1 shading is ON"),
    $S$48&lt;&gt;"x", NA(),
    FALSE, N("Check if case is 'LEFT' and x axis value less than z score"),
    AND($D$67 = "LEFT", $Q194 &lt; IF($H$67="", 0, $H$67)), $R194,
    FALSE, N("Check if case is 'RIGHT' and x axis value greater than z score"),
    AND($D$67 = "RIGHT", $Q194 &gt; IF($H$67="", 0, $H$67)), $R194,
    FALSE, N("Check if case is 'TWO' and both directions"),
    AND(
        $D$67 = "TWO",
        OR($Q194 &lt; -ABS($H$67), $Q194 &gt; ABS($H$68))
    ), $R194,
    FALSE, N("Default case: Return NA()"),
    TRUE, NA()
)</f>
        <v>#VALUE!</v>
      </c>
      <c r="T194" s="81" t="e" cm="1">
        <f t="array" ref="T194">_xlfn.IFS(
    FALSE, N("Check if X1 shading is ON"),
    $S$48&lt;&gt;"x", NA(),
    FALSE, N("Check if case is 'LEFT' and x axis value less than z score"),
    AND($D$68 = "LEFT", $Q194 &lt; IF($H$68="", 0, $H$68)), $R194,
    FALSE, N("Check if case is 'RIGHT' and x axis value greater than z score"),
    AND($D$68 = "RIGHT", $Q194 &gt; IF($H$68="", 0, $H$68)), $R194,
    FALSE, N("Default case: Return NA()"),
    TRUE, NA()
)</f>
        <v>#N/A</v>
      </c>
      <c r="U194" s="81" t="e" cm="1">
        <f t="array" ref="U194">_xlfn.IFS(
    FALSE, N("Check if X1 shading is ON"),
    $U$48&lt;&gt;"x", NA(),
    FALSE, N("Check if case is 'LEFT' and x axis value less than z score"),
    AND($D$71 = "LEFT", $Q194 &lt; IF($H$71="", 0, $H$71)), $R194,
    FALSE, N("Check if case is 'RIGHT' and x axis value greater than z score"),
    AND($D$71 = "RIGHT", $Q194 &gt; IF($H$71="", 0, $H$71)), $R194,
    FALSE, N("Check if case is 'TWO' and both directions"),
    AND(
        $D$71 = "TWO",
        OR($Q194 &lt; -ABS($H$71), $Q194 &gt; ABS($H$71))
    ), $R194,
    FALSE, N("Default case: Return NA()"),
    TRUE, NA()
)</f>
        <v>#VALUE!</v>
      </c>
      <c r="V194" s="38"/>
      <c r="W194" s="23">
        <v>0.16666666666666449</v>
      </c>
      <c r="X194" s="23">
        <v>0.35</v>
      </c>
      <c r="Y194" s="23">
        <f t="shared" si="28"/>
        <v>0.35</v>
      </c>
      <c r="Z194" s="23" t="str">
        <f t="shared" si="29"/>
        <v>x</v>
      </c>
    </row>
    <row r="195" spans="15:26" ht="16" x14ac:dyDescent="0.2">
      <c r="O195" s="38"/>
      <c r="P195" s="38"/>
      <c r="Q195" s="38"/>
      <c r="R195" s="38"/>
      <c r="S195" s="39"/>
      <c r="T195" s="39"/>
      <c r="U195" s="39"/>
      <c r="V195" s="38"/>
      <c r="W195" s="23">
        <v>0.33333333333333115</v>
      </c>
      <c r="X195" s="23">
        <v>0.35</v>
      </c>
      <c r="Y195" s="23">
        <f t="shared" si="28"/>
        <v>0.35</v>
      </c>
      <c r="Z195" s="23" t="str">
        <f t="shared" si="29"/>
        <v>x</v>
      </c>
    </row>
    <row r="196" spans="15:26" ht="16" x14ac:dyDescent="0.2">
      <c r="O196" s="38"/>
      <c r="P196" s="38"/>
      <c r="Q196" s="38"/>
      <c r="R196" s="38"/>
      <c r="S196" s="39"/>
      <c r="T196" s="39"/>
      <c r="U196" s="39"/>
      <c r="V196" s="38"/>
      <c r="W196" s="23">
        <v>-0.16666666666666879</v>
      </c>
      <c r="X196" s="23">
        <v>0.374</v>
      </c>
      <c r="Y196" s="23">
        <f t="shared" si="28"/>
        <v>0.374</v>
      </c>
      <c r="Z196" s="23" t="str">
        <f t="shared" si="29"/>
        <v>x</v>
      </c>
    </row>
    <row r="197" spans="15:26" x14ac:dyDescent="0.2">
      <c r="O197" s="86"/>
      <c r="P197" s="86"/>
      <c r="Q197" s="86"/>
      <c r="R197" s="86"/>
      <c r="S197" s="48"/>
      <c r="T197" s="48"/>
      <c r="U197" s="48"/>
      <c r="V197" s="86"/>
      <c r="W197" s="23">
        <v>0.16666666666666449</v>
      </c>
      <c r="X197" s="23">
        <v>0.374</v>
      </c>
      <c r="Y197" s="23">
        <f t="shared" ref="Y197" si="48">IF($Y$2="x",X197,NA())</f>
        <v>0.374</v>
      </c>
      <c r="Z197" s="23" t="str">
        <f t="shared" ref="Z197" si="49">IF($G$66="","",$G$66)</f>
        <v>x</v>
      </c>
    </row>
  </sheetData>
  <dataValidations count="9">
    <dataValidation type="whole" allowBlank="1" showInputMessage="1" showErrorMessage="1" sqref="J52 M22" xr:uid="{612F8275-F6FA-0641-9914-8A047A2AA7FC}">
      <formula1>0</formula1>
      <formula2>3</formula2>
    </dataValidation>
    <dataValidation type="list" allowBlank="1" showInputMessage="1" showErrorMessage="1" sqref="K25" xr:uid="{08B88FF3-56B2-8745-819A-3D9DF07A7823}">
      <formula1>"P(x), P(x̅)"</formula1>
    </dataValidation>
    <dataValidation type="list" allowBlank="1" showInputMessage="1" showErrorMessage="1" sqref="G48 I25" xr:uid="{1C5D2176-DB73-104B-A0A4-CEDC222E6C9A}">
      <formula1>"x, x̅, r"</formula1>
    </dataValidation>
    <dataValidation type="list" allowBlank="1" showInputMessage="1" showErrorMessage="1" sqref="H25" xr:uid="{E27266D3-C205-8B45-890F-D53768C368D8}">
      <formula1>"σ, σ(x̅) = σ/√n, σ̂(x̅) = s/√n"</formula1>
    </dataValidation>
    <dataValidation type="list" allowBlank="1" showInputMessage="1" showErrorMessage="1" sqref="J25" xr:uid="{79559B5D-2775-DA40-A66F-0F4655C9733F}">
      <formula1>"z score, t score"</formula1>
    </dataValidation>
    <dataValidation type="list" allowBlank="1" showInputMessage="1" showErrorMessage="1" sqref="D31 D28" xr:uid="{CA3BDE4E-BAB5-2E49-91F1-74693394435A}">
      <formula1>"normal pop, normal x̅,  T x̅"</formula1>
    </dataValidation>
    <dataValidation type="list" allowBlank="1" showInputMessage="1" showErrorMessage="1" sqref="F27:F28" xr:uid="{5B14FC2E-C79E-5D47-926C-DE7DF157210E}">
      <formula1>"left, right, two left, two right"</formula1>
    </dataValidation>
    <dataValidation type="list" allowBlank="1" showInputMessage="1" showErrorMessage="1" sqref="F31" xr:uid="{5D7626D3-4BFF-FC44-BA48-8835F8F38DEB}">
      <formula1>"left, right"</formula1>
    </dataValidation>
    <dataValidation type="list" allowBlank="1" showInputMessage="1" showErrorMessage="1" sqref="D27" xr:uid="{21954621-FCAC-824F-B9B1-2BA9C01D136F}">
      <formula1>"normal pop, normal μ0,  T μ0"</formula1>
    </dataValidation>
  </dataValidations>
  <pageMargins left="0.7" right="0.7" top="0.75" bottom="0.75" header="0.3" footer="0.3"/>
  <pageSetup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9A49F-2492-6F45-B5A9-C636B43CA98E}">
  <dimension ref="A2:Z197"/>
  <sheetViews>
    <sheetView showGridLines="0" zoomScale="109" zoomScaleNormal="109" workbookViewId="0">
      <selection activeCell="M18" sqref="M18"/>
    </sheetView>
  </sheetViews>
  <sheetFormatPr baseColWidth="10" defaultColWidth="10.83203125" defaultRowHeight="15" x14ac:dyDescent="0.2"/>
  <cols>
    <col min="1" max="1" width="5" style="10" customWidth="1"/>
    <col min="2" max="2" width="12" style="10" customWidth="1"/>
    <col min="3" max="3" width="10.83203125" style="10" customWidth="1"/>
    <col min="4" max="4" width="13" style="10" customWidth="1"/>
    <col min="5" max="11" width="15" style="10" customWidth="1"/>
    <col min="12" max="12" width="12.1640625" style="10" customWidth="1"/>
    <col min="13" max="13" width="3.33203125" style="10" customWidth="1"/>
    <col min="14" max="14" width="15" style="10" customWidth="1"/>
    <col min="15" max="16" width="14.5" style="10" customWidth="1"/>
    <col min="17" max="18" width="10.83203125" style="10"/>
    <col min="19" max="21" width="10.83203125" style="15"/>
    <col min="22" max="26" width="10.83203125" style="10"/>
  </cols>
  <sheetData>
    <row r="2" spans="13:26" s="27" customFormat="1" ht="16" x14ac:dyDescent="0.2">
      <c r="S2" s="26"/>
      <c r="T2" s="26"/>
      <c r="U2" s="26"/>
      <c r="W2" s="16"/>
      <c r="X2" s="16"/>
      <c r="Y2" s="25" t="str">
        <f>L48</f>
        <v>x</v>
      </c>
      <c r="Z2" s="16"/>
    </row>
    <row r="3" spans="13:26" s="27" customFormat="1" ht="16" x14ac:dyDescent="0.2">
      <c r="Q3" s="2"/>
      <c r="S3" s="26"/>
      <c r="T3" s="26"/>
      <c r="U3" s="26"/>
      <c r="W3" s="23" t="s">
        <v>5</v>
      </c>
      <c r="X3" s="23" t="s">
        <v>6</v>
      </c>
      <c r="Y3" s="23" t="s">
        <v>7</v>
      </c>
      <c r="Z3" s="23" t="s">
        <v>8</v>
      </c>
    </row>
    <row r="4" spans="13:26" s="27" customFormat="1" ht="16" x14ac:dyDescent="0.2">
      <c r="Q4" s="2"/>
      <c r="S4" s="26"/>
      <c r="T4" s="26"/>
      <c r="U4" s="26"/>
      <c r="W4" s="23">
        <v>-2.3333333333333357</v>
      </c>
      <c r="X4" s="23">
        <v>1.4E-2</v>
      </c>
      <c r="Y4" s="23">
        <f>IF($Y$2="x",X4,NA())</f>
        <v>1.4E-2</v>
      </c>
      <c r="Z4" s="23" t="str">
        <f>IF($G$66="","",$G$66)</f>
        <v>x</v>
      </c>
    </row>
    <row r="5" spans="13:26" s="27" customFormat="1" ht="16" x14ac:dyDescent="0.2">
      <c r="S5" s="26"/>
      <c r="T5" s="26"/>
      <c r="U5" s="26"/>
      <c r="W5" s="23">
        <v>-2.1666666666666696</v>
      </c>
      <c r="X5" s="23">
        <v>1.4E-2</v>
      </c>
      <c r="Y5" s="23">
        <f t="shared" ref="Y5:Y68" si="0">IF($Y$2="x",X5,NA())</f>
        <v>1.4E-2</v>
      </c>
      <c r="Z5" s="23" t="str">
        <f t="shared" ref="Z5:Z68" si="1">IF($G$66="","",$G$66)</f>
        <v>x</v>
      </c>
    </row>
    <row r="6" spans="13:26" s="27" customFormat="1" ht="16" x14ac:dyDescent="0.2">
      <c r="M6" s="89" t="s">
        <v>44</v>
      </c>
      <c r="N6" s="88" t="s">
        <v>99</v>
      </c>
      <c r="S6" s="26"/>
      <c r="T6" s="26"/>
      <c r="U6" s="26"/>
      <c r="W6" s="23">
        <v>-1.8333333333333366</v>
      </c>
      <c r="X6" s="23">
        <v>1.4E-2</v>
      </c>
      <c r="Y6" s="23">
        <f t="shared" si="0"/>
        <v>1.4E-2</v>
      </c>
      <c r="Z6" s="23" t="str">
        <f t="shared" si="1"/>
        <v>x</v>
      </c>
    </row>
    <row r="7" spans="13:26" s="27" customFormat="1" ht="16" x14ac:dyDescent="0.2">
      <c r="M7" s="89" t="s">
        <v>44</v>
      </c>
      <c r="N7" s="88" t="s">
        <v>103</v>
      </c>
      <c r="Q7" s="2"/>
      <c r="S7" s="26"/>
      <c r="T7" s="26"/>
      <c r="U7" s="26"/>
      <c r="W7" s="23">
        <v>-1.6666666666666696</v>
      </c>
      <c r="X7" s="23">
        <v>1.4E-2</v>
      </c>
      <c r="Y7" s="23">
        <f t="shared" si="0"/>
        <v>1.4E-2</v>
      </c>
      <c r="Z7" s="23" t="str">
        <f t="shared" si="1"/>
        <v>x</v>
      </c>
    </row>
    <row r="8" spans="13:26" s="27" customFormat="1" ht="16" x14ac:dyDescent="0.2">
      <c r="M8" s="89" t="s">
        <v>44</v>
      </c>
      <c r="N8" s="88" t="s">
        <v>107</v>
      </c>
      <c r="Q8" s="2"/>
      <c r="S8" s="26"/>
      <c r="T8" s="26"/>
      <c r="U8" s="26"/>
      <c r="W8" s="23">
        <v>-1.5000000000000027</v>
      </c>
      <c r="X8" s="23">
        <v>1.4E-2</v>
      </c>
      <c r="Y8" s="23">
        <f t="shared" si="0"/>
        <v>1.4E-2</v>
      </c>
      <c r="Z8" s="23" t="str">
        <f t="shared" si="1"/>
        <v>x</v>
      </c>
    </row>
    <row r="9" spans="13:26" s="27" customFormat="1" ht="16" x14ac:dyDescent="0.2">
      <c r="M9" s="89" t="s">
        <v>44</v>
      </c>
      <c r="N9" s="88" t="s">
        <v>111</v>
      </c>
      <c r="Q9" s="2"/>
      <c r="S9" s="26"/>
      <c r="T9" s="26"/>
      <c r="U9" s="26"/>
      <c r="W9" s="23">
        <v>-1.3333333333333357</v>
      </c>
      <c r="X9" s="23">
        <v>1.4E-2</v>
      </c>
      <c r="Y9" s="23">
        <f t="shared" si="0"/>
        <v>1.4E-2</v>
      </c>
      <c r="Z9" s="23" t="str">
        <f t="shared" si="1"/>
        <v>x</v>
      </c>
    </row>
    <row r="10" spans="13:26" s="27" customFormat="1" ht="17" customHeight="1" x14ac:dyDescent="0.25">
      <c r="M10" s="89" t="s">
        <v>44</v>
      </c>
      <c r="N10" s="88" t="s">
        <v>115</v>
      </c>
      <c r="S10" s="26"/>
      <c r="T10" s="26"/>
      <c r="U10" s="26"/>
      <c r="W10" s="23">
        <v>-1.1666666666666687</v>
      </c>
      <c r="X10" s="23">
        <v>1.4E-2</v>
      </c>
      <c r="Y10" s="23">
        <f t="shared" si="0"/>
        <v>1.4E-2</v>
      </c>
      <c r="Z10" s="23" t="str">
        <f t="shared" si="1"/>
        <v>x</v>
      </c>
    </row>
    <row r="11" spans="13:26" s="27" customFormat="1" ht="17" customHeight="1" x14ac:dyDescent="0.25">
      <c r="M11" s="89" t="s">
        <v>44</v>
      </c>
      <c r="N11" s="88" t="s">
        <v>119</v>
      </c>
      <c r="S11" s="26"/>
      <c r="T11" s="26"/>
      <c r="U11" s="26"/>
      <c r="W11" s="23">
        <v>-0.83333333333333526</v>
      </c>
      <c r="X11" s="23">
        <v>1.4E-2</v>
      </c>
      <c r="Y11" s="23">
        <f t="shared" si="0"/>
        <v>1.4E-2</v>
      </c>
      <c r="Z11" s="23" t="str">
        <f t="shared" si="1"/>
        <v>x</v>
      </c>
    </row>
    <row r="12" spans="13:26" s="27" customFormat="1" ht="16" x14ac:dyDescent="0.2">
      <c r="M12" s="89" t="s">
        <v>44</v>
      </c>
      <c r="N12" s="88" t="s">
        <v>123</v>
      </c>
      <c r="S12" s="26"/>
      <c r="T12" s="26"/>
      <c r="U12" s="26"/>
      <c r="W12" s="23">
        <v>-0.66666666666666874</v>
      </c>
      <c r="X12" s="23">
        <v>1.4E-2</v>
      </c>
      <c r="Y12" s="23">
        <f t="shared" si="0"/>
        <v>1.4E-2</v>
      </c>
      <c r="Z12" s="23" t="str">
        <f t="shared" si="1"/>
        <v>x</v>
      </c>
    </row>
    <row r="13" spans="13:26" s="27" customFormat="1" ht="16" x14ac:dyDescent="0.2">
      <c r="M13" s="89" t="s">
        <v>44</v>
      </c>
      <c r="N13" s="88" t="s">
        <v>127</v>
      </c>
      <c r="S13" s="26"/>
      <c r="T13" s="26"/>
      <c r="U13" s="26"/>
      <c r="W13" s="23">
        <v>-0.50000000000000222</v>
      </c>
      <c r="X13" s="23">
        <v>1.4E-2</v>
      </c>
      <c r="Y13" s="23">
        <f t="shared" si="0"/>
        <v>1.4E-2</v>
      </c>
      <c r="Z13" s="23" t="str">
        <f t="shared" si="1"/>
        <v>x</v>
      </c>
    </row>
    <row r="14" spans="13:26" s="27" customFormat="1" ht="16" x14ac:dyDescent="0.2">
      <c r="M14" s="89" t="s">
        <v>44</v>
      </c>
      <c r="N14" s="90" t="s">
        <v>131</v>
      </c>
      <c r="S14" s="26"/>
      <c r="T14" s="26"/>
      <c r="U14" s="26"/>
      <c r="W14" s="23">
        <v>-0.33333333333333548</v>
      </c>
      <c r="X14" s="23">
        <v>1.4E-2</v>
      </c>
      <c r="Y14" s="23">
        <f t="shared" si="0"/>
        <v>1.4E-2</v>
      </c>
      <c r="Z14" s="23" t="str">
        <f t="shared" si="1"/>
        <v>x</v>
      </c>
    </row>
    <row r="15" spans="13:26" s="27" customFormat="1" ht="16" x14ac:dyDescent="0.2">
      <c r="M15" s="89" t="s">
        <v>44</v>
      </c>
      <c r="N15" s="90" t="s">
        <v>134</v>
      </c>
      <c r="S15" s="26"/>
      <c r="T15" s="26"/>
      <c r="U15" s="26"/>
      <c r="W15" s="23">
        <v>-0.16666666666666879</v>
      </c>
      <c r="X15" s="23">
        <v>1.4E-2</v>
      </c>
      <c r="Y15" s="23">
        <f t="shared" si="0"/>
        <v>1.4E-2</v>
      </c>
      <c r="Z15" s="23" t="str">
        <f t="shared" si="1"/>
        <v>x</v>
      </c>
    </row>
    <row r="16" spans="13:26" s="27" customFormat="1" ht="16" x14ac:dyDescent="0.2">
      <c r="M16" s="89" t="s">
        <v>44</v>
      </c>
      <c r="N16" s="90" t="s">
        <v>138</v>
      </c>
      <c r="S16" s="26"/>
      <c r="T16" s="26"/>
      <c r="U16" s="26"/>
      <c r="W16" s="23">
        <v>0.16666666666666449</v>
      </c>
      <c r="X16" s="23">
        <v>1.4E-2</v>
      </c>
      <c r="Y16" s="23">
        <f t="shared" si="0"/>
        <v>1.4E-2</v>
      </c>
      <c r="Z16" s="23" t="str">
        <f t="shared" si="1"/>
        <v>x</v>
      </c>
    </row>
    <row r="17" spans="2:26" s="27" customFormat="1" ht="16" x14ac:dyDescent="0.2">
      <c r="B17" s="15"/>
      <c r="C17" s="26"/>
      <c r="D17" s="26"/>
      <c r="E17" s="26"/>
      <c r="H17" s="10"/>
      <c r="I17" s="10"/>
      <c r="J17" s="10"/>
      <c r="M17" s="89" t="s">
        <v>44</v>
      </c>
      <c r="N17" s="88" t="s">
        <v>142</v>
      </c>
      <c r="Q17" s="2"/>
      <c r="S17" s="26"/>
      <c r="T17" s="26"/>
      <c r="U17" s="26"/>
      <c r="W17" s="23">
        <v>0.33333333333333115</v>
      </c>
      <c r="X17" s="23">
        <v>1.4E-2</v>
      </c>
      <c r="Y17" s="23">
        <f t="shared" si="0"/>
        <v>1.4E-2</v>
      </c>
      <c r="Z17" s="23" t="str">
        <f t="shared" si="1"/>
        <v>x</v>
      </c>
    </row>
    <row r="18" spans="2:26" s="27" customFormat="1" ht="17" x14ac:dyDescent="0.25">
      <c r="B18" s="15"/>
      <c r="C18" s="26"/>
      <c r="D18" s="26"/>
      <c r="E18" s="26"/>
      <c r="H18" s="10"/>
      <c r="I18" s="10"/>
      <c r="J18" s="10"/>
      <c r="M18" s="89">
        <v>0</v>
      </c>
      <c r="N18" s="88" t="s">
        <v>145</v>
      </c>
      <c r="Q18" s="2"/>
      <c r="S18" s="26"/>
      <c r="T18" s="26"/>
      <c r="U18" s="26"/>
      <c r="W18" s="23">
        <v>0.49999999999999789</v>
      </c>
      <c r="X18" s="23">
        <v>1.4E-2</v>
      </c>
      <c r="Y18" s="23">
        <f t="shared" si="0"/>
        <v>1.4E-2</v>
      </c>
      <c r="Z18" s="23" t="str">
        <f t="shared" si="1"/>
        <v>x</v>
      </c>
    </row>
    <row r="19" spans="2:26" s="27" customFormat="1" ht="17" x14ac:dyDescent="0.25">
      <c r="B19" s="15"/>
      <c r="C19" s="26"/>
      <c r="D19" s="26"/>
      <c r="E19" s="26"/>
      <c r="H19" s="10"/>
      <c r="I19" s="10"/>
      <c r="J19" s="10"/>
      <c r="M19" s="89">
        <v>0</v>
      </c>
      <c r="N19" s="88" t="s">
        <v>149</v>
      </c>
      <c r="Q19" s="2"/>
      <c r="S19" s="26"/>
      <c r="T19" s="26"/>
      <c r="U19" s="26"/>
      <c r="W19" s="23">
        <v>0.66666666666666441</v>
      </c>
      <c r="X19" s="23">
        <v>1.4E-2</v>
      </c>
      <c r="Y19" s="23">
        <f t="shared" si="0"/>
        <v>1.4E-2</v>
      </c>
      <c r="Z19" s="23" t="str">
        <f t="shared" si="1"/>
        <v>x</v>
      </c>
    </row>
    <row r="20" spans="2:26" s="27" customFormat="1" ht="16" x14ac:dyDescent="0.2">
      <c r="B20" s="15"/>
      <c r="C20" s="26"/>
      <c r="D20" s="26"/>
      <c r="E20" s="26"/>
      <c r="H20" s="10"/>
      <c r="I20" s="10"/>
      <c r="J20" s="10"/>
      <c r="M20" s="89" t="s">
        <v>44</v>
      </c>
      <c r="N20" s="88" t="s">
        <v>152</v>
      </c>
      <c r="Q20" s="2"/>
      <c r="S20" s="26"/>
      <c r="T20" s="26"/>
      <c r="U20" s="26"/>
      <c r="W20" s="23">
        <v>0.83333333333333093</v>
      </c>
      <c r="X20" s="23">
        <v>1.4E-2</v>
      </c>
      <c r="Y20" s="23">
        <f t="shared" si="0"/>
        <v>1.4E-2</v>
      </c>
      <c r="Z20" s="23" t="str">
        <f t="shared" si="1"/>
        <v>x</v>
      </c>
    </row>
    <row r="21" spans="2:26" s="27" customFormat="1" ht="16" x14ac:dyDescent="0.2">
      <c r="B21" s="15"/>
      <c r="D21" s="26"/>
      <c r="E21" s="26"/>
      <c r="H21" s="10"/>
      <c r="I21" s="10"/>
      <c r="J21" s="10"/>
      <c r="M21" s="89">
        <v>0</v>
      </c>
      <c r="N21" s="88" t="s">
        <v>156</v>
      </c>
      <c r="Q21" s="2"/>
      <c r="S21" s="26"/>
      <c r="T21" s="26"/>
      <c r="U21" s="26"/>
      <c r="W21" s="23">
        <v>1.1666666666666643</v>
      </c>
      <c r="X21" s="23">
        <v>1.4E-2</v>
      </c>
      <c r="Y21" s="23">
        <f t="shared" si="0"/>
        <v>1.4E-2</v>
      </c>
      <c r="Z21" s="23" t="str">
        <f t="shared" si="1"/>
        <v>x</v>
      </c>
    </row>
    <row r="22" spans="2:26" s="27" customFormat="1" ht="16" x14ac:dyDescent="0.2">
      <c r="B22" s="15"/>
      <c r="C22" s="26"/>
      <c r="D22" s="26"/>
      <c r="E22" s="26"/>
      <c r="H22" s="10"/>
      <c r="I22" s="10"/>
      <c r="J22" s="10"/>
      <c r="Q22" s="2"/>
      <c r="S22" s="26"/>
      <c r="T22" s="26"/>
      <c r="U22" s="26"/>
      <c r="W22" s="23">
        <v>1.3333333333333313</v>
      </c>
      <c r="X22" s="23">
        <v>1.4E-2</v>
      </c>
      <c r="Y22" s="23">
        <f t="shared" si="0"/>
        <v>1.4E-2</v>
      </c>
      <c r="Z22" s="23" t="str">
        <f t="shared" si="1"/>
        <v>x</v>
      </c>
    </row>
    <row r="23" spans="2:26" s="27" customFormat="1" ht="16" x14ac:dyDescent="0.2">
      <c r="B23" s="15"/>
      <c r="C23" s="26"/>
      <c r="D23" s="26"/>
      <c r="E23" s="26"/>
      <c r="H23" s="10"/>
      <c r="I23" s="10"/>
      <c r="J23" s="10"/>
      <c r="Q23" s="2"/>
      <c r="S23" s="26"/>
      <c r="T23" s="26"/>
      <c r="U23" s="26"/>
      <c r="W23" s="23">
        <v>1.4999999999999982</v>
      </c>
      <c r="X23" s="23">
        <v>1.4E-2</v>
      </c>
      <c r="Y23" s="23">
        <f t="shared" si="0"/>
        <v>1.4E-2</v>
      </c>
      <c r="Z23" s="23" t="str">
        <f t="shared" si="1"/>
        <v>x</v>
      </c>
    </row>
    <row r="24" spans="2:26" s="27" customFormat="1" ht="16" x14ac:dyDescent="0.2">
      <c r="J24" s="10"/>
      <c r="Q24" s="2"/>
      <c r="S24" s="26"/>
      <c r="T24" s="26"/>
      <c r="U24" s="26"/>
      <c r="W24" s="23">
        <v>1.6666666666666652</v>
      </c>
      <c r="X24" s="23">
        <v>1.4E-2</v>
      </c>
      <c r="Y24" s="23">
        <f t="shared" si="0"/>
        <v>1.4E-2</v>
      </c>
      <c r="Z24" s="23" t="str">
        <f t="shared" si="1"/>
        <v>x</v>
      </c>
    </row>
    <row r="25" spans="2:26" s="27" customFormat="1" ht="16" x14ac:dyDescent="0.2">
      <c r="F25" s="14" t="s">
        <v>169</v>
      </c>
      <c r="G25" s="14" t="s">
        <v>3</v>
      </c>
      <c r="H25" s="30" t="s">
        <v>13</v>
      </c>
      <c r="I25" s="30" t="s">
        <v>44</v>
      </c>
      <c r="J25" s="14" t="s">
        <v>402</v>
      </c>
      <c r="K25" s="14" t="s">
        <v>403</v>
      </c>
      <c r="Q25" s="2"/>
      <c r="S25" s="26"/>
      <c r="T25" s="26"/>
      <c r="U25" s="26"/>
      <c r="W25" s="23">
        <v>1.8333333333333321</v>
      </c>
      <c r="X25" s="23">
        <v>1.4E-2</v>
      </c>
      <c r="Y25" s="23">
        <f t="shared" si="0"/>
        <v>1.4E-2</v>
      </c>
      <c r="Z25" s="23" t="str">
        <f t="shared" si="1"/>
        <v>x</v>
      </c>
    </row>
    <row r="26" spans="2:26" s="27" customFormat="1" ht="16" x14ac:dyDescent="0.2">
      <c r="C26" s="30" t="s">
        <v>166</v>
      </c>
      <c r="D26" s="14" t="s">
        <v>404</v>
      </c>
      <c r="E26" s="8" t="s">
        <v>405</v>
      </c>
      <c r="F26" s="29" t="s">
        <v>127</v>
      </c>
      <c r="G26" s="29" t="s">
        <v>406</v>
      </c>
      <c r="H26" s="29" t="s">
        <v>407</v>
      </c>
      <c r="I26" s="29" t="str">
        <f>IF(ISNUMBER(SEARCH("pop",$D$27)),"raw value","raw CV &lt;&lt;")</f>
        <v>raw value</v>
      </c>
      <c r="J26" s="29" t="str">
        <f>IF(ISNUMBER(SEARCH("pop",$D$27)),"z score","&lt;&lt; standardized CV")</f>
        <v>z score</v>
      </c>
      <c r="K26" s="29" t="str">
        <f>IF(ISNUMBER(SEARCH("pop",$D$27)),"probability of x","&lt;&lt; probability")</f>
        <v>probability of x</v>
      </c>
      <c r="Q26"/>
      <c r="S26" s="26"/>
      <c r="T26" s="26"/>
      <c r="U26" s="26"/>
      <c r="W26" s="23">
        <v>2.1666666666666652</v>
      </c>
      <c r="X26" s="23">
        <v>1.4E-2</v>
      </c>
      <c r="Y26" s="23">
        <f t="shared" si="0"/>
        <v>1.4E-2</v>
      </c>
      <c r="Z26" s="23" t="str">
        <f t="shared" si="1"/>
        <v>x</v>
      </c>
    </row>
    <row r="27" spans="2:26" s="35" customFormat="1" ht="16" x14ac:dyDescent="0.2">
      <c r="B27" s="97" t="s">
        <v>408</v>
      </c>
      <c r="C27" s="85">
        <v>1</v>
      </c>
      <c r="D27" s="11" t="s">
        <v>409</v>
      </c>
      <c r="E27" s="9" t="s">
        <v>445</v>
      </c>
      <c r="F27" s="34" t="s">
        <v>446</v>
      </c>
      <c r="G27" s="87">
        <v>15</v>
      </c>
      <c r="H27" s="87">
        <v>10</v>
      </c>
      <c r="I27" s="87">
        <v>30</v>
      </c>
      <c r="J27" s="17">
        <f>(I27-G27)/H27</f>
        <v>1.5</v>
      </c>
      <c r="K27" s="18">
        <f>1-_xlfn.NORM.S.DIST(J27,TRUE)</f>
        <v>6.6807201268858085E-2</v>
      </c>
      <c r="Q27"/>
      <c r="S27" s="36"/>
      <c r="T27" s="36"/>
      <c r="U27" s="36"/>
      <c r="W27" s="23">
        <v>2.3333333333333313</v>
      </c>
      <c r="X27" s="23">
        <v>1.4E-2</v>
      </c>
      <c r="Y27" s="23">
        <f t="shared" si="0"/>
        <v>1.4E-2</v>
      </c>
      <c r="Z27" s="23" t="str">
        <f t="shared" si="1"/>
        <v>x</v>
      </c>
    </row>
    <row r="28" spans="2:26" s="10" customFormat="1" ht="16" x14ac:dyDescent="0.2">
      <c r="B28" s="97" t="s">
        <v>411</v>
      </c>
      <c r="C28" s="85"/>
      <c r="D28" s="11"/>
      <c r="E28" s="9"/>
      <c r="F28" s="9"/>
      <c r="G28" s="95"/>
      <c r="H28" s="95"/>
      <c r="I28" s="95"/>
      <c r="J28" s="93"/>
      <c r="K28" s="94"/>
      <c r="N28"/>
      <c r="Q28"/>
      <c r="S28" s="15"/>
      <c r="T28" s="15"/>
      <c r="U28" s="15"/>
      <c r="W28" s="23">
        <v>-1.8333333333333366</v>
      </c>
      <c r="X28" s="23">
        <v>3.7999999999999999E-2</v>
      </c>
      <c r="Y28" s="23">
        <f t="shared" si="0"/>
        <v>3.7999999999999999E-2</v>
      </c>
      <c r="Z28" s="23" t="str">
        <f t="shared" si="1"/>
        <v>x</v>
      </c>
    </row>
    <row r="29" spans="2:26" s="10" customFormat="1" x14ac:dyDescent="0.2">
      <c r="B29" s="98"/>
      <c r="S29" s="15"/>
      <c r="T29" s="15"/>
      <c r="U29" s="15"/>
      <c r="W29" s="23">
        <v>-1.6666666666666696</v>
      </c>
      <c r="X29" s="23">
        <v>3.7999999999999999E-2</v>
      </c>
      <c r="Y29" s="23">
        <f t="shared" si="0"/>
        <v>3.7999999999999999E-2</v>
      </c>
      <c r="Z29" s="23" t="str">
        <f t="shared" si="1"/>
        <v>x</v>
      </c>
    </row>
    <row r="30" spans="2:26" s="27" customFormat="1" ht="16" x14ac:dyDescent="0.2">
      <c r="B30" s="28"/>
      <c r="C30"/>
      <c r="D30" s="10"/>
      <c r="E30" s="10"/>
      <c r="F30" s="29" t="s">
        <v>127</v>
      </c>
      <c r="G30" s="29" t="s">
        <v>406</v>
      </c>
      <c r="H30" s="29" t="s">
        <v>407</v>
      </c>
      <c r="I30" s="29" t="str">
        <f>IF(ISNUMBER(SEARCH("pop",$D$27)),"value","raw sample mean &gt;&gt;")</f>
        <v>value</v>
      </c>
      <c r="J30" s="29" t="str">
        <f>IF(ISNUMBER(SEARCH("pop",$D$27)),"z score","standardized test stat &gt;&gt;")</f>
        <v>z score</v>
      </c>
      <c r="K30" s="29" t="str">
        <f>IF(ISNUMBER(SEARCH("pop",$D$27)),"probability of x","&gt;&gt; probability")</f>
        <v>probability of x</v>
      </c>
      <c r="Q30" s="2"/>
      <c r="S30" s="26"/>
      <c r="T30" s="26"/>
      <c r="U30" s="26"/>
      <c r="W30" s="23">
        <v>-1.5000000000000027</v>
      </c>
      <c r="X30" s="23">
        <v>3.7999999999999999E-2</v>
      </c>
      <c r="Y30" s="23">
        <f t="shared" si="0"/>
        <v>3.7999999999999999E-2</v>
      </c>
      <c r="Z30" s="23" t="str">
        <f t="shared" si="1"/>
        <v>x</v>
      </c>
    </row>
    <row r="31" spans="2:26" s="35" customFormat="1" ht="16" x14ac:dyDescent="0.2">
      <c r="B31" s="28" t="s">
        <v>412</v>
      </c>
      <c r="C31" s="85"/>
      <c r="D31" s="11"/>
      <c r="E31" s="9"/>
      <c r="F31" s="9"/>
      <c r="G31" s="95"/>
      <c r="H31" s="95"/>
      <c r="I31" s="95"/>
      <c r="J31" s="93"/>
      <c r="K31" s="96"/>
      <c r="Q31" s="7"/>
      <c r="S31" s="36"/>
      <c r="T31" s="36"/>
      <c r="U31" s="36"/>
      <c r="W31" s="23">
        <v>-1.3333333333333357</v>
      </c>
      <c r="X31" s="23">
        <v>3.7999999999999999E-2</v>
      </c>
      <c r="Y31" s="23">
        <f t="shared" si="0"/>
        <v>3.7999999999999999E-2</v>
      </c>
      <c r="Z31" s="23" t="str">
        <f t="shared" si="1"/>
        <v>x</v>
      </c>
    </row>
    <row r="32" spans="2:26" s="27" customFormat="1" ht="16" x14ac:dyDescent="0.2">
      <c r="B32" s="37"/>
      <c r="C32" s="35"/>
      <c r="D32" s="35"/>
      <c r="E32" s="35"/>
      <c r="F32" s="35"/>
      <c r="G32" s="35"/>
      <c r="H32" s="35"/>
      <c r="I32" s="35"/>
      <c r="J32"/>
      <c r="K32" s="35"/>
      <c r="L32" s="35"/>
      <c r="Q32" s="2"/>
      <c r="S32" s="26"/>
      <c r="T32" s="26"/>
      <c r="U32" s="26"/>
      <c r="W32" s="23">
        <v>-1.1666666666666687</v>
      </c>
      <c r="X32" s="23">
        <v>3.7999999999999999E-2</v>
      </c>
      <c r="Y32" s="23">
        <f t="shared" si="0"/>
        <v>3.7999999999999999E-2</v>
      </c>
      <c r="Z32" s="23" t="str">
        <f t="shared" si="1"/>
        <v>x</v>
      </c>
    </row>
    <row r="33" spans="1:26" s="27" customFormat="1" ht="25" customHeight="1" x14ac:dyDescent="0.2">
      <c r="Q33" s="2"/>
      <c r="S33" s="26"/>
      <c r="T33" s="26"/>
      <c r="U33" s="26"/>
      <c r="W33" s="23">
        <v>-0.83333333333333526</v>
      </c>
      <c r="X33" s="23">
        <v>3.7999999999999999E-2</v>
      </c>
      <c r="Y33" s="23">
        <f t="shared" si="0"/>
        <v>3.7999999999999999E-2</v>
      </c>
      <c r="Z33" s="23" t="str">
        <f t="shared" si="1"/>
        <v>x</v>
      </c>
    </row>
    <row r="34" spans="1:26" s="27" customFormat="1" ht="32" customHeight="1" x14ac:dyDescent="0.2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Q34" s="2"/>
      <c r="S34" s="26"/>
      <c r="T34" s="26"/>
      <c r="U34" s="26"/>
      <c r="W34" s="23">
        <v>-0.66666666666666874</v>
      </c>
      <c r="X34" s="23">
        <v>3.7999999999999999E-2</v>
      </c>
      <c r="Y34" s="23">
        <f t="shared" si="0"/>
        <v>3.7999999999999999E-2</v>
      </c>
      <c r="Z34" s="23" t="str">
        <f t="shared" si="1"/>
        <v>x</v>
      </c>
    </row>
    <row r="35" spans="1:26" s="27" customFormat="1" ht="83" customHeight="1" x14ac:dyDescent="0.2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Q35" s="2"/>
      <c r="S35" s="26"/>
      <c r="T35" s="26"/>
      <c r="U35" s="26"/>
      <c r="W35" s="23">
        <v>-0.50000000000000222</v>
      </c>
      <c r="X35" s="23">
        <v>3.7999999999999999E-2</v>
      </c>
      <c r="Y35" s="23">
        <f t="shared" si="0"/>
        <v>3.7999999999999999E-2</v>
      </c>
      <c r="Z35" s="23" t="str">
        <f t="shared" si="1"/>
        <v>x</v>
      </c>
    </row>
    <row r="36" spans="1:26" s="27" customFormat="1" ht="80" customHeight="1" x14ac:dyDescent="0.2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Q36" s="2"/>
      <c r="S36" s="26"/>
      <c r="T36" s="26"/>
      <c r="U36" s="26"/>
      <c r="W36" s="23">
        <v>-0.33333333333333548</v>
      </c>
      <c r="X36" s="23">
        <v>3.7999999999999999E-2</v>
      </c>
      <c r="Y36" s="23">
        <f t="shared" si="0"/>
        <v>3.7999999999999999E-2</v>
      </c>
      <c r="Z36" s="23" t="str">
        <f t="shared" si="1"/>
        <v>x</v>
      </c>
    </row>
    <row r="37" spans="1:26" s="27" customFormat="1" ht="55" customHeight="1" x14ac:dyDescent="0.2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Q37" s="2"/>
      <c r="S37" s="26"/>
      <c r="T37" s="26"/>
      <c r="U37" s="26"/>
      <c r="W37" s="23">
        <v>-0.16666666666666879</v>
      </c>
      <c r="X37" s="23">
        <v>3.7999999999999999E-2</v>
      </c>
      <c r="Y37" s="23">
        <f t="shared" si="0"/>
        <v>3.7999999999999999E-2</v>
      </c>
      <c r="Z37" s="23" t="str">
        <f t="shared" si="1"/>
        <v>x</v>
      </c>
    </row>
    <row r="38" spans="1:26" s="27" customFormat="1" ht="36" customHeight="1" x14ac:dyDescent="0.2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Q38" s="2"/>
      <c r="S38" s="26"/>
      <c r="T38" s="26"/>
      <c r="U38" s="26"/>
      <c r="W38" s="23">
        <v>0.16666666666666449</v>
      </c>
      <c r="X38" s="23">
        <v>3.7999999999999999E-2</v>
      </c>
      <c r="Y38" s="23">
        <f t="shared" si="0"/>
        <v>3.7999999999999999E-2</v>
      </c>
      <c r="Z38" s="23" t="str">
        <f t="shared" si="1"/>
        <v>x</v>
      </c>
    </row>
    <row r="39" spans="1:26" s="27" customFormat="1" ht="51" customHeight="1" x14ac:dyDescent="0.2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Q39" s="2"/>
      <c r="S39" s="26"/>
      <c r="T39" s="26"/>
      <c r="U39" s="26"/>
      <c r="W39" s="23">
        <v>0.33333333333333115</v>
      </c>
      <c r="X39" s="23">
        <v>3.7999999999999999E-2</v>
      </c>
      <c r="Y39" s="23">
        <f t="shared" si="0"/>
        <v>3.7999999999999999E-2</v>
      </c>
      <c r="Z39" s="23" t="str">
        <f t="shared" si="1"/>
        <v>x</v>
      </c>
    </row>
    <row r="40" spans="1:26" s="27" customFormat="1" ht="16" x14ac:dyDescent="0.2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Q40" s="2"/>
      <c r="S40" s="26"/>
      <c r="T40" s="26"/>
      <c r="U40" s="26"/>
      <c r="W40" s="23">
        <v>0.49999999999999789</v>
      </c>
      <c r="X40" s="23">
        <v>3.7999999999999999E-2</v>
      </c>
      <c r="Y40" s="23">
        <f t="shared" si="0"/>
        <v>3.7999999999999999E-2</v>
      </c>
      <c r="Z40" s="23" t="str">
        <f t="shared" si="1"/>
        <v>x</v>
      </c>
    </row>
    <row r="41" spans="1:26" s="27" customFormat="1" ht="16" x14ac:dyDescent="0.2">
      <c r="Q41" s="2"/>
      <c r="S41" s="26"/>
      <c r="T41" s="26"/>
      <c r="U41" s="26"/>
      <c r="W41" s="23">
        <v>0.66666666666666441</v>
      </c>
      <c r="X41" s="23">
        <v>3.7999999999999999E-2</v>
      </c>
      <c r="Y41" s="23">
        <f t="shared" si="0"/>
        <v>3.7999999999999999E-2</v>
      </c>
      <c r="Z41" s="23" t="str">
        <f t="shared" si="1"/>
        <v>x</v>
      </c>
    </row>
    <row r="42" spans="1:26" s="27" customFormat="1" ht="16" x14ac:dyDescent="0.2">
      <c r="Q42" s="2"/>
      <c r="S42" s="26"/>
      <c r="T42" s="26"/>
      <c r="U42" s="26"/>
      <c r="W42" s="23">
        <v>0.83333333333333093</v>
      </c>
      <c r="X42" s="23">
        <v>3.7999999999999999E-2</v>
      </c>
      <c r="Y42" s="23">
        <f t="shared" si="0"/>
        <v>3.7999999999999999E-2</v>
      </c>
      <c r="Z42" s="23" t="str">
        <f t="shared" si="1"/>
        <v>x</v>
      </c>
    </row>
    <row r="43" spans="1:26" s="27" customFormat="1" ht="16" x14ac:dyDescent="0.2">
      <c r="D43" s="26"/>
      <c r="Q43" s="2"/>
      <c r="S43" s="26"/>
      <c r="T43" s="26"/>
      <c r="U43" s="26"/>
      <c r="W43" s="23">
        <v>1.1666666666666643</v>
      </c>
      <c r="X43" s="23">
        <v>3.7999999999999999E-2</v>
      </c>
      <c r="Y43" s="23">
        <f t="shared" si="0"/>
        <v>3.7999999999999999E-2</v>
      </c>
      <c r="Z43" s="23" t="str">
        <f t="shared" si="1"/>
        <v>x</v>
      </c>
    </row>
    <row r="44" spans="1:26" s="27" customFormat="1" ht="16" x14ac:dyDescent="0.2">
      <c r="Q44" s="2"/>
      <c r="S44" s="26"/>
      <c r="T44" s="26"/>
      <c r="U44" s="26"/>
      <c r="W44" s="23">
        <v>1.3333333333333313</v>
      </c>
      <c r="X44" s="23">
        <v>3.7999999999999999E-2</v>
      </c>
      <c r="Y44" s="23">
        <f t="shared" si="0"/>
        <v>3.7999999999999999E-2</v>
      </c>
      <c r="Z44" s="23" t="str">
        <f t="shared" si="1"/>
        <v>x</v>
      </c>
    </row>
    <row r="45" spans="1:26" s="27" customFormat="1" ht="17" thickBot="1" x14ac:dyDescent="0.25">
      <c r="Q45" s="2"/>
      <c r="S45" s="26"/>
      <c r="T45" s="26"/>
      <c r="U45" s="26"/>
      <c r="W45" s="23">
        <v>1.4999999999999982</v>
      </c>
      <c r="X45" s="23">
        <v>3.7999999999999999E-2</v>
      </c>
      <c r="Y45" s="23">
        <f t="shared" si="0"/>
        <v>3.7999999999999999E-2</v>
      </c>
      <c r="Z45" s="23" t="str">
        <f t="shared" si="1"/>
        <v>x</v>
      </c>
    </row>
    <row r="46" spans="1:26" s="27" customFormat="1" ht="16" x14ac:dyDescent="0.2">
      <c r="A46" s="99"/>
      <c r="B46" s="100"/>
      <c r="C46" s="100"/>
      <c r="D46" s="100"/>
      <c r="E46" s="100"/>
      <c r="F46" s="100"/>
      <c r="G46" s="100"/>
      <c r="H46" s="100"/>
      <c r="I46" s="100"/>
      <c r="J46" s="101"/>
      <c r="K46" s="38"/>
      <c r="L46" s="38"/>
      <c r="M46" s="38"/>
      <c r="N46" s="38"/>
      <c r="O46" s="38"/>
      <c r="P46" s="38"/>
      <c r="Q46" s="38"/>
      <c r="R46" s="3"/>
      <c r="S46" s="39"/>
      <c r="T46" s="39"/>
      <c r="U46" s="39"/>
      <c r="V46" s="38"/>
      <c r="W46" s="23">
        <v>1.6666666666666652</v>
      </c>
      <c r="X46" s="23">
        <v>3.7999999999999999E-2</v>
      </c>
      <c r="Y46" s="23">
        <f t="shared" si="0"/>
        <v>3.7999999999999999E-2</v>
      </c>
      <c r="Z46" s="23" t="str">
        <f t="shared" si="1"/>
        <v>x</v>
      </c>
    </row>
    <row r="47" spans="1:26" ht="16" x14ac:dyDescent="0.2">
      <c r="A47" s="4" t="s">
        <v>160</v>
      </c>
      <c r="B47" s="16"/>
      <c r="C47" s="23"/>
      <c r="D47" s="41" t="str">
        <f t="shared" ref="D47:I47" si="2">F26</f>
        <v>shading</v>
      </c>
      <c r="E47" s="41" t="str">
        <f t="shared" si="2"/>
        <v>pop mean</v>
      </c>
      <c r="F47" s="41" t="str">
        <f t="shared" si="2"/>
        <v>expected variability</v>
      </c>
      <c r="G47" s="41" t="str">
        <f t="shared" si="2"/>
        <v>raw value</v>
      </c>
      <c r="H47" s="41" t="str">
        <f t="shared" si="2"/>
        <v>z score</v>
      </c>
      <c r="I47" s="41" t="str">
        <f t="shared" si="2"/>
        <v>probability of x</v>
      </c>
      <c r="J47" s="102"/>
      <c r="K47" s="16"/>
      <c r="L47" s="25" t="str">
        <f t="shared" ref="L47:M62" si="3">M6</f>
        <v>x</v>
      </c>
      <c r="M47" s="25" t="str">
        <f t="shared" si="3"/>
        <v>standard axis</v>
      </c>
      <c r="N47" s="16"/>
      <c r="O47" s="38"/>
      <c r="P47" s="38"/>
      <c r="Q47" s="3"/>
      <c r="R47" s="38"/>
      <c r="S47" s="39" t="s">
        <v>161</v>
      </c>
      <c r="T47" s="23" t="s">
        <v>162</v>
      </c>
      <c r="U47" s="39" t="s">
        <v>163</v>
      </c>
      <c r="V47" s="38"/>
      <c r="W47" s="23">
        <v>1.8333333333333321</v>
      </c>
      <c r="X47" s="23">
        <v>3.7999999999999999E-2</v>
      </c>
      <c r="Y47" s="23">
        <f t="shared" si="0"/>
        <v>3.7999999999999999E-2</v>
      </c>
      <c r="Z47" s="23" t="str">
        <f t="shared" si="1"/>
        <v>x</v>
      </c>
    </row>
    <row r="48" spans="1:26" ht="16" x14ac:dyDescent="0.2">
      <c r="A48" s="20" t="s">
        <v>166</v>
      </c>
      <c r="B48" s="19" t="s">
        <v>167</v>
      </c>
      <c r="C48" s="19" t="s">
        <v>168</v>
      </c>
      <c r="D48" s="19" t="s">
        <v>169</v>
      </c>
      <c r="E48" s="20" t="s">
        <v>3</v>
      </c>
      <c r="F48" s="40" t="str">
        <f>H25</f>
        <v>σ</v>
      </c>
      <c r="G48" s="40" t="str">
        <f>I25</f>
        <v>x</v>
      </c>
      <c r="H48" s="20" t="str">
        <f>J25</f>
        <v>z score</v>
      </c>
      <c r="I48" s="20" t="str">
        <f>K25</f>
        <v>P(x)</v>
      </c>
      <c r="J48" s="103"/>
      <c r="K48" s="16"/>
      <c r="L48" s="25" t="str">
        <f t="shared" si="3"/>
        <v>x</v>
      </c>
      <c r="M48" s="25" t="str">
        <f t="shared" si="3"/>
        <v>x, x̅</v>
      </c>
      <c r="N48" s="16"/>
      <c r="O48" s="38" t="s">
        <v>170</v>
      </c>
      <c r="P48" s="38"/>
      <c r="Q48" s="38"/>
      <c r="R48" s="38"/>
      <c r="S48" s="40" t="str">
        <f>L54</f>
        <v>x</v>
      </c>
      <c r="T48" s="91" t="s">
        <v>44</v>
      </c>
      <c r="U48" s="40" t="str">
        <f>L54</f>
        <v>x</v>
      </c>
      <c r="V48" s="38"/>
      <c r="W48" s="23">
        <v>-1.8333333333333366</v>
      </c>
      <c r="X48" s="23">
        <v>6.2000000000000006E-2</v>
      </c>
      <c r="Y48" s="23">
        <f t="shared" si="0"/>
        <v>6.2000000000000006E-2</v>
      </c>
      <c r="Z48" s="23" t="str">
        <f t="shared" si="1"/>
        <v>x</v>
      </c>
    </row>
    <row r="49" spans="1:26" ht="34" x14ac:dyDescent="0.2">
      <c r="A49" s="41">
        <f t="shared" ref="A49:I50" si="4">C27</f>
        <v>1</v>
      </c>
      <c r="B49" s="41" t="str">
        <f t="shared" si="4"/>
        <v>normal pop</v>
      </c>
      <c r="C49" s="41" t="str">
        <f t="shared" si="4"/>
        <v>flight</v>
      </c>
      <c r="D49" s="41" t="str">
        <f t="shared" si="4"/>
        <v>right</v>
      </c>
      <c r="E49" s="118">
        <f t="shared" si="4"/>
        <v>15</v>
      </c>
      <c r="F49" s="119">
        <f t="shared" si="4"/>
        <v>10</v>
      </c>
      <c r="G49" s="118">
        <f t="shared" si="4"/>
        <v>30</v>
      </c>
      <c r="H49" s="42">
        <f t="shared" si="4"/>
        <v>1.5</v>
      </c>
      <c r="I49" s="43">
        <f t="shared" si="4"/>
        <v>6.6807201268858085E-2</v>
      </c>
      <c r="J49" s="103"/>
      <c r="K49" s="16"/>
      <c r="L49" s="25" t="str">
        <f t="shared" si="3"/>
        <v>x</v>
      </c>
      <c r="M49" s="25" t="str">
        <f t="shared" si="3"/>
        <v>Empirical Rule</v>
      </c>
      <c r="N49" s="16"/>
      <c r="O49" s="38"/>
      <c r="P49" s="38"/>
      <c r="Q49" s="44" t="s">
        <v>174</v>
      </c>
      <c r="R49" s="45" t="s">
        <v>175</v>
      </c>
      <c r="S49" s="45" t="str">
        <f>B67&amp;" "&amp;S47</f>
        <v>normal pop X1</v>
      </c>
      <c r="T49" s="45" t="str">
        <f>B68&amp;" "&amp;T47</f>
        <v xml:space="preserve"> X2</v>
      </c>
      <c r="U49" s="45" t="str">
        <f>B71&amp;" "&amp;U47</f>
        <v xml:space="preserve"> X3</v>
      </c>
      <c r="V49" s="38"/>
      <c r="W49" s="23">
        <v>-1.6666666666666696</v>
      </c>
      <c r="X49" s="23">
        <v>6.2000000000000006E-2</v>
      </c>
      <c r="Y49" s="23">
        <f t="shared" si="0"/>
        <v>6.2000000000000006E-2</v>
      </c>
      <c r="Z49" s="23" t="str">
        <f t="shared" si="1"/>
        <v>x</v>
      </c>
    </row>
    <row r="50" spans="1:26" ht="16" x14ac:dyDescent="0.2">
      <c r="A50" s="41">
        <f t="shared" si="4"/>
        <v>0</v>
      </c>
      <c r="B50" s="41">
        <f t="shared" si="4"/>
        <v>0</v>
      </c>
      <c r="C50" s="41">
        <f t="shared" si="4"/>
        <v>0</v>
      </c>
      <c r="D50" s="41">
        <f t="shared" si="4"/>
        <v>0</v>
      </c>
      <c r="E50" s="118">
        <f t="shared" si="4"/>
        <v>0</v>
      </c>
      <c r="F50" s="119">
        <f t="shared" si="4"/>
        <v>0</v>
      </c>
      <c r="G50" s="120">
        <f t="shared" si="4"/>
        <v>0</v>
      </c>
      <c r="H50" s="42">
        <f t="shared" si="4"/>
        <v>0</v>
      </c>
      <c r="I50" s="43">
        <f t="shared" si="4"/>
        <v>0</v>
      </c>
      <c r="J50" s="102"/>
      <c r="K50" s="16"/>
      <c r="L50" s="25" t="str">
        <f t="shared" si="3"/>
        <v>x</v>
      </c>
      <c r="M50" s="25" t="str">
        <f t="shared" si="3"/>
        <v>Cumulative %</v>
      </c>
      <c r="N50" s="16"/>
      <c r="O50" s="58" t="s">
        <v>179</v>
      </c>
      <c r="P50" s="58">
        <f>C121-C115</f>
        <v>6</v>
      </c>
      <c r="Q50" s="46">
        <f>C115</f>
        <v>-3</v>
      </c>
      <c r="R50" s="81">
        <f>IF(
    LEFT($B$67,1) ="T",
    _xlfn.T.DIST(Q50, $A$67-1, FALSE),
    _xlfn.NORM.S.DIST(Q50, FALSE)
)</f>
        <v>4.4318484119380075E-3</v>
      </c>
      <c r="S50" s="81" t="e" cm="1">
        <f t="array" ref="S50">_xlfn.IFS(
    FALSE, N("Check if X1 shading is ON"),
    $S$48&lt;&gt;"x", NA(),
    FALSE, N("Check if case is 'LEFT' and x axis value less than z score"),
    AND($D$67 = "LEFT", $Q50 &lt; IF($H$67="", 0, $H$67)), $R50,
    FALSE, N("Check if case is 'RIGHT' and x axis value greater than z score"),
    AND($D$67 = "RIGHT", $Q50 &gt; IF($H$67="", 0, $H$67)), $R50,
    FALSE, N("Default case: Return NA()"),
    TRUE, NA()
)</f>
        <v>#N/A</v>
      </c>
      <c r="T50" s="81" t="e" cm="1">
        <f t="array" ref="T50">_xlfn.IFS(
    FALSE, N("Check if X1 shading is ON"),
    $S$48&lt;&gt;"x", NA(),
    FALSE, N("Check if case is 'LEFT' and x axis value less than z score"),
    AND($D$68 = "LEFT", $Q50 &lt; IF($H$68="", 0, $H$68)), $R50,
    FALSE, N("Check if case is 'RIGHT' and x axis value greater than z score"),
    AND($D$68 = "RIGHT", $Q50 &gt; IF($H$68="", 0, $H$68)), $R50,
    FALSE, N("Default case: Return NA()"),
    TRUE, NA()
)</f>
        <v>#N/A</v>
      </c>
      <c r="U50" s="81" t="e" cm="1">
        <f t="array" ref="U50">_xlfn.IFS(
    FALSE, N("Check if X1 shading is ON"),
    $U$48&lt;&gt;"x", NA(),
    FALSE, N("Check if case is 'LEFT' and x axis value less than z score"),
    AND($D$71 = "LEFT", $Q50 &lt; IF($H$71="", 0, $H$71)), $R50,
    FALSE, N("Check if case is 'RIGHT' and x axis value greater than z score"),
    AND($D$71 = "RIGHT", $Q50 &gt; IF($H$71="", 0, $H$71)), $R50,
    FALSE, N("Check if case is 'TWO' and both directions"),
    AND(
        $D$71 = "TWO",
        OR($Q50 &lt; -ABS($H$71), $Q50 &gt; ABS($H$71))
    ), $R50,
    FALSE, N("Default case: Return NA()"),
    TRUE, NA()
)</f>
        <v>#VALUE!</v>
      </c>
      <c r="V50" s="38"/>
      <c r="W50" s="23">
        <v>-1.5000000000000027</v>
      </c>
      <c r="X50" s="23">
        <v>6.2000000000000006E-2</v>
      </c>
      <c r="Y50" s="23">
        <f t="shared" si="0"/>
        <v>6.2000000000000006E-2</v>
      </c>
      <c r="Z50" s="23" t="str">
        <f t="shared" si="1"/>
        <v>x</v>
      </c>
    </row>
    <row r="51" spans="1:26" ht="18" customHeight="1" x14ac:dyDescent="0.2">
      <c r="A51" s="39"/>
      <c r="B51" s="39"/>
      <c r="C51" s="39"/>
      <c r="D51" s="39"/>
      <c r="E51" s="121"/>
      <c r="F51" s="16"/>
      <c r="G51" s="16"/>
      <c r="H51" s="16"/>
      <c r="I51" s="16"/>
      <c r="J51" s="102"/>
      <c r="K51" s="16"/>
      <c r="L51" s="25" t="str">
        <f t="shared" si="3"/>
        <v>x</v>
      </c>
      <c r="M51" s="25" t="str">
        <f t="shared" si="3"/>
        <v>series1&amp;2 raw scale</v>
      </c>
      <c r="N51" s="16"/>
      <c r="O51" s="58" t="s">
        <v>183</v>
      </c>
      <c r="P51" s="58">
        <v>144</v>
      </c>
      <c r="Q51" s="46">
        <f t="shared" ref="Q51:Q114" si="5">Q50+$P$52</f>
        <v>-2.9583333333333335</v>
      </c>
      <c r="R51" s="81">
        <f t="shared" ref="R51:R114" si="6">IF(
    LEFT($B$67,1) ="T",
    _xlfn.T.DIST(Q51, $A$67-1, FALSE),
    _xlfn.NORM.S.DIST(Q51, FALSE)
)</f>
        <v>5.0175847389326532E-3</v>
      </c>
      <c r="S51" s="81" t="e" cm="1">
        <f t="array" ref="S51">_xlfn.IFS(
    FALSE, N("Check if X1 shading is ON"),
    $S$48&lt;&gt;"x", NA(),
    FALSE, N("Check if case is 'LEFT' and x axis value less than z score"),
    AND($D$67 = "LEFT", $Q51 &lt; IF($H$67="", 0, $H$67)), $R51,
    FALSE, N("Check if case is 'RIGHT' and x axis value greater than z score"),
    AND($D$67 = "RIGHT", $Q51 &gt; IF($H$67="", 0, $H$67)), $R51,
    FALSE, N("Check if case is 'TWO' and both directions"),
    AND(
        $D$67 = "TWO",
        OR($Q51 &lt; -ABS($H$67), $Q51 &gt; ABS($H$68))
    ), $R51,
    FALSE, N("Default case: Return NA()"),
    TRUE, NA()
)</f>
        <v>#VALUE!</v>
      </c>
      <c r="T51" s="81" t="e" cm="1">
        <f t="array" ref="T51">_xlfn.IFS(
    FALSE, N("Check if X1 shading is ON"),
    $S$48&lt;&gt;"x", NA(),
    FALSE, N("Check if case is 'LEFT' and x axis value less than z score"),
    AND($D$68 = "LEFT", $Q51 &lt; IF($H$68="", 0, $H$68)), $R51,
    FALSE, N("Check if case is 'RIGHT' and x axis value greater than z score"),
    AND($D$68 = "RIGHT", $Q51 &gt; IF($H$68="", 0, $H$68)), $R51,
    FALSE, N("Default case: Return NA()"),
    TRUE, NA()
)</f>
        <v>#N/A</v>
      </c>
      <c r="U51" s="81" t="e" cm="1">
        <f t="array" ref="U51">_xlfn.IFS(
    FALSE, N("Check if X1 shading is ON"),
    $U$48&lt;&gt;"x", NA(),
    FALSE, N("Check if case is 'LEFT' and x axis value less than z score"),
    AND($D$71 = "LEFT", $Q51 &lt; IF($H$71="", 0, $H$71)), $R51,
    FALSE, N("Check if case is 'RIGHT' and x axis value greater than z score"),
    AND($D$71 = "RIGHT", $Q51 &gt; IF($H$71="", 0, $H$71)), $R51,
    FALSE, N("Check if case is 'TWO' and both directions"),
    AND(
        $D$71 = "TWO",
        OR($Q51 &lt; -ABS($H$71), $Q51 &gt; ABS($H$71))
    ), $R51,
    FALSE, N("Default case: Return NA()"),
    TRUE, NA()
)</f>
        <v>#VALUE!</v>
      </c>
      <c r="V51" s="38"/>
      <c r="W51" s="23">
        <v>-1.3333333333333357</v>
      </c>
      <c r="X51" s="23">
        <v>6.2000000000000006E-2</v>
      </c>
      <c r="Y51" s="23">
        <f t="shared" si="0"/>
        <v>6.2000000000000006E-2</v>
      </c>
      <c r="Z51" s="23" t="str">
        <f t="shared" si="1"/>
        <v>x</v>
      </c>
    </row>
    <row r="52" spans="1:26" ht="16" x14ac:dyDescent="0.2">
      <c r="A52" s="39"/>
      <c r="B52" s="16"/>
      <c r="C52" s="16"/>
      <c r="D52" s="41" t="str">
        <f t="shared" ref="D52:I53" si="7">F30</f>
        <v>shading</v>
      </c>
      <c r="E52" s="41" t="str">
        <f t="shared" si="7"/>
        <v>pop mean</v>
      </c>
      <c r="F52" s="41" t="str">
        <f t="shared" si="7"/>
        <v>expected variability</v>
      </c>
      <c r="G52" s="41" t="str">
        <f t="shared" si="7"/>
        <v>value</v>
      </c>
      <c r="H52" s="41" t="str">
        <f t="shared" si="7"/>
        <v>z score</v>
      </c>
      <c r="I52" s="41" t="str">
        <f t="shared" si="7"/>
        <v>probability of x</v>
      </c>
      <c r="J52" s="104"/>
      <c r="K52" s="16"/>
      <c r="L52" s="25" t="str">
        <f t="shared" si="3"/>
        <v>x</v>
      </c>
      <c r="M52" s="25" t="str">
        <f t="shared" si="3"/>
        <v>series1&amp;2 stdev</v>
      </c>
      <c r="N52" s="16"/>
      <c r="O52" s="58" t="s">
        <v>187</v>
      </c>
      <c r="P52" s="58">
        <f>P50/P51</f>
        <v>4.1666666666666664E-2</v>
      </c>
      <c r="Q52" s="46">
        <f t="shared" si="5"/>
        <v>-2.916666666666667</v>
      </c>
      <c r="R52" s="81">
        <f t="shared" si="6"/>
        <v>5.6708812194458807E-3</v>
      </c>
      <c r="S52" s="81" t="e" cm="1">
        <f t="array" ref="S52">_xlfn.IFS(
    FALSE, N("Check if X1 shading is ON"),
    $S$48&lt;&gt;"x", NA(),
    FALSE, N("Check if case is 'LEFT' and x axis value less than z score"),
    AND($D$67 = "LEFT", $Q52 &lt; IF($H$67="", 0, $H$67)), $R52,
    FALSE, N("Check if case is 'RIGHT' and x axis value greater than z score"),
    AND($D$67 = "RIGHT", $Q52 &gt; IF($H$67="", 0, $H$67)), $R52,
    FALSE, N("Check if case is 'TWO' and both directions"),
    AND(
        $D$67 = "TWO",
        OR($Q52 &lt; -ABS($H$67), $Q52 &gt; ABS($H$68))
    ), $R52,
    FALSE, N("Default case: Return NA()"),
    TRUE, NA()
)</f>
        <v>#VALUE!</v>
      </c>
      <c r="T52" s="81" t="e" cm="1">
        <f t="array" ref="T52">_xlfn.IFS(
    FALSE, N("Check if X1 shading is ON"),
    $S$48&lt;&gt;"x", NA(),
    FALSE, N("Check if case is 'LEFT' and x axis value less than z score"),
    AND($D$68 = "LEFT", $Q52 &lt; IF($H$68="", 0, $H$68)), $R52,
    FALSE, N("Check if case is 'RIGHT' and x axis value greater than z score"),
    AND($D$68 = "RIGHT", $Q52 &gt; IF($H$68="", 0, $H$68)), $R52,
    FALSE, N("Default case: Return NA()"),
    TRUE, NA()
)</f>
        <v>#N/A</v>
      </c>
      <c r="U52" s="81" t="e" cm="1">
        <f t="array" ref="U52">_xlfn.IFS(
    FALSE, N("Check if X1 shading is ON"),
    $U$48&lt;&gt;"x", NA(),
    FALSE, N("Check if case is 'LEFT' and x axis value less than z score"),
    AND($D$71 = "LEFT", $Q52 &lt; IF($H$71="", 0, $H$71)), $R52,
    FALSE, N("Check if case is 'RIGHT' and x axis value greater than z score"),
    AND($D$71 = "RIGHT", $Q52 &gt; IF($H$71="", 0, $H$71)), $R52,
    FALSE, N("Check if case is 'TWO' and both directions"),
    AND(
        $D$71 = "TWO",
        OR($Q52 &lt; -ABS($H$71), $Q52 &gt; ABS($H$71))
    ), $R52,
    FALSE, N("Default case: Return NA()"),
    TRUE, NA()
)</f>
        <v>#VALUE!</v>
      </c>
      <c r="V52" s="38"/>
      <c r="W52" s="23">
        <v>-1.1666666666666687</v>
      </c>
      <c r="X52" s="23">
        <v>6.2000000000000006E-2</v>
      </c>
      <c r="Y52" s="23">
        <f t="shared" si="0"/>
        <v>6.2000000000000006E-2</v>
      </c>
      <c r="Z52" s="23" t="str">
        <f t="shared" si="1"/>
        <v>x</v>
      </c>
    </row>
    <row r="53" spans="1:26" ht="16" x14ac:dyDescent="0.2">
      <c r="A53" s="41">
        <f>A49</f>
        <v>1</v>
      </c>
      <c r="B53" s="41">
        <f>D31</f>
        <v>0</v>
      </c>
      <c r="C53" s="41">
        <f>E31</f>
        <v>0</v>
      </c>
      <c r="D53" s="41">
        <f t="shared" si="7"/>
        <v>0</v>
      </c>
      <c r="E53" s="120">
        <f t="shared" si="7"/>
        <v>0</v>
      </c>
      <c r="F53" s="122">
        <f t="shared" si="7"/>
        <v>0</v>
      </c>
      <c r="G53" s="120">
        <f t="shared" si="7"/>
        <v>0</v>
      </c>
      <c r="H53" s="42">
        <f t="shared" si="7"/>
        <v>0</v>
      </c>
      <c r="I53" s="43">
        <f t="shared" si="7"/>
        <v>0</v>
      </c>
      <c r="J53" s="102"/>
      <c r="K53" s="16"/>
      <c r="L53" s="25" t="str">
        <f t="shared" si="3"/>
        <v>x</v>
      </c>
      <c r="M53" s="25" t="str">
        <f t="shared" si="3"/>
        <v>Labels</v>
      </c>
      <c r="N53" s="16"/>
      <c r="O53" s="38"/>
      <c r="P53" s="38"/>
      <c r="Q53" s="46">
        <f t="shared" si="5"/>
        <v>-2.8750000000000004</v>
      </c>
      <c r="R53" s="81">
        <f t="shared" si="6"/>
        <v>6.3981203107235513E-3</v>
      </c>
      <c r="S53" s="81" t="e" cm="1">
        <f t="array" ref="S53">_xlfn.IFS(
    FALSE, N("Check if X1 shading is ON"),
    $S$48&lt;&gt;"x", NA(),
    FALSE, N("Check if case is 'LEFT' and x axis value less than z score"),
    AND($D$67 = "LEFT", $Q53 &lt; IF($H$67="", 0, $H$67)), $R53,
    FALSE, N("Check if case is 'RIGHT' and x axis value greater than z score"),
    AND($D$67 = "RIGHT", $Q53 &gt; IF($H$67="", 0, $H$67)), $R53,
    FALSE, N("Check if case is 'TWO' and both directions"),
    AND(
        $D$67 = "TWO",
        OR($Q53 &lt; -ABS($H$67), $Q53 &gt; ABS($H$68))
    ), $R53,
    FALSE, N("Default case: Return NA()"),
    TRUE, NA()
)</f>
        <v>#VALUE!</v>
      </c>
      <c r="T53" s="81" t="e" cm="1">
        <f t="array" ref="T53">_xlfn.IFS(
    FALSE, N("Check if X1 shading is ON"),
    $S$48&lt;&gt;"x", NA(),
    FALSE, N("Check if case is 'LEFT' and x axis value less than z score"),
    AND($D$68 = "LEFT", $Q53 &lt; IF($H$68="", 0, $H$68)), $R53,
    FALSE, N("Check if case is 'RIGHT' and x axis value greater than z score"),
    AND($D$68 = "RIGHT", $Q53 &gt; IF($H$68="", 0, $H$68)), $R53,
    FALSE, N("Default case: Return NA()"),
    TRUE, NA()
)</f>
        <v>#N/A</v>
      </c>
      <c r="U53" s="81" t="e" cm="1">
        <f t="array" ref="U53">_xlfn.IFS(
    FALSE, N("Check if X1 shading is ON"),
    $U$48&lt;&gt;"x", NA(),
    FALSE, N("Check if case is 'LEFT' and x axis value less than z score"),
    AND($D$71 = "LEFT", $Q53 &lt; IF($H$71="", 0, $H$71)), $R53,
    FALSE, N("Check if case is 'RIGHT' and x axis value greater than z score"),
    AND($D$71 = "RIGHT", $Q53 &gt; IF($H$71="", 0, $H$71)), $R53,
    FALSE, N("Check if case is 'TWO' and both directions"),
    AND(
        $D$71 = "TWO",
        OR($Q53 &lt; -ABS($H$71), $Q53 &gt; ABS($H$71))
    ), $R53,
    FALSE, N("Default case: Return NA()"),
    TRUE, NA()
)</f>
        <v>#VALUE!</v>
      </c>
      <c r="V53" s="38"/>
      <c r="W53" s="23">
        <v>-0.83333333333333526</v>
      </c>
      <c r="X53" s="23">
        <v>6.2000000000000006E-2</v>
      </c>
      <c r="Y53" s="23">
        <f t="shared" si="0"/>
        <v>6.2000000000000006E-2</v>
      </c>
      <c r="Z53" s="23" t="str">
        <f t="shared" si="1"/>
        <v>x</v>
      </c>
    </row>
    <row r="54" spans="1:26" ht="15" customHeight="1" thickBot="1" x14ac:dyDescent="0.25">
      <c r="A54" s="105"/>
      <c r="B54" s="105"/>
      <c r="C54" s="105"/>
      <c r="D54" s="106"/>
      <c r="E54" s="106"/>
      <c r="F54" s="106"/>
      <c r="G54" s="106"/>
      <c r="H54" s="106"/>
      <c r="I54" s="106"/>
      <c r="J54" s="107"/>
      <c r="K54" s="16"/>
      <c r="L54" s="25" t="str">
        <f t="shared" si="3"/>
        <v>x</v>
      </c>
      <c r="M54" s="25" t="str">
        <f t="shared" si="3"/>
        <v>shading</v>
      </c>
      <c r="N54" s="16"/>
      <c r="O54" s="38"/>
      <c r="P54" s="38"/>
      <c r="Q54" s="46">
        <f t="shared" si="5"/>
        <v>-2.8333333333333339</v>
      </c>
      <c r="R54" s="81">
        <f t="shared" si="6"/>
        <v>7.2060997646092168E-3</v>
      </c>
      <c r="S54" s="81" t="e" cm="1">
        <f t="array" ref="S54">_xlfn.IFS(
    FALSE, N("Check if X1 shading is ON"),
    $S$48&lt;&gt;"x", NA(),
    FALSE, N("Check if case is 'LEFT' and x axis value less than z score"),
    AND($D$67 = "LEFT", $Q54 &lt; IF($H$67="", 0, $H$67)), $R54,
    FALSE, N("Check if case is 'RIGHT' and x axis value greater than z score"),
    AND($D$67 = "RIGHT", $Q54 &gt; IF($H$67="", 0, $H$67)), $R54,
    FALSE, N("Check if case is 'TWO' and both directions"),
    AND(
        $D$67 = "TWO",
        OR($Q54 &lt; -ABS($H$67), $Q54 &gt; ABS($H$68))
    ), $R54,
    FALSE, N("Default case: Return NA()"),
    TRUE, NA()
)</f>
        <v>#VALUE!</v>
      </c>
      <c r="T54" s="81" t="e" cm="1">
        <f t="array" ref="T54">_xlfn.IFS(
    FALSE, N("Check if X1 shading is ON"),
    $S$48&lt;&gt;"x", NA(),
    FALSE, N("Check if case is 'LEFT' and x axis value less than z score"),
    AND($D$68 = "LEFT", $Q54 &lt; IF($H$68="", 0, $H$68)), $R54,
    FALSE, N("Check if case is 'RIGHT' and x axis value greater than z score"),
    AND($D$68 = "RIGHT", $Q54 &gt; IF($H$68="", 0, $H$68)), $R54,
    FALSE, N("Default case: Return NA()"),
    TRUE, NA()
)</f>
        <v>#N/A</v>
      </c>
      <c r="U54" s="81" t="e" cm="1">
        <f t="array" ref="U54">_xlfn.IFS(
    FALSE, N("Check if X1 shading is ON"),
    $U$48&lt;&gt;"x", NA(),
    FALSE, N("Check if case is 'LEFT' and x axis value less than z score"),
    AND($D$71 = "LEFT", $Q54 &lt; IF($H$71="", 0, $H$71)), $R54,
    FALSE, N("Check if case is 'RIGHT' and x axis value greater than z score"),
    AND($D$71 = "RIGHT", $Q54 &gt; IF($H$71="", 0, $H$71)), $R54,
    FALSE, N("Check if case is 'TWO' and both directions"),
    AND(
        $D$71 = "TWO",
        OR($Q54 &lt; -ABS($H$71), $Q54 &gt; ABS($H$71))
    ), $R54,
    FALSE, N("Default case: Return NA()"),
    TRUE, NA()
)</f>
        <v>#VALUE!</v>
      </c>
      <c r="V54" s="38"/>
      <c r="W54" s="23">
        <v>-0.66666666666666874</v>
      </c>
      <c r="X54" s="23">
        <v>6.2000000000000006E-2</v>
      </c>
      <c r="Y54" s="23">
        <f t="shared" si="0"/>
        <v>6.2000000000000006E-2</v>
      </c>
      <c r="Z54" s="23" t="str">
        <f t="shared" si="1"/>
        <v>x</v>
      </c>
    </row>
    <row r="55" spans="1:26" ht="16" x14ac:dyDescent="0.2">
      <c r="A55" s="39"/>
      <c r="B55" s="39"/>
      <c r="C55" s="39"/>
      <c r="D55" s="39"/>
      <c r="E55" s="121"/>
      <c r="F55" s="121"/>
      <c r="G55" s="121"/>
      <c r="H55" s="46"/>
      <c r="I55" s="47"/>
      <c r="J55" s="38"/>
      <c r="K55" s="16"/>
      <c r="L55" s="25" t="str">
        <f t="shared" si="3"/>
        <v>x</v>
      </c>
      <c r="M55" s="25" t="str">
        <f t="shared" si="3"/>
        <v>-label raw</v>
      </c>
      <c r="N55" s="16"/>
      <c r="O55" s="38"/>
      <c r="P55" s="38"/>
      <c r="Q55" s="46">
        <f t="shared" si="5"/>
        <v>-2.7916666666666674</v>
      </c>
      <c r="R55" s="81">
        <f t="shared" si="6"/>
        <v>8.1020357469784796E-3</v>
      </c>
      <c r="S55" s="81" t="e" cm="1">
        <f t="array" ref="S55">_xlfn.IFS(
    FALSE, N("Check if X1 shading is ON"),
    $S$48&lt;&gt;"x", NA(),
    FALSE, N("Check if case is 'LEFT' and x axis value less than z score"),
    AND($D$67 = "LEFT", $Q55 &lt; IF($H$67="", 0, $H$67)), $R55,
    FALSE, N("Check if case is 'RIGHT' and x axis value greater than z score"),
    AND($D$67 = "RIGHT", $Q55 &gt; IF($H$67="", 0, $H$67)), $R55,
    FALSE, N("Check if case is 'TWO' and both directions"),
    AND(
        $D$67 = "TWO",
        OR($Q55 &lt; -ABS($H$67), $Q55 &gt; ABS($H$68))
    ), $R55,
    FALSE, N("Default case: Return NA()"),
    TRUE, NA()
)</f>
        <v>#VALUE!</v>
      </c>
      <c r="T55" s="81" t="e" cm="1">
        <f t="array" ref="T55">_xlfn.IFS(
    FALSE, N("Check if X1 shading is ON"),
    $S$48&lt;&gt;"x", NA(),
    FALSE, N("Check if case is 'LEFT' and x axis value less than z score"),
    AND($D$68 = "LEFT", $Q55 &lt; IF($H$68="", 0, $H$68)), $R55,
    FALSE, N("Check if case is 'RIGHT' and x axis value greater than z score"),
    AND($D$68 = "RIGHT", $Q55 &gt; IF($H$68="", 0, $H$68)), $R55,
    FALSE, N("Default case: Return NA()"),
    TRUE, NA()
)</f>
        <v>#N/A</v>
      </c>
      <c r="U55" s="81" t="e" cm="1">
        <f t="array" ref="U55">_xlfn.IFS(
    FALSE, N("Check if X1 shading is ON"),
    $U$48&lt;&gt;"x", NA(),
    FALSE, N("Check if case is 'LEFT' and x axis value less than z score"),
    AND($D$71 = "LEFT", $Q55 &lt; IF($H$71="", 0, $H$71)), $R55,
    FALSE, N("Check if case is 'RIGHT' and x axis value greater than z score"),
    AND($D$71 = "RIGHT", $Q55 &gt; IF($H$71="", 0, $H$71)), $R55,
    FALSE, N("Check if case is 'TWO' and both directions"),
    AND(
        $D$71 = "TWO",
        OR($Q55 &lt; -ABS($H$71), $Q55 &gt; ABS($H$71))
    ), $R55,
    FALSE, N("Default case: Return NA()"),
    TRUE, NA()
)</f>
        <v>#VALUE!</v>
      </c>
      <c r="V55" s="38"/>
      <c r="W55" s="23">
        <v>-0.50000000000000222</v>
      </c>
      <c r="X55" s="23">
        <v>6.2000000000000006E-2</v>
      </c>
      <c r="Y55" s="23">
        <f t="shared" si="0"/>
        <v>6.2000000000000006E-2</v>
      </c>
      <c r="Z55" s="23" t="str">
        <f t="shared" si="1"/>
        <v>x</v>
      </c>
    </row>
    <row r="56" spans="1:26" ht="16" x14ac:dyDescent="0.2">
      <c r="A56" s="4" t="s">
        <v>201</v>
      </c>
      <c r="B56" s="16"/>
      <c r="C56" s="39"/>
      <c r="D56" s="49" t="str">
        <f t="shared" ref="D56:I56" si="8">D47</f>
        <v>shading</v>
      </c>
      <c r="E56" s="49" t="str">
        <f t="shared" si="8"/>
        <v>pop mean</v>
      </c>
      <c r="F56" s="49" t="str">
        <f t="shared" si="8"/>
        <v>expected variability</v>
      </c>
      <c r="G56" s="49" t="str">
        <f t="shared" si="8"/>
        <v>raw value</v>
      </c>
      <c r="H56" s="49" t="str">
        <f t="shared" si="8"/>
        <v>z score</v>
      </c>
      <c r="I56" s="49" t="str">
        <f t="shared" si="8"/>
        <v>probability of x</v>
      </c>
      <c r="J56" s="38"/>
      <c r="K56" s="16"/>
      <c r="L56" s="25" t="str">
        <f t="shared" si="3"/>
        <v>x</v>
      </c>
      <c r="M56" s="25" t="str">
        <f t="shared" si="3"/>
        <v>-label standard</v>
      </c>
      <c r="N56" s="16"/>
      <c r="O56" s="38"/>
      <c r="P56" s="38"/>
      <c r="Q56" s="46">
        <f t="shared" si="5"/>
        <v>-2.7500000000000009</v>
      </c>
      <c r="R56" s="81">
        <f t="shared" si="6"/>
        <v>9.0935625015910286E-3</v>
      </c>
      <c r="S56" s="81" t="e" cm="1">
        <f t="array" ref="S56">_xlfn.IFS(
    FALSE, N("Check if X1 shading is ON"),
    $S$48&lt;&gt;"x", NA(),
    FALSE, N("Check if case is 'LEFT' and x axis value less than z score"),
    AND($D$67 = "LEFT", $Q56 &lt; IF($H$67="", 0, $H$67)), $R56,
    FALSE, N("Check if case is 'RIGHT' and x axis value greater than z score"),
    AND($D$67 = "RIGHT", $Q56 &gt; IF($H$67="", 0, $H$67)), $R56,
    FALSE, N("Check if case is 'TWO' and both directions"),
    AND(
        $D$67 = "TWO",
        OR($Q56 &lt; -ABS($H$67), $Q56 &gt; ABS($H$68))
    ), $R56,
    FALSE, N("Default case: Return NA()"),
    TRUE, NA()
)</f>
        <v>#VALUE!</v>
      </c>
      <c r="T56" s="81" t="e" cm="1">
        <f t="array" ref="T56">_xlfn.IFS(
    FALSE, N("Check if X1 shading is ON"),
    $S$48&lt;&gt;"x", NA(),
    FALSE, N("Check if case is 'LEFT' and x axis value less than z score"),
    AND($D$68 = "LEFT", $Q56 &lt; IF($H$68="", 0, $H$68)), $R56,
    FALSE, N("Check if case is 'RIGHT' and x axis value greater than z score"),
    AND($D$68 = "RIGHT", $Q56 &gt; IF($H$68="", 0, $H$68)), $R56,
    FALSE, N("Default case: Return NA()"),
    TRUE, NA()
)</f>
        <v>#N/A</v>
      </c>
      <c r="U56" s="81" t="e" cm="1">
        <f t="array" ref="U56">_xlfn.IFS(
    FALSE, N("Check if X1 shading is ON"),
    $U$48&lt;&gt;"x", NA(),
    FALSE, N("Check if case is 'LEFT' and x axis value less than z score"),
    AND($D$71 = "LEFT", $Q56 &lt; IF($H$71="", 0, $H$71)), $R56,
    FALSE, N("Check if case is 'RIGHT' and x axis value greater than z score"),
    AND($D$71 = "RIGHT", $Q56 &gt; IF($H$71="", 0, $H$71)), $R56,
    FALSE, N("Check if case is 'TWO' and both directions"),
    AND(
        $D$71 = "TWO",
        OR($Q56 &lt; -ABS($H$71), $Q56 &gt; ABS($H$71))
    ), $R56,
    FALSE, N("Default case: Return NA()"),
    TRUE, NA()
)</f>
        <v>#VALUE!</v>
      </c>
      <c r="V56" s="38"/>
      <c r="W56" s="23">
        <v>-0.33333333333333548</v>
      </c>
      <c r="X56" s="23">
        <v>6.2000000000000006E-2</v>
      </c>
      <c r="Y56" s="23">
        <f t="shared" si="0"/>
        <v>6.2000000000000006E-2</v>
      </c>
      <c r="Z56" s="23" t="str">
        <f t="shared" si="1"/>
        <v>x</v>
      </c>
    </row>
    <row r="57" spans="1:26" ht="16" x14ac:dyDescent="0.2">
      <c r="A57" s="40" t="s">
        <v>166</v>
      </c>
      <c r="B57" s="19" t="s">
        <v>167</v>
      </c>
      <c r="C57" s="19" t="s">
        <v>168</v>
      </c>
      <c r="D57" s="19" t="s">
        <v>169</v>
      </c>
      <c r="E57" s="20" t="s">
        <v>3</v>
      </c>
      <c r="F57" s="40" t="str">
        <f>IFERROR(LEFT(F48, FIND(")", F48)),F48)</f>
        <v>σ</v>
      </c>
      <c r="G57" s="20" t="str">
        <f>G48</f>
        <v>x</v>
      </c>
      <c r="H57" s="20" t="str">
        <f>H48</f>
        <v>z score</v>
      </c>
      <c r="I57" s="20" t="str">
        <f>I48</f>
        <v>P(x)</v>
      </c>
      <c r="J57" s="16"/>
      <c r="K57" s="16"/>
      <c r="L57" s="25" t="str">
        <f t="shared" si="3"/>
        <v>x</v>
      </c>
      <c r="M57" s="25" t="str">
        <f t="shared" si="3"/>
        <v>-label probability</v>
      </c>
      <c r="N57" s="16"/>
      <c r="O57" s="38"/>
      <c r="P57" s="38"/>
      <c r="Q57" s="46">
        <f t="shared" si="5"/>
        <v>-2.7083333333333344</v>
      </c>
      <c r="R57" s="81">
        <f t="shared" si="6"/>
        <v>1.0188728126088616E-2</v>
      </c>
      <c r="S57" s="81" t="e" cm="1">
        <f t="array" ref="S57">_xlfn.IFS(
    FALSE, N("Check if X1 shading is ON"),
    $S$48&lt;&gt;"x", NA(),
    FALSE, N("Check if case is 'LEFT' and x axis value less than z score"),
    AND($D$67 = "LEFT", $Q57 &lt; IF($H$67="", 0, $H$67)), $R57,
    FALSE, N("Check if case is 'RIGHT' and x axis value greater than z score"),
    AND($D$67 = "RIGHT", $Q57 &gt; IF($H$67="", 0, $H$67)), $R57,
    FALSE, N("Check if case is 'TWO' and both directions"),
    AND(
        $D$67 = "TWO",
        OR($Q57 &lt; -ABS($H$67), $Q57 &gt; ABS($H$68))
    ), $R57,
    FALSE, N("Default case: Return NA()"),
    TRUE, NA()
)</f>
        <v>#VALUE!</v>
      </c>
      <c r="T57" s="81" t="e" cm="1">
        <f t="array" ref="T57">_xlfn.IFS(
    FALSE, N("Check if X1 shading is ON"),
    $S$48&lt;&gt;"x", NA(),
    FALSE, N("Check if case is 'LEFT' and x axis value less than z score"),
    AND($D$68 = "LEFT", $Q57 &lt; IF($H$68="", 0, $H$68)), $R57,
    FALSE, N("Check if case is 'RIGHT' and x axis value greater than z score"),
    AND($D$68 = "RIGHT", $Q57 &gt; IF($H$68="", 0, $H$68)), $R57,
    FALSE, N("Default case: Return NA()"),
    TRUE, NA()
)</f>
        <v>#N/A</v>
      </c>
      <c r="U57" s="81" t="e" cm="1">
        <f t="array" ref="U57">_xlfn.IFS(
    FALSE, N("Check if X1 shading is ON"),
    $U$48&lt;&gt;"x", NA(),
    FALSE, N("Check if case is 'LEFT' and x axis value less than z score"),
    AND($D$71 = "LEFT", $Q57 &lt; IF($H$71="", 0, $H$71)), $R57,
    FALSE, N("Check if case is 'RIGHT' and x axis value greater than z score"),
    AND($D$71 = "RIGHT", $Q57 &gt; IF($H$71="", 0, $H$71)), $R57,
    FALSE, N("Check if case is 'TWO' and both directions"),
    AND(
        $D$71 = "TWO",
        OR($Q57 &lt; -ABS($H$71), $Q57 &gt; ABS($H$71))
    ), $R57,
    FALSE, N("Default case: Return NA()"),
    TRUE, NA()
)</f>
        <v>#VALUE!</v>
      </c>
      <c r="V57" s="38"/>
      <c r="W57" s="23">
        <v>-0.16666666666666879</v>
      </c>
      <c r="X57" s="23">
        <v>6.2000000000000006E-2</v>
      </c>
      <c r="Y57" s="23">
        <f t="shared" si="0"/>
        <v>6.2000000000000006E-2</v>
      </c>
      <c r="Z57" s="23" t="str">
        <f t="shared" si="1"/>
        <v>x</v>
      </c>
    </row>
    <row r="58" spans="1:26" ht="16" x14ac:dyDescent="0.2">
      <c r="A58" s="41">
        <f>A49</f>
        <v>1</v>
      </c>
      <c r="B58" s="49" t="str">
        <f t="shared" ref="B58:I59" si="9">IF(B49="","",B49)</f>
        <v>normal pop</v>
      </c>
      <c r="C58" s="49" t="str">
        <f t="shared" si="9"/>
        <v>flight</v>
      </c>
      <c r="D58" s="49" t="str">
        <f t="shared" si="9"/>
        <v>right</v>
      </c>
      <c r="E58" s="50">
        <f t="shared" si="9"/>
        <v>15</v>
      </c>
      <c r="F58" s="51">
        <f t="shared" si="9"/>
        <v>10</v>
      </c>
      <c r="G58" s="50">
        <f t="shared" si="9"/>
        <v>30</v>
      </c>
      <c r="H58" s="52">
        <f t="shared" si="9"/>
        <v>1.5</v>
      </c>
      <c r="I58" s="1">
        <f t="shared" si="9"/>
        <v>6.6807201268858085E-2</v>
      </c>
      <c r="J58" s="16"/>
      <c r="K58" s="16"/>
      <c r="L58" s="25" t="str">
        <f t="shared" si="3"/>
        <v>x</v>
      </c>
      <c r="M58" s="25" t="str">
        <f t="shared" si="3"/>
        <v>Equations</v>
      </c>
      <c r="N58" s="16"/>
      <c r="O58" s="38"/>
      <c r="P58" s="38"/>
      <c r="Q58" s="46">
        <f t="shared" si="5"/>
        <v>-2.6666666666666679</v>
      </c>
      <c r="R58" s="81">
        <f t="shared" si="6"/>
        <v>1.1395986023797402E-2</v>
      </c>
      <c r="S58" s="81" t="e" cm="1">
        <f t="array" ref="S58">_xlfn.IFS(
    FALSE, N("Check if X1 shading is ON"),
    $S$48&lt;&gt;"x", NA(),
    FALSE, N("Check if case is 'LEFT' and x axis value less than z score"),
    AND($D$67 = "LEFT", $Q58 &lt; IF($H$67="", 0, $H$67)), $R58,
    FALSE, N("Check if case is 'RIGHT' and x axis value greater than z score"),
    AND($D$67 = "RIGHT", $Q58 &gt; IF($H$67="", 0, $H$67)), $R58,
    FALSE, N("Check if case is 'TWO' and both directions"),
    AND(
        $D$67 = "TWO",
        OR($Q58 &lt; -ABS($H$67), $Q58 &gt; ABS($H$68))
    ), $R58,
    FALSE, N("Default case: Return NA()"),
    TRUE, NA()
)</f>
        <v>#VALUE!</v>
      </c>
      <c r="T58" s="81" t="e" cm="1">
        <f t="array" ref="T58">_xlfn.IFS(
    FALSE, N("Check if X1 shading is ON"),
    $S$48&lt;&gt;"x", NA(),
    FALSE, N("Check if case is 'LEFT' and x axis value less than z score"),
    AND($D$68 = "LEFT", $Q58 &lt; IF($H$68="", 0, $H$68)), $R58,
    FALSE, N("Check if case is 'RIGHT' and x axis value greater than z score"),
    AND($D$68 = "RIGHT", $Q58 &gt; IF($H$68="", 0, $H$68)), $R58,
    FALSE, N("Default case: Return NA()"),
    TRUE, NA()
)</f>
        <v>#N/A</v>
      </c>
      <c r="U58" s="81" t="e" cm="1">
        <f t="array" ref="U58">_xlfn.IFS(
    FALSE, N("Check if X1 shading is ON"),
    $U$48&lt;&gt;"x", NA(),
    FALSE, N("Check if case is 'LEFT' and x axis value less than z score"),
    AND($D$71 = "LEFT", $Q58 &lt; IF($H$71="", 0, $H$71)), $R58,
    FALSE, N("Check if case is 'RIGHT' and x axis value greater than z score"),
    AND($D$71 = "RIGHT", $Q58 &gt; IF($H$71="", 0, $H$71)), $R58,
    FALSE, N("Check if case is 'TWO' and both directions"),
    AND(
        $D$71 = "TWO",
        OR($Q58 &lt; -ABS($H$71), $Q58 &gt; ABS($H$71))
    ), $R58,
    FALSE, N("Default case: Return NA()"),
    TRUE, NA()
)</f>
        <v>#VALUE!</v>
      </c>
      <c r="V58" s="38"/>
      <c r="W58" s="23">
        <v>0.16666666666666449</v>
      </c>
      <c r="X58" s="23">
        <v>6.2000000000000006E-2</v>
      </c>
      <c r="Y58" s="23">
        <f t="shared" si="0"/>
        <v>6.2000000000000006E-2</v>
      </c>
      <c r="Z58" s="23" t="str">
        <f t="shared" si="1"/>
        <v>x</v>
      </c>
    </row>
    <row r="59" spans="1:26" ht="55" customHeight="1" x14ac:dyDescent="0.2">
      <c r="A59" s="41">
        <f>A50</f>
        <v>0</v>
      </c>
      <c r="B59" s="49">
        <f t="shared" si="9"/>
        <v>0</v>
      </c>
      <c r="C59" s="49">
        <f t="shared" si="9"/>
        <v>0</v>
      </c>
      <c r="D59" s="49">
        <f t="shared" si="9"/>
        <v>0</v>
      </c>
      <c r="E59" s="50">
        <f t="shared" si="9"/>
        <v>0</v>
      </c>
      <c r="F59" s="51">
        <f t="shared" si="9"/>
        <v>0</v>
      </c>
      <c r="G59" s="54">
        <f t="shared" si="9"/>
        <v>0</v>
      </c>
      <c r="H59" s="55">
        <f t="shared" si="9"/>
        <v>0</v>
      </c>
      <c r="I59" s="56">
        <f t="shared" si="9"/>
        <v>0</v>
      </c>
      <c r="J59" s="38"/>
      <c r="K59" s="16"/>
      <c r="L59" s="25">
        <f t="shared" si="3"/>
        <v>0</v>
      </c>
      <c r="M59" s="25" t="str">
        <f t="shared" si="3"/>
        <v>series3 raw scale</v>
      </c>
      <c r="N59" s="16"/>
      <c r="O59" s="38"/>
      <c r="P59" s="38"/>
      <c r="Q59" s="46">
        <f t="shared" si="5"/>
        <v>-2.6250000000000013</v>
      </c>
      <c r="R59" s="81">
        <f t="shared" si="6"/>
        <v>1.2724181596831387E-2</v>
      </c>
      <c r="S59" s="81" t="e" cm="1">
        <f t="array" ref="S59">_xlfn.IFS(
    FALSE, N("Check if X1 shading is ON"),
    $S$48&lt;&gt;"x", NA(),
    FALSE, N("Check if case is 'LEFT' and x axis value less than z score"),
    AND($D$67 = "LEFT", $Q59 &lt; IF($H$67="", 0, $H$67)), $R59,
    FALSE, N("Check if case is 'RIGHT' and x axis value greater than z score"),
    AND($D$67 = "RIGHT", $Q59 &gt; IF($H$67="", 0, $H$67)), $R59,
    FALSE, N("Check if case is 'TWO' and both directions"),
    AND(
        $D$67 = "TWO",
        OR($Q59 &lt; -ABS($H$67), $Q59 &gt; ABS($H$68))
    ), $R59,
    FALSE, N("Default case: Return NA()"),
    TRUE, NA()
)</f>
        <v>#VALUE!</v>
      </c>
      <c r="T59" s="81" t="e" cm="1">
        <f t="array" ref="T59">_xlfn.IFS(
    FALSE, N("Check if X1 shading is ON"),
    $S$48&lt;&gt;"x", NA(),
    FALSE, N("Check if case is 'LEFT' and x axis value less than z score"),
    AND($D$68 = "LEFT", $Q59 &lt; IF($H$68="", 0, $H$68)), $R59,
    FALSE, N("Check if case is 'RIGHT' and x axis value greater than z score"),
    AND($D$68 = "RIGHT", $Q59 &gt; IF($H$68="", 0, $H$68)), $R59,
    FALSE, N("Default case: Return NA()"),
    TRUE, NA()
)</f>
        <v>#N/A</v>
      </c>
      <c r="U59" s="81" t="e" cm="1">
        <f t="array" ref="U59">_xlfn.IFS(
    FALSE, N("Check if X1 shading is ON"),
    $U$48&lt;&gt;"x", NA(),
    FALSE, N("Check if case is 'LEFT' and x axis value less than z score"),
    AND($D$71 = "LEFT", $Q59 &lt; IF($H$71="", 0, $H$71)), $R59,
    FALSE, N("Check if case is 'RIGHT' and x axis value greater than z score"),
    AND($D$71 = "RIGHT", $Q59 &gt; IF($H$71="", 0, $H$71)), $R59,
    FALSE, N("Check if case is 'TWO' and both directions"),
    AND(
        $D$71 = "TWO",
        OR($Q59 &lt; -ABS($H$71), $Q59 &gt; ABS($H$71))
    ), $R59,
    FALSE, N("Default case: Return NA()"),
    TRUE, NA()
)</f>
        <v>#VALUE!</v>
      </c>
      <c r="V59" s="38"/>
      <c r="W59" s="23">
        <v>0.33333333333333115</v>
      </c>
      <c r="X59" s="23">
        <v>6.2000000000000006E-2</v>
      </c>
      <c r="Y59" s="23">
        <f t="shared" si="0"/>
        <v>6.2000000000000006E-2</v>
      </c>
      <c r="Z59" s="23" t="str">
        <f t="shared" si="1"/>
        <v>x</v>
      </c>
    </row>
    <row r="60" spans="1:26" ht="16" x14ac:dyDescent="0.2">
      <c r="A60" s="39"/>
      <c r="B60" s="16"/>
      <c r="C60" s="16"/>
      <c r="D60" s="16"/>
      <c r="E60" s="16"/>
      <c r="F60" s="16"/>
      <c r="G60" s="16"/>
      <c r="H60" s="16"/>
      <c r="I60" s="16"/>
      <c r="J60" s="38"/>
      <c r="K60" s="16"/>
      <c r="L60" s="25">
        <f t="shared" si="3"/>
        <v>0</v>
      </c>
      <c r="M60" s="25" t="str">
        <f t="shared" si="3"/>
        <v>series3 stdev</v>
      </c>
      <c r="N60" s="16"/>
      <c r="O60" s="38"/>
      <c r="P60" s="38"/>
      <c r="Q60" s="46">
        <f t="shared" si="5"/>
        <v>-2.5833333333333348</v>
      </c>
      <c r="R60" s="81">
        <f t="shared" si="6"/>
        <v>1.4182533754437251E-2</v>
      </c>
      <c r="S60" s="81" t="e" cm="1">
        <f t="array" ref="S60">_xlfn.IFS(
    FALSE, N("Check if X1 shading is ON"),
    $S$48&lt;&gt;"x", NA(),
    FALSE, N("Check if case is 'LEFT' and x axis value less than z score"),
    AND($D$67 = "LEFT", $Q60 &lt; IF($H$67="", 0, $H$67)), $R60,
    FALSE, N("Check if case is 'RIGHT' and x axis value greater than z score"),
    AND($D$67 = "RIGHT", $Q60 &gt; IF($H$67="", 0, $H$67)), $R60,
    FALSE, N("Check if case is 'TWO' and both directions"),
    AND(
        $D$67 = "TWO",
        OR($Q60 &lt; -ABS($H$67), $Q60 &gt; ABS($H$68))
    ), $R60,
    FALSE, N("Default case: Return NA()"),
    TRUE, NA()
)</f>
        <v>#VALUE!</v>
      </c>
      <c r="T60" s="81" t="e" cm="1">
        <f t="array" ref="T60">_xlfn.IFS(
    FALSE, N("Check if X1 shading is ON"),
    $S$48&lt;&gt;"x", NA(),
    FALSE, N("Check if case is 'LEFT' and x axis value less than z score"),
    AND($D$68 = "LEFT", $Q60 &lt; IF($H$68="", 0, $H$68)), $R60,
    FALSE, N("Check if case is 'RIGHT' and x axis value greater than z score"),
    AND($D$68 = "RIGHT", $Q60 &gt; IF($H$68="", 0, $H$68)), $R60,
    FALSE, N("Default case: Return NA()"),
    TRUE, NA()
)</f>
        <v>#N/A</v>
      </c>
      <c r="U60" s="81" t="e" cm="1">
        <f t="array" ref="U60">_xlfn.IFS(
    FALSE, N("Check if X1 shading is ON"),
    $U$48&lt;&gt;"x", NA(),
    FALSE, N("Check if case is 'LEFT' and x axis value less than z score"),
    AND($D$71 = "LEFT", $Q60 &lt; IF($H$71="", 0, $H$71)), $R60,
    FALSE, N("Check if case is 'RIGHT' and x axis value greater than z score"),
    AND($D$71 = "RIGHT", $Q60 &gt; IF($H$71="", 0, $H$71)), $R60,
    FALSE, N("Check if case is 'TWO' and both directions"),
    AND(
        $D$71 = "TWO",
        OR($Q60 &lt; -ABS($H$71), $Q60 &gt; ABS($H$71))
    ), $R60,
    FALSE, N("Default case: Return NA()"),
    TRUE, NA()
)</f>
        <v>#VALUE!</v>
      </c>
      <c r="V60" s="38"/>
      <c r="W60" s="23">
        <v>0.49999999999999789</v>
      </c>
      <c r="X60" s="23">
        <v>6.2000000000000006E-2</v>
      </c>
      <c r="Y60" s="23">
        <f t="shared" si="0"/>
        <v>6.2000000000000006E-2</v>
      </c>
      <c r="Z60" s="23" t="str">
        <f t="shared" si="1"/>
        <v>x</v>
      </c>
    </row>
    <row r="61" spans="1:26" ht="16" x14ac:dyDescent="0.2">
      <c r="A61" s="39"/>
      <c r="B61" s="16"/>
      <c r="C61" s="16"/>
      <c r="D61" s="49" t="str">
        <f t="shared" ref="D61:I61" si="10">D52</f>
        <v>shading</v>
      </c>
      <c r="E61" s="49" t="str">
        <f t="shared" si="10"/>
        <v>pop mean</v>
      </c>
      <c r="F61" s="49" t="str">
        <f t="shared" si="10"/>
        <v>expected variability</v>
      </c>
      <c r="G61" s="49" t="str">
        <f t="shared" si="10"/>
        <v>value</v>
      </c>
      <c r="H61" s="49" t="str">
        <f t="shared" si="10"/>
        <v>z score</v>
      </c>
      <c r="I61" s="49" t="str">
        <f t="shared" si="10"/>
        <v>probability of x</v>
      </c>
      <c r="J61" s="38"/>
      <c r="K61" s="16"/>
      <c r="L61" s="25" t="str">
        <f t="shared" si="3"/>
        <v>x</v>
      </c>
      <c r="M61" s="25" t="str">
        <f t="shared" si="3"/>
        <v>Kudos!</v>
      </c>
      <c r="N61" s="16"/>
      <c r="O61" s="38"/>
      <c r="P61" s="38"/>
      <c r="Q61" s="46">
        <f t="shared" si="5"/>
        <v>-2.5416666666666683</v>
      </c>
      <c r="R61" s="81">
        <f t="shared" si="6"/>
        <v>1.5780610826231802E-2</v>
      </c>
      <c r="S61" s="81" t="e" cm="1">
        <f t="array" ref="S61">_xlfn.IFS(
    FALSE, N("Check if X1 shading is ON"),
    $S$48&lt;&gt;"x", NA(),
    FALSE, N("Check if case is 'LEFT' and x axis value less than z score"),
    AND($D$67 = "LEFT", $Q61 &lt; IF($H$67="", 0, $H$67)), $R61,
    FALSE, N("Check if case is 'RIGHT' and x axis value greater than z score"),
    AND($D$67 = "RIGHT", $Q61 &gt; IF($H$67="", 0, $H$67)), $R61,
    FALSE, N("Check if case is 'TWO' and both directions"),
    AND(
        $D$67 = "TWO",
        OR($Q61 &lt; -ABS($H$67), $Q61 &gt; ABS($H$68))
    ), $R61,
    FALSE, N("Default case: Return NA()"),
    TRUE, NA()
)</f>
        <v>#VALUE!</v>
      </c>
      <c r="T61" s="81" t="e" cm="1">
        <f t="array" ref="T61">_xlfn.IFS(
    FALSE, N("Check if X1 shading is ON"),
    $S$48&lt;&gt;"x", NA(),
    FALSE, N("Check if case is 'LEFT' and x axis value less than z score"),
    AND($D$68 = "LEFT", $Q61 &lt; IF($H$68="", 0, $H$68)), $R61,
    FALSE, N("Check if case is 'RIGHT' and x axis value greater than z score"),
    AND($D$68 = "RIGHT", $Q61 &gt; IF($H$68="", 0, $H$68)), $R61,
    FALSE, N("Default case: Return NA()"),
    TRUE, NA()
)</f>
        <v>#N/A</v>
      </c>
      <c r="U61" s="81" t="e" cm="1">
        <f t="array" ref="U61">_xlfn.IFS(
    FALSE, N("Check if X1 shading is ON"),
    $U$48&lt;&gt;"x", NA(),
    FALSE, N("Check if case is 'LEFT' and x axis value less than z score"),
    AND($D$71 = "LEFT", $Q61 &lt; IF($H$71="", 0, $H$71)), $R61,
    FALSE, N("Check if case is 'RIGHT' and x axis value greater than z score"),
    AND($D$71 = "RIGHT", $Q61 &gt; IF($H$71="", 0, $H$71)), $R61,
    FALSE, N("Check if case is 'TWO' and both directions"),
    AND(
        $D$71 = "TWO",
        OR($Q61 &lt; -ABS($H$71), $Q61 &gt; ABS($H$71))
    ), $R61,
    FALSE, N("Default case: Return NA()"),
    TRUE, NA()
)</f>
        <v>#VALUE!</v>
      </c>
      <c r="V61" s="38"/>
      <c r="W61" s="23">
        <v>0.66666666666666441</v>
      </c>
      <c r="X61" s="23">
        <v>6.2000000000000006E-2</v>
      </c>
      <c r="Y61" s="23">
        <f t="shared" si="0"/>
        <v>6.2000000000000006E-2</v>
      </c>
      <c r="Z61" s="23" t="str">
        <f t="shared" si="1"/>
        <v>x</v>
      </c>
    </row>
    <row r="62" spans="1:26" ht="16" x14ac:dyDescent="0.2">
      <c r="A62" s="41">
        <f>A53</f>
        <v>1</v>
      </c>
      <c r="B62" s="49">
        <f t="shared" ref="B62:I62" si="11">IF(B53="","",B53)</f>
        <v>0</v>
      </c>
      <c r="C62" s="49">
        <f t="shared" si="11"/>
        <v>0</v>
      </c>
      <c r="D62" s="49">
        <f t="shared" si="11"/>
        <v>0</v>
      </c>
      <c r="E62" s="50">
        <f t="shared" si="11"/>
        <v>0</v>
      </c>
      <c r="F62" s="57">
        <f t="shared" si="11"/>
        <v>0</v>
      </c>
      <c r="G62" s="54">
        <f t="shared" si="11"/>
        <v>0</v>
      </c>
      <c r="H62" s="55">
        <f t="shared" si="11"/>
        <v>0</v>
      </c>
      <c r="I62" s="56">
        <f t="shared" si="11"/>
        <v>0</v>
      </c>
      <c r="J62" s="38"/>
      <c r="K62" s="16"/>
      <c r="L62" s="25">
        <f t="shared" si="3"/>
        <v>0</v>
      </c>
      <c r="M62" s="25" t="str">
        <f t="shared" si="3"/>
        <v># decimals raw</v>
      </c>
      <c r="N62" s="16"/>
      <c r="O62" s="38"/>
      <c r="P62" s="38"/>
      <c r="Q62" s="46">
        <f t="shared" si="5"/>
        <v>-2.5000000000000018</v>
      </c>
      <c r="R62" s="81">
        <f t="shared" si="6"/>
        <v>1.7528300493568461E-2</v>
      </c>
      <c r="S62" s="81" t="e" cm="1">
        <f t="array" ref="S62">_xlfn.IFS(
    FALSE, N("Check if X1 shading is ON"),
    $S$48&lt;&gt;"x", NA(),
    FALSE, N("Check if case is 'LEFT' and x axis value less than z score"),
    AND($D$67 = "LEFT", $Q62 &lt; IF($H$67="", 0, $H$67)), $R62,
    FALSE, N("Check if case is 'RIGHT' and x axis value greater than z score"),
    AND($D$67 = "RIGHT", $Q62 &gt; IF($H$67="", 0, $H$67)), $R62,
    FALSE, N("Check if case is 'TWO' and both directions"),
    AND(
        $D$67 = "TWO",
        OR($Q62 &lt; -ABS($H$67), $Q62 &gt; ABS($H$68))
    ), $R62,
    FALSE, N("Default case: Return NA()"),
    TRUE, NA()
)</f>
        <v>#VALUE!</v>
      </c>
      <c r="T62" s="81" t="e" cm="1">
        <f t="array" ref="T62">_xlfn.IFS(
    FALSE, N("Check if X1 shading is ON"),
    $S$48&lt;&gt;"x", NA(),
    FALSE, N("Check if case is 'LEFT' and x axis value less than z score"),
    AND($D$68 = "LEFT", $Q62 &lt; IF($H$68="", 0, $H$68)), $R62,
    FALSE, N("Check if case is 'RIGHT' and x axis value greater than z score"),
    AND($D$68 = "RIGHT", $Q62 &gt; IF($H$68="", 0, $H$68)), $R62,
    FALSE, N("Default case: Return NA()"),
    TRUE, NA()
)</f>
        <v>#N/A</v>
      </c>
      <c r="U62" s="81" t="e" cm="1">
        <f t="array" ref="U62">_xlfn.IFS(
    FALSE, N("Check if X1 shading is ON"),
    $U$48&lt;&gt;"x", NA(),
    FALSE, N("Check if case is 'LEFT' and x axis value less than z score"),
    AND($D$71 = "LEFT", $Q62 &lt; IF($H$71="", 0, $H$71)), $R62,
    FALSE, N("Check if case is 'RIGHT' and x axis value greater than z score"),
    AND($D$71 = "RIGHT", $Q62 &gt; IF($H$71="", 0, $H$71)), $R62,
    FALSE, N("Check if case is 'TWO' and both directions"),
    AND(
        $D$71 = "TWO",
        OR($Q62 &lt; -ABS($H$71), $Q62 &gt; ABS($H$71))
    ), $R62,
    FALSE, N("Default case: Return NA()"),
    TRUE, NA()
)</f>
        <v>#VALUE!</v>
      </c>
      <c r="V62" s="38"/>
      <c r="W62" s="23">
        <v>0.83333333333333093</v>
      </c>
      <c r="X62" s="23">
        <v>6.2000000000000006E-2</v>
      </c>
      <c r="Y62" s="23">
        <f t="shared" si="0"/>
        <v>6.2000000000000006E-2</v>
      </c>
      <c r="Z62" s="23" t="str">
        <f t="shared" si="1"/>
        <v>x</v>
      </c>
    </row>
    <row r="63" spans="1:26" ht="16" x14ac:dyDescent="0.2">
      <c r="A63" s="39"/>
      <c r="B63" s="53"/>
      <c r="C63" s="53"/>
      <c r="D63" s="16"/>
      <c r="E63" s="16"/>
      <c r="F63" s="16"/>
      <c r="G63" s="16"/>
      <c r="H63" s="16"/>
      <c r="I63" s="16"/>
      <c r="J63" s="38"/>
      <c r="K63" s="16"/>
      <c r="L63" s="16"/>
      <c r="M63" s="16"/>
      <c r="N63" s="16"/>
      <c r="O63" s="38"/>
      <c r="P63" s="38"/>
      <c r="Q63" s="46">
        <f t="shared" si="5"/>
        <v>-2.4583333333333353</v>
      </c>
      <c r="R63" s="81">
        <f t="shared" si="6"/>
        <v>1.9435773384264884E-2</v>
      </c>
      <c r="S63" s="81" t="e" cm="1">
        <f t="array" ref="S63">_xlfn.IFS(
    FALSE, N("Check if X1 shading is ON"),
    $S$48&lt;&gt;"x", NA(),
    FALSE, N("Check if case is 'LEFT' and x axis value less than z score"),
    AND($D$67 = "LEFT", $Q63 &lt; IF($H$67="", 0, $H$67)), $R63,
    FALSE, N("Check if case is 'RIGHT' and x axis value greater than z score"),
    AND($D$67 = "RIGHT", $Q63 &gt; IF($H$67="", 0, $H$67)), $R63,
    FALSE, N("Check if case is 'TWO' and both directions"),
    AND(
        $D$67 = "TWO",
        OR($Q63 &lt; -ABS($H$67), $Q63 &gt; ABS($H$68))
    ), $R63,
    FALSE, N("Default case: Return NA()"),
    TRUE, NA()
)</f>
        <v>#VALUE!</v>
      </c>
      <c r="T63" s="81" t="e" cm="1">
        <f t="array" ref="T63">_xlfn.IFS(
    FALSE, N("Check if X1 shading is ON"),
    $S$48&lt;&gt;"x", NA(),
    FALSE, N("Check if case is 'LEFT' and x axis value less than z score"),
    AND($D$68 = "LEFT", $Q63 &lt; IF($H$68="", 0, $H$68)), $R63,
    FALSE, N("Check if case is 'RIGHT' and x axis value greater than z score"),
    AND($D$68 = "RIGHT", $Q63 &gt; IF($H$68="", 0, $H$68)), $R63,
    FALSE, N("Default case: Return NA()"),
    TRUE, NA()
)</f>
        <v>#N/A</v>
      </c>
      <c r="U63" s="81" t="e" cm="1">
        <f t="array" ref="U63">_xlfn.IFS(
    FALSE, N("Check if X1 shading is ON"),
    $U$48&lt;&gt;"x", NA(),
    FALSE, N("Check if case is 'LEFT' and x axis value less than z score"),
    AND($D$71 = "LEFT", $Q63 &lt; IF($H$71="", 0, $H$71)), $R63,
    FALSE, N("Check if case is 'RIGHT' and x axis value greater than z score"),
    AND($D$71 = "RIGHT", $Q63 &gt; IF($H$71="", 0, $H$71)), $R63,
    FALSE, N("Check if case is 'TWO' and both directions"),
    AND(
        $D$71 = "TWO",
        OR($Q63 &lt; -ABS($H$71), $Q63 &gt; ABS($H$71))
    ), $R63,
    FALSE, N("Default case: Return NA()"),
    TRUE, NA()
)</f>
        <v>#VALUE!</v>
      </c>
      <c r="V63" s="38"/>
      <c r="W63" s="23">
        <v>1.1666666666666643</v>
      </c>
      <c r="X63" s="23">
        <v>6.2000000000000006E-2</v>
      </c>
      <c r="Y63" s="23">
        <f t="shared" si="0"/>
        <v>6.2000000000000006E-2</v>
      </c>
      <c r="Z63" s="23" t="str">
        <f t="shared" si="1"/>
        <v>x</v>
      </c>
    </row>
    <row r="64" spans="1:26" ht="16" x14ac:dyDescent="0.2">
      <c r="A64" s="39"/>
      <c r="B64" s="39"/>
      <c r="C64" s="39"/>
      <c r="D64" s="39"/>
      <c r="E64" s="121"/>
      <c r="F64" s="121"/>
      <c r="G64" s="121"/>
      <c r="H64" s="46"/>
      <c r="I64" s="47"/>
      <c r="J64" s="38"/>
      <c r="K64" s="16"/>
      <c r="L64" s="16"/>
      <c r="M64" s="16"/>
      <c r="N64" s="16"/>
      <c r="O64" s="38"/>
      <c r="P64" s="38"/>
      <c r="Q64" s="46">
        <f t="shared" si="5"/>
        <v>-2.4166666666666687</v>
      </c>
      <c r="R64" s="81">
        <f t="shared" si="6"/>
        <v>2.1513440016773546E-2</v>
      </c>
      <c r="S64" s="81" t="e" cm="1">
        <f t="array" ref="S64">_xlfn.IFS(
    FALSE, N("Check if X1 shading is ON"),
    $S$48&lt;&gt;"x", NA(),
    FALSE, N("Check if case is 'LEFT' and x axis value less than z score"),
    AND($D$67 = "LEFT", $Q64 &lt; IF($H$67="", 0, $H$67)), $R64,
    FALSE, N("Check if case is 'RIGHT' and x axis value greater than z score"),
    AND($D$67 = "RIGHT", $Q64 &gt; IF($H$67="", 0, $H$67)), $R64,
    FALSE, N("Check if case is 'TWO' and both directions"),
    AND(
        $D$67 = "TWO",
        OR($Q64 &lt; -ABS($H$67), $Q64 &gt; ABS($H$68))
    ), $R64,
    FALSE, N("Default case: Return NA()"),
    TRUE, NA()
)</f>
        <v>#VALUE!</v>
      </c>
      <c r="T64" s="81" t="e" cm="1">
        <f t="array" ref="T64">_xlfn.IFS(
    FALSE, N("Check if X1 shading is ON"),
    $S$48&lt;&gt;"x", NA(),
    FALSE, N("Check if case is 'LEFT' and x axis value less than z score"),
    AND($D$68 = "LEFT", $Q64 &lt; IF($H$68="", 0, $H$68)), $R64,
    FALSE, N("Check if case is 'RIGHT' and x axis value greater than z score"),
    AND($D$68 = "RIGHT", $Q64 &gt; IF($H$68="", 0, $H$68)), $R64,
    FALSE, N("Default case: Return NA()"),
    TRUE, NA()
)</f>
        <v>#N/A</v>
      </c>
      <c r="U64" s="81" t="e" cm="1">
        <f t="array" ref="U64">_xlfn.IFS(
    FALSE, N("Check if X1 shading is ON"),
    $U$48&lt;&gt;"x", NA(),
    FALSE, N("Check if case is 'LEFT' and x axis value less than z score"),
    AND($D$71 = "LEFT", $Q64 &lt; IF($H$71="", 0, $H$71)), $R64,
    FALSE, N("Check if case is 'RIGHT' and x axis value greater than z score"),
    AND($D$71 = "RIGHT", $Q64 &gt; IF($H$71="", 0, $H$71)), $R64,
    FALSE, N("Check if case is 'TWO' and both directions"),
    AND(
        $D$71 = "TWO",
        OR($Q64 &lt; -ABS($H$71), $Q64 &gt; ABS($H$71))
    ), $R64,
    FALSE, N("Default case: Return NA()"),
    TRUE, NA()
)</f>
        <v>#VALUE!</v>
      </c>
      <c r="V64" s="38"/>
      <c r="W64" s="23">
        <v>1.3333333333333313</v>
      </c>
      <c r="X64" s="23">
        <v>6.2000000000000006E-2</v>
      </c>
      <c r="Y64" s="23">
        <f t="shared" si="0"/>
        <v>6.2000000000000006E-2</v>
      </c>
      <c r="Z64" s="23" t="str">
        <f t="shared" si="1"/>
        <v>x</v>
      </c>
    </row>
    <row r="65" spans="1:26" ht="16" x14ac:dyDescent="0.2">
      <c r="A65" s="4" t="s">
        <v>232</v>
      </c>
      <c r="B65" s="16"/>
      <c r="C65" s="39"/>
      <c r="D65" s="86"/>
      <c r="E65" s="86"/>
      <c r="F65" s="86"/>
      <c r="G65" s="49" t="str" cm="1">
        <f t="array" ref="G65">_xlfn.IFS(
    ISNUMBER(SEARCH("0", G56)), 0,
    G56="", 0,
    ISNUMBER(SEARCH("x", G56)), "x",
    TRUE, "x"
)</f>
        <v>x</v>
      </c>
      <c r="H65" s="49" t="str" cm="1">
        <f t="array" ref="H65">_xlfn.IFS(
    ISNUMBER(SEARCH("0", H56)), 0,
    H56="", 0,
    ISNUMBER(SEARCH("x", H56)), "x",
    TRUE, "x"
)</f>
        <v>x</v>
      </c>
      <c r="I65" s="49" t="str" cm="1">
        <f t="array" ref="I65">_xlfn.IFS(
    ISNUMBER(SEARCH("0", I56)), 0,
    I56="", 0,
    ISNUMBER(SEARCH("x", I56)), "x",
    TRUE, "x"
)</f>
        <v>x</v>
      </c>
      <c r="J65" s="38"/>
      <c r="K65" s="16"/>
      <c r="L65" s="16"/>
      <c r="M65" s="16"/>
      <c r="N65" s="16"/>
      <c r="O65" s="38"/>
      <c r="P65" s="38"/>
      <c r="Q65" s="46">
        <f t="shared" si="5"/>
        <v>-2.3750000000000022</v>
      </c>
      <c r="R65" s="81">
        <f t="shared" si="6"/>
        <v>2.3771900829913678E-2</v>
      </c>
      <c r="S65" s="81" t="e" cm="1">
        <f t="array" ref="S65">_xlfn.IFS(
    FALSE, N("Check if X1 shading is ON"),
    $S$48&lt;&gt;"x", NA(),
    FALSE, N("Check if case is 'LEFT' and x axis value less than z score"),
    AND($D$67 = "LEFT", $Q65 &lt; IF($H$67="", 0, $H$67)), $R65,
    FALSE, N("Check if case is 'RIGHT' and x axis value greater than z score"),
    AND($D$67 = "RIGHT", $Q65 &gt; IF($H$67="", 0, $H$67)), $R65,
    FALSE, N("Check if case is 'TWO' and both directions"),
    AND(
        $D$67 = "TWO",
        OR($Q65 &lt; -ABS($H$67), $Q65 &gt; ABS($H$68))
    ), $R65,
    FALSE, N("Default case: Return NA()"),
    TRUE, NA()
)</f>
        <v>#VALUE!</v>
      </c>
      <c r="T65" s="81" t="e" cm="1">
        <f t="array" ref="T65">_xlfn.IFS(
    FALSE, N("Check if X1 shading is ON"),
    $S$48&lt;&gt;"x", NA(),
    FALSE, N("Check if case is 'LEFT' and x axis value less than z score"),
    AND($D$68 = "LEFT", $Q65 &lt; IF($H$68="", 0, $H$68)), $R65,
    FALSE, N("Check if case is 'RIGHT' and x axis value greater than z score"),
    AND($D$68 = "RIGHT", $Q65 &gt; IF($H$68="", 0, $H$68)), $R65,
    FALSE, N("Default case: Return NA()"),
    TRUE, NA()
)</f>
        <v>#N/A</v>
      </c>
      <c r="U65" s="81" t="e" cm="1">
        <f t="array" ref="U65">_xlfn.IFS(
    FALSE, N("Check if X1 shading is ON"),
    $U$48&lt;&gt;"x", NA(),
    FALSE, N("Check if case is 'LEFT' and x axis value less than z score"),
    AND($D$71 = "LEFT", $Q65 &lt; IF($H$71="", 0, $H$71)), $R65,
    FALSE, N("Check if case is 'RIGHT' and x axis value greater than z score"),
    AND($D$71 = "RIGHT", $Q65 &gt; IF($H$71="", 0, $H$71)), $R65,
    FALSE, N("Check if case is 'TWO' and both directions"),
    AND(
        $D$71 = "TWO",
        OR($Q65 &lt; -ABS($H$71), $Q65 &gt; ABS($H$71))
    ), $R65,
    FALSE, N("Default case: Return NA()"),
    TRUE, NA()
)</f>
        <v>#VALUE!</v>
      </c>
      <c r="V65" s="38"/>
      <c r="W65" s="23">
        <v>1.4999999999999982</v>
      </c>
      <c r="X65" s="23">
        <v>6.2000000000000006E-2</v>
      </c>
      <c r="Y65" s="23">
        <f t="shared" si="0"/>
        <v>6.2000000000000006E-2</v>
      </c>
      <c r="Z65" s="23" t="str">
        <f t="shared" si="1"/>
        <v>x</v>
      </c>
    </row>
    <row r="66" spans="1:26" ht="16" x14ac:dyDescent="0.2">
      <c r="A66" s="40" t="s">
        <v>166</v>
      </c>
      <c r="B66" s="19" t="s">
        <v>167</v>
      </c>
      <c r="C66" s="19" t="s">
        <v>168</v>
      </c>
      <c r="D66" s="19" t="s">
        <v>169</v>
      </c>
      <c r="E66" s="20" t="s">
        <v>3</v>
      </c>
      <c r="F66" s="40" t="str">
        <f>IF(F57=0,"",F57)</f>
        <v>σ</v>
      </c>
      <c r="G66" s="40" t="str">
        <f t="shared" ref="G66:I66" si="12">IF(G57=0,"",G57)</f>
        <v>x</v>
      </c>
      <c r="H66" s="40" t="str">
        <f>IF(H57=0,"",LEFT(H57,1))</f>
        <v>z</v>
      </c>
      <c r="I66" s="40" t="str">
        <f t="shared" si="12"/>
        <v>P(x)</v>
      </c>
      <c r="J66" s="16"/>
      <c r="K66" s="16"/>
      <c r="L66" s="16"/>
      <c r="M66" s="38"/>
      <c r="N66" s="38"/>
      <c r="O66" s="38"/>
      <c r="P66" s="38"/>
      <c r="Q66" s="46">
        <f t="shared" si="5"/>
        <v>-2.3333333333333357</v>
      </c>
      <c r="R66" s="81">
        <f t="shared" si="6"/>
        <v>2.6221889093709354E-2</v>
      </c>
      <c r="S66" s="81" t="e" cm="1">
        <f t="array" ref="S66">_xlfn.IFS(
    FALSE, N("Check if X1 shading is ON"),
    $S$48&lt;&gt;"x", NA(),
    FALSE, N("Check if case is 'LEFT' and x axis value less than z score"),
    AND($D$67 = "LEFT", $Q66 &lt; IF($H$67="", 0, $H$67)), $R66,
    FALSE, N("Check if case is 'RIGHT' and x axis value greater than z score"),
    AND($D$67 = "RIGHT", $Q66 &gt; IF($H$67="", 0, $H$67)), $R66,
    FALSE, N("Check if case is 'TWO' and both directions"),
    AND(
        $D$67 = "TWO",
        OR($Q66 &lt; -ABS($H$67), $Q66 &gt; ABS($H$68))
    ), $R66,
    FALSE, N("Default case: Return NA()"),
    TRUE, NA()
)</f>
        <v>#VALUE!</v>
      </c>
      <c r="T66" s="81" t="e" cm="1">
        <f t="array" ref="T66">_xlfn.IFS(
    FALSE, N("Check if X1 shading is ON"),
    $S$48&lt;&gt;"x", NA(),
    FALSE, N("Check if case is 'LEFT' and x axis value less than z score"),
    AND($D$68 = "LEFT", $Q66 &lt; IF($H$68="", 0, $H$68)), $R66,
    FALSE, N("Check if case is 'RIGHT' and x axis value greater than z score"),
    AND($D$68 = "RIGHT", $Q66 &gt; IF($H$68="", 0, $H$68)), $R66,
    FALSE, N("Default case: Return NA()"),
    TRUE, NA()
)</f>
        <v>#N/A</v>
      </c>
      <c r="U66" s="81" t="e" cm="1">
        <f t="array" ref="U66">_xlfn.IFS(
    FALSE, N("Check if X1 shading is ON"),
    $U$48&lt;&gt;"x", NA(),
    FALSE, N("Check if case is 'LEFT' and x axis value less than z score"),
    AND($D$71 = "LEFT", $Q66 &lt; IF($H$71="", 0, $H$71)), $R66,
    FALSE, N("Check if case is 'RIGHT' and x axis value greater than z score"),
    AND($D$71 = "RIGHT", $Q66 &gt; IF($H$71="", 0, $H$71)), $R66,
    FALSE, N("Check if case is 'TWO' and both directions"),
    AND(
        $D$71 = "TWO",
        OR($Q66 &lt; -ABS($H$71), $Q66 &gt; ABS($H$71))
    ), $R66,
    FALSE, N("Default case: Return NA()"),
    TRUE, NA()
)</f>
        <v>#VALUE!</v>
      </c>
      <c r="V66" s="38"/>
      <c r="W66" s="23">
        <v>1.6666666666666652</v>
      </c>
      <c r="X66" s="23">
        <v>6.2000000000000006E-2</v>
      </c>
      <c r="Y66" s="23">
        <f t="shared" si="0"/>
        <v>6.2000000000000006E-2</v>
      </c>
      <c r="Z66" s="23" t="str">
        <f t="shared" si="1"/>
        <v>x</v>
      </c>
    </row>
    <row r="67" spans="1:26" ht="16" x14ac:dyDescent="0.2">
      <c r="A67" s="41">
        <f>A58</f>
        <v>1</v>
      </c>
      <c r="B67" s="49" t="str">
        <f t="shared" ref="B67:C68" si="13">IF(B58=0,"",B58)</f>
        <v>normal pop</v>
      </c>
      <c r="C67" s="49" t="str">
        <f t="shared" si="13"/>
        <v>flight</v>
      </c>
      <c r="D67" s="49" t="str" cm="1">
        <f t="array" ref="D67">_xlfn.IFS(
    D58=0, "",
    ISNUMBER(SEARCH("LEFT", D58)), "LEFT",
    ISNUMBER(SEARCH("RIGHT", D58)), "RIGHT",
    TRUE, D58
)</f>
        <v>RIGHT</v>
      </c>
      <c r="E67" s="59">
        <f t="shared" ref="E67:I68" si="14">IF(E58=0,"",E58)</f>
        <v>15</v>
      </c>
      <c r="F67" s="60">
        <f t="shared" si="14"/>
        <v>10</v>
      </c>
      <c r="G67" s="59">
        <f t="shared" si="14"/>
        <v>30</v>
      </c>
      <c r="H67" s="61">
        <f t="shared" si="14"/>
        <v>1.5</v>
      </c>
      <c r="I67" s="6">
        <f t="shared" si="14"/>
        <v>6.6807201268858085E-2</v>
      </c>
      <c r="J67" s="16"/>
      <c r="K67" s="16"/>
      <c r="L67" s="16"/>
      <c r="M67" s="38"/>
      <c r="N67" s="38"/>
      <c r="O67" s="38"/>
      <c r="P67" s="38"/>
      <c r="Q67" s="46">
        <f t="shared" si="5"/>
        <v>-2.2916666666666692</v>
      </c>
      <c r="R67" s="81">
        <f t="shared" si="6"/>
        <v>2.8874206565747223E-2</v>
      </c>
      <c r="S67" s="81" t="e" cm="1">
        <f t="array" ref="S67">_xlfn.IFS(
    FALSE, N("Check if X1 shading is ON"),
    $S$48&lt;&gt;"x", NA(),
    FALSE, N("Check if case is 'LEFT' and x axis value less than z score"),
    AND($D$67 = "LEFT", $Q67 &lt; IF($H$67="", 0, $H$67)), $R67,
    FALSE, N("Check if case is 'RIGHT' and x axis value greater than z score"),
    AND($D$67 = "RIGHT", $Q67 &gt; IF($H$67="", 0, $H$67)), $R67,
    FALSE, N("Check if case is 'TWO' and both directions"),
    AND(
        $D$67 = "TWO",
        OR($Q67 &lt; -ABS($H$67), $Q67 &gt; ABS($H$68))
    ), $R67,
    FALSE, N("Default case: Return NA()"),
    TRUE, NA()
)</f>
        <v>#VALUE!</v>
      </c>
      <c r="T67" s="81" t="e" cm="1">
        <f t="array" ref="T67">_xlfn.IFS(
    FALSE, N("Check if X1 shading is ON"),
    $S$48&lt;&gt;"x", NA(),
    FALSE, N("Check if case is 'LEFT' and x axis value less than z score"),
    AND($D$68 = "LEFT", $Q67 &lt; IF($H$68="", 0, $H$68)), $R67,
    FALSE, N("Check if case is 'RIGHT' and x axis value greater than z score"),
    AND($D$68 = "RIGHT", $Q67 &gt; IF($H$68="", 0, $H$68)), $R67,
    FALSE, N("Default case: Return NA()"),
    TRUE, NA()
)</f>
        <v>#N/A</v>
      </c>
      <c r="U67" s="81" t="e" cm="1">
        <f t="array" ref="U67">_xlfn.IFS(
    FALSE, N("Check if X1 shading is ON"),
    $U$48&lt;&gt;"x", NA(),
    FALSE, N("Check if case is 'LEFT' and x axis value less than z score"),
    AND($D$71 = "LEFT", $Q67 &lt; IF($H$71="", 0, $H$71)), $R67,
    FALSE, N("Check if case is 'RIGHT' and x axis value greater than z score"),
    AND($D$71 = "RIGHT", $Q67 &gt; IF($H$71="", 0, $H$71)), $R67,
    FALSE, N("Check if case is 'TWO' and both directions"),
    AND(
        $D$71 = "TWO",
        OR($Q67 &lt; -ABS($H$71), $Q67 &gt; ABS($H$71))
    ), $R67,
    FALSE, N("Default case: Return NA()"),
    TRUE, NA()
)</f>
        <v>#VALUE!</v>
      </c>
      <c r="V67" s="38"/>
      <c r="W67" s="23">
        <v>1.8333333333333321</v>
      </c>
      <c r="X67" s="23">
        <v>6.2000000000000006E-2</v>
      </c>
      <c r="Y67" s="23">
        <f t="shared" si="0"/>
        <v>6.2000000000000006E-2</v>
      </c>
      <c r="Z67" s="23" t="str">
        <f t="shared" si="1"/>
        <v>x</v>
      </c>
    </row>
    <row r="68" spans="1:26" ht="16" x14ac:dyDescent="0.2">
      <c r="A68" s="41">
        <f>A59</f>
        <v>0</v>
      </c>
      <c r="B68" s="49" t="str">
        <f t="shared" si="13"/>
        <v/>
      </c>
      <c r="C68" s="49" t="str">
        <f t="shared" si="13"/>
        <v/>
      </c>
      <c r="D68" s="49" t="str" cm="1">
        <f t="array" ref="D68">_xlfn.IFS(
    D59=0, "",
    ISNUMBER(SEARCH("LEFT", D59)), "LEFT",
    ISNUMBER(SEARCH("RIGHT", D59)), "RIGHT",
    TRUE, D59
)</f>
        <v/>
      </c>
      <c r="E68" s="59" t="str">
        <f t="shared" si="14"/>
        <v/>
      </c>
      <c r="F68" s="60" t="str">
        <f t="shared" si="14"/>
        <v/>
      </c>
      <c r="G68" s="59" t="str">
        <f>IF(G59=0,"",G59)</f>
        <v/>
      </c>
      <c r="H68" s="61" t="str">
        <f>IF(H59=0,"",H59)</f>
        <v/>
      </c>
      <c r="I68" s="6" t="str">
        <f>IF(I59=0,"",I59)</f>
        <v/>
      </c>
      <c r="J68" s="38"/>
      <c r="K68" s="16"/>
      <c r="L68" s="16"/>
      <c r="M68" s="38"/>
      <c r="N68" s="38"/>
      <c r="O68" s="38"/>
      <c r="P68" s="38"/>
      <c r="Q68" s="46">
        <f t="shared" si="5"/>
        <v>-2.2500000000000027</v>
      </c>
      <c r="R68" s="81">
        <f t="shared" si="6"/>
        <v>3.1739651835667224E-2</v>
      </c>
      <c r="S68" s="81" t="e" cm="1">
        <f t="array" ref="S68">_xlfn.IFS(
    FALSE, N("Check if X1 shading is ON"),
    $S$48&lt;&gt;"x", NA(),
    FALSE, N("Check if case is 'LEFT' and x axis value less than z score"),
    AND($D$67 = "LEFT", $Q68 &lt; IF($H$67="", 0, $H$67)), $R68,
    FALSE, N("Check if case is 'RIGHT' and x axis value greater than z score"),
    AND($D$67 = "RIGHT", $Q68 &gt; IF($H$67="", 0, $H$67)), $R68,
    FALSE, N("Check if case is 'TWO' and both directions"),
    AND(
        $D$67 = "TWO",
        OR($Q68 &lt; -ABS($H$67), $Q68 &gt; ABS($H$68))
    ), $R68,
    FALSE, N("Default case: Return NA()"),
    TRUE, NA()
)</f>
        <v>#VALUE!</v>
      </c>
      <c r="T68" s="81" t="e" cm="1">
        <f t="array" ref="T68">_xlfn.IFS(
    FALSE, N("Check if X1 shading is ON"),
    $S$48&lt;&gt;"x", NA(),
    FALSE, N("Check if case is 'LEFT' and x axis value less than z score"),
    AND($D$68 = "LEFT", $Q68 &lt; IF($H$68="", 0, $H$68)), $R68,
    FALSE, N("Check if case is 'RIGHT' and x axis value greater than z score"),
    AND($D$68 = "RIGHT", $Q68 &gt; IF($H$68="", 0, $H$68)), $R68,
    FALSE, N("Default case: Return NA()"),
    TRUE, NA()
)</f>
        <v>#N/A</v>
      </c>
      <c r="U68" s="81" t="e" cm="1">
        <f t="array" ref="U68">_xlfn.IFS(
    FALSE, N("Check if X1 shading is ON"),
    $U$48&lt;&gt;"x", NA(),
    FALSE, N("Check if case is 'LEFT' and x axis value less than z score"),
    AND($D$71 = "LEFT", $Q68 &lt; IF($H$71="", 0, $H$71)), $R68,
    FALSE, N("Check if case is 'RIGHT' and x axis value greater than z score"),
    AND($D$71 = "RIGHT", $Q68 &gt; IF($H$71="", 0, $H$71)), $R68,
    FALSE, N("Check if case is 'TWO' and both directions"),
    AND(
        $D$71 = "TWO",
        OR($Q68 &lt; -ABS($H$71), $Q68 &gt; ABS($H$71))
    ), $R68,
    FALSE, N("Default case: Return NA()"),
    TRUE, NA()
)</f>
        <v>#VALUE!</v>
      </c>
      <c r="V68" s="38"/>
      <c r="W68" s="23">
        <v>-1.6666666666666696</v>
      </c>
      <c r="X68" s="23">
        <v>8.6000000000000007E-2</v>
      </c>
      <c r="Y68" s="23">
        <f t="shared" si="0"/>
        <v>8.6000000000000007E-2</v>
      </c>
      <c r="Z68" s="23" t="str">
        <f t="shared" si="1"/>
        <v>x</v>
      </c>
    </row>
    <row r="69" spans="1:26" ht="16" x14ac:dyDescent="0.2">
      <c r="A69" s="39"/>
      <c r="B69" s="16"/>
      <c r="C69" s="16"/>
      <c r="D69" s="25" t="str">
        <f>IF(AND(D67="left",D68="right"),"TWO","")</f>
        <v/>
      </c>
      <c r="E69" s="16"/>
      <c r="F69" s="16"/>
      <c r="G69" s="16"/>
      <c r="H69" s="16"/>
      <c r="I69" s="16"/>
      <c r="J69" s="38"/>
      <c r="K69" s="16" t="s">
        <v>246</v>
      </c>
      <c r="L69" s="16"/>
      <c r="M69" s="38"/>
      <c r="N69" s="38"/>
      <c r="O69" s="38"/>
      <c r="P69" s="38"/>
      <c r="Q69" s="46">
        <f t="shared" si="5"/>
        <v>-2.2083333333333361</v>
      </c>
      <c r="R69" s="81">
        <f t="shared" si="6"/>
        <v>3.482894138763417E-2</v>
      </c>
      <c r="S69" s="81" t="e" cm="1">
        <f t="array" ref="S69">_xlfn.IFS(
    FALSE, N("Check if X1 shading is ON"),
    $S$48&lt;&gt;"x", NA(),
    FALSE, N("Check if case is 'LEFT' and x axis value less than z score"),
    AND($D$67 = "LEFT", $Q69 &lt; IF($H$67="", 0, $H$67)), $R69,
    FALSE, N("Check if case is 'RIGHT' and x axis value greater than z score"),
    AND($D$67 = "RIGHT", $Q69 &gt; IF($H$67="", 0, $H$67)), $R69,
    FALSE, N("Check if case is 'TWO' and both directions"),
    AND(
        $D$67 = "TWO",
        OR($Q69 &lt; -ABS($H$67), $Q69 &gt; ABS($H$68))
    ), $R69,
    FALSE, N("Default case: Return NA()"),
    TRUE, NA()
)</f>
        <v>#VALUE!</v>
      </c>
      <c r="T69" s="81" t="e" cm="1">
        <f t="array" ref="T69">_xlfn.IFS(
    FALSE, N("Check if X1 shading is ON"),
    $S$48&lt;&gt;"x", NA(),
    FALSE, N("Check if case is 'LEFT' and x axis value less than z score"),
    AND($D$68 = "LEFT", $Q69 &lt; IF($H$68="", 0, $H$68)), $R69,
    FALSE, N("Check if case is 'RIGHT' and x axis value greater than z score"),
    AND($D$68 = "RIGHT", $Q69 &gt; IF($H$68="", 0, $H$68)), $R69,
    FALSE, N("Default case: Return NA()"),
    TRUE, NA()
)</f>
        <v>#N/A</v>
      </c>
      <c r="U69" s="81" t="e" cm="1">
        <f t="array" ref="U69">_xlfn.IFS(
    FALSE, N("Check if X1 shading is ON"),
    $U$48&lt;&gt;"x", NA(),
    FALSE, N("Check if case is 'LEFT' and x axis value less than z score"),
    AND($D$71 = "LEFT", $Q69 &lt; IF($H$71="", 0, $H$71)), $R69,
    FALSE, N("Check if case is 'RIGHT' and x axis value greater than z score"),
    AND($D$71 = "RIGHT", $Q69 &gt; IF($H$71="", 0, $H$71)), $R69,
    FALSE, N("Check if case is 'TWO' and both directions"),
    AND(
        $D$71 = "TWO",
        OR($Q69 &lt; -ABS($H$71), $Q69 &gt; ABS($H$71))
    ), $R69,
    FALSE, N("Default case: Return NA()"),
    TRUE, NA()
)</f>
        <v>#VALUE!</v>
      </c>
      <c r="V69" s="38"/>
      <c r="W69" s="23">
        <v>-1.5000000000000027</v>
      </c>
      <c r="X69" s="23">
        <v>8.6000000000000007E-2</v>
      </c>
      <c r="Y69" s="23">
        <f t="shared" ref="Y69:Y132" si="15">IF($Y$2="x",X69,NA())</f>
        <v>8.6000000000000007E-2</v>
      </c>
      <c r="Z69" s="23" t="str">
        <f t="shared" ref="Z69:Z132" si="16">IF($G$66="","",$G$66)</f>
        <v>x</v>
      </c>
    </row>
    <row r="70" spans="1:26" ht="16" x14ac:dyDescent="0.2">
      <c r="A70" s="39"/>
      <c r="B70" s="16"/>
      <c r="C70" s="16"/>
      <c r="D70" s="49" t="str" cm="1">
        <f t="array" ref="D70">_xlfn.IFS(
    ISNUMBER(SEARCH("0", D61)), 0,
    D61="", 0,
    ISNUMBER(SEARCH("x", D61)), "x",
    TRUE, "x"
)</f>
        <v>x</v>
      </c>
      <c r="E70" s="49" t="str" cm="1">
        <f t="array" ref="E70">_xlfn.IFS(
    ISNUMBER(SEARCH("0", E61)), 0,
    E61="", 0,
    ISNUMBER(SEARCH("x", E61)), "x",
    TRUE, "x"
)</f>
        <v>x</v>
      </c>
      <c r="F70" s="49" t="str" cm="1">
        <f t="array" ref="F70">_xlfn.IFS(
    ISNUMBER(SEARCH("0", F61)), 0,
    F61="", 0,
    ISNUMBER(SEARCH("x", F61)), "x",
    TRUE, "x"
)</f>
        <v>x</v>
      </c>
      <c r="G70" s="49" t="str" cm="1">
        <f t="array" ref="G70">_xlfn.IFS(
    ISNUMBER(SEARCH("0", G61)), 0,
    G61="", 0,
    ISNUMBER(SEARCH("x", G61)), "x",
    TRUE, "x"
)</f>
        <v>x</v>
      </c>
      <c r="H70" s="49" t="str" cm="1">
        <f t="array" ref="H70">_xlfn.IFS(
    ISNUMBER(SEARCH("0", H61)), 0,
    H61="", 0,
    ISNUMBER(SEARCH("x", H61)), "x",
    TRUE, "x"
)</f>
        <v>x</v>
      </c>
      <c r="I70" s="49" t="str" cm="1">
        <f t="array" ref="I70">_xlfn.IFS(
    ISNUMBER(SEARCH("0", I61)), 0,
    I61="", 0,
    ISNUMBER(SEARCH("x", I61)), "x",
    TRUE, "x"
)</f>
        <v>x</v>
      </c>
      <c r="J70" s="38"/>
      <c r="K70" s="41" t="s">
        <v>44</v>
      </c>
      <c r="L70" s="92" t="s">
        <v>250</v>
      </c>
      <c r="M70" s="38"/>
      <c r="N70" s="38"/>
      <c r="O70" s="38"/>
      <c r="P70" s="38"/>
      <c r="Q70" s="46">
        <f t="shared" si="5"/>
        <v>-2.1666666666666696</v>
      </c>
      <c r="R70" s="81">
        <f t="shared" si="6"/>
        <v>3.8152623506417724E-2</v>
      </c>
      <c r="S70" s="81" t="e" cm="1">
        <f t="array" ref="S70">_xlfn.IFS(
    FALSE, N("Check if X1 shading is ON"),
    $S$48&lt;&gt;"x", NA(),
    FALSE, N("Check if case is 'LEFT' and x axis value less than z score"),
    AND($D$67 = "LEFT", $Q70 &lt; IF($H$67="", 0, $H$67)), $R70,
    FALSE, N("Check if case is 'RIGHT' and x axis value greater than z score"),
    AND($D$67 = "RIGHT", $Q70 &gt; IF($H$67="", 0, $H$67)), $R70,
    FALSE, N("Check if case is 'TWO' and both directions"),
    AND(
        $D$67 = "TWO",
        OR($Q70 &lt; -ABS($H$67), $Q70 &gt; ABS($H$68))
    ), $R70,
    FALSE, N("Default case: Return NA()"),
    TRUE, NA()
)</f>
        <v>#VALUE!</v>
      </c>
      <c r="T70" s="81" t="e" cm="1">
        <f t="array" ref="T70">_xlfn.IFS(
    FALSE, N("Check if X1 shading is ON"),
    $S$48&lt;&gt;"x", NA(),
    FALSE, N("Check if case is 'LEFT' and x axis value less than z score"),
    AND($D$68 = "LEFT", $Q70 &lt; IF($H$68="", 0, $H$68)), $R70,
    FALSE, N("Check if case is 'RIGHT' and x axis value greater than z score"),
    AND($D$68 = "RIGHT", $Q70 &gt; IF($H$68="", 0, $H$68)), $R70,
    FALSE, N("Default case: Return NA()"),
    TRUE, NA()
)</f>
        <v>#N/A</v>
      </c>
      <c r="U70" s="81" t="e" cm="1">
        <f t="array" ref="U70">_xlfn.IFS(
    FALSE, N("Check if X1 shading is ON"),
    $U$48&lt;&gt;"x", NA(),
    FALSE, N("Check if case is 'LEFT' and x axis value less than z score"),
    AND($D$71 = "LEFT", $Q70 &lt; IF($H$71="", 0, $H$71)), $R70,
    FALSE, N("Check if case is 'RIGHT' and x axis value greater than z score"),
    AND($D$71 = "RIGHT", $Q70 &gt; IF($H$71="", 0, $H$71)), $R70,
    FALSE, N("Check if case is 'TWO' and both directions"),
    AND(
        $D$71 = "TWO",
        OR($Q70 &lt; -ABS($H$71), $Q70 &gt; ABS($H$71))
    ), $R70,
    FALSE, N("Default case: Return NA()"),
    TRUE, NA()
)</f>
        <v>#VALUE!</v>
      </c>
      <c r="V70" s="38"/>
      <c r="W70" s="23">
        <v>-1.3333333333333357</v>
      </c>
      <c r="X70" s="23">
        <v>8.6000000000000007E-2</v>
      </c>
      <c r="Y70" s="23">
        <f t="shared" si="15"/>
        <v>8.6000000000000007E-2</v>
      </c>
      <c r="Z70" s="23" t="str">
        <f t="shared" si="16"/>
        <v>x</v>
      </c>
    </row>
    <row r="71" spans="1:26" ht="16" x14ac:dyDescent="0.2">
      <c r="A71" s="41">
        <f>A62</f>
        <v>1</v>
      </c>
      <c r="B71" s="49" t="str">
        <f t="shared" ref="B71:C71" si="17">IF(B62=0,"",B62)</f>
        <v/>
      </c>
      <c r="C71" s="49" t="str">
        <f t="shared" si="17"/>
        <v/>
      </c>
      <c r="D71" s="49" t="str" cm="1">
        <f t="array" ref="D71">_xlfn.IFS(
    D62=0, "",
    ISNUMBER(SEARCH("LEFT", D62)), "LEFT",
    ISNUMBER(SEARCH("RIGHT", D62)), "RIGHT",
    TRUE, D62
)</f>
        <v/>
      </c>
      <c r="E71" s="59" t="str">
        <f t="shared" ref="E71:I71" si="18">IF(E62=0,"",E62)</f>
        <v/>
      </c>
      <c r="F71" s="60" t="str">
        <f t="shared" si="18"/>
        <v/>
      </c>
      <c r="G71" s="59" t="str">
        <f t="shared" si="18"/>
        <v/>
      </c>
      <c r="H71" s="61" t="str">
        <f t="shared" si="18"/>
        <v/>
      </c>
      <c r="I71" s="6" t="str">
        <f t="shared" si="18"/>
        <v/>
      </c>
      <c r="J71" s="38"/>
      <c r="K71" s="41" t="s">
        <v>252</v>
      </c>
      <c r="L71" s="92" t="s">
        <v>253</v>
      </c>
      <c r="M71" s="38"/>
      <c r="N71" s="38"/>
      <c r="O71" s="38"/>
      <c r="P71" s="38"/>
      <c r="Q71" s="46">
        <f t="shared" si="5"/>
        <v>-2.1250000000000031</v>
      </c>
      <c r="R71" s="81">
        <f t="shared" si="6"/>
        <v>4.1720985256338335E-2</v>
      </c>
      <c r="S71" s="81" t="e" cm="1">
        <f t="array" ref="S71">_xlfn.IFS(
    FALSE, N("Check if X1 shading is ON"),
    $S$48&lt;&gt;"x", NA(),
    FALSE, N("Check if case is 'LEFT' and x axis value less than z score"),
    AND($D$67 = "LEFT", $Q71 &lt; IF($H$67="", 0, $H$67)), $R71,
    FALSE, N("Check if case is 'RIGHT' and x axis value greater than z score"),
    AND($D$67 = "RIGHT", $Q71 &gt; IF($H$67="", 0, $H$67)), $R71,
    FALSE, N("Check if case is 'TWO' and both directions"),
    AND(
        $D$67 = "TWO",
        OR($Q71 &lt; -ABS($H$67), $Q71 &gt; ABS($H$68))
    ), $R71,
    FALSE, N("Default case: Return NA()"),
    TRUE, NA()
)</f>
        <v>#VALUE!</v>
      </c>
      <c r="T71" s="81" t="e" cm="1">
        <f t="array" ref="T71">_xlfn.IFS(
    FALSE, N("Check if X1 shading is ON"),
    $S$48&lt;&gt;"x", NA(),
    FALSE, N("Check if case is 'LEFT' and x axis value less than z score"),
    AND($D$68 = "LEFT", $Q71 &lt; IF($H$68="", 0, $H$68)), $R71,
    FALSE, N("Check if case is 'RIGHT' and x axis value greater than z score"),
    AND($D$68 = "RIGHT", $Q71 &gt; IF($H$68="", 0, $H$68)), $R71,
    FALSE, N("Default case: Return NA()"),
    TRUE, NA()
)</f>
        <v>#N/A</v>
      </c>
      <c r="U71" s="81" t="e" cm="1">
        <f t="array" ref="U71">_xlfn.IFS(
    FALSE, N("Check if X1 shading is ON"),
    $U$48&lt;&gt;"x", NA(),
    FALSE, N("Check if case is 'LEFT' and x axis value less than z score"),
    AND($D$71 = "LEFT", $Q71 &lt; IF($H$71="", 0, $H$71)), $R71,
    FALSE, N("Check if case is 'RIGHT' and x axis value greater than z score"),
    AND($D$71 = "RIGHT", $Q71 &gt; IF($H$71="", 0, $H$71)), $R71,
    FALSE, N("Check if case is 'TWO' and both directions"),
    AND(
        $D$71 = "TWO",
        OR($Q71 &lt; -ABS($H$71), $Q71 &gt; ABS($H$71))
    ), $R71,
    FALSE, N("Default case: Return NA()"),
    TRUE, NA()
)</f>
        <v>#VALUE!</v>
      </c>
      <c r="V71" s="38"/>
      <c r="W71" s="23">
        <v>-1.1666666666666687</v>
      </c>
      <c r="X71" s="23">
        <v>8.6000000000000007E-2</v>
      </c>
      <c r="Y71" s="23">
        <f t="shared" si="15"/>
        <v>8.6000000000000007E-2</v>
      </c>
      <c r="Z71" s="23" t="str">
        <f t="shared" si="16"/>
        <v>x</v>
      </c>
    </row>
    <row r="72" spans="1:26" ht="16" x14ac:dyDescent="0.2">
      <c r="A72" s="39"/>
      <c r="B72" s="53"/>
      <c r="C72" s="53"/>
      <c r="D72" s="16"/>
      <c r="E72" s="16"/>
      <c r="F72" s="16"/>
      <c r="G72" s="16"/>
      <c r="H72" s="16"/>
      <c r="I72" s="16"/>
      <c r="J72" s="38"/>
      <c r="K72" s="41" t="s">
        <v>256</v>
      </c>
      <c r="L72" s="92" t="s">
        <v>257</v>
      </c>
      <c r="M72" s="38"/>
      <c r="N72" s="38"/>
      <c r="O72" s="38"/>
      <c r="P72" s="38"/>
      <c r="Q72" s="46">
        <f t="shared" si="5"/>
        <v>-2.0833333333333366</v>
      </c>
      <c r="R72" s="81">
        <f t="shared" si="6"/>
        <v>4.5543952872905295E-2</v>
      </c>
      <c r="S72" s="81" t="e" cm="1">
        <f t="array" ref="S72">_xlfn.IFS(
    FALSE, N("Check if X1 shading is ON"),
    $S$48&lt;&gt;"x", NA(),
    FALSE, N("Check if case is 'LEFT' and x axis value less than z score"),
    AND($D$67 = "LEFT", $Q72 &lt; IF($H$67="", 0, $H$67)), $R72,
    FALSE, N("Check if case is 'RIGHT' and x axis value greater than z score"),
    AND($D$67 = "RIGHT", $Q72 &gt; IF($H$67="", 0, $H$67)), $R72,
    FALSE, N("Check if case is 'TWO' and both directions"),
    AND(
        $D$67 = "TWO",
        OR($Q72 &lt; -ABS($H$67), $Q72 &gt; ABS($H$68))
    ), $R72,
    FALSE, N("Default case: Return NA()"),
    TRUE, NA()
)</f>
        <v>#VALUE!</v>
      </c>
      <c r="T72" s="81" t="e" cm="1">
        <f t="array" ref="T72">_xlfn.IFS(
    FALSE, N("Check if X1 shading is ON"),
    $S$48&lt;&gt;"x", NA(),
    FALSE, N("Check if case is 'LEFT' and x axis value less than z score"),
    AND($D$68 = "LEFT", $Q72 &lt; IF($H$68="", 0, $H$68)), $R72,
    FALSE, N("Check if case is 'RIGHT' and x axis value greater than z score"),
    AND($D$68 = "RIGHT", $Q72 &gt; IF($H$68="", 0, $H$68)), $R72,
    FALSE, N("Default case: Return NA()"),
    TRUE, NA()
)</f>
        <v>#N/A</v>
      </c>
      <c r="U72" s="81" t="e" cm="1">
        <f t="array" ref="U72">_xlfn.IFS(
    FALSE, N("Check if X1 shading is ON"),
    $U$48&lt;&gt;"x", NA(),
    FALSE, N("Check if case is 'LEFT' and x axis value less than z score"),
    AND($D$71 = "LEFT", $Q72 &lt; IF($H$71="", 0, $H$71)), $R72,
    FALSE, N("Check if case is 'RIGHT' and x axis value greater than z score"),
    AND($D$71 = "RIGHT", $Q72 &gt; IF($H$71="", 0, $H$71)), $R72,
    FALSE, N("Check if case is 'TWO' and both directions"),
    AND(
        $D$71 = "TWO",
        OR($Q72 &lt; -ABS($H$71), $Q72 &gt; ABS($H$71))
    ), $R72,
    FALSE, N("Default case: Return NA()"),
    TRUE, NA()
)</f>
        <v>#VALUE!</v>
      </c>
      <c r="V72" s="38"/>
      <c r="W72" s="23">
        <v>-0.83333333333333526</v>
      </c>
      <c r="X72" s="23">
        <v>8.6000000000000007E-2</v>
      </c>
      <c r="Y72" s="23">
        <f t="shared" si="15"/>
        <v>8.6000000000000007E-2</v>
      </c>
      <c r="Z72" s="23" t="str">
        <f t="shared" si="16"/>
        <v>x</v>
      </c>
    </row>
    <row r="73" spans="1:26" ht="16" x14ac:dyDescent="0.2">
      <c r="A73" s="39"/>
      <c r="B73" s="39"/>
      <c r="C73" s="39"/>
      <c r="D73" s="39"/>
      <c r="E73" s="121"/>
      <c r="F73" s="121"/>
      <c r="G73" s="121"/>
      <c r="H73" s="46"/>
      <c r="I73" s="47"/>
      <c r="J73" s="38"/>
      <c r="K73" s="41" t="s">
        <v>13</v>
      </c>
      <c r="L73" s="16"/>
      <c r="M73" s="38"/>
      <c r="N73" s="38"/>
      <c r="O73" s="38"/>
      <c r="P73" s="38"/>
      <c r="Q73" s="46">
        <f t="shared" si="5"/>
        <v>-2.0416666666666701</v>
      </c>
      <c r="R73" s="81">
        <f t="shared" si="6"/>
        <v>4.9630986023358713E-2</v>
      </c>
      <c r="S73" s="81" t="e" cm="1">
        <f t="array" ref="S73">_xlfn.IFS(
    FALSE, N("Check if X1 shading is ON"),
    $S$48&lt;&gt;"x", NA(),
    FALSE, N("Check if case is 'LEFT' and x axis value less than z score"),
    AND($D$67 = "LEFT", $Q73 &lt; IF($H$67="", 0, $H$67)), $R73,
    FALSE, N("Check if case is 'RIGHT' and x axis value greater than z score"),
    AND($D$67 = "RIGHT", $Q73 &gt; IF($H$67="", 0, $H$67)), $R73,
    FALSE, N("Check if case is 'TWO' and both directions"),
    AND(
        $D$67 = "TWO",
        OR($Q73 &lt; -ABS($H$67), $Q73 &gt; ABS($H$68))
    ), $R73,
    FALSE, N("Default case: Return NA()"),
    TRUE, NA()
)</f>
        <v>#VALUE!</v>
      </c>
      <c r="T73" s="81" t="e" cm="1">
        <f t="array" ref="T73">_xlfn.IFS(
    FALSE, N("Check if X1 shading is ON"),
    $S$48&lt;&gt;"x", NA(),
    FALSE, N("Check if case is 'LEFT' and x axis value less than z score"),
    AND($D$68 = "LEFT", $Q73 &lt; IF($H$68="", 0, $H$68)), $R73,
    FALSE, N("Check if case is 'RIGHT' and x axis value greater than z score"),
    AND($D$68 = "RIGHT", $Q73 &gt; IF($H$68="", 0, $H$68)), $R73,
    FALSE, N("Default case: Return NA()"),
    TRUE, NA()
)</f>
        <v>#N/A</v>
      </c>
      <c r="U73" s="81" t="e" cm="1">
        <f t="array" ref="U73">_xlfn.IFS(
    FALSE, N("Check if X1 shading is ON"),
    $U$48&lt;&gt;"x", NA(),
    FALSE, N("Check if case is 'LEFT' and x axis value less than z score"),
    AND($D$71 = "LEFT", $Q73 &lt; IF($H$71="", 0, $H$71)), $R73,
    FALSE, N("Check if case is 'RIGHT' and x axis value greater than z score"),
    AND($D$71 = "RIGHT", $Q73 &gt; IF($H$71="", 0, $H$71)), $R73,
    FALSE, N("Check if case is 'TWO' and both directions"),
    AND(
        $D$71 = "TWO",
        OR($Q73 &lt; -ABS($H$71), $Q73 &gt; ABS($H$71))
    ), $R73,
    FALSE, N("Default case: Return NA()"),
    TRUE, NA()
)</f>
        <v>#VALUE!</v>
      </c>
      <c r="V73" s="38"/>
      <c r="W73" s="23">
        <v>-0.66666666666666874</v>
      </c>
      <c r="X73" s="23">
        <v>8.6000000000000007E-2</v>
      </c>
      <c r="Y73" s="23">
        <f t="shared" si="15"/>
        <v>8.6000000000000007E-2</v>
      </c>
      <c r="Z73" s="23" t="str">
        <f t="shared" si="16"/>
        <v>x</v>
      </c>
    </row>
    <row r="74" spans="1:26" ht="51" x14ac:dyDescent="0.2">
      <c r="A74" s="45" t="s">
        <v>264</v>
      </c>
      <c r="B74" s="39" t="str">
        <f>I66</f>
        <v>P(x)</v>
      </c>
      <c r="C74" s="38"/>
      <c r="D74" s="38"/>
      <c r="E74" s="38" t="str">
        <f>IF(I66="","",B74 &amp; D75 &amp;  D76)</f>
        <v>P(x)</v>
      </c>
      <c r="F74" s="111" t="s">
        <v>266</v>
      </c>
      <c r="G74" s="39" t="s">
        <v>44</v>
      </c>
      <c r="H74" s="39" t="s">
        <v>267</v>
      </c>
      <c r="I74" s="47" t="s">
        <v>268</v>
      </c>
      <c r="J74" s="38"/>
      <c r="K74" s="41" t="s">
        <v>3</v>
      </c>
      <c r="L74" s="16"/>
      <c r="M74" s="38"/>
      <c r="N74" s="38"/>
      <c r="O74" s="38"/>
      <c r="P74" s="38"/>
      <c r="Q74" s="46">
        <f t="shared" si="5"/>
        <v>-2.0000000000000036</v>
      </c>
      <c r="R74" s="81">
        <f t="shared" si="6"/>
        <v>5.3990966513187674E-2</v>
      </c>
      <c r="S74" s="81" t="e" cm="1">
        <f t="array" ref="S74">_xlfn.IFS(
    FALSE, N("Check if X1 shading is ON"),
    $S$48&lt;&gt;"x", NA(),
    FALSE, N("Check if case is 'LEFT' and x axis value less than z score"),
    AND($D$67 = "LEFT", $Q74 &lt; IF($H$67="", 0, $H$67)), $R74,
    FALSE, N("Check if case is 'RIGHT' and x axis value greater than z score"),
    AND($D$67 = "RIGHT", $Q74 &gt; IF($H$67="", 0, $H$67)), $R74,
    FALSE, N("Check if case is 'TWO' and both directions"),
    AND(
        $D$67 = "TWO",
        OR($Q74 &lt; -ABS($H$67), $Q74 &gt; ABS($H$68))
    ), $R74,
    FALSE, N("Default case: Return NA()"),
    TRUE, NA()
)</f>
        <v>#VALUE!</v>
      </c>
      <c r="T74" s="81" t="e" cm="1">
        <f t="array" ref="T74">_xlfn.IFS(
    FALSE, N("Check if X1 shading is ON"),
    $S$48&lt;&gt;"x", NA(),
    FALSE, N("Check if case is 'LEFT' and x axis value less than z score"),
    AND($D$68 = "LEFT", $Q74 &lt; IF($H$68="", 0, $H$68)), $R74,
    FALSE, N("Check if case is 'RIGHT' and x axis value greater than z score"),
    AND($D$68 = "RIGHT", $Q74 &gt; IF($H$68="", 0, $H$68)), $R74,
    FALSE, N("Default case: Return NA()"),
    TRUE, NA()
)</f>
        <v>#N/A</v>
      </c>
      <c r="U74" s="81" t="e" cm="1">
        <f t="array" ref="U74">_xlfn.IFS(
    FALSE, N("Check if X1 shading is ON"),
    $U$48&lt;&gt;"x", NA(),
    FALSE, N("Check if case is 'LEFT' and x axis value less than z score"),
    AND($D$71 = "LEFT", $Q74 &lt; IF($H$71="", 0, $H$71)), $R74,
    FALSE, N("Check if case is 'RIGHT' and x axis value greater than z score"),
    AND($D$71 = "RIGHT", $Q74 &gt; IF($H$71="", 0, $H$71)), $R74,
    FALSE, N("Check if case is 'TWO' and both directions"),
    AND(
        $D$71 = "TWO",
        OR($Q74 &lt; -ABS($H$71), $Q74 &gt; ABS($H$71))
    ), $R74,
    FALSE, N("Default case: Return NA()"),
    TRUE, NA()
)</f>
        <v>#VALUE!</v>
      </c>
      <c r="V74" s="38"/>
      <c r="W74" s="23">
        <v>-0.50000000000000222</v>
      </c>
      <c r="X74" s="23">
        <v>8.6000000000000007E-2</v>
      </c>
      <c r="Y74" s="23">
        <f t="shared" si="15"/>
        <v>8.6000000000000007E-2</v>
      </c>
      <c r="Z74" s="23" t="str">
        <f t="shared" si="16"/>
        <v>x</v>
      </c>
    </row>
    <row r="75" spans="1:26" ht="16" x14ac:dyDescent="0.2">
      <c r="A75" s="39"/>
      <c r="B75" s="39" t="str">
        <f>A66</f>
        <v>n</v>
      </c>
      <c r="C75" s="39">
        <f>A67</f>
        <v>1</v>
      </c>
      <c r="D75" s="38" t="str">
        <f>IF(B74&lt;&gt;"P(x)"," "&amp;B75&amp;"="&amp;C75,"")</f>
        <v/>
      </c>
      <c r="E75" s="38"/>
      <c r="F75" s="23"/>
      <c r="G75" s="23">
        <v>0</v>
      </c>
      <c r="H75" s="23">
        <v>0.04</v>
      </c>
      <c r="I75" s="23" t="s">
        <v>3</v>
      </c>
      <c r="J75" s="16"/>
      <c r="K75" s="41" t="s">
        <v>272</v>
      </c>
      <c r="L75" s="16"/>
      <c r="M75" s="38"/>
      <c r="N75" s="38"/>
      <c r="O75" s="38"/>
      <c r="P75" s="38"/>
      <c r="Q75" s="46">
        <f t="shared" si="5"/>
        <v>-1.9583333333333368</v>
      </c>
      <c r="R75" s="81">
        <f t="shared" si="6"/>
        <v>5.8632082139484169E-2</v>
      </c>
      <c r="S75" s="81" t="e" cm="1">
        <f t="array" ref="S75">_xlfn.IFS(
    FALSE, N("Check if X1 shading is ON"),
    $S$48&lt;&gt;"x", NA(),
    FALSE, N("Check if case is 'LEFT' and x axis value less than z score"),
    AND($D$67 = "LEFT", $Q75 &lt; IF($H$67="", 0, $H$67)), $R75,
    FALSE, N("Check if case is 'RIGHT' and x axis value greater than z score"),
    AND($D$67 = "RIGHT", $Q75 &gt; IF($H$67="", 0, $H$67)), $R75,
    FALSE, N("Check if case is 'TWO' and both directions"),
    AND(
        $D$67 = "TWO",
        OR($Q75 &lt; -ABS($H$67), $Q75 &gt; ABS($H$68))
    ), $R75,
    FALSE, N("Default case: Return NA()"),
    TRUE, NA()
)</f>
        <v>#VALUE!</v>
      </c>
      <c r="T75" s="81" t="e" cm="1">
        <f t="array" ref="T75">_xlfn.IFS(
    FALSE, N("Check if X1 shading is ON"),
    $S$48&lt;&gt;"x", NA(),
    FALSE, N("Check if case is 'LEFT' and x axis value less than z score"),
    AND($D$68 = "LEFT", $Q75 &lt; IF($H$68="", 0, $H$68)), $R75,
    FALSE, N("Check if case is 'RIGHT' and x axis value greater than z score"),
    AND($D$68 = "RIGHT", $Q75 &gt; IF($H$68="", 0, $H$68)), $R75,
    FALSE, N("Default case: Return NA()"),
    TRUE, NA()
)</f>
        <v>#N/A</v>
      </c>
      <c r="U75" s="81" t="e" cm="1">
        <f t="array" ref="U75">_xlfn.IFS(
    FALSE, N("Check if X1 shading is ON"),
    $U$48&lt;&gt;"x", NA(),
    FALSE, N("Check if case is 'LEFT' and x axis value less than z score"),
    AND($D$71 = "LEFT", $Q75 &lt; IF($H$71="", 0, $H$71)), $R75,
    FALSE, N("Check if case is 'RIGHT' and x axis value greater than z score"),
    AND($D$71 = "RIGHT", $Q75 &gt; IF($H$71="", 0, $H$71)), $R75,
    FALSE, N("Check if case is 'TWO' and both directions"),
    AND(
        $D$71 = "TWO",
        OR($Q75 &lt; -ABS($H$71), $Q75 &gt; ABS($H$71))
    ), $R75,
    FALSE, N("Default case: Return NA()"),
    TRUE, NA()
)</f>
        <v>#VALUE!</v>
      </c>
      <c r="V75" s="38"/>
      <c r="W75" s="23">
        <v>-0.33333333333333548</v>
      </c>
      <c r="X75" s="23">
        <v>8.6000000000000007E-2</v>
      </c>
      <c r="Y75" s="23">
        <f t="shared" si="15"/>
        <v>8.6000000000000007E-2</v>
      </c>
      <c r="Z75" s="23" t="str">
        <f t="shared" si="16"/>
        <v>x</v>
      </c>
    </row>
    <row r="76" spans="1:26" ht="16" x14ac:dyDescent="0.2">
      <c r="A76" s="38"/>
      <c r="B76" s="39" t="s">
        <v>272</v>
      </c>
      <c r="C76" s="74">
        <f>K27+K28</f>
        <v>6.6807201268858085E-2</v>
      </c>
      <c r="D76" s="38" t="str">
        <f>IF(B74&lt;&gt;"P(x)"," "&amp;B76&amp;"="&amp;TEXT(C76,"#,##0.0%"),"")</f>
        <v/>
      </c>
      <c r="E76" s="38"/>
      <c r="F76" s="16"/>
      <c r="G76" s="16"/>
      <c r="H76" s="16"/>
      <c r="I76" s="23"/>
      <c r="J76" s="16"/>
      <c r="K76" s="41" t="s">
        <v>275</v>
      </c>
      <c r="L76" s="16"/>
      <c r="M76" s="16"/>
      <c r="N76" s="38"/>
      <c r="O76" s="38"/>
      <c r="P76" s="38"/>
      <c r="Q76" s="46">
        <f t="shared" si="5"/>
        <v>-1.9166666666666701</v>
      </c>
      <c r="R76" s="81">
        <f t="shared" si="6"/>
        <v>6.3561706516961941E-2</v>
      </c>
      <c r="S76" s="81" t="e" cm="1">
        <f t="array" ref="S76">_xlfn.IFS(
    FALSE, N("Check if X1 shading is ON"),
    $S$48&lt;&gt;"x", NA(),
    FALSE, N("Check if case is 'LEFT' and x axis value less than z score"),
    AND($D$67 = "LEFT", $Q76 &lt; IF($H$67="", 0, $H$67)), $R76,
    FALSE, N("Check if case is 'RIGHT' and x axis value greater than z score"),
    AND($D$67 = "RIGHT", $Q76 &gt; IF($H$67="", 0, $H$67)), $R76,
    FALSE, N("Check if case is 'TWO' and both directions"),
    AND(
        $D$67 = "TWO",
        OR($Q76 &lt; -ABS($H$67), $Q76 &gt; ABS($H$68))
    ), $R76,
    FALSE, N("Default case: Return NA()"),
    TRUE, NA()
)</f>
        <v>#VALUE!</v>
      </c>
      <c r="T76" s="81" t="e" cm="1">
        <f t="array" ref="T76">_xlfn.IFS(
    FALSE, N("Check if X1 shading is ON"),
    $S$48&lt;&gt;"x", NA(),
    FALSE, N("Check if case is 'LEFT' and x axis value less than z score"),
    AND($D$68 = "LEFT", $Q76 &lt; IF($H$68="", 0, $H$68)), $R76,
    FALSE, N("Check if case is 'RIGHT' and x axis value greater than z score"),
    AND($D$68 = "RIGHT", $Q76 &gt; IF($H$68="", 0, $H$68)), $R76,
    FALSE, N("Default case: Return NA()"),
    TRUE, NA()
)</f>
        <v>#N/A</v>
      </c>
      <c r="U76" s="81" t="e" cm="1">
        <f t="array" ref="U76">_xlfn.IFS(
    FALSE, N("Check if X1 shading is ON"),
    $U$48&lt;&gt;"x", NA(),
    FALSE, N("Check if case is 'LEFT' and x axis value less than z score"),
    AND($D$71 = "LEFT", $Q76 &lt; IF($H$71="", 0, $H$71)), $R76,
    FALSE, N("Check if case is 'RIGHT' and x axis value greater than z score"),
    AND($D$71 = "RIGHT", $Q76 &gt; IF($H$71="", 0, $H$71)), $R76,
    FALSE, N("Check if case is 'TWO' and both directions"),
    AND(
        $D$71 = "TWO",
        OR($Q76 &lt; -ABS($H$71), $Q76 &gt; ABS($H$71))
    ), $R76,
    FALSE, N("Default case: Return NA()"),
    TRUE, NA()
)</f>
        <v>#VALUE!</v>
      </c>
      <c r="V76" s="38"/>
      <c r="W76" s="23">
        <v>-0.16666666666666879</v>
      </c>
      <c r="X76" s="23">
        <v>8.6000000000000007E-2</v>
      </c>
      <c r="Y76" s="23">
        <f t="shared" si="15"/>
        <v>8.6000000000000007E-2</v>
      </c>
      <c r="Z76" s="23" t="str">
        <f t="shared" si="16"/>
        <v>x</v>
      </c>
    </row>
    <row r="77" spans="1:26" ht="16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41" t="s">
        <v>279</v>
      </c>
      <c r="L77" s="16"/>
      <c r="M77" s="16"/>
      <c r="N77" s="38"/>
      <c r="O77" s="38"/>
      <c r="P77" s="38"/>
      <c r="Q77" s="46">
        <f t="shared" si="5"/>
        <v>-1.8750000000000033</v>
      </c>
      <c r="R77" s="81">
        <f t="shared" si="6"/>
        <v>6.8786275826691473E-2</v>
      </c>
      <c r="S77" s="81" t="e" cm="1">
        <f t="array" ref="S77">_xlfn.IFS(
    FALSE, N("Check if X1 shading is ON"),
    $S$48&lt;&gt;"x", NA(),
    FALSE, N("Check if case is 'LEFT' and x axis value less than z score"),
    AND($D$67 = "LEFT", $Q77 &lt; IF($H$67="", 0, $H$67)), $R77,
    FALSE, N("Check if case is 'RIGHT' and x axis value greater than z score"),
    AND($D$67 = "RIGHT", $Q77 &gt; IF($H$67="", 0, $H$67)), $R77,
    FALSE, N("Check if case is 'TWO' and both directions"),
    AND(
        $D$67 = "TWO",
        OR($Q77 &lt; -ABS($H$67), $Q77 &gt; ABS($H$68))
    ), $R77,
    FALSE, N("Default case: Return NA()"),
    TRUE, NA()
)</f>
        <v>#VALUE!</v>
      </c>
      <c r="T77" s="81" t="e" cm="1">
        <f t="array" ref="T77">_xlfn.IFS(
    FALSE, N("Check if X1 shading is ON"),
    $S$48&lt;&gt;"x", NA(),
    FALSE, N("Check if case is 'LEFT' and x axis value less than z score"),
    AND($D$68 = "LEFT", $Q77 &lt; IF($H$68="", 0, $H$68)), $R77,
    FALSE, N("Check if case is 'RIGHT' and x axis value greater than z score"),
    AND($D$68 = "RIGHT", $Q77 &gt; IF($H$68="", 0, $H$68)), $R77,
    FALSE, N("Default case: Return NA()"),
    TRUE, NA()
)</f>
        <v>#N/A</v>
      </c>
      <c r="U77" s="81" t="e" cm="1">
        <f t="array" ref="U77">_xlfn.IFS(
    FALSE, N("Check if X1 shading is ON"),
    $U$48&lt;&gt;"x", NA(),
    FALSE, N("Check if case is 'LEFT' and x axis value less than z score"),
    AND($D$71 = "LEFT", $Q77 &lt; IF($H$71="", 0, $H$71)), $R77,
    FALSE, N("Check if case is 'RIGHT' and x axis value greater than z score"),
    AND($D$71 = "RIGHT", $Q77 &gt; IF($H$71="", 0, $H$71)), $R77,
    FALSE, N("Check if case is 'TWO' and both directions"),
    AND(
        $D$71 = "TWO",
        OR($Q77 &lt; -ABS($H$71), $Q77 &gt; ABS($H$71))
    ), $R77,
    FALSE, N("Default case: Return NA()"),
    TRUE, NA()
)</f>
        <v>#VALUE!</v>
      </c>
      <c r="V77" s="38"/>
      <c r="W77" s="23">
        <v>0.16666666666666449</v>
      </c>
      <c r="X77" s="23">
        <v>8.6000000000000007E-2</v>
      </c>
      <c r="Y77" s="23">
        <f t="shared" si="15"/>
        <v>8.6000000000000007E-2</v>
      </c>
      <c r="Z77" s="23" t="str">
        <f t="shared" si="16"/>
        <v>x</v>
      </c>
    </row>
    <row r="78" spans="1:26" ht="16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92" t="s">
        <v>282</v>
      </c>
      <c r="L78" s="16"/>
      <c r="M78" s="16"/>
      <c r="N78" s="38"/>
      <c r="O78" s="38"/>
      <c r="P78" s="38"/>
      <c r="Q78" s="46">
        <f t="shared" si="5"/>
        <v>-1.8333333333333366</v>
      </c>
      <c r="R78" s="81">
        <f t="shared" si="6"/>
        <v>7.4311163558992643E-2</v>
      </c>
      <c r="S78" s="81" t="e" cm="1">
        <f t="array" ref="S78">_xlfn.IFS(
    FALSE, N("Check if X1 shading is ON"),
    $S$48&lt;&gt;"x", NA(),
    FALSE, N("Check if case is 'LEFT' and x axis value less than z score"),
    AND($D$67 = "LEFT", $Q78 &lt; IF($H$67="", 0, $H$67)), $R78,
    FALSE, N("Check if case is 'RIGHT' and x axis value greater than z score"),
    AND($D$67 = "RIGHT", $Q78 &gt; IF($H$67="", 0, $H$67)), $R78,
    FALSE, N("Check if case is 'TWO' and both directions"),
    AND(
        $D$67 = "TWO",
        OR($Q78 &lt; -ABS($H$67), $Q78 &gt; ABS($H$68))
    ), $R78,
    FALSE, N("Default case: Return NA()"),
    TRUE, NA()
)</f>
        <v>#VALUE!</v>
      </c>
      <c r="T78" s="81" t="e" cm="1">
        <f t="array" ref="T78">_xlfn.IFS(
    FALSE, N("Check if X1 shading is ON"),
    $S$48&lt;&gt;"x", NA(),
    FALSE, N("Check if case is 'LEFT' and x axis value less than z score"),
    AND($D$68 = "LEFT", $Q78 &lt; IF($H$68="", 0, $H$68)), $R78,
    FALSE, N("Check if case is 'RIGHT' and x axis value greater than z score"),
    AND($D$68 = "RIGHT", $Q78 &gt; IF($H$68="", 0, $H$68)), $R78,
    FALSE, N("Default case: Return NA()"),
    TRUE, NA()
)</f>
        <v>#N/A</v>
      </c>
      <c r="U78" s="81" t="e" cm="1">
        <f t="array" ref="U78">_xlfn.IFS(
    FALSE, N("Check if X1 shading is ON"),
    $U$48&lt;&gt;"x", NA(),
    FALSE, N("Check if case is 'LEFT' and x axis value less than z score"),
    AND($D$71 = "LEFT", $Q78 &lt; IF($H$71="", 0, $H$71)), $R78,
    FALSE, N("Check if case is 'RIGHT' and x axis value greater than z score"),
    AND($D$71 = "RIGHT", $Q78 &gt; IF($H$71="", 0, $H$71)), $R78,
    FALSE, N("Check if case is 'TWO' and both directions"),
    AND(
        $D$71 = "TWO",
        OR($Q78 &lt; -ABS($H$71), $Q78 &gt; ABS($H$71))
    ), $R78,
    FALSE, N("Default case: Return NA()"),
    TRUE, NA()
)</f>
        <v>#VALUE!</v>
      </c>
      <c r="V78" s="38"/>
      <c r="W78" s="23">
        <v>0.33333333333333115</v>
      </c>
      <c r="X78" s="23">
        <v>8.6000000000000007E-2</v>
      </c>
      <c r="Y78" s="23">
        <f t="shared" si="15"/>
        <v>8.6000000000000007E-2</v>
      </c>
      <c r="Z78" s="23" t="str">
        <f t="shared" si="16"/>
        <v>x</v>
      </c>
    </row>
    <row r="79" spans="1:26" ht="16" x14ac:dyDescent="0.2">
      <c r="A79" s="72" t="s">
        <v>142</v>
      </c>
      <c r="B79" s="23"/>
      <c r="C79" s="16"/>
      <c r="D79" s="16"/>
      <c r="E79" s="16"/>
      <c r="F79" s="39"/>
      <c r="G79" s="38"/>
      <c r="H79" s="38"/>
      <c r="I79" s="75"/>
      <c r="J79" s="16"/>
      <c r="K79" s="92" t="s">
        <v>286</v>
      </c>
      <c r="L79" s="16"/>
      <c r="M79" s="16"/>
      <c r="N79" s="38"/>
      <c r="O79" s="38"/>
      <c r="P79" s="38"/>
      <c r="Q79" s="46">
        <f t="shared" si="5"/>
        <v>-1.7916666666666698</v>
      </c>
      <c r="R79" s="81">
        <f t="shared" si="6"/>
        <v>8.0140554438265552E-2</v>
      </c>
      <c r="S79" s="81" t="e" cm="1">
        <f t="array" ref="S79">_xlfn.IFS(
    FALSE, N("Check if X1 shading is ON"),
    $S$48&lt;&gt;"x", NA(),
    FALSE, N("Check if case is 'LEFT' and x axis value less than z score"),
    AND($D$67 = "LEFT", $Q79 &lt; IF($H$67="", 0, $H$67)), $R79,
    FALSE, N("Check if case is 'RIGHT' and x axis value greater than z score"),
    AND($D$67 = "RIGHT", $Q79 &gt; IF($H$67="", 0, $H$67)), $R79,
    FALSE, N("Check if case is 'TWO' and both directions"),
    AND(
        $D$67 = "TWO",
        OR($Q79 &lt; -ABS($H$67), $Q79 &gt; ABS($H$68))
    ), $R79,
    FALSE, N("Default case: Return NA()"),
    TRUE, NA()
)</f>
        <v>#VALUE!</v>
      </c>
      <c r="T79" s="81" t="e" cm="1">
        <f t="array" ref="T79">_xlfn.IFS(
    FALSE, N("Check if X1 shading is ON"),
    $S$48&lt;&gt;"x", NA(),
    FALSE, N("Check if case is 'LEFT' and x axis value less than z score"),
    AND($D$68 = "LEFT", $Q79 &lt; IF($H$68="", 0, $H$68)), $R79,
    FALSE, N("Check if case is 'RIGHT' and x axis value greater than z score"),
    AND($D$68 = "RIGHT", $Q79 &gt; IF($H$68="", 0, $H$68)), $R79,
    FALSE, N("Default case: Return NA()"),
    TRUE, NA()
)</f>
        <v>#N/A</v>
      </c>
      <c r="U79" s="81" t="e" cm="1">
        <f t="array" ref="U79">_xlfn.IFS(
    FALSE, N("Check if X1 shading is ON"),
    $U$48&lt;&gt;"x", NA(),
    FALSE, N("Check if case is 'LEFT' and x axis value less than z score"),
    AND($D$71 = "LEFT", $Q79 &lt; IF($H$71="", 0, $H$71)), $R79,
    FALSE, N("Check if case is 'RIGHT' and x axis value greater than z score"),
    AND($D$71 = "RIGHT", $Q79 &gt; IF($H$71="", 0, $H$71)), $R79,
    FALSE, N("Check if case is 'TWO' and both directions"),
    AND(
        $D$71 = "TWO",
        OR($Q79 &lt; -ABS($H$71), $Q79 &gt; ABS($H$71))
    ), $R79,
    FALSE, N("Default case: Return NA()"),
    TRUE, NA()
)</f>
        <v>#VALUE!</v>
      </c>
      <c r="V79" s="38"/>
      <c r="W79" s="23">
        <v>0.49999999999999789</v>
      </c>
      <c r="X79" s="23">
        <v>8.6000000000000007E-2</v>
      </c>
      <c r="Y79" s="23">
        <f t="shared" si="15"/>
        <v>8.6000000000000007E-2</v>
      </c>
      <c r="Z79" s="23" t="str">
        <f t="shared" si="16"/>
        <v>x</v>
      </c>
    </row>
    <row r="80" spans="1:26" ht="16" x14ac:dyDescent="0.2">
      <c r="A80" s="44" t="s">
        <v>289</v>
      </c>
      <c r="B80" s="5" t="s">
        <v>290</v>
      </c>
      <c r="C80" s="5" t="s">
        <v>44</v>
      </c>
      <c r="D80" s="44" t="s">
        <v>267</v>
      </c>
      <c r="E80" s="44" t="s">
        <v>291</v>
      </c>
      <c r="F80" s="66" t="s">
        <v>290</v>
      </c>
      <c r="G80" s="66" t="s">
        <v>44</v>
      </c>
      <c r="H80" s="66" t="s">
        <v>267</v>
      </c>
      <c r="I80" s="66" t="s">
        <v>292</v>
      </c>
      <c r="J80" s="16"/>
      <c r="K80" s="92" t="s">
        <v>293</v>
      </c>
      <c r="L80" s="16"/>
      <c r="M80" s="16"/>
      <c r="N80" s="38"/>
      <c r="O80" s="38"/>
      <c r="P80" s="38"/>
      <c r="Q80" s="46">
        <f t="shared" si="5"/>
        <v>-1.7500000000000031</v>
      </c>
      <c r="R80" s="81">
        <f t="shared" si="6"/>
        <v>8.6277318826511032E-2</v>
      </c>
      <c r="S80" s="81" t="e" cm="1">
        <f t="array" ref="S80">_xlfn.IFS(
    FALSE, N("Check if X1 shading is ON"),
    $S$48&lt;&gt;"x", NA(),
    FALSE, N("Check if case is 'LEFT' and x axis value less than z score"),
    AND($D$67 = "LEFT", $Q80 &lt; IF($H$67="", 0, $H$67)), $R80,
    FALSE, N("Check if case is 'RIGHT' and x axis value greater than z score"),
    AND($D$67 = "RIGHT", $Q80 &gt; IF($H$67="", 0, $H$67)), $R80,
    FALSE, N("Check if case is 'TWO' and both directions"),
    AND(
        $D$67 = "TWO",
        OR($Q80 &lt; -ABS($H$67), $Q80 &gt; ABS($H$68))
    ), $R80,
    FALSE, N("Default case: Return NA()"),
    TRUE, NA()
)</f>
        <v>#VALUE!</v>
      </c>
      <c r="T80" s="81" t="e" cm="1">
        <f t="array" ref="T80">_xlfn.IFS(
    FALSE, N("Check if X1 shading is ON"),
    $S$48&lt;&gt;"x", NA(),
    FALSE, N("Check if case is 'LEFT' and x axis value less than z score"),
    AND($D$68 = "LEFT", $Q80 &lt; IF($H$68="", 0, $H$68)), $R80,
    FALSE, N("Check if case is 'RIGHT' and x axis value greater than z score"),
    AND($D$68 = "RIGHT", $Q80 &gt; IF($H$68="", 0, $H$68)), $R80,
    FALSE, N("Default case: Return NA()"),
    TRUE, NA()
)</f>
        <v>#N/A</v>
      </c>
      <c r="U80" s="81" t="e" cm="1">
        <f t="array" ref="U80">_xlfn.IFS(
    FALSE, N("Check if X1 shading is ON"),
    $U$48&lt;&gt;"x", NA(),
    FALSE, N("Check if case is 'LEFT' and x axis value less than z score"),
    AND($D$71 = "LEFT", $Q80 &lt; IF($H$71="", 0, $H$71)), $R80,
    FALSE, N("Check if case is 'RIGHT' and x axis value greater than z score"),
    AND($D$71 = "RIGHT", $Q80 &gt; IF($H$71="", 0, $H$71)), $R80,
    FALSE, N("Check if case is 'TWO' and both directions"),
    AND(
        $D$71 = "TWO",
        OR($Q80 &lt; -ABS($H$71), $Q80 &gt; ABS($H$71))
    ), $R80,
    FALSE, N("Default case: Return NA()"),
    TRUE, NA()
)</f>
        <v>#VALUE!</v>
      </c>
      <c r="V80" s="38"/>
      <c r="W80" s="23">
        <v>0.66666666666666441</v>
      </c>
      <c r="X80" s="23">
        <v>8.6000000000000007E-2</v>
      </c>
      <c r="Y80" s="23">
        <f t="shared" si="15"/>
        <v>8.6000000000000007E-2</v>
      </c>
      <c r="Z80" s="23" t="str">
        <f t="shared" si="16"/>
        <v>x</v>
      </c>
    </row>
    <row r="81" spans="1:26" ht="153" x14ac:dyDescent="0.2">
      <c r="A81" s="76" t="str">
        <f>L58</f>
        <v>x</v>
      </c>
      <c r="B81" s="24">
        <v>0.49</v>
      </c>
      <c r="C81" s="64">
        <v>-3.5</v>
      </c>
      <c r="D81" s="69">
        <f>IF(
    $A$81="x",
    B81,
    NA()
)</f>
        <v>0.49</v>
      </c>
      <c r="E81" s="77" t="str" cm="1">
        <f t="array" ref="E81">_xlfn.IFS($B$67="normal pop",E83,$B$67="normal x̅",E84,$B$67="T x̅",E85,TRUE,"")</f>
        <v>x to P(x)
z = (x -μ) / σ
⟵ P(x) = P(z) = norm.s.dist(z, true)
⟶ P(x) = P(z) = 1-norm.s.dist(z, true)</v>
      </c>
      <c r="F81" s="24">
        <v>0.49</v>
      </c>
      <c r="G81" s="64">
        <v>3.5</v>
      </c>
      <c r="H81" s="64">
        <f>IF(
    $A$81="x",
    F81,
    NA()
)</f>
        <v>0.49</v>
      </c>
      <c r="I81" s="77" t="str" cm="1">
        <f t="array" ref="I81">_xlfn.IFS($B$67="normal pop",I83,$B$67="normal x̅",I84,$B$67="T x̅",I85,TRUE,"")</f>
        <v>P(x) to x
⟵ z = norm.s.inv(P(x))
⟶ z = norm.s.inv(1-P(x))
x = zσ + μ</v>
      </c>
      <c r="J81" s="16"/>
      <c r="K81" s="38"/>
      <c r="L81" s="16"/>
      <c r="M81" s="16"/>
      <c r="N81" s="38"/>
      <c r="O81" s="38"/>
      <c r="P81" s="38"/>
      <c r="Q81" s="46">
        <f t="shared" si="5"/>
        <v>-1.7083333333333364</v>
      </c>
      <c r="R81" s="81">
        <f t="shared" si="6"/>
        <v>9.2722889001515207E-2</v>
      </c>
      <c r="S81" s="81" t="e" cm="1">
        <f t="array" ref="S81">_xlfn.IFS(
    FALSE, N("Check if X1 shading is ON"),
    $S$48&lt;&gt;"x", NA(),
    FALSE, N("Check if case is 'LEFT' and x axis value less than z score"),
    AND($D$67 = "LEFT", $Q81 &lt; IF($H$67="", 0, $H$67)), $R81,
    FALSE, N("Check if case is 'RIGHT' and x axis value greater than z score"),
    AND($D$67 = "RIGHT", $Q81 &gt; IF($H$67="", 0, $H$67)), $R81,
    FALSE, N("Check if case is 'TWO' and both directions"),
    AND(
        $D$67 = "TWO",
        OR($Q81 &lt; -ABS($H$67), $Q81 &gt; ABS($H$68))
    ), $R81,
    FALSE, N("Default case: Return NA()"),
    TRUE, NA()
)</f>
        <v>#VALUE!</v>
      </c>
      <c r="T81" s="81" t="e" cm="1">
        <f t="array" ref="T81">_xlfn.IFS(
    FALSE, N("Check if X1 shading is ON"),
    $S$48&lt;&gt;"x", NA(),
    FALSE, N("Check if case is 'LEFT' and x axis value less than z score"),
    AND($D$68 = "LEFT", $Q81 &lt; IF($H$68="", 0, $H$68)), $R81,
    FALSE, N("Check if case is 'RIGHT' and x axis value greater than z score"),
    AND($D$68 = "RIGHT", $Q81 &gt; IF($H$68="", 0, $H$68)), $R81,
    FALSE, N("Default case: Return NA()"),
    TRUE, NA()
)</f>
        <v>#N/A</v>
      </c>
      <c r="U81" s="81" t="e" cm="1">
        <f t="array" ref="U81">_xlfn.IFS(
    FALSE, N("Check if X1 shading is ON"),
    $U$48&lt;&gt;"x", NA(),
    FALSE, N("Check if case is 'LEFT' and x axis value less than z score"),
    AND($D$71 = "LEFT", $Q81 &lt; IF($H$71="", 0, $H$71)), $R81,
    FALSE, N("Check if case is 'RIGHT' and x axis value greater than z score"),
    AND($D$71 = "RIGHT", $Q81 &gt; IF($H$71="", 0, $H$71)), $R81,
    FALSE, N("Check if case is 'TWO' and both directions"),
    AND(
        $D$71 = "TWO",
        OR($Q81 &lt; -ABS($H$71), $Q81 &gt; ABS($H$71))
    ), $R81,
    FALSE, N("Default case: Return NA()"),
    TRUE, NA()
)</f>
        <v>#VALUE!</v>
      </c>
      <c r="V81" s="38"/>
      <c r="W81" s="23">
        <v>0.83333333333333093</v>
      </c>
      <c r="X81" s="23">
        <v>8.6000000000000007E-2</v>
      </c>
      <c r="Y81" s="23">
        <f t="shared" si="15"/>
        <v>8.6000000000000007E-2</v>
      </c>
      <c r="Z81" s="23" t="str">
        <f t="shared" si="16"/>
        <v>x</v>
      </c>
    </row>
    <row r="82" spans="1:26" ht="16" x14ac:dyDescent="0.2">
      <c r="A82" s="63"/>
      <c r="B82" s="38"/>
      <c r="C82" s="38"/>
      <c r="D82" s="38"/>
      <c r="E82" s="38"/>
      <c r="F82" s="39"/>
      <c r="G82" s="38"/>
      <c r="H82" s="38"/>
      <c r="I82" s="38"/>
      <c r="J82" s="16"/>
      <c r="K82" s="38"/>
      <c r="L82" s="38"/>
      <c r="M82" s="38"/>
      <c r="N82" s="38"/>
      <c r="O82" s="38"/>
      <c r="P82" s="38"/>
      <c r="Q82" s="46">
        <f t="shared" si="5"/>
        <v>-1.6666666666666696</v>
      </c>
      <c r="R82" s="81">
        <f t="shared" si="6"/>
        <v>9.9477138792748207E-2</v>
      </c>
      <c r="S82" s="81" t="e" cm="1">
        <f t="array" ref="S82">_xlfn.IFS(
    FALSE, N("Check if X1 shading is ON"),
    $S$48&lt;&gt;"x", NA(),
    FALSE, N("Check if case is 'LEFT' and x axis value less than z score"),
    AND($D$67 = "LEFT", $Q82 &lt; IF($H$67="", 0, $H$67)), $R82,
    FALSE, N("Check if case is 'RIGHT' and x axis value greater than z score"),
    AND($D$67 = "RIGHT", $Q82 &gt; IF($H$67="", 0, $H$67)), $R82,
    FALSE, N("Check if case is 'TWO' and both directions"),
    AND(
        $D$67 = "TWO",
        OR($Q82 &lt; -ABS($H$67), $Q82 &gt; ABS($H$68))
    ), $R82,
    FALSE, N("Default case: Return NA()"),
    TRUE, NA()
)</f>
        <v>#VALUE!</v>
      </c>
      <c r="T82" s="81" t="e" cm="1">
        <f t="array" ref="T82">_xlfn.IFS(
    FALSE, N("Check if X1 shading is ON"),
    $S$48&lt;&gt;"x", NA(),
    FALSE, N("Check if case is 'LEFT' and x axis value less than z score"),
    AND($D$68 = "LEFT", $Q82 &lt; IF($H$68="", 0, $H$68)), $R82,
    FALSE, N("Check if case is 'RIGHT' and x axis value greater than z score"),
    AND($D$68 = "RIGHT", $Q82 &gt; IF($H$68="", 0, $H$68)), $R82,
    FALSE, N("Default case: Return NA()"),
    TRUE, NA()
)</f>
        <v>#N/A</v>
      </c>
      <c r="U82" s="81" t="e" cm="1">
        <f t="array" ref="U82">_xlfn.IFS(
    FALSE, N("Check if X1 shading is ON"),
    $U$48&lt;&gt;"x", NA(),
    FALSE, N("Check if case is 'LEFT' and x axis value less than z score"),
    AND($D$71 = "LEFT", $Q82 &lt; IF($H$71="", 0, $H$71)), $R82,
    FALSE, N("Check if case is 'RIGHT' and x axis value greater than z score"),
    AND($D$71 = "RIGHT", $Q82 &gt; IF($H$71="", 0, $H$71)), $R82,
    FALSE, N("Check if case is 'TWO' and both directions"),
    AND(
        $D$71 = "TWO",
        OR($Q82 &lt; -ABS($H$71), $Q82 &gt; ABS($H$71))
    ), $R82,
    FALSE, N("Default case: Return NA()"),
    TRUE, NA()
)</f>
        <v>#VALUE!</v>
      </c>
      <c r="V82" s="38"/>
      <c r="W82" s="23">
        <v>1.1666666666666643</v>
      </c>
      <c r="X82" s="23">
        <v>8.6000000000000007E-2</v>
      </c>
      <c r="Y82" s="23">
        <f t="shared" si="15"/>
        <v>8.6000000000000007E-2</v>
      </c>
      <c r="Z82" s="23" t="str">
        <f t="shared" si="16"/>
        <v>x</v>
      </c>
    </row>
    <row r="83" spans="1:26" ht="153" x14ac:dyDescent="0.2">
      <c r="A83" s="39"/>
      <c r="B83" s="23"/>
      <c r="C83" s="23"/>
      <c r="D83" s="63" t="s">
        <v>5</v>
      </c>
      <c r="E83" s="77" t="s">
        <v>300</v>
      </c>
      <c r="F83" s="39"/>
      <c r="G83" s="38"/>
      <c r="H83" s="39"/>
      <c r="I83" s="77" t="s">
        <v>301</v>
      </c>
      <c r="J83" s="16"/>
      <c r="K83" s="38"/>
      <c r="L83" s="38"/>
      <c r="M83" s="38"/>
      <c r="N83" s="38"/>
      <c r="O83" s="38"/>
      <c r="P83" s="38"/>
      <c r="Q83" s="46">
        <f t="shared" si="5"/>
        <v>-1.6250000000000029</v>
      </c>
      <c r="R83" s="81">
        <f t="shared" si="6"/>
        <v>0.10653826813058456</v>
      </c>
      <c r="S83" s="81" t="e" cm="1">
        <f t="array" ref="S83">_xlfn.IFS(
    FALSE, N("Check if X1 shading is ON"),
    $S$48&lt;&gt;"x", NA(),
    FALSE, N("Check if case is 'LEFT' and x axis value less than z score"),
    AND($D$67 = "LEFT", $Q83 &lt; IF($H$67="", 0, $H$67)), $R83,
    FALSE, N("Check if case is 'RIGHT' and x axis value greater than z score"),
    AND($D$67 = "RIGHT", $Q83 &gt; IF($H$67="", 0, $H$67)), $R83,
    FALSE, N("Check if case is 'TWO' and both directions"),
    AND(
        $D$67 = "TWO",
        OR($Q83 &lt; -ABS($H$67), $Q83 &gt; ABS($H$68))
    ), $R83,
    FALSE, N("Default case: Return NA()"),
    TRUE, NA()
)</f>
        <v>#VALUE!</v>
      </c>
      <c r="T83" s="81" t="e" cm="1">
        <f t="array" ref="T83">_xlfn.IFS(
    FALSE, N("Check if X1 shading is ON"),
    $S$48&lt;&gt;"x", NA(),
    FALSE, N("Check if case is 'LEFT' and x axis value less than z score"),
    AND($D$68 = "LEFT", $Q83 &lt; IF($H$68="", 0, $H$68)), $R83,
    FALSE, N("Check if case is 'RIGHT' and x axis value greater than z score"),
    AND($D$68 = "RIGHT", $Q83 &gt; IF($H$68="", 0, $H$68)), $R83,
    FALSE, N("Default case: Return NA()"),
    TRUE, NA()
)</f>
        <v>#N/A</v>
      </c>
      <c r="U83" s="81" t="e" cm="1">
        <f t="array" ref="U83">_xlfn.IFS(
    FALSE, N("Check if X1 shading is ON"),
    $U$48&lt;&gt;"x", NA(),
    FALSE, N("Check if case is 'LEFT' and x axis value less than z score"),
    AND($D$71 = "LEFT", $Q83 &lt; IF($H$71="", 0, $H$71)), $R83,
    FALSE, N("Check if case is 'RIGHT' and x axis value greater than z score"),
    AND($D$71 = "RIGHT", $Q83 &gt; IF($H$71="", 0, $H$71)), $R83,
    FALSE, N("Check if case is 'TWO' and both directions"),
    AND(
        $D$71 = "TWO",
        OR($Q83 &lt; -ABS($H$71), $Q83 &gt; ABS($H$71))
    ), $R83,
    FALSE, N("Default case: Return NA()"),
    TRUE, NA()
)</f>
        <v>#VALUE!</v>
      </c>
      <c r="V83" s="38"/>
      <c r="W83" s="23">
        <v>1.3333333333333313</v>
      </c>
      <c r="X83" s="23">
        <v>8.6000000000000007E-2</v>
      </c>
      <c r="Y83" s="23">
        <f t="shared" si="15"/>
        <v>8.6000000000000007E-2</v>
      </c>
      <c r="Z83" s="23" t="str">
        <f t="shared" si="16"/>
        <v>x</v>
      </c>
    </row>
    <row r="84" spans="1:26" ht="153" x14ac:dyDescent="0.2">
      <c r="A84" s="39"/>
      <c r="B84" s="23"/>
      <c r="C84" s="23"/>
      <c r="D84" s="63" t="s">
        <v>304</v>
      </c>
      <c r="E84" s="77" t="s">
        <v>305</v>
      </c>
      <c r="F84" s="39"/>
      <c r="G84" s="38"/>
      <c r="H84" s="39"/>
      <c r="I84" s="77" t="s">
        <v>306</v>
      </c>
      <c r="J84" s="16"/>
      <c r="K84" s="38"/>
      <c r="L84" s="38"/>
      <c r="M84" s="38"/>
      <c r="N84" s="38"/>
      <c r="O84" s="38"/>
      <c r="P84" s="38"/>
      <c r="Q84" s="46">
        <f t="shared" si="5"/>
        <v>-1.5833333333333361</v>
      </c>
      <c r="R84" s="81">
        <f t="shared" si="6"/>
        <v>0.11390269412019136</v>
      </c>
      <c r="S84" s="81" t="e" cm="1">
        <f t="array" ref="S84">_xlfn.IFS(
    FALSE, N("Check if X1 shading is ON"),
    $S$48&lt;&gt;"x", NA(),
    FALSE, N("Check if case is 'LEFT' and x axis value less than z score"),
    AND($D$67 = "LEFT", $Q84 &lt; IF($H$67="", 0, $H$67)), $R84,
    FALSE, N("Check if case is 'RIGHT' and x axis value greater than z score"),
    AND($D$67 = "RIGHT", $Q84 &gt; IF($H$67="", 0, $H$67)), $R84,
    FALSE, N("Check if case is 'TWO' and both directions"),
    AND(
        $D$67 = "TWO",
        OR($Q84 &lt; -ABS($H$67), $Q84 &gt; ABS($H$68))
    ), $R84,
    FALSE, N("Default case: Return NA()"),
    TRUE, NA()
)</f>
        <v>#VALUE!</v>
      </c>
      <c r="T84" s="81" t="e" cm="1">
        <f t="array" ref="T84">_xlfn.IFS(
    FALSE, N("Check if X1 shading is ON"),
    $S$48&lt;&gt;"x", NA(),
    FALSE, N("Check if case is 'LEFT' and x axis value less than z score"),
    AND($D$68 = "LEFT", $Q84 &lt; IF($H$68="", 0, $H$68)), $R84,
    FALSE, N("Check if case is 'RIGHT' and x axis value greater than z score"),
    AND($D$68 = "RIGHT", $Q84 &gt; IF($H$68="", 0, $H$68)), $R84,
    FALSE, N("Default case: Return NA()"),
    TRUE, NA()
)</f>
        <v>#N/A</v>
      </c>
      <c r="U84" s="81" t="e" cm="1">
        <f t="array" ref="U84">_xlfn.IFS(
    FALSE, N("Check if X1 shading is ON"),
    $U$48&lt;&gt;"x", NA(),
    FALSE, N("Check if case is 'LEFT' and x axis value less than z score"),
    AND($D$71 = "LEFT", $Q84 &lt; IF($H$71="", 0, $H$71)), $R84,
    FALSE, N("Check if case is 'RIGHT' and x axis value greater than z score"),
    AND($D$71 = "RIGHT", $Q84 &gt; IF($H$71="", 0, $H$71)), $R84,
    FALSE, N("Check if case is 'TWO' and both directions"),
    AND(
        $D$71 = "TWO",
        OR($Q84 &lt; -ABS($H$71), $Q84 &gt; ABS($H$71))
    ), $R84,
    FALSE, N("Default case: Return NA()"),
    TRUE, NA()
)</f>
        <v>#VALUE!</v>
      </c>
      <c r="V84" s="38"/>
      <c r="W84" s="23">
        <v>1.4999999999999982</v>
      </c>
      <c r="X84" s="23">
        <v>8.6000000000000007E-2</v>
      </c>
      <c r="Y84" s="23">
        <f t="shared" si="15"/>
        <v>8.6000000000000007E-2</v>
      </c>
      <c r="Z84" s="23" t="str">
        <f t="shared" si="16"/>
        <v>x</v>
      </c>
    </row>
    <row r="85" spans="1:26" ht="136" x14ac:dyDescent="0.2">
      <c r="A85" s="38"/>
      <c r="B85" s="38"/>
      <c r="C85" s="38"/>
      <c r="D85" s="63" t="s">
        <v>310</v>
      </c>
      <c r="E85" s="77" t="s">
        <v>311</v>
      </c>
      <c r="F85" s="38"/>
      <c r="G85" s="38"/>
      <c r="H85" s="38"/>
      <c r="I85" s="77" t="s">
        <v>312</v>
      </c>
      <c r="J85" s="16"/>
      <c r="K85" s="38"/>
      <c r="L85" s="38"/>
      <c r="M85" s="38"/>
      <c r="N85" s="38"/>
      <c r="O85" s="38"/>
      <c r="P85" s="38"/>
      <c r="Q85" s="46">
        <f t="shared" si="5"/>
        <v>-1.5416666666666694</v>
      </c>
      <c r="R85" s="81">
        <f t="shared" si="6"/>
        <v>0.12156495028818042</v>
      </c>
      <c r="S85" s="81" t="e" cm="1">
        <f t="array" ref="S85">_xlfn.IFS(
    FALSE, N("Check if X1 shading is ON"),
    $S$48&lt;&gt;"x", NA(),
    FALSE, N("Check if case is 'LEFT' and x axis value less than z score"),
    AND($D$67 = "LEFT", $Q85 &lt; IF($H$67="", 0, $H$67)), $R85,
    FALSE, N("Check if case is 'RIGHT' and x axis value greater than z score"),
    AND($D$67 = "RIGHT", $Q85 &gt; IF($H$67="", 0, $H$67)), $R85,
    FALSE, N("Check if case is 'TWO' and both directions"),
    AND(
        $D$67 = "TWO",
        OR($Q85 &lt; -ABS($H$67), $Q85 &gt; ABS($H$68))
    ), $R85,
    FALSE, N("Default case: Return NA()"),
    TRUE, NA()
)</f>
        <v>#VALUE!</v>
      </c>
      <c r="T85" s="81" t="e" cm="1">
        <f t="array" ref="T85">_xlfn.IFS(
    FALSE, N("Check if X1 shading is ON"),
    $S$48&lt;&gt;"x", NA(),
    FALSE, N("Check if case is 'LEFT' and x axis value less than z score"),
    AND($D$68 = "LEFT", $Q85 &lt; IF($H$68="", 0, $H$68)), $R85,
    FALSE, N("Check if case is 'RIGHT' and x axis value greater than z score"),
    AND($D$68 = "RIGHT", $Q85 &gt; IF($H$68="", 0, $H$68)), $R85,
    FALSE, N("Default case: Return NA()"),
    TRUE, NA()
)</f>
        <v>#N/A</v>
      </c>
      <c r="U85" s="81" t="e" cm="1">
        <f t="array" ref="U85">_xlfn.IFS(
    FALSE, N("Check if X1 shading is ON"),
    $U$48&lt;&gt;"x", NA(),
    FALSE, N("Check if case is 'LEFT' and x axis value less than z score"),
    AND($D$71 = "LEFT", $Q85 &lt; IF($H$71="", 0, $H$71)), $R85,
    FALSE, N("Check if case is 'RIGHT' and x axis value greater than z score"),
    AND($D$71 = "RIGHT", $Q85 &gt; IF($H$71="", 0, $H$71)), $R85,
    FALSE, N("Check if case is 'TWO' and both directions"),
    AND(
        $D$71 = "TWO",
        OR($Q85 &lt; -ABS($H$71), $Q85 &gt; ABS($H$71))
    ), $R85,
    FALSE, N("Default case: Return NA()"),
    TRUE, NA()
)</f>
        <v>#VALUE!</v>
      </c>
      <c r="V85" s="38"/>
      <c r="W85" s="23">
        <v>1.6666666666666652</v>
      </c>
      <c r="X85" s="23">
        <v>8.6000000000000007E-2</v>
      </c>
      <c r="Y85" s="23">
        <f t="shared" si="15"/>
        <v>8.6000000000000007E-2</v>
      </c>
      <c r="Z85" s="23" t="str">
        <f t="shared" si="16"/>
        <v>x</v>
      </c>
    </row>
    <row r="86" spans="1:26" ht="16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38"/>
      <c r="L86" s="38"/>
      <c r="M86" s="38"/>
      <c r="N86" s="38"/>
      <c r="O86" s="38"/>
      <c r="P86" s="38"/>
      <c r="Q86" s="46">
        <f t="shared" si="5"/>
        <v>-1.5000000000000027</v>
      </c>
      <c r="R86" s="81">
        <f t="shared" si="6"/>
        <v>0.12951759566589122</v>
      </c>
      <c r="S86" s="81" t="e" cm="1">
        <f t="array" ref="S86">_xlfn.IFS(
    FALSE, N("Check if X1 shading is ON"),
    $S$48&lt;&gt;"x", NA(),
    FALSE, N("Check if case is 'LEFT' and x axis value less than z score"),
    AND($D$67 = "LEFT", $Q86 &lt; IF($H$67="", 0, $H$67)), $R86,
    FALSE, N("Check if case is 'RIGHT' and x axis value greater than z score"),
    AND($D$67 = "RIGHT", $Q86 &gt; IF($H$67="", 0, $H$67)), $R86,
    FALSE, N("Check if case is 'TWO' and both directions"),
    AND(
        $D$67 = "TWO",
        OR($Q86 &lt; -ABS($H$67), $Q86 &gt; ABS($H$68))
    ), $R86,
    FALSE, N("Default case: Return NA()"),
    TRUE, NA()
)</f>
        <v>#VALUE!</v>
      </c>
      <c r="T86" s="81" t="e" cm="1">
        <f t="array" ref="T86">_xlfn.IFS(
    FALSE, N("Check if X1 shading is ON"),
    $S$48&lt;&gt;"x", NA(),
    FALSE, N("Check if case is 'LEFT' and x axis value less than z score"),
    AND($D$68 = "LEFT", $Q86 &lt; IF($H$68="", 0, $H$68)), $R86,
    FALSE, N("Check if case is 'RIGHT' and x axis value greater than z score"),
    AND($D$68 = "RIGHT", $Q86 &gt; IF($H$68="", 0, $H$68)), $R86,
    FALSE, N("Default case: Return NA()"),
    TRUE, NA()
)</f>
        <v>#N/A</v>
      </c>
      <c r="U86" s="81" t="e" cm="1">
        <f t="array" ref="U86">_xlfn.IFS(
    FALSE, N("Check if X1 shading is ON"),
    $U$48&lt;&gt;"x", NA(),
    FALSE, N("Check if case is 'LEFT' and x axis value less than z score"),
    AND($D$71 = "LEFT", $Q86 &lt; IF($H$71="", 0, $H$71)), $R86,
    FALSE, N("Check if case is 'RIGHT' and x axis value greater than z score"),
    AND($D$71 = "RIGHT", $Q86 &gt; IF($H$71="", 0, $H$71)), $R86,
    FALSE, N("Check if case is 'TWO' and both directions"),
    AND(
        $D$71 = "TWO",
        OR($Q86 &lt; -ABS($H$71), $Q86 &gt; ABS($H$71))
    ), $R86,
    FALSE, N("Default case: Return NA()"),
    TRUE, NA()
)</f>
        <v>#VALUE!</v>
      </c>
      <c r="V86" s="38"/>
      <c r="W86" s="23">
        <v>-1.5000000000000027</v>
      </c>
      <c r="X86" s="23">
        <v>0.11</v>
      </c>
      <c r="Y86" s="23">
        <f t="shared" si="15"/>
        <v>0.11</v>
      </c>
      <c r="Z86" s="23" t="str">
        <f t="shared" si="16"/>
        <v>x</v>
      </c>
    </row>
    <row r="87" spans="1:26" ht="16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38"/>
      <c r="L87" s="38"/>
      <c r="M87" s="38"/>
      <c r="N87" s="38"/>
      <c r="O87" s="38"/>
      <c r="P87" s="38"/>
      <c r="Q87" s="46">
        <f t="shared" si="5"/>
        <v>-1.4583333333333359</v>
      </c>
      <c r="R87" s="81">
        <f t="shared" si="6"/>
        <v>0.13775113536619732</v>
      </c>
      <c r="S87" s="81" t="e" cm="1">
        <f t="array" ref="S87">_xlfn.IFS(
    FALSE, N("Check if X1 shading is ON"),
    $S$48&lt;&gt;"x", NA(),
    FALSE, N("Check if case is 'LEFT' and x axis value less than z score"),
    AND($D$67 = "LEFT", $Q87 &lt; IF($H$67="", 0, $H$67)), $R87,
    FALSE, N("Check if case is 'RIGHT' and x axis value greater than z score"),
    AND($D$67 = "RIGHT", $Q87 &gt; IF($H$67="", 0, $H$67)), $R87,
    FALSE, N("Check if case is 'TWO' and both directions"),
    AND(
        $D$67 = "TWO",
        OR($Q87 &lt; -ABS($H$67), $Q87 &gt; ABS($H$68))
    ), $R87,
    FALSE, N("Default case: Return NA()"),
    TRUE, NA()
)</f>
        <v>#VALUE!</v>
      </c>
      <c r="T87" s="81" t="e" cm="1">
        <f t="array" ref="T87">_xlfn.IFS(
    FALSE, N("Check if X1 shading is ON"),
    $S$48&lt;&gt;"x", NA(),
    FALSE, N("Check if case is 'LEFT' and x axis value less than z score"),
    AND($D$68 = "LEFT", $Q87 &lt; IF($H$68="", 0, $H$68)), $R87,
    FALSE, N("Check if case is 'RIGHT' and x axis value greater than z score"),
    AND($D$68 = "RIGHT", $Q87 &gt; IF($H$68="", 0, $H$68)), $R87,
    FALSE, N("Default case: Return NA()"),
    TRUE, NA()
)</f>
        <v>#N/A</v>
      </c>
      <c r="U87" s="81" t="e" cm="1">
        <f t="array" ref="U87">_xlfn.IFS(
    FALSE, N("Check if X1 shading is ON"),
    $U$48&lt;&gt;"x", NA(),
    FALSE, N("Check if case is 'LEFT' and x axis value less than z score"),
    AND($D$71 = "LEFT", $Q87 &lt; IF($H$71="", 0, $H$71)), $R87,
    FALSE, N("Check if case is 'RIGHT' and x axis value greater than z score"),
    AND($D$71 = "RIGHT", $Q87 &gt; IF($H$71="", 0, $H$71)), $R87,
    FALSE, N("Check if case is 'TWO' and both directions"),
    AND(
        $D$71 = "TWO",
        OR($Q87 &lt; -ABS($H$71), $Q87 &gt; ABS($H$71))
    ), $R87,
    FALSE, N("Default case: Return NA()"),
    TRUE, NA()
)</f>
        <v>#VALUE!</v>
      </c>
      <c r="V87" s="38"/>
      <c r="W87" s="23">
        <v>-1.3333333333333357</v>
      </c>
      <c r="X87" s="23">
        <v>0.11</v>
      </c>
      <c r="Y87" s="23">
        <f t="shared" si="15"/>
        <v>0.11</v>
      </c>
      <c r="Z87" s="23" t="str">
        <f t="shared" si="16"/>
        <v>x</v>
      </c>
    </row>
    <row r="88" spans="1:26" ht="16" x14ac:dyDescent="0.2">
      <c r="A88" s="72" t="s">
        <v>320</v>
      </c>
      <c r="B88" s="23"/>
      <c r="C88" s="16"/>
      <c r="D88" s="16"/>
      <c r="E88" s="16"/>
      <c r="F88" s="39"/>
      <c r="G88" s="38"/>
      <c r="H88" s="46"/>
      <c r="I88" s="47"/>
      <c r="J88" s="38"/>
      <c r="K88" s="38"/>
      <c r="L88" s="38"/>
      <c r="M88" s="38"/>
      <c r="N88" s="38"/>
      <c r="O88" s="38"/>
      <c r="P88" s="38"/>
      <c r="Q88" s="46">
        <f t="shared" si="5"/>
        <v>-1.4166666666666692</v>
      </c>
      <c r="R88" s="81">
        <f t="shared" si="6"/>
        <v>0.14625395427953519</v>
      </c>
      <c r="S88" s="81" t="e" cm="1">
        <f t="array" ref="S88">_xlfn.IFS(
    FALSE, N("Check if X1 shading is ON"),
    $S$48&lt;&gt;"x", NA(),
    FALSE, N("Check if case is 'LEFT' and x axis value less than z score"),
    AND($D$67 = "LEFT", $Q88 &lt; IF($H$67="", 0, $H$67)), $R88,
    FALSE, N("Check if case is 'RIGHT' and x axis value greater than z score"),
    AND($D$67 = "RIGHT", $Q88 &gt; IF($H$67="", 0, $H$67)), $R88,
    FALSE, N("Check if case is 'TWO' and both directions"),
    AND(
        $D$67 = "TWO",
        OR($Q88 &lt; -ABS($H$67), $Q88 &gt; ABS($H$68))
    ), $R88,
    FALSE, N("Default case: Return NA()"),
    TRUE, NA()
)</f>
        <v>#VALUE!</v>
      </c>
      <c r="T88" s="81" t="e" cm="1">
        <f t="array" ref="T88">_xlfn.IFS(
    FALSE, N("Check if X1 shading is ON"),
    $S$48&lt;&gt;"x", NA(),
    FALSE, N("Check if case is 'LEFT' and x axis value less than z score"),
    AND($D$68 = "LEFT", $Q88 &lt; IF($H$68="", 0, $H$68)), $R88,
    FALSE, N("Check if case is 'RIGHT' and x axis value greater than z score"),
    AND($D$68 = "RIGHT", $Q88 &gt; IF($H$68="", 0, $H$68)), $R88,
    FALSE, N("Default case: Return NA()"),
    TRUE, NA()
)</f>
        <v>#N/A</v>
      </c>
      <c r="U88" s="81" t="e" cm="1">
        <f t="array" ref="U88">_xlfn.IFS(
    FALSE, N("Check if X1 shading is ON"),
    $U$48&lt;&gt;"x", NA(),
    FALSE, N("Check if case is 'LEFT' and x axis value less than z score"),
    AND($D$71 = "LEFT", $Q88 &lt; IF($H$71="", 0, $H$71)), $R88,
    FALSE, N("Check if case is 'RIGHT' and x axis value greater than z score"),
    AND($D$71 = "RIGHT", $Q88 &gt; IF($H$71="", 0, $H$71)), $R88,
    FALSE, N("Check if case is 'TWO' and both directions"),
    AND(
        $D$71 = "TWO",
        OR($Q88 &lt; -ABS($H$71), $Q88 &gt; ABS($H$71))
    ), $R88,
    FALSE, N("Default case: Return NA()"),
    TRUE, NA()
)</f>
        <v>#VALUE!</v>
      </c>
      <c r="V88" s="38"/>
      <c r="W88" s="23">
        <v>-1.1666666666666687</v>
      </c>
      <c r="X88" s="23">
        <v>0.11</v>
      </c>
      <c r="Y88" s="23">
        <f t="shared" si="15"/>
        <v>0.11</v>
      </c>
      <c r="Z88" s="23" t="str">
        <f t="shared" si="16"/>
        <v>x</v>
      </c>
    </row>
    <row r="89" spans="1:26" ht="16" x14ac:dyDescent="0.2">
      <c r="A89" s="44" t="s">
        <v>289</v>
      </c>
      <c r="B89" s="5" t="s">
        <v>290</v>
      </c>
      <c r="C89" s="5" t="s">
        <v>44</v>
      </c>
      <c r="D89" s="44" t="s">
        <v>267</v>
      </c>
      <c r="E89" s="66" t="s">
        <v>324</v>
      </c>
      <c r="F89" s="66" t="s">
        <v>325</v>
      </c>
      <c r="G89" s="44" t="s">
        <v>268</v>
      </c>
      <c r="H89" s="46"/>
      <c r="I89" s="47"/>
      <c r="J89" s="38"/>
      <c r="K89" s="38"/>
      <c r="L89" s="38"/>
      <c r="M89" s="38"/>
      <c r="N89" s="38"/>
      <c r="O89" s="38"/>
      <c r="P89" s="38"/>
      <c r="Q89" s="46">
        <f t="shared" si="5"/>
        <v>-1.3750000000000024</v>
      </c>
      <c r="R89" s="81">
        <f t="shared" si="6"/>
        <v>0.15501226545829269</v>
      </c>
      <c r="S89" s="81" t="e" cm="1">
        <f t="array" ref="S89">_xlfn.IFS(
    FALSE, N("Check if X1 shading is ON"),
    $S$48&lt;&gt;"x", NA(),
    FALSE, N("Check if case is 'LEFT' and x axis value less than z score"),
    AND($D$67 = "LEFT", $Q89 &lt; IF($H$67="", 0, $H$67)), $R89,
    FALSE, N("Check if case is 'RIGHT' and x axis value greater than z score"),
    AND($D$67 = "RIGHT", $Q89 &gt; IF($H$67="", 0, $H$67)), $R89,
    FALSE, N("Check if case is 'TWO' and both directions"),
    AND(
        $D$67 = "TWO",
        OR($Q89 &lt; -ABS($H$67), $Q89 &gt; ABS($H$68))
    ), $R89,
    FALSE, N("Default case: Return NA()"),
    TRUE, NA()
)</f>
        <v>#VALUE!</v>
      </c>
      <c r="T89" s="81" t="e" cm="1">
        <f t="array" ref="T89">_xlfn.IFS(
    FALSE, N("Check if X1 shading is ON"),
    $S$48&lt;&gt;"x", NA(),
    FALSE, N("Check if case is 'LEFT' and x axis value less than z score"),
    AND($D$68 = "LEFT", $Q89 &lt; IF($H$68="", 0, $H$68)), $R89,
    FALSE, N("Check if case is 'RIGHT' and x axis value greater than z score"),
    AND($D$68 = "RIGHT", $Q89 &gt; IF($H$68="", 0, $H$68)), $R89,
    FALSE, N("Default case: Return NA()"),
    TRUE, NA()
)</f>
        <v>#N/A</v>
      </c>
      <c r="U89" s="81" t="e" cm="1">
        <f t="array" ref="U89">_xlfn.IFS(
    FALSE, N("Check if X1 shading is ON"),
    $U$48&lt;&gt;"x", NA(),
    FALSE, N("Check if case is 'LEFT' and x axis value less than z score"),
    AND($D$71 = "LEFT", $Q89 &lt; IF($H$71="", 0, $H$71)), $R89,
    FALSE, N("Check if case is 'RIGHT' and x axis value greater than z score"),
    AND($D$71 = "RIGHT", $Q89 &gt; IF($H$71="", 0, $H$71)), $R89,
    FALSE, N("Check if case is 'TWO' and both directions"),
    AND(
        $D$71 = "TWO",
        OR($Q89 &lt; -ABS($H$71), $Q89 &gt; ABS($H$71))
    ), $R89,
    FALSE, N("Default case: Return NA()"),
    TRUE, NA()
)</f>
        <v>#VALUE!</v>
      </c>
      <c r="V89" s="38"/>
      <c r="W89" s="23">
        <v>-0.83333333333333526</v>
      </c>
      <c r="X89" s="23">
        <v>0.11</v>
      </c>
      <c r="Y89" s="23">
        <f t="shared" si="15"/>
        <v>0.11</v>
      </c>
      <c r="Z89" s="23" t="str">
        <f t="shared" si="16"/>
        <v>x</v>
      </c>
    </row>
    <row r="90" spans="1:26" ht="17" x14ac:dyDescent="0.2">
      <c r="A90" s="41" t="str" cm="1">
        <f t="array" aca="1" ref="A90" ca="1">IFERROR(
    IF(
        OR(
            AND(ISNUMBER(INDIRECT("A2")), ISNUMBER(INDIRECT("B2")), INDIRECT("A2") &gt; 0, INDIRECT("B2") &gt; 0, INDIRECT("A2") = INDIRECT("B2")),
            AND(ISNUMBER(INDIRECT("B2")), ISNUMBER(INDIRECT("C2")), INDIRECT("B2") &gt; 0, INDIRECT("C2") &gt; 0, INDIRECT("B2") = INDIRECT("C2")),
            AND(ISNUMBER(INDIRECT("C2")), ISNUMBER(INDIRECT("D2")), INDIRECT("C2") &gt; 0, INDIRECT("D2") &gt; 0, INDIRECT("C2") = INDIRECT("D2")),
            AND(ISNUMBER(INDIRECT("D2")), ISNUMBER(INDIRECT("E2")), INDIRECT("D2") &gt; 0, INDIRECT("E2") &gt; 0, INDIRECT("D2") = INDIRECT("E2"))
        ),
        L61,
        "0"
    ),
    ""
)</f>
        <v>0</v>
      </c>
      <c r="B90" s="25">
        <v>0.15</v>
      </c>
      <c r="C90" s="41">
        <v>0</v>
      </c>
      <c r="D90" s="41" t="e">
        <f ca="1">IF(A90="x",B90,NA())</f>
        <v>#N/A</v>
      </c>
      <c r="E90" s="79">
        <f ca="1">RANDBETWEEN(1,10)</f>
        <v>2</v>
      </c>
      <c r="F90" s="112" t="s">
        <v>328</v>
      </c>
      <c r="G90" s="80" t="str" cm="1">
        <f t="array" aca="1" ref="G90" ca="1">INDEX(F90:F99,E90,1)</f>
        <v>LIT!</v>
      </c>
      <c r="H90" s="16"/>
      <c r="I90" s="16"/>
      <c r="J90" s="16"/>
      <c r="K90" s="38"/>
      <c r="L90" s="38"/>
      <c r="M90" s="38"/>
      <c r="N90" s="38"/>
      <c r="O90" s="38"/>
      <c r="P90" s="38"/>
      <c r="Q90" s="46">
        <f t="shared" si="5"/>
        <v>-1.3333333333333357</v>
      </c>
      <c r="R90" s="81">
        <f t="shared" si="6"/>
        <v>0.1640100746759931</v>
      </c>
      <c r="S90" s="81" t="e" cm="1">
        <f t="array" ref="S90">_xlfn.IFS(
    FALSE, N("Check if X1 shading is ON"),
    $S$48&lt;&gt;"x", NA(),
    FALSE, N("Check if case is 'LEFT' and x axis value less than z score"),
    AND($D$67 = "LEFT", $Q90 &lt; IF($H$67="", 0, $H$67)), $R90,
    FALSE, N("Check if case is 'RIGHT' and x axis value greater than z score"),
    AND($D$67 = "RIGHT", $Q90 &gt; IF($H$67="", 0, $H$67)), $R90,
    FALSE, N("Check if case is 'TWO' and both directions"),
    AND(
        $D$67 = "TWO",
        OR($Q90 &lt; -ABS($H$67), $Q90 &gt; ABS($H$68))
    ), $R90,
    FALSE, N("Default case: Return NA()"),
    TRUE, NA()
)</f>
        <v>#VALUE!</v>
      </c>
      <c r="T90" s="81" t="e" cm="1">
        <f t="array" ref="T90">_xlfn.IFS(
    FALSE, N("Check if X1 shading is ON"),
    $S$48&lt;&gt;"x", NA(),
    FALSE, N("Check if case is 'LEFT' and x axis value less than z score"),
    AND($D$68 = "LEFT", $Q90 &lt; IF($H$68="", 0, $H$68)), $R90,
    FALSE, N("Check if case is 'RIGHT' and x axis value greater than z score"),
    AND($D$68 = "RIGHT", $Q90 &gt; IF($H$68="", 0, $H$68)), $R90,
    FALSE, N("Default case: Return NA()"),
    TRUE, NA()
)</f>
        <v>#N/A</v>
      </c>
      <c r="U90" s="81" t="e" cm="1">
        <f t="array" ref="U90">_xlfn.IFS(
    FALSE, N("Check if X1 shading is ON"),
    $U$48&lt;&gt;"x", NA(),
    FALSE, N("Check if case is 'LEFT' and x axis value less than z score"),
    AND($D$71 = "LEFT", $Q90 &lt; IF($H$71="", 0, $H$71)), $R90,
    FALSE, N("Check if case is 'RIGHT' and x axis value greater than z score"),
    AND($D$71 = "RIGHT", $Q90 &gt; IF($H$71="", 0, $H$71)), $R90,
    FALSE, N("Check if case is 'TWO' and both directions"),
    AND(
        $D$71 = "TWO",
        OR($Q90 &lt; -ABS($H$71), $Q90 &gt; ABS($H$71))
    ), $R90,
    FALSE, N("Default case: Return NA()"),
    TRUE, NA()
)</f>
        <v>#VALUE!</v>
      </c>
      <c r="V90" s="38"/>
      <c r="W90" s="23">
        <v>-0.66666666666666874</v>
      </c>
      <c r="X90" s="23">
        <v>0.11</v>
      </c>
      <c r="Y90" s="23">
        <f t="shared" si="15"/>
        <v>0.11</v>
      </c>
      <c r="Z90" s="23" t="str">
        <f t="shared" si="16"/>
        <v>x</v>
      </c>
    </row>
    <row r="91" spans="1:26" ht="16" x14ac:dyDescent="0.2">
      <c r="A91" s="39"/>
      <c r="B91" s="23"/>
      <c r="C91" s="39"/>
      <c r="D91" s="39"/>
      <c r="E91" s="38"/>
      <c r="F91" s="113" t="s">
        <v>333</v>
      </c>
      <c r="G91" s="38"/>
      <c r="H91" s="16"/>
      <c r="I91" s="16"/>
      <c r="J91" s="16"/>
      <c r="K91" s="38"/>
      <c r="L91" s="38"/>
      <c r="M91" s="38"/>
      <c r="N91" s="38"/>
      <c r="O91" s="38"/>
      <c r="P91" s="38"/>
      <c r="Q91" s="46">
        <f t="shared" si="5"/>
        <v>-1.291666666666669</v>
      </c>
      <c r="R91" s="81">
        <f t="shared" si="6"/>
        <v>0.17322916253851786</v>
      </c>
      <c r="S91" s="81" t="e" cm="1">
        <f t="array" ref="S91">_xlfn.IFS(
    FALSE, N("Check if X1 shading is ON"),
    $S$48&lt;&gt;"x", NA(),
    FALSE, N("Check if case is 'LEFT' and x axis value less than z score"),
    AND($D$67 = "LEFT", $Q91 &lt; IF($H$67="", 0, $H$67)), $R91,
    FALSE, N("Check if case is 'RIGHT' and x axis value greater than z score"),
    AND($D$67 = "RIGHT", $Q91 &gt; IF($H$67="", 0, $H$67)), $R91,
    FALSE, N("Check if case is 'TWO' and both directions"),
    AND(
        $D$67 = "TWO",
        OR($Q91 &lt; -ABS($H$67), $Q91 &gt; ABS($H$68))
    ), $R91,
    FALSE, N("Default case: Return NA()"),
    TRUE, NA()
)</f>
        <v>#VALUE!</v>
      </c>
      <c r="T91" s="81" t="e" cm="1">
        <f t="array" ref="T91">_xlfn.IFS(
    FALSE, N("Check if X1 shading is ON"),
    $S$48&lt;&gt;"x", NA(),
    FALSE, N("Check if case is 'LEFT' and x axis value less than z score"),
    AND($D$68 = "LEFT", $Q91 &lt; IF($H$68="", 0, $H$68)), $R91,
    FALSE, N("Check if case is 'RIGHT' and x axis value greater than z score"),
    AND($D$68 = "RIGHT", $Q91 &gt; IF($H$68="", 0, $H$68)), $R91,
    FALSE, N("Default case: Return NA()"),
    TRUE, NA()
)</f>
        <v>#N/A</v>
      </c>
      <c r="U91" s="81" t="e" cm="1">
        <f t="array" ref="U91">_xlfn.IFS(
    FALSE, N("Check if X1 shading is ON"),
    $U$48&lt;&gt;"x", NA(),
    FALSE, N("Check if case is 'LEFT' and x axis value less than z score"),
    AND($D$71 = "LEFT", $Q91 &lt; IF($H$71="", 0, $H$71)), $R91,
    FALSE, N("Check if case is 'RIGHT' and x axis value greater than z score"),
    AND($D$71 = "RIGHT", $Q91 &gt; IF($H$71="", 0, $H$71)), $R91,
    FALSE, N("Check if case is 'TWO' and both directions"),
    AND(
        $D$71 = "TWO",
        OR($Q91 &lt; -ABS($H$71), $Q91 &gt; ABS($H$71))
    ), $R91,
    FALSE, N("Default case: Return NA()"),
    TRUE, NA()
)</f>
        <v>#VALUE!</v>
      </c>
      <c r="V91" s="38"/>
      <c r="W91" s="23">
        <v>-0.50000000000000222</v>
      </c>
      <c r="X91" s="23">
        <v>0.11</v>
      </c>
      <c r="Y91" s="23">
        <f t="shared" si="15"/>
        <v>0.11</v>
      </c>
      <c r="Z91" s="23" t="str">
        <f t="shared" si="16"/>
        <v>x</v>
      </c>
    </row>
    <row r="92" spans="1:26" ht="16" x14ac:dyDescent="0.2">
      <c r="A92" s="39"/>
      <c r="B92" s="16"/>
      <c r="C92" s="23"/>
      <c r="D92" s="39"/>
      <c r="E92" s="38"/>
      <c r="F92" s="113" t="s">
        <v>337</v>
      </c>
      <c r="G92" s="38"/>
      <c r="H92" s="16"/>
      <c r="I92" s="16"/>
      <c r="J92" s="16"/>
      <c r="K92" s="38"/>
      <c r="L92" s="38"/>
      <c r="M92" s="38"/>
      <c r="N92" s="38"/>
      <c r="O92" s="38"/>
      <c r="P92" s="38"/>
      <c r="Q92" s="46">
        <f t="shared" si="5"/>
        <v>-1.2500000000000022</v>
      </c>
      <c r="R92" s="81">
        <f t="shared" si="6"/>
        <v>0.18264908538902141</v>
      </c>
      <c r="S92" s="81" t="e" cm="1">
        <f t="array" ref="S92">_xlfn.IFS(
    FALSE, N("Check if X1 shading is ON"),
    $S$48&lt;&gt;"x", NA(),
    FALSE, N("Check if case is 'LEFT' and x axis value less than z score"),
    AND($D$67 = "LEFT", $Q92 &lt; IF($H$67="", 0, $H$67)), $R92,
    FALSE, N("Check if case is 'RIGHT' and x axis value greater than z score"),
    AND($D$67 = "RIGHT", $Q92 &gt; IF($H$67="", 0, $H$67)), $R92,
    FALSE, N("Check if case is 'TWO' and both directions"),
    AND(
        $D$67 = "TWO",
        OR($Q92 &lt; -ABS($H$67), $Q92 &gt; ABS($H$68))
    ), $R92,
    FALSE, N("Default case: Return NA()"),
    TRUE, NA()
)</f>
        <v>#VALUE!</v>
      </c>
      <c r="T92" s="81" t="e" cm="1">
        <f t="array" ref="T92">_xlfn.IFS(
    FALSE, N("Check if X1 shading is ON"),
    $S$48&lt;&gt;"x", NA(),
    FALSE, N("Check if case is 'LEFT' and x axis value less than z score"),
    AND($D$68 = "LEFT", $Q92 &lt; IF($H$68="", 0, $H$68)), $R92,
    FALSE, N("Check if case is 'RIGHT' and x axis value greater than z score"),
    AND($D$68 = "RIGHT", $Q92 &gt; IF($H$68="", 0, $H$68)), $R92,
    FALSE, N("Default case: Return NA()"),
    TRUE, NA()
)</f>
        <v>#N/A</v>
      </c>
      <c r="U92" s="81" t="e" cm="1">
        <f t="array" ref="U92">_xlfn.IFS(
    FALSE, N("Check if X1 shading is ON"),
    $U$48&lt;&gt;"x", NA(),
    FALSE, N("Check if case is 'LEFT' and x axis value less than z score"),
    AND($D$71 = "LEFT", $Q92 &lt; IF($H$71="", 0, $H$71)), $R92,
    FALSE, N("Check if case is 'RIGHT' and x axis value greater than z score"),
    AND($D$71 = "RIGHT", $Q92 &gt; IF($H$71="", 0, $H$71)), $R92,
    FALSE, N("Check if case is 'TWO' and both directions"),
    AND(
        $D$71 = "TWO",
        OR($Q92 &lt; -ABS($H$71), $Q92 &gt; ABS($H$71))
    ), $R92,
    FALSE, N("Default case: Return NA()"),
    TRUE, NA()
)</f>
        <v>#VALUE!</v>
      </c>
      <c r="V92" s="38"/>
      <c r="W92" s="23">
        <v>-0.33333333333333548</v>
      </c>
      <c r="X92" s="23">
        <v>0.11</v>
      </c>
      <c r="Y92" s="23">
        <f t="shared" si="15"/>
        <v>0.11</v>
      </c>
      <c r="Z92" s="23" t="str">
        <f t="shared" si="16"/>
        <v>x</v>
      </c>
    </row>
    <row r="93" spans="1:26" ht="16" x14ac:dyDescent="0.2">
      <c r="A93" s="39"/>
      <c r="B93" s="16"/>
      <c r="C93" s="23"/>
      <c r="D93" s="39"/>
      <c r="E93" s="38"/>
      <c r="F93" s="113" t="s">
        <v>341</v>
      </c>
      <c r="G93" s="38"/>
      <c r="H93" s="16"/>
      <c r="I93" s="16"/>
      <c r="J93" s="16"/>
      <c r="K93" s="38"/>
      <c r="L93" s="38"/>
      <c r="M93" s="38"/>
      <c r="N93" s="38"/>
      <c r="O93" s="38"/>
      <c r="P93" s="38"/>
      <c r="Q93" s="46">
        <f t="shared" si="5"/>
        <v>-1.2083333333333355</v>
      </c>
      <c r="R93" s="81">
        <f t="shared" si="6"/>
        <v>0.19224719608678109</v>
      </c>
      <c r="S93" s="81" t="e" cm="1">
        <f t="array" ref="S93">_xlfn.IFS(
    FALSE, N("Check if X1 shading is ON"),
    $S$48&lt;&gt;"x", NA(),
    FALSE, N("Check if case is 'LEFT' and x axis value less than z score"),
    AND($D$67 = "LEFT", $Q93 &lt; IF($H$67="", 0, $H$67)), $R93,
    FALSE, N("Check if case is 'RIGHT' and x axis value greater than z score"),
    AND($D$67 = "RIGHT", $Q93 &gt; IF($H$67="", 0, $H$67)), $R93,
    FALSE, N("Check if case is 'TWO' and both directions"),
    AND(
        $D$67 = "TWO",
        OR($Q93 &lt; -ABS($H$67), $Q93 &gt; ABS($H$68))
    ), $R93,
    FALSE, N("Default case: Return NA()"),
    TRUE, NA()
)</f>
        <v>#VALUE!</v>
      </c>
      <c r="T93" s="81" t="e" cm="1">
        <f t="array" ref="T93">_xlfn.IFS(
    FALSE, N("Check if X1 shading is ON"),
    $S$48&lt;&gt;"x", NA(),
    FALSE, N("Check if case is 'LEFT' and x axis value less than z score"),
    AND($D$68 = "LEFT", $Q93 &lt; IF($H$68="", 0, $H$68)), $R93,
    FALSE, N("Check if case is 'RIGHT' and x axis value greater than z score"),
    AND($D$68 = "RIGHT", $Q93 &gt; IF($H$68="", 0, $H$68)), $R93,
    FALSE, N("Default case: Return NA()"),
    TRUE, NA()
)</f>
        <v>#N/A</v>
      </c>
      <c r="U93" s="81" t="e" cm="1">
        <f t="array" ref="U93">_xlfn.IFS(
    FALSE, N("Check if X1 shading is ON"),
    $U$48&lt;&gt;"x", NA(),
    FALSE, N("Check if case is 'LEFT' and x axis value less than z score"),
    AND($D$71 = "LEFT", $Q93 &lt; IF($H$71="", 0, $H$71)), $R93,
    FALSE, N("Check if case is 'RIGHT' and x axis value greater than z score"),
    AND($D$71 = "RIGHT", $Q93 &gt; IF($H$71="", 0, $H$71)), $R93,
    FALSE, N("Check if case is 'TWO' and both directions"),
    AND(
        $D$71 = "TWO",
        OR($Q93 &lt; -ABS($H$71), $Q93 &gt; ABS($H$71))
    ), $R93,
    FALSE, N("Default case: Return NA()"),
    TRUE, NA()
)</f>
        <v>#VALUE!</v>
      </c>
      <c r="V93" s="38"/>
      <c r="W93" s="23">
        <v>-0.16666666666666879</v>
      </c>
      <c r="X93" s="23">
        <v>0.11</v>
      </c>
      <c r="Y93" s="23">
        <f t="shared" si="15"/>
        <v>0.11</v>
      </c>
      <c r="Z93" s="23" t="str">
        <f t="shared" si="16"/>
        <v>x</v>
      </c>
    </row>
    <row r="94" spans="1:26" ht="16" x14ac:dyDescent="0.2">
      <c r="A94" s="39"/>
      <c r="B94" s="16"/>
      <c r="C94" s="23"/>
      <c r="D94" s="39"/>
      <c r="E94" s="38"/>
      <c r="F94" s="113" t="s">
        <v>343</v>
      </c>
      <c r="G94" s="38"/>
      <c r="H94" s="16"/>
      <c r="I94" s="16"/>
      <c r="J94" s="16"/>
      <c r="K94" s="38"/>
      <c r="L94" s="38"/>
      <c r="M94" s="38"/>
      <c r="N94" s="38"/>
      <c r="O94" s="38"/>
      <c r="P94" s="38"/>
      <c r="Q94" s="46">
        <f t="shared" si="5"/>
        <v>-1.1666666666666687</v>
      </c>
      <c r="R94" s="81">
        <f t="shared" si="6"/>
        <v>0.20199868555405839</v>
      </c>
      <c r="S94" s="81" t="e" cm="1">
        <f t="array" ref="S94">_xlfn.IFS(
    FALSE, N("Check if X1 shading is ON"),
    $S$48&lt;&gt;"x", NA(),
    FALSE, N("Check if case is 'LEFT' and x axis value less than z score"),
    AND($D$67 = "LEFT", $Q94 &lt; IF($H$67="", 0, $H$67)), $R94,
    FALSE, N("Check if case is 'RIGHT' and x axis value greater than z score"),
    AND($D$67 = "RIGHT", $Q94 &gt; IF($H$67="", 0, $H$67)), $R94,
    FALSE, N("Check if case is 'TWO' and both directions"),
    AND(
        $D$67 = "TWO",
        OR($Q94 &lt; -ABS($H$67), $Q94 &gt; ABS($H$68))
    ), $R94,
    FALSE, N("Default case: Return NA()"),
    TRUE, NA()
)</f>
        <v>#VALUE!</v>
      </c>
      <c r="T94" s="81" t="e" cm="1">
        <f t="array" ref="T94">_xlfn.IFS(
    FALSE, N("Check if X1 shading is ON"),
    $S$48&lt;&gt;"x", NA(),
    FALSE, N("Check if case is 'LEFT' and x axis value less than z score"),
    AND($D$68 = "LEFT", $Q94 &lt; IF($H$68="", 0, $H$68)), $R94,
    FALSE, N("Check if case is 'RIGHT' and x axis value greater than z score"),
    AND($D$68 = "RIGHT", $Q94 &gt; IF($H$68="", 0, $H$68)), $R94,
    FALSE, N("Default case: Return NA()"),
    TRUE, NA()
)</f>
        <v>#N/A</v>
      </c>
      <c r="U94" s="81" t="e" cm="1">
        <f t="array" ref="U94">_xlfn.IFS(
    FALSE, N("Check if X1 shading is ON"),
    $U$48&lt;&gt;"x", NA(),
    FALSE, N("Check if case is 'LEFT' and x axis value less than z score"),
    AND($D$71 = "LEFT", $Q94 &lt; IF($H$71="", 0, $H$71)), $R94,
    FALSE, N("Check if case is 'RIGHT' and x axis value greater than z score"),
    AND($D$71 = "RIGHT", $Q94 &gt; IF($H$71="", 0, $H$71)), $R94,
    FALSE, N("Check if case is 'TWO' and both directions"),
    AND(
        $D$71 = "TWO",
        OR($Q94 &lt; -ABS($H$71), $Q94 &gt; ABS($H$71))
    ), $R94,
    FALSE, N("Default case: Return NA()"),
    TRUE, NA()
)</f>
        <v>#VALUE!</v>
      </c>
      <c r="V94" s="38"/>
      <c r="W94" s="23">
        <v>0.16666666666666449</v>
      </c>
      <c r="X94" s="23">
        <v>0.11</v>
      </c>
      <c r="Y94" s="23">
        <f t="shared" si="15"/>
        <v>0.11</v>
      </c>
      <c r="Z94" s="23" t="str">
        <f t="shared" si="16"/>
        <v>x</v>
      </c>
    </row>
    <row r="95" spans="1:26" ht="16" x14ac:dyDescent="0.2">
      <c r="A95" s="39"/>
      <c r="B95" s="16"/>
      <c r="C95" s="23"/>
      <c r="D95" s="39"/>
      <c r="E95" s="38"/>
      <c r="F95" s="113" t="s">
        <v>347</v>
      </c>
      <c r="G95" s="38"/>
      <c r="H95" s="16"/>
      <c r="I95" s="16"/>
      <c r="J95" s="16"/>
      <c r="K95" s="38"/>
      <c r="L95" s="38"/>
      <c r="M95" s="38"/>
      <c r="N95" s="38"/>
      <c r="O95" s="38"/>
      <c r="P95" s="38"/>
      <c r="Q95" s="46">
        <f t="shared" si="5"/>
        <v>-1.125000000000002</v>
      </c>
      <c r="R95" s="81">
        <f t="shared" si="6"/>
        <v>0.21187664577569898</v>
      </c>
      <c r="S95" s="81" t="e" cm="1">
        <f t="array" ref="S95">_xlfn.IFS(
    FALSE, N("Check if X1 shading is ON"),
    $S$48&lt;&gt;"x", NA(),
    FALSE, N("Check if case is 'LEFT' and x axis value less than z score"),
    AND($D$67 = "LEFT", $Q95 &lt; IF($H$67="", 0, $H$67)), $R95,
    FALSE, N("Check if case is 'RIGHT' and x axis value greater than z score"),
    AND($D$67 = "RIGHT", $Q95 &gt; IF($H$67="", 0, $H$67)), $R95,
    FALSE, N("Check if case is 'TWO' and both directions"),
    AND(
        $D$67 = "TWO",
        OR($Q95 &lt; -ABS($H$67), $Q95 &gt; ABS($H$68))
    ), $R95,
    FALSE, N("Default case: Return NA()"),
    TRUE, NA()
)</f>
        <v>#VALUE!</v>
      </c>
      <c r="T95" s="81" t="e" cm="1">
        <f t="array" ref="T95">_xlfn.IFS(
    FALSE, N("Check if X1 shading is ON"),
    $S$48&lt;&gt;"x", NA(),
    FALSE, N("Check if case is 'LEFT' and x axis value less than z score"),
    AND($D$68 = "LEFT", $Q95 &lt; IF($H$68="", 0, $H$68)), $R95,
    FALSE, N("Check if case is 'RIGHT' and x axis value greater than z score"),
    AND($D$68 = "RIGHT", $Q95 &gt; IF($H$68="", 0, $H$68)), $R95,
    FALSE, N("Default case: Return NA()"),
    TRUE, NA()
)</f>
        <v>#N/A</v>
      </c>
      <c r="U95" s="81" t="e" cm="1">
        <f t="array" ref="U95">_xlfn.IFS(
    FALSE, N("Check if X1 shading is ON"),
    $U$48&lt;&gt;"x", NA(),
    FALSE, N("Check if case is 'LEFT' and x axis value less than z score"),
    AND($D$71 = "LEFT", $Q95 &lt; IF($H$71="", 0, $H$71)), $R95,
    FALSE, N("Check if case is 'RIGHT' and x axis value greater than z score"),
    AND($D$71 = "RIGHT", $Q95 &gt; IF($H$71="", 0, $H$71)), $R95,
    FALSE, N("Check if case is 'TWO' and both directions"),
    AND(
        $D$71 = "TWO",
        OR($Q95 &lt; -ABS($H$71), $Q95 &gt; ABS($H$71))
    ), $R95,
    FALSE, N("Default case: Return NA()"),
    TRUE, NA()
)</f>
        <v>#VALUE!</v>
      </c>
      <c r="V95" s="38"/>
      <c r="W95" s="23">
        <v>0.33333333333333115</v>
      </c>
      <c r="X95" s="23">
        <v>0.11</v>
      </c>
      <c r="Y95" s="23">
        <f t="shared" si="15"/>
        <v>0.11</v>
      </c>
      <c r="Z95" s="23" t="str">
        <f t="shared" si="16"/>
        <v>x</v>
      </c>
    </row>
    <row r="96" spans="1:26" ht="16" x14ac:dyDescent="0.2">
      <c r="A96" s="39"/>
      <c r="B96" s="23"/>
      <c r="C96" s="23"/>
      <c r="D96" s="39"/>
      <c r="E96" s="38"/>
      <c r="F96" s="113" t="s">
        <v>350</v>
      </c>
      <c r="G96" s="38"/>
      <c r="H96" s="16"/>
      <c r="I96" s="16"/>
      <c r="J96" s="16"/>
      <c r="K96" s="38"/>
      <c r="L96" s="38"/>
      <c r="M96" s="38"/>
      <c r="N96" s="38"/>
      <c r="O96" s="38"/>
      <c r="P96" s="38"/>
      <c r="Q96" s="46">
        <f t="shared" si="5"/>
        <v>-1.0833333333333353</v>
      </c>
      <c r="R96" s="81">
        <f t="shared" si="6"/>
        <v>0.22185215470573549</v>
      </c>
      <c r="S96" s="81" t="e" cm="1">
        <f t="array" ref="S96">_xlfn.IFS(
    FALSE, N("Check if X1 shading is ON"),
    $S$48&lt;&gt;"x", NA(),
    FALSE, N("Check if case is 'LEFT' and x axis value less than z score"),
    AND($D$67 = "LEFT", $Q96 &lt; IF($H$67="", 0, $H$67)), $R96,
    FALSE, N("Check if case is 'RIGHT' and x axis value greater than z score"),
    AND($D$67 = "RIGHT", $Q96 &gt; IF($H$67="", 0, $H$67)), $R96,
    FALSE, N("Check if case is 'TWO' and both directions"),
    AND(
        $D$67 = "TWO",
        OR($Q96 &lt; -ABS($H$67), $Q96 &gt; ABS($H$68))
    ), $R96,
    FALSE, N("Default case: Return NA()"),
    TRUE, NA()
)</f>
        <v>#VALUE!</v>
      </c>
      <c r="T96" s="81" t="e" cm="1">
        <f t="array" ref="T96">_xlfn.IFS(
    FALSE, N("Check if X1 shading is ON"),
    $S$48&lt;&gt;"x", NA(),
    FALSE, N("Check if case is 'LEFT' and x axis value less than z score"),
    AND($D$68 = "LEFT", $Q96 &lt; IF($H$68="", 0, $H$68)), $R96,
    FALSE, N("Check if case is 'RIGHT' and x axis value greater than z score"),
    AND($D$68 = "RIGHT", $Q96 &gt; IF($H$68="", 0, $H$68)), $R96,
    FALSE, N("Default case: Return NA()"),
    TRUE, NA()
)</f>
        <v>#N/A</v>
      </c>
      <c r="U96" s="81" t="e" cm="1">
        <f t="array" ref="U96">_xlfn.IFS(
    FALSE, N("Check if X1 shading is ON"),
    $U$48&lt;&gt;"x", NA(),
    FALSE, N("Check if case is 'LEFT' and x axis value less than z score"),
    AND($D$71 = "LEFT", $Q96 &lt; IF($H$71="", 0, $H$71)), $R96,
    FALSE, N("Check if case is 'RIGHT' and x axis value greater than z score"),
    AND($D$71 = "RIGHT", $Q96 &gt; IF($H$71="", 0, $H$71)), $R96,
    FALSE, N("Check if case is 'TWO' and both directions"),
    AND(
        $D$71 = "TWO",
        OR($Q96 &lt; -ABS($H$71), $Q96 &gt; ABS($H$71))
    ), $R96,
    FALSE, N("Default case: Return NA()"),
    TRUE, NA()
)</f>
        <v>#VALUE!</v>
      </c>
      <c r="V96" s="38"/>
      <c r="W96" s="23">
        <v>0.49999999999999789</v>
      </c>
      <c r="X96" s="23">
        <v>0.11</v>
      </c>
      <c r="Y96" s="23">
        <f t="shared" si="15"/>
        <v>0.11</v>
      </c>
      <c r="Z96" s="23" t="str">
        <f t="shared" si="16"/>
        <v>x</v>
      </c>
    </row>
    <row r="97" spans="1:26" ht="16" x14ac:dyDescent="0.2">
      <c r="A97" s="39"/>
      <c r="B97" s="23"/>
      <c r="C97" s="23"/>
      <c r="D97" s="39"/>
      <c r="E97" s="38"/>
      <c r="F97" s="113" t="s">
        <v>353</v>
      </c>
      <c r="G97" s="38"/>
      <c r="H97" s="16"/>
      <c r="I97" s="16"/>
      <c r="J97" s="16"/>
      <c r="K97" s="38"/>
      <c r="L97" s="38"/>
      <c r="M97" s="38"/>
      <c r="N97" s="38"/>
      <c r="O97" s="38"/>
      <c r="P97" s="38"/>
      <c r="Q97" s="46">
        <f t="shared" si="5"/>
        <v>-1.0416666666666685</v>
      </c>
      <c r="R97" s="81">
        <f t="shared" si="6"/>
        <v>0.23189438328624226</v>
      </c>
      <c r="S97" s="81" t="e" cm="1">
        <f t="array" ref="S97">_xlfn.IFS(
    FALSE, N("Check if X1 shading is ON"),
    $S$48&lt;&gt;"x", NA(),
    FALSE, N("Check if case is 'LEFT' and x axis value less than z score"),
    AND($D$67 = "LEFT", $Q97 &lt; IF($H$67="", 0, $H$67)), $R97,
    FALSE, N("Check if case is 'RIGHT' and x axis value greater than z score"),
    AND($D$67 = "RIGHT", $Q97 &gt; IF($H$67="", 0, $H$67)), $R97,
    FALSE, N("Check if case is 'TWO' and both directions"),
    AND(
        $D$67 = "TWO",
        OR($Q97 &lt; -ABS($H$67), $Q97 &gt; ABS($H$68))
    ), $R97,
    FALSE, N("Default case: Return NA()"),
    TRUE, NA()
)</f>
        <v>#VALUE!</v>
      </c>
      <c r="T97" s="81" t="e" cm="1">
        <f t="array" ref="T97">_xlfn.IFS(
    FALSE, N("Check if X1 shading is ON"),
    $S$48&lt;&gt;"x", NA(),
    FALSE, N("Check if case is 'LEFT' and x axis value less than z score"),
    AND($D$68 = "LEFT", $Q97 &lt; IF($H$68="", 0, $H$68)), $R97,
    FALSE, N("Check if case is 'RIGHT' and x axis value greater than z score"),
    AND($D$68 = "RIGHT", $Q97 &gt; IF($H$68="", 0, $H$68)), $R97,
    FALSE, N("Default case: Return NA()"),
    TRUE, NA()
)</f>
        <v>#N/A</v>
      </c>
      <c r="U97" s="81" t="e" cm="1">
        <f t="array" ref="U97">_xlfn.IFS(
    FALSE, N("Check if X1 shading is ON"),
    $U$48&lt;&gt;"x", NA(),
    FALSE, N("Check if case is 'LEFT' and x axis value less than z score"),
    AND($D$71 = "LEFT", $Q97 &lt; IF($H$71="", 0, $H$71)), $R97,
    FALSE, N("Check if case is 'RIGHT' and x axis value greater than z score"),
    AND($D$71 = "RIGHT", $Q97 &gt; IF($H$71="", 0, $H$71)), $R97,
    FALSE, N("Check if case is 'TWO' and both directions"),
    AND(
        $D$71 = "TWO",
        OR($Q97 &lt; -ABS($H$71), $Q97 &gt; ABS($H$71))
    ), $R97,
    FALSE, N("Default case: Return NA()"),
    TRUE, NA()
)</f>
        <v>#VALUE!</v>
      </c>
      <c r="V97" s="38"/>
      <c r="W97" s="23">
        <v>0.66666666666666441</v>
      </c>
      <c r="X97" s="23">
        <v>0.11</v>
      </c>
      <c r="Y97" s="23">
        <f t="shared" si="15"/>
        <v>0.11</v>
      </c>
      <c r="Z97" s="23" t="str">
        <f t="shared" si="16"/>
        <v>x</v>
      </c>
    </row>
    <row r="98" spans="1:26" ht="16" x14ac:dyDescent="0.2">
      <c r="A98" s="39"/>
      <c r="B98" s="23"/>
      <c r="C98" s="23"/>
      <c r="D98" s="39"/>
      <c r="E98" s="38"/>
      <c r="F98" s="113" t="s">
        <v>355</v>
      </c>
      <c r="G98" s="38"/>
      <c r="H98" s="16"/>
      <c r="I98" s="16"/>
      <c r="J98" s="16"/>
      <c r="K98" s="38"/>
      <c r="L98" s="38"/>
      <c r="M98" s="38"/>
      <c r="N98" s="38"/>
      <c r="O98" s="38"/>
      <c r="P98" s="38"/>
      <c r="Q98" s="46">
        <f t="shared" si="5"/>
        <v>-1.0000000000000018</v>
      </c>
      <c r="R98" s="81">
        <f t="shared" si="6"/>
        <v>0.24197072451914292</v>
      </c>
      <c r="S98" s="81" t="e" cm="1">
        <f t="array" ref="S98">_xlfn.IFS(
    FALSE, N("Check if X1 shading is ON"),
    $S$48&lt;&gt;"x", NA(),
    FALSE, N("Check if case is 'LEFT' and x axis value less than z score"),
    AND($D$67 = "LEFT", $Q98 &lt; IF($H$67="", 0, $H$67)), $R98,
    FALSE, N("Check if case is 'RIGHT' and x axis value greater than z score"),
    AND($D$67 = "RIGHT", $Q98 &gt; IF($H$67="", 0, $H$67)), $R98,
    FALSE, N("Check if case is 'TWO' and both directions"),
    AND(
        $D$67 = "TWO",
        OR($Q98 &lt; -ABS($H$67), $Q98 &gt; ABS($H$68))
    ), $R98,
    FALSE, N("Default case: Return NA()"),
    TRUE, NA()
)</f>
        <v>#VALUE!</v>
      </c>
      <c r="T98" s="81" t="e" cm="1">
        <f t="array" ref="T98">_xlfn.IFS(
    FALSE, N("Check if X1 shading is ON"),
    $S$48&lt;&gt;"x", NA(),
    FALSE, N("Check if case is 'LEFT' and x axis value less than z score"),
    AND($D$68 = "LEFT", $Q98 &lt; IF($H$68="", 0, $H$68)), $R98,
    FALSE, N("Check if case is 'RIGHT' and x axis value greater than z score"),
    AND($D$68 = "RIGHT", $Q98 &gt; IF($H$68="", 0, $H$68)), $R98,
    FALSE, N("Default case: Return NA()"),
    TRUE, NA()
)</f>
        <v>#N/A</v>
      </c>
      <c r="U98" s="81" t="e" cm="1">
        <f t="array" ref="U98">_xlfn.IFS(
    FALSE, N("Check if X1 shading is ON"),
    $U$48&lt;&gt;"x", NA(),
    FALSE, N("Check if case is 'LEFT' and x axis value less than z score"),
    AND($D$71 = "LEFT", $Q98 &lt; IF($H$71="", 0, $H$71)), $R98,
    FALSE, N("Check if case is 'RIGHT' and x axis value greater than z score"),
    AND($D$71 = "RIGHT", $Q98 &gt; IF($H$71="", 0, $H$71)), $R98,
    FALSE, N("Check if case is 'TWO' and both directions"),
    AND(
        $D$71 = "TWO",
        OR($Q98 &lt; -ABS($H$71), $Q98 &gt; ABS($H$71))
    ), $R98,
    FALSE, N("Default case: Return NA()"),
    TRUE, NA()
)</f>
        <v>#VALUE!</v>
      </c>
      <c r="V98" s="38"/>
      <c r="W98" s="23">
        <v>0.83333333333333093</v>
      </c>
      <c r="X98" s="23">
        <v>0.11</v>
      </c>
      <c r="Y98" s="23">
        <f t="shared" si="15"/>
        <v>0.11</v>
      </c>
      <c r="Z98" s="23" t="str">
        <f t="shared" si="16"/>
        <v>x</v>
      </c>
    </row>
    <row r="99" spans="1:26" ht="16" x14ac:dyDescent="0.2">
      <c r="A99" s="39"/>
      <c r="B99" s="23"/>
      <c r="C99" s="23"/>
      <c r="D99" s="39"/>
      <c r="E99" s="38"/>
      <c r="F99" s="113" t="s">
        <v>357</v>
      </c>
      <c r="G99" s="38"/>
      <c r="H99" s="16"/>
      <c r="I99" s="16"/>
      <c r="J99" s="16"/>
      <c r="K99" s="38"/>
      <c r="L99" s="38"/>
      <c r="M99" s="38"/>
      <c r="N99" s="38"/>
      <c r="O99" s="38"/>
      <c r="P99" s="38"/>
      <c r="Q99" s="46">
        <f t="shared" si="5"/>
        <v>-0.95833333333333515</v>
      </c>
      <c r="R99" s="81">
        <f t="shared" si="6"/>
        <v>0.25204694425504476</v>
      </c>
      <c r="S99" s="81" t="e" cm="1">
        <f t="array" ref="S99">_xlfn.IFS(
    FALSE, N("Check if X1 shading is ON"),
    $S$48&lt;&gt;"x", NA(),
    FALSE, N("Check if case is 'LEFT' and x axis value less than z score"),
    AND($D$67 = "LEFT", $Q99 &lt; IF($H$67="", 0, $H$67)), $R99,
    FALSE, N("Check if case is 'RIGHT' and x axis value greater than z score"),
    AND($D$67 = "RIGHT", $Q99 &gt; IF($H$67="", 0, $H$67)), $R99,
    FALSE, N("Check if case is 'TWO' and both directions"),
    AND(
        $D$67 = "TWO",
        OR($Q99 &lt; -ABS($H$67), $Q99 &gt; ABS($H$68))
    ), $R99,
    FALSE, N("Default case: Return NA()"),
    TRUE, NA()
)</f>
        <v>#VALUE!</v>
      </c>
      <c r="T99" s="81" t="e" cm="1">
        <f t="array" ref="T99">_xlfn.IFS(
    FALSE, N("Check if X1 shading is ON"),
    $S$48&lt;&gt;"x", NA(),
    FALSE, N("Check if case is 'LEFT' and x axis value less than z score"),
    AND($D$68 = "LEFT", $Q99 &lt; IF($H$68="", 0, $H$68)), $R99,
    FALSE, N("Check if case is 'RIGHT' and x axis value greater than z score"),
    AND($D$68 = "RIGHT", $Q99 &gt; IF($H$68="", 0, $H$68)), $R99,
    FALSE, N("Default case: Return NA()"),
    TRUE, NA()
)</f>
        <v>#N/A</v>
      </c>
      <c r="U99" s="81" t="e" cm="1">
        <f t="array" ref="U99">_xlfn.IFS(
    FALSE, N("Check if X1 shading is ON"),
    $U$48&lt;&gt;"x", NA(),
    FALSE, N("Check if case is 'LEFT' and x axis value less than z score"),
    AND($D$71 = "LEFT", $Q99 &lt; IF($H$71="", 0, $H$71)), $R99,
    FALSE, N("Check if case is 'RIGHT' and x axis value greater than z score"),
    AND($D$71 = "RIGHT", $Q99 &gt; IF($H$71="", 0, $H$71)), $R99,
    FALSE, N("Check if case is 'TWO' and both directions"),
    AND(
        $D$71 = "TWO",
        OR($Q99 &lt; -ABS($H$71), $Q99 &gt; ABS($H$71))
    ), $R99,
    FALSE, N("Default case: Return NA()"),
    TRUE, NA()
)</f>
        <v>#VALUE!</v>
      </c>
      <c r="V99" s="38"/>
      <c r="W99" s="23">
        <v>1.1666666666666643</v>
      </c>
      <c r="X99" s="23">
        <v>0.11</v>
      </c>
      <c r="Y99" s="23">
        <f t="shared" si="15"/>
        <v>0.11</v>
      </c>
      <c r="Z99" s="23" t="str">
        <f t="shared" si="16"/>
        <v>x</v>
      </c>
    </row>
    <row r="100" spans="1:26" ht="16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38"/>
      <c r="K100" s="38"/>
      <c r="L100" s="38"/>
      <c r="M100" s="38"/>
      <c r="N100" s="38"/>
      <c r="O100" s="38"/>
      <c r="P100" s="38"/>
      <c r="Q100" s="46">
        <f t="shared" si="5"/>
        <v>-0.91666666666666852</v>
      </c>
      <c r="R100" s="81">
        <f t="shared" si="6"/>
        <v>0.262087353078301</v>
      </c>
      <c r="S100" s="81" t="e" cm="1">
        <f t="array" ref="S100">_xlfn.IFS(
    FALSE, N("Check if X1 shading is ON"),
    $S$48&lt;&gt;"x", NA(),
    FALSE, N("Check if case is 'LEFT' and x axis value less than z score"),
    AND($D$67 = "LEFT", $Q100 &lt; IF($H$67="", 0, $H$67)), $R100,
    FALSE, N("Check if case is 'RIGHT' and x axis value greater than z score"),
    AND($D$67 = "RIGHT", $Q100 &gt; IF($H$67="", 0, $H$67)), $R100,
    FALSE, N("Check if case is 'TWO' and both directions"),
    AND(
        $D$67 = "TWO",
        OR($Q100 &lt; -ABS($H$67), $Q100 &gt; ABS($H$68))
    ), $R100,
    FALSE, N("Default case: Return NA()"),
    TRUE, NA()
)</f>
        <v>#VALUE!</v>
      </c>
      <c r="T100" s="81" t="e" cm="1">
        <f t="array" ref="T100">_xlfn.IFS(
    FALSE, N("Check if X1 shading is ON"),
    $S$48&lt;&gt;"x", NA(),
    FALSE, N("Check if case is 'LEFT' and x axis value less than z score"),
    AND($D$68 = "LEFT", $Q100 &lt; IF($H$68="", 0, $H$68)), $R100,
    FALSE, N("Check if case is 'RIGHT' and x axis value greater than z score"),
    AND($D$68 = "RIGHT", $Q100 &gt; IF($H$68="", 0, $H$68)), $R100,
    FALSE, N("Default case: Return NA()"),
    TRUE, NA()
)</f>
        <v>#N/A</v>
      </c>
      <c r="U100" s="81" t="e" cm="1">
        <f t="array" ref="U100">_xlfn.IFS(
    FALSE, N("Check if X1 shading is ON"),
    $U$48&lt;&gt;"x", NA(),
    FALSE, N("Check if case is 'LEFT' and x axis value less than z score"),
    AND($D$71 = "LEFT", $Q100 &lt; IF($H$71="", 0, $H$71)), $R100,
    FALSE, N("Check if case is 'RIGHT' and x axis value greater than z score"),
    AND($D$71 = "RIGHT", $Q100 &gt; IF($H$71="", 0, $H$71)), $R100,
    FALSE, N("Check if case is 'TWO' and both directions"),
    AND(
        $D$71 = "TWO",
        OR($Q100 &lt; -ABS($H$71), $Q100 &gt; ABS($H$71))
    ), $R100,
    FALSE, N("Default case: Return NA()"),
    TRUE, NA()
)</f>
        <v>#VALUE!</v>
      </c>
      <c r="V100" s="38"/>
      <c r="W100" s="23">
        <v>1.3333333333333313</v>
      </c>
      <c r="X100" s="23">
        <v>0.11</v>
      </c>
      <c r="Y100" s="23">
        <f t="shared" si="15"/>
        <v>0.11</v>
      </c>
      <c r="Z100" s="23" t="str">
        <f t="shared" si="16"/>
        <v>x</v>
      </c>
    </row>
    <row r="101" spans="1:26" ht="16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38"/>
      <c r="K101" s="38"/>
      <c r="L101" s="38"/>
      <c r="M101" s="38"/>
      <c r="N101" s="38"/>
      <c r="O101" s="38"/>
      <c r="P101" s="38"/>
      <c r="Q101" s="46">
        <f t="shared" si="5"/>
        <v>-0.87500000000000189</v>
      </c>
      <c r="R101" s="81">
        <f t="shared" si="6"/>
        <v>0.27205499837854308</v>
      </c>
      <c r="S101" s="81" t="e" cm="1">
        <f t="array" ref="S101">_xlfn.IFS(
    FALSE, N("Check if X1 shading is ON"),
    $S$48&lt;&gt;"x", NA(),
    FALSE, N("Check if case is 'LEFT' and x axis value less than z score"),
    AND($D$67 = "LEFT", $Q101 &lt; IF($H$67="", 0, $H$67)), $R101,
    FALSE, N("Check if case is 'RIGHT' and x axis value greater than z score"),
    AND($D$67 = "RIGHT", $Q101 &gt; IF($H$67="", 0, $H$67)), $R101,
    FALSE, N("Check if case is 'TWO' and both directions"),
    AND(
        $D$67 = "TWO",
        OR($Q101 &lt; -ABS($H$67), $Q101 &gt; ABS($H$68))
    ), $R101,
    FALSE, N("Default case: Return NA()"),
    TRUE, NA()
)</f>
        <v>#VALUE!</v>
      </c>
      <c r="T101" s="81" t="e" cm="1">
        <f t="array" ref="T101">_xlfn.IFS(
    FALSE, N("Check if X1 shading is ON"),
    $S$48&lt;&gt;"x", NA(),
    FALSE, N("Check if case is 'LEFT' and x axis value less than z score"),
    AND($D$68 = "LEFT", $Q101 &lt; IF($H$68="", 0, $H$68)), $R101,
    FALSE, N("Check if case is 'RIGHT' and x axis value greater than z score"),
    AND($D$68 = "RIGHT", $Q101 &gt; IF($H$68="", 0, $H$68)), $R101,
    FALSE, N("Default case: Return NA()"),
    TRUE, NA()
)</f>
        <v>#N/A</v>
      </c>
      <c r="U101" s="81" t="e" cm="1">
        <f t="array" ref="U101">_xlfn.IFS(
    FALSE, N("Check if X1 shading is ON"),
    $U$48&lt;&gt;"x", NA(),
    FALSE, N("Check if case is 'LEFT' and x axis value less than z score"),
    AND($D$71 = "LEFT", $Q101 &lt; IF($H$71="", 0, $H$71)), $R101,
    FALSE, N("Check if case is 'RIGHT' and x axis value greater than z score"),
    AND($D$71 = "RIGHT", $Q101 &gt; IF($H$71="", 0, $H$71)), $R101,
    FALSE, N("Check if case is 'TWO' and both directions"),
    AND(
        $D$71 = "TWO",
        OR($Q101 &lt; -ABS($H$71), $Q101 &gt; ABS($H$71))
    ), $R101,
    FALSE, N("Default case: Return NA()"),
    TRUE, NA()
)</f>
        <v>#VALUE!</v>
      </c>
      <c r="V101" s="38"/>
      <c r="W101" s="23">
        <v>1.4999999999999982</v>
      </c>
      <c r="X101" s="23">
        <v>0.11</v>
      </c>
      <c r="Y101" s="23">
        <f t="shared" si="15"/>
        <v>0.11</v>
      </c>
      <c r="Z101" s="23" t="str">
        <f t="shared" si="16"/>
        <v>x</v>
      </c>
    </row>
    <row r="102" spans="1:26" ht="16" x14ac:dyDescent="0.2">
      <c r="A102" s="62" t="s">
        <v>366</v>
      </c>
      <c r="B102" s="63"/>
      <c r="C102" s="63"/>
      <c r="D102" s="64" t="str">
        <f>IF(
    AND(
        $D$67 &lt;&gt; "TWO",
        L53 = "x"
    ),
    "x",
    0
)</f>
        <v>x</v>
      </c>
      <c r="E102" s="124"/>
      <c r="F102" s="63"/>
      <c r="G102" s="64" t="str">
        <f>L55</f>
        <v>x</v>
      </c>
      <c r="H102" s="64" t="str">
        <f>L56</f>
        <v>x</v>
      </c>
      <c r="I102" s="64" t="str">
        <f>L57</f>
        <v>x</v>
      </c>
      <c r="J102" s="65"/>
      <c r="K102" s="38"/>
      <c r="L102" s="38"/>
      <c r="M102" s="38"/>
      <c r="N102" s="38"/>
      <c r="O102" s="38"/>
      <c r="P102" s="38"/>
      <c r="Q102" s="46">
        <f t="shared" si="5"/>
        <v>-0.83333333333333526</v>
      </c>
      <c r="R102" s="81">
        <f t="shared" si="6"/>
        <v>0.2819118754103021</v>
      </c>
      <c r="S102" s="81" t="e" cm="1">
        <f t="array" ref="S102">_xlfn.IFS(
    FALSE, N("Check if X1 shading is ON"),
    $S$48&lt;&gt;"x", NA(),
    FALSE, N("Check if case is 'LEFT' and x axis value less than z score"),
    AND($D$67 = "LEFT", $Q102 &lt; IF($H$67="", 0, $H$67)), $R102,
    FALSE, N("Check if case is 'RIGHT' and x axis value greater than z score"),
    AND($D$67 = "RIGHT", $Q102 &gt; IF($H$67="", 0, $H$67)), $R102,
    FALSE, N("Check if case is 'TWO' and both directions"),
    AND(
        $D$67 = "TWO",
        OR($Q102 &lt; -ABS($H$67), $Q102 &gt; ABS($H$68))
    ), $R102,
    FALSE, N("Default case: Return NA()"),
    TRUE, NA()
)</f>
        <v>#VALUE!</v>
      </c>
      <c r="T102" s="81" t="e" cm="1">
        <f t="array" ref="T102">_xlfn.IFS(
    FALSE, N("Check if X1 shading is ON"),
    $S$48&lt;&gt;"x", NA(),
    FALSE, N("Check if case is 'LEFT' and x axis value less than z score"),
    AND($D$68 = "LEFT", $Q102 &lt; IF($H$68="", 0, $H$68)), $R102,
    FALSE, N("Check if case is 'RIGHT' and x axis value greater than z score"),
    AND($D$68 = "RIGHT", $Q102 &gt; IF($H$68="", 0, $H$68)), $R102,
    FALSE, N("Default case: Return NA()"),
    TRUE, NA()
)</f>
        <v>#N/A</v>
      </c>
      <c r="U102" s="81" t="e" cm="1">
        <f t="array" ref="U102">_xlfn.IFS(
    FALSE, N("Check if X1 shading is ON"),
    $U$48&lt;&gt;"x", NA(),
    FALSE, N("Check if case is 'LEFT' and x axis value less than z score"),
    AND($D$71 = "LEFT", $Q102 &lt; IF($H$71="", 0, $H$71)), $R102,
    FALSE, N("Check if case is 'RIGHT' and x axis value greater than z score"),
    AND($D$71 = "RIGHT", $Q102 &gt; IF($H$71="", 0, $H$71)), $R102,
    FALSE, N("Check if case is 'TWO' and both directions"),
    AND(
        $D$71 = "TWO",
        OR($Q102 &lt; -ABS($H$71), $Q102 &gt; ABS($H$71))
    ), $R102,
    FALSE, N("Default case: Return NA()"),
    TRUE, NA()
)</f>
        <v>#VALUE!</v>
      </c>
      <c r="V102" s="38"/>
      <c r="W102" s="23">
        <v>-1.3333333333333357</v>
      </c>
      <c r="X102" s="23">
        <v>0.13400000000000001</v>
      </c>
      <c r="Y102" s="23">
        <f t="shared" si="15"/>
        <v>0.13400000000000001</v>
      </c>
      <c r="Z102" s="23" t="str">
        <f t="shared" si="16"/>
        <v>x</v>
      </c>
    </row>
    <row r="103" spans="1:26" ht="24" customHeight="1" x14ac:dyDescent="0.2">
      <c r="A103" s="63"/>
      <c r="B103" s="21"/>
      <c r="C103" s="12" t="s">
        <v>44</v>
      </c>
      <c r="D103" s="66" t="s">
        <v>267</v>
      </c>
      <c r="E103" s="63" t="s">
        <v>370</v>
      </c>
      <c r="F103" s="65" t="s">
        <v>371</v>
      </c>
      <c r="G103" s="124" t="s">
        <v>44</v>
      </c>
      <c r="H103" s="124" t="str">
        <f>H66</f>
        <v>z</v>
      </c>
      <c r="I103" s="67" t="s">
        <v>36</v>
      </c>
      <c r="J103" s="66" t="s">
        <v>268</v>
      </c>
      <c r="K103" s="38"/>
      <c r="L103" s="38"/>
      <c r="M103" s="38"/>
      <c r="N103" s="38"/>
      <c r="O103" s="38"/>
      <c r="P103" s="38"/>
      <c r="Q103" s="46">
        <f t="shared" si="5"/>
        <v>-0.79166666666666863</v>
      </c>
      <c r="R103" s="81">
        <f t="shared" si="6"/>
        <v>0.29161915585865517</v>
      </c>
      <c r="S103" s="81" t="e" cm="1">
        <f t="array" ref="S103">_xlfn.IFS(
    FALSE, N("Check if X1 shading is ON"),
    $S$48&lt;&gt;"x", NA(),
    FALSE, N("Check if case is 'LEFT' and x axis value less than z score"),
    AND($D$67 = "LEFT", $Q103 &lt; IF($H$67="", 0, $H$67)), $R103,
    FALSE, N("Check if case is 'RIGHT' and x axis value greater than z score"),
    AND($D$67 = "RIGHT", $Q103 &gt; IF($H$67="", 0, $H$67)), $R103,
    FALSE, N("Check if case is 'TWO' and both directions"),
    AND(
        $D$67 = "TWO",
        OR($Q103 &lt; -ABS($H$67), $Q103 &gt; ABS($H$68))
    ), $R103,
    FALSE, N("Default case: Return NA()"),
    TRUE, NA()
)</f>
        <v>#VALUE!</v>
      </c>
      <c r="T103" s="81" t="e" cm="1">
        <f t="array" ref="T103">_xlfn.IFS(
    FALSE, N("Check if X1 shading is ON"),
    $S$48&lt;&gt;"x", NA(),
    FALSE, N("Check if case is 'LEFT' and x axis value less than z score"),
    AND($D$68 = "LEFT", $Q103 &lt; IF($H$68="", 0, $H$68)), $R103,
    FALSE, N("Check if case is 'RIGHT' and x axis value greater than z score"),
    AND($D$68 = "RIGHT", $Q103 &gt; IF($H$68="", 0, $H$68)), $R103,
    FALSE, N("Default case: Return NA()"),
    TRUE, NA()
)</f>
        <v>#N/A</v>
      </c>
      <c r="U103" s="81" t="e" cm="1">
        <f t="array" ref="U103">_xlfn.IFS(
    FALSE, N("Check if X1 shading is ON"),
    $U$48&lt;&gt;"x", NA(),
    FALSE, N("Check if case is 'LEFT' and x axis value less than z score"),
    AND($D$71 = "LEFT", $Q103 &lt; IF($H$71="", 0, $H$71)), $R103,
    FALSE, N("Check if case is 'RIGHT' and x axis value greater than z score"),
    AND($D$71 = "RIGHT", $Q103 &gt; IF($H$71="", 0, $H$71)), $R103,
    FALSE, N("Check if case is 'TWO' and both directions"),
    AND(
        $D$71 = "TWO",
        OR($Q103 &lt; -ABS($H$71), $Q103 &gt; ABS($H$71))
    ), $R103,
    FALSE, N("Default case: Return NA()"),
    TRUE, NA()
)</f>
        <v>#VALUE!</v>
      </c>
      <c r="V103" s="38"/>
      <c r="W103" s="23">
        <v>-1.1666666666666687</v>
      </c>
      <c r="X103" s="23">
        <v>0.13400000000000001</v>
      </c>
      <c r="Y103" s="23">
        <f t="shared" si="15"/>
        <v>0.13400000000000001</v>
      </c>
      <c r="Z103" s="23" t="str">
        <f t="shared" si="16"/>
        <v>x</v>
      </c>
    </row>
    <row r="104" spans="1:26" ht="24" customHeight="1" x14ac:dyDescent="0.2">
      <c r="A104" s="68" t="s">
        <v>375</v>
      </c>
      <c r="B104" s="69" t="str">
        <f>$C67</f>
        <v>flight</v>
      </c>
      <c r="C104" s="70" cm="1">
        <f t="array" ref="C104">IFERROR(
   _xlfn.IFS(
       FALSE, N("Use the value of z if it is not empty"),
       $H67&lt;&gt;"", $H67,
       FALSE, N("Calculate (x - μ) / σ if μ, σ, and x are numbers"),
       AND(ISNUMBER($E67), ISNUMBER($F67), ISNUMBER($G67)), ($G67 - $E67) / $F67,
       FALSE, N("Fallback to 0 if no conditions are met"),
       TRUE, 0
   ),
   NA()
)</f>
        <v>1.5</v>
      </c>
      <c r="D104" s="70" cm="1">
        <f t="array" ref="D104">IFERROR(
   _xlfn.IFS(
       $D$102&lt;&gt;"x", NA(),
       $H67&lt;&gt;"", MAX(1.1*_xlfn.NORM.S.DIST($H67, FALSE), 0.2)
   ),
   NA()
)</f>
        <v>0.2</v>
      </c>
      <c r="E104" s="22" t="str" cm="1">
        <f t="array" ref="E104">_xlfn.IFS(
            $D67="RIGHT", " &gt; ",
            $D67="LEFT", " &lt; "
        )</f>
        <v xml:space="preserve"> &gt; </v>
      </c>
      <c r="F104" s="22" t="str" cm="1">
        <f t="array" ref="F104">_xlfn.IFS(
            $D67="RIGHT", "⟶",
            $D67="LEFT", "⟵",
             $D67="TWO", "⟵  ⟶",
            TRUE, "⟵ ? ⟶"
        )</f>
        <v>⟶</v>
      </c>
      <c r="G104" s="13" t="str">
        <f>IF(
    AND($G$102="x", $G67&lt;&gt;""),
    $G$57 &amp; E104 &amp;
    TEXT(
        $G67,
        IF(
            L62 = 0,
            "#,##0",
            "#,##0." &amp; REPT("0", L62)
        )
    ),
   ""
)</f>
        <v>x &gt; 30</v>
      </c>
      <c r="H104" s="22" t="str">
        <f>IF(
    AND($H$102="x", $H67&lt;&gt;""),
    "  "&amp;$H$103 &amp; E104 &amp; TEXT($H67, "0.00"),
   ""
)</f>
        <v xml:space="preserve">  z &gt; 1.50</v>
      </c>
      <c r="I104" s="22" t="str">
        <f>IF(
       AND($I$102="x",$I67&lt;&gt;""),
        " = "&amp;TEXT($I67,"#0.0%"),
        ""
)</f>
        <v xml:space="preserve"> = 6.7%</v>
      </c>
      <c r="J104" s="71" t="str">
        <f>IF($D67="LEFT",F104&amp;" "&amp;B104,B104&amp;" "&amp;F104) &amp; CHAR(10) &amp;
"P( " &amp; G104 &amp; H104 &amp; " )" &amp; I104</f>
        <v>flight ⟶
P( x &gt; 30  z &gt; 1.50 ) = 6.7%</v>
      </c>
      <c r="K104" s="38"/>
      <c r="L104" s="38"/>
      <c r="M104" s="38"/>
      <c r="N104" s="38"/>
      <c r="O104" s="38"/>
      <c r="P104" s="38"/>
      <c r="Q104" s="46">
        <f t="shared" si="5"/>
        <v>-0.750000000000002</v>
      </c>
      <c r="R104" s="81">
        <f t="shared" si="6"/>
        <v>0.30113743215480399</v>
      </c>
      <c r="S104" s="81" t="e" cm="1">
        <f t="array" ref="S104">_xlfn.IFS(
    FALSE, N("Check if X1 shading is ON"),
    $S$48&lt;&gt;"x", NA(),
    FALSE, N("Check if case is 'LEFT' and x axis value less than z score"),
    AND($D$67 = "LEFT", $Q104 &lt; IF($H$67="", 0, $H$67)), $R104,
    FALSE, N("Check if case is 'RIGHT' and x axis value greater than z score"),
    AND($D$67 = "RIGHT", $Q104 &gt; IF($H$67="", 0, $H$67)), $R104,
    FALSE, N("Check if case is 'TWO' and both directions"),
    AND(
        $D$67 = "TWO",
        OR($Q104 &lt; -ABS($H$67), $Q104 &gt; ABS($H$68))
    ), $R104,
    FALSE, N("Default case: Return NA()"),
    TRUE, NA()
)</f>
        <v>#VALUE!</v>
      </c>
      <c r="T104" s="81" t="e" cm="1">
        <f t="array" ref="T104">_xlfn.IFS(
    FALSE, N("Check if X1 shading is ON"),
    $S$48&lt;&gt;"x", NA(),
    FALSE, N("Check if case is 'LEFT' and x axis value less than z score"),
    AND($D$68 = "LEFT", $Q104 &lt; IF($H$68="", 0, $H$68)), $R104,
    FALSE, N("Check if case is 'RIGHT' and x axis value greater than z score"),
    AND($D$68 = "RIGHT", $Q104 &gt; IF($H$68="", 0, $H$68)), $R104,
    FALSE, N("Default case: Return NA()"),
    TRUE, NA()
)</f>
        <v>#N/A</v>
      </c>
      <c r="U104" s="81" t="e" cm="1">
        <f t="array" ref="U104">_xlfn.IFS(
    FALSE, N("Check if X1 shading is ON"),
    $U$48&lt;&gt;"x", NA(),
    FALSE, N("Check if case is 'LEFT' and x axis value less than z score"),
    AND($D$71 = "LEFT", $Q104 &lt; IF($H$71="", 0, $H$71)), $R104,
    FALSE, N("Check if case is 'RIGHT' and x axis value greater than z score"),
    AND($D$71 = "RIGHT", $Q104 &gt; IF($H$71="", 0, $H$71)), $R104,
    FALSE, N("Check if case is 'TWO' and both directions"),
    AND(
        $D$71 = "TWO",
        OR($Q104 &lt; -ABS($H$71), $Q104 &gt; ABS($H$71))
    ), $R104,
    FALSE, N("Default case: Return NA()"),
    TRUE, NA()
)</f>
        <v>#VALUE!</v>
      </c>
      <c r="V104" s="38"/>
      <c r="W104" s="23">
        <v>-0.83333333333333526</v>
      </c>
      <c r="X104" s="23">
        <v>0.13400000000000001</v>
      </c>
      <c r="Y104" s="23">
        <f t="shared" si="15"/>
        <v>0.13400000000000001</v>
      </c>
      <c r="Z104" s="23" t="str">
        <f t="shared" si="16"/>
        <v>x</v>
      </c>
    </row>
    <row r="105" spans="1:26" ht="24" customHeight="1" x14ac:dyDescent="0.2">
      <c r="A105" s="68" t="s">
        <v>380</v>
      </c>
      <c r="B105" s="69" t="str">
        <f>$C68</f>
        <v/>
      </c>
      <c r="C105" s="70" cm="1">
        <f t="array" ref="C105">IFERROR(
   _xlfn.IFS(
       FALSE, N("Use the value of z if it is not empty"),
       $H68&lt;&gt;"", $H68,
       FALSE, N("Calculate (x - μ) / σ if μ, σ, and x are numbers"),
       AND(ISNUMBER($E68), ISNUMBER($F68), ISNUMBER($G68)), ($G68 - $E68) / $F68,
       FALSE, N("Fallback to 0 if no conditions are met"),
       TRUE, 0
   ),
   NA()
)</f>
        <v>0</v>
      </c>
      <c r="D105" s="70" t="e" cm="1">
        <f t="array" ref="D105">IFERROR(
   _xlfn.IFS(
       $D$102&lt;&gt;"x", NA(),
       $H68&lt;&gt;"", MAX(1.1*_xlfn.NORM.S.DIST($H68, FALSE), 0.2)
   ),
   NA()
)</f>
        <v>#N/A</v>
      </c>
      <c r="E105" s="22" t="e" cm="1">
        <f t="array" ref="E105">_xlfn.IFS(
            $D68="RIGHT", " &gt; ",
            $D68="LEFT", " &lt; "
        )</f>
        <v>#N/A</v>
      </c>
      <c r="F105" s="22" t="str" cm="1">
        <f t="array" ref="F105">_xlfn.IFS(
            $D68="RIGHT", "⟶",
            $D68="LEFT", "⟵",
             $D68="TWO", "⟵  ⟶",
            TRUE, "⟵ ? ⟶"
        )</f>
        <v>⟵ ? ⟶</v>
      </c>
      <c r="G105" s="13" t="str">
        <f>IF(
    AND($G$102="x", $G68&lt;&gt;""),
    $G$57 &amp; E105 &amp;
    TEXT(
        $G68,
        IF(
            L62 = 0,
            "#,##0",
            "#,##0." &amp; REPT("0", L62)
        )
    ),
   ""
)</f>
        <v/>
      </c>
      <c r="H105" s="22" t="str">
        <f>IF(
    AND($H$102="x", $H68&lt;&gt;""),
    "  "&amp;$H$103 &amp; E105 &amp; TEXT($H68, "0.00"),
   ""
)</f>
        <v/>
      </c>
      <c r="I105" s="22" t="str">
        <f>IF(
       AND($I$102="x",$I68&lt;&gt;""),
        " = "&amp;TEXT($I68,"#0.0%"),
        ""
)</f>
        <v/>
      </c>
      <c r="J105" s="71" t="str">
        <f>IF($D68="LEFT",F105&amp;" "&amp;B105,B105&amp;" "&amp;F105) &amp; CHAR(10) &amp;
"P( " &amp; G105 &amp; H105 &amp; " )" &amp; I105</f>
        <v xml:space="preserve"> ⟵ ? ⟶
P(  )</v>
      </c>
      <c r="K105" s="38"/>
      <c r="L105" s="38"/>
      <c r="M105" s="38"/>
      <c r="N105" s="38"/>
      <c r="O105" s="38"/>
      <c r="P105" s="38"/>
      <c r="Q105" s="46">
        <f t="shared" si="5"/>
        <v>-0.70833333333333537</v>
      </c>
      <c r="R105" s="81">
        <f t="shared" si="6"/>
        <v>0.31042697552584209</v>
      </c>
      <c r="S105" s="81" t="e" cm="1">
        <f t="array" ref="S105">_xlfn.IFS(
    FALSE, N("Check if X1 shading is ON"),
    $S$48&lt;&gt;"x", NA(),
    FALSE, N("Check if case is 'LEFT' and x axis value less than z score"),
    AND($D$67 = "LEFT", $Q105 &lt; IF($H$67="", 0, $H$67)), $R105,
    FALSE, N("Check if case is 'RIGHT' and x axis value greater than z score"),
    AND($D$67 = "RIGHT", $Q105 &gt; IF($H$67="", 0, $H$67)), $R105,
    FALSE, N("Check if case is 'TWO' and both directions"),
    AND(
        $D$67 = "TWO",
        OR($Q105 &lt; -ABS($H$67), $Q105 &gt; ABS($H$68))
    ), $R105,
    FALSE, N("Default case: Return NA()"),
    TRUE, NA()
)</f>
        <v>#VALUE!</v>
      </c>
      <c r="T105" s="81" t="e" cm="1">
        <f t="array" ref="T105">_xlfn.IFS(
    FALSE, N("Check if X1 shading is ON"),
    $S$48&lt;&gt;"x", NA(),
    FALSE, N("Check if case is 'LEFT' and x axis value less than z score"),
    AND($D$68 = "LEFT", $Q105 &lt; IF($H$68="", 0, $H$68)), $R105,
    FALSE, N("Check if case is 'RIGHT' and x axis value greater than z score"),
    AND($D$68 = "RIGHT", $Q105 &gt; IF($H$68="", 0, $H$68)), $R105,
    FALSE, N("Default case: Return NA()"),
    TRUE, NA()
)</f>
        <v>#N/A</v>
      </c>
      <c r="U105" s="81" t="e" cm="1">
        <f t="array" ref="U105">_xlfn.IFS(
    FALSE, N("Check if X1 shading is ON"),
    $U$48&lt;&gt;"x", NA(),
    FALSE, N("Check if case is 'LEFT' and x axis value less than z score"),
    AND($D$71 = "LEFT", $Q105 &lt; IF($H$71="", 0, $H$71)), $R105,
    FALSE, N("Check if case is 'RIGHT' and x axis value greater than z score"),
    AND($D$71 = "RIGHT", $Q105 &gt; IF($H$71="", 0, $H$71)), $R105,
    FALSE, N("Check if case is 'TWO' and both directions"),
    AND(
        $D$71 = "TWO",
        OR($Q105 &lt; -ABS($H$71), $Q105 &gt; ABS($H$71))
    ), $R105,
    FALSE, N("Default case: Return NA()"),
    TRUE, NA()
)</f>
        <v>#VALUE!</v>
      </c>
      <c r="V105" s="38"/>
      <c r="W105" s="23">
        <v>-0.66666666666666874</v>
      </c>
      <c r="X105" s="23">
        <v>0.13400000000000001</v>
      </c>
      <c r="Y105" s="23">
        <f t="shared" si="15"/>
        <v>0.13400000000000001</v>
      </c>
      <c r="Z105" s="23" t="str">
        <f t="shared" si="16"/>
        <v>x</v>
      </c>
    </row>
    <row r="106" spans="1:26" ht="16" x14ac:dyDescent="0.2">
      <c r="A106" s="39"/>
      <c r="B106" s="39"/>
      <c r="C106" s="39"/>
      <c r="D106" s="39"/>
      <c r="E106" s="121"/>
      <c r="F106" s="121"/>
      <c r="G106" s="121"/>
      <c r="H106" s="46"/>
      <c r="I106" s="47"/>
      <c r="J106" s="38"/>
      <c r="K106" s="38"/>
      <c r="L106" s="38"/>
      <c r="M106" s="38"/>
      <c r="N106" s="38"/>
      <c r="O106" s="38"/>
      <c r="P106" s="38"/>
      <c r="Q106" s="46">
        <f t="shared" si="5"/>
        <v>-0.66666666666666874</v>
      </c>
      <c r="R106" s="81">
        <f t="shared" si="6"/>
        <v>0.31944800552235181</v>
      </c>
      <c r="S106" s="81" t="e" cm="1">
        <f t="array" ref="S106">_xlfn.IFS(
    FALSE, N("Check if X1 shading is ON"),
    $S$48&lt;&gt;"x", NA(),
    FALSE, N("Check if case is 'LEFT' and x axis value less than z score"),
    AND($D$67 = "LEFT", $Q106 &lt; IF($H$67="", 0, $H$67)), $R106,
    FALSE, N("Check if case is 'RIGHT' and x axis value greater than z score"),
    AND($D$67 = "RIGHT", $Q106 &gt; IF($H$67="", 0, $H$67)), $R106,
    FALSE, N("Check if case is 'TWO' and both directions"),
    AND(
        $D$67 = "TWO",
        OR($Q106 &lt; -ABS($H$67), $Q106 &gt; ABS($H$68))
    ), $R106,
    FALSE, N("Default case: Return NA()"),
    TRUE, NA()
)</f>
        <v>#VALUE!</v>
      </c>
      <c r="T106" s="81" t="e" cm="1">
        <f t="array" ref="T106">_xlfn.IFS(
    FALSE, N("Check if X1 shading is ON"),
    $S$48&lt;&gt;"x", NA(),
    FALSE, N("Check if case is 'LEFT' and x axis value less than z score"),
    AND($D$68 = "LEFT", $Q106 &lt; IF($H$68="", 0, $H$68)), $R106,
    FALSE, N("Check if case is 'RIGHT' and x axis value greater than z score"),
    AND($D$68 = "RIGHT", $Q106 &gt; IF($H$68="", 0, $H$68)), $R106,
    FALSE, N("Default case: Return NA()"),
    TRUE, NA()
)</f>
        <v>#N/A</v>
      </c>
      <c r="U106" s="81" t="e" cm="1">
        <f t="array" ref="U106">_xlfn.IFS(
    FALSE, N("Check if X1 shading is ON"),
    $U$48&lt;&gt;"x", NA(),
    FALSE, N("Check if case is 'LEFT' and x axis value less than z score"),
    AND($D$71 = "LEFT", $Q106 &lt; IF($H$71="", 0, $H$71)), $R106,
    FALSE, N("Check if case is 'RIGHT' and x axis value greater than z score"),
    AND($D$71 = "RIGHT", $Q106 &gt; IF($H$71="", 0, $H$71)), $R106,
    FALSE, N("Check if case is 'TWO' and both directions"),
    AND(
        $D$71 = "TWO",
        OR($Q106 &lt; -ABS($H$71), $Q106 &gt; ABS($H$71))
    ), $R106,
    FALSE, N("Default case: Return NA()"),
    TRUE, NA()
)</f>
        <v>#VALUE!</v>
      </c>
      <c r="V106" s="38"/>
      <c r="W106" s="23">
        <v>-0.50000000000000222</v>
      </c>
      <c r="X106" s="23">
        <v>0.13400000000000001</v>
      </c>
      <c r="Y106" s="23">
        <f t="shared" si="15"/>
        <v>0.13400000000000001</v>
      </c>
      <c r="Z106" s="23" t="str">
        <f t="shared" si="16"/>
        <v>x</v>
      </c>
    </row>
    <row r="107" spans="1:26" ht="16" x14ac:dyDescent="0.2">
      <c r="A107" s="72" t="s">
        <v>385</v>
      </c>
      <c r="B107" s="39"/>
      <c r="C107" s="39"/>
      <c r="D107" s="41" t="str">
        <f>L53</f>
        <v>x</v>
      </c>
      <c r="E107" s="121"/>
      <c r="F107" s="121"/>
      <c r="G107" s="41" t="str">
        <f>L55</f>
        <v>x</v>
      </c>
      <c r="H107" s="41" t="str">
        <f>L56</f>
        <v>x</v>
      </c>
      <c r="I107" s="41" t="str">
        <f>L57</f>
        <v>x</v>
      </c>
      <c r="J107" s="38"/>
      <c r="K107" s="38"/>
      <c r="L107" s="38"/>
      <c r="M107" s="38"/>
      <c r="N107" s="38"/>
      <c r="O107" s="38"/>
      <c r="P107" s="38"/>
      <c r="Q107" s="46">
        <f t="shared" si="5"/>
        <v>-0.62500000000000211</v>
      </c>
      <c r="R107" s="81">
        <f t="shared" si="6"/>
        <v>0.32816096855037463</v>
      </c>
      <c r="S107" s="81" t="e" cm="1">
        <f t="array" ref="S107">_xlfn.IFS(
    FALSE, N("Check if X1 shading is ON"),
    $S$48&lt;&gt;"x", NA(),
    FALSE, N("Check if case is 'LEFT' and x axis value less than z score"),
    AND($D$67 = "LEFT", $Q107 &lt; IF($H$67="", 0, $H$67)), $R107,
    FALSE, N("Check if case is 'RIGHT' and x axis value greater than z score"),
    AND($D$67 = "RIGHT", $Q107 &gt; IF($H$67="", 0, $H$67)), $R107,
    FALSE, N("Check if case is 'TWO' and both directions"),
    AND(
        $D$67 = "TWO",
        OR($Q107 &lt; -ABS($H$67), $Q107 &gt; ABS($H$68))
    ), $R107,
    FALSE, N("Default case: Return NA()"),
    TRUE, NA()
)</f>
        <v>#VALUE!</v>
      </c>
      <c r="T107" s="81" t="e" cm="1">
        <f t="array" ref="T107">_xlfn.IFS(
    FALSE, N("Check if X1 shading is ON"),
    $S$48&lt;&gt;"x", NA(),
    FALSE, N("Check if case is 'LEFT' and x axis value less than z score"),
    AND($D$68 = "LEFT", $Q107 &lt; IF($H$68="", 0, $H$68)), $R107,
    FALSE, N("Check if case is 'RIGHT' and x axis value greater than z score"),
    AND($D$68 = "RIGHT", $Q107 &gt; IF($H$68="", 0, $H$68)), $R107,
    FALSE, N("Default case: Return NA()"),
    TRUE, NA()
)</f>
        <v>#N/A</v>
      </c>
      <c r="U107" s="81" t="e" cm="1">
        <f t="array" ref="U107">_xlfn.IFS(
    FALSE, N("Check if X1 shading is ON"),
    $U$48&lt;&gt;"x", NA(),
    FALSE, N("Check if case is 'LEFT' and x axis value less than z score"),
    AND($D$71 = "LEFT", $Q107 &lt; IF($H$71="", 0, $H$71)), $R107,
    FALSE, N("Check if case is 'RIGHT' and x axis value greater than z score"),
    AND($D$71 = "RIGHT", $Q107 &gt; IF($H$71="", 0, $H$71)), $R107,
    FALSE, N("Check if case is 'TWO' and both directions"),
    AND(
        $D$71 = "TWO",
        OR($Q107 &lt; -ABS($H$71), $Q107 &gt; ABS($H$71))
    ), $R107,
    FALSE, N("Default case: Return NA()"),
    TRUE, NA()
)</f>
        <v>#VALUE!</v>
      </c>
      <c r="V107" s="38"/>
      <c r="W107" s="23">
        <v>-0.33333333333333548</v>
      </c>
      <c r="X107" s="23">
        <v>0.13400000000000001</v>
      </c>
      <c r="Y107" s="23">
        <f t="shared" si="15"/>
        <v>0.13400000000000001</v>
      </c>
      <c r="Z107" s="23" t="str">
        <f t="shared" si="16"/>
        <v>x</v>
      </c>
    </row>
    <row r="108" spans="1:26" ht="16" x14ac:dyDescent="0.2">
      <c r="A108" s="39"/>
      <c r="B108" s="39"/>
      <c r="C108" s="12" t="s">
        <v>44</v>
      </c>
      <c r="D108" s="66" t="s">
        <v>267</v>
      </c>
      <c r="E108" s="63" t="s">
        <v>370</v>
      </c>
      <c r="F108" s="65" t="s">
        <v>371</v>
      </c>
      <c r="G108" s="124" t="s">
        <v>44</v>
      </c>
      <c r="H108" s="124" t="str">
        <f>H103</f>
        <v>z</v>
      </c>
      <c r="I108" s="67" t="s">
        <v>36</v>
      </c>
      <c r="J108" s="44" t="s">
        <v>268</v>
      </c>
      <c r="K108" s="38"/>
      <c r="L108" s="38"/>
      <c r="M108" s="38"/>
      <c r="N108" s="38"/>
      <c r="O108" s="38"/>
      <c r="P108" s="38"/>
      <c r="Q108" s="46">
        <f t="shared" si="5"/>
        <v>-0.58333333333333548</v>
      </c>
      <c r="R108" s="81">
        <f t="shared" si="6"/>
        <v>0.33652682274495277</v>
      </c>
      <c r="S108" s="81" t="e" cm="1">
        <f t="array" ref="S108">_xlfn.IFS(
    FALSE, N("Check if X1 shading is ON"),
    $S$48&lt;&gt;"x", NA(),
    FALSE, N("Check if case is 'LEFT' and x axis value less than z score"),
    AND($D$67 = "LEFT", $Q108 &lt; IF($H$67="", 0, $H$67)), $R108,
    FALSE, N("Check if case is 'RIGHT' and x axis value greater than z score"),
    AND($D$67 = "RIGHT", $Q108 &gt; IF($H$67="", 0, $H$67)), $R108,
    FALSE, N("Check if case is 'TWO' and both directions"),
    AND(
        $D$67 = "TWO",
        OR($Q108 &lt; -ABS($H$67), $Q108 &gt; ABS($H$68))
    ), $R108,
    FALSE, N("Default case: Return NA()"),
    TRUE, NA()
)</f>
        <v>#VALUE!</v>
      </c>
      <c r="T108" s="81" t="e" cm="1">
        <f t="array" ref="T108">_xlfn.IFS(
    FALSE, N("Check if X1 shading is ON"),
    $S$48&lt;&gt;"x", NA(),
    FALSE, N("Check if case is 'LEFT' and x axis value less than z score"),
    AND($D$68 = "LEFT", $Q108 &lt; IF($H$68="", 0, $H$68)), $R108,
    FALSE, N("Check if case is 'RIGHT' and x axis value greater than z score"),
    AND($D$68 = "RIGHT", $Q108 &gt; IF($H$68="", 0, $H$68)), $R108,
    FALSE, N("Default case: Return NA()"),
    TRUE, NA()
)</f>
        <v>#N/A</v>
      </c>
      <c r="U108" s="81" t="e" cm="1">
        <f t="array" ref="U108">_xlfn.IFS(
    FALSE, N("Check if X1 shading is ON"),
    $U$48&lt;&gt;"x", NA(),
    FALSE, N("Check if case is 'LEFT' and x axis value less than z score"),
    AND($D$71 = "LEFT", $Q108 &lt; IF($H$71="", 0, $H$71)), $R108,
    FALSE, N("Check if case is 'RIGHT' and x axis value greater than z score"),
    AND($D$71 = "RIGHT", $Q108 &gt; IF($H$71="", 0, $H$71)), $R108,
    FALSE, N("Check if case is 'TWO' and both directions"),
    AND(
        $D$71 = "TWO",
        OR($Q108 &lt; -ABS($H$71), $Q108 &gt; ABS($H$71))
    ), $R108,
    FALSE, N("Default case: Return NA()"),
    TRUE, NA()
)</f>
        <v>#VALUE!</v>
      </c>
      <c r="V108" s="38"/>
      <c r="W108" s="23">
        <v>-0.16666666666666879</v>
      </c>
      <c r="X108" s="23">
        <v>0.13400000000000001</v>
      </c>
      <c r="Y108" s="23">
        <f t="shared" si="15"/>
        <v>0.13400000000000001</v>
      </c>
      <c r="Z108" s="23" t="str">
        <f t="shared" si="16"/>
        <v>x</v>
      </c>
    </row>
    <row r="109" spans="1:26" ht="51" x14ac:dyDescent="0.2">
      <c r="A109" s="68" t="s">
        <v>386</v>
      </c>
      <c r="B109" s="73" t="str">
        <f>C71</f>
        <v/>
      </c>
      <c r="C109" s="70">
        <f>IFERROR(
   MAX(-3.9, MIN(3.9,
       _xlfn.IFS(
           FALSE, N("Check if the Case display is ON"),
           D70&lt;&gt;"x", NA(),
           FALSE, N("Use the value of z if it is not empty"),
           H71&lt;&gt;"", H71,
           FALSE, N("Calculate (x - μ) / σ if μ, σ, and x are numbers"),
           AND(ISNUMBER(E71), ISNUMBER(F71), ISNUMBER(G71)), (G71 - E71) / F71,
           FALSE, N("Fallback to 0 if no conditions are met"),
           TRUE, 0
       )
   )),
   NA()
)</f>
        <v>0</v>
      </c>
      <c r="D109" s="70" t="e" cm="1">
        <f t="array" ref="D109">IFERROR(
   _xlfn.IFS(
       D107&lt;&gt;"x", NA(),
       H71&lt;&gt;"", MAX(1.1*_xlfn.NORM.S.DIST(H71, FALSE), 0.1)
   ),
   NA()
)</f>
        <v>#N/A</v>
      </c>
      <c r="E109" s="22" t="e" cm="1">
        <f t="array" ref="E109">_xlfn.IFS(
            $D71="RIGHT", " &gt; ",
            $D71="LEFT", " &lt; "
        )</f>
        <v>#N/A</v>
      </c>
      <c r="F109" s="22" t="str" cm="1">
        <f t="array" ref="F109">_xlfn.IFS(
            D71="RIGHT", "⟶",
            D71="LEFT", "⟵",
            TRUE, "⟵ ? ⟶"
        )</f>
        <v>⟵ ? ⟶</v>
      </c>
      <c r="G109" s="13" t="str">
        <f>IF(
    AND(G107="x", G71&lt;&gt;""),
    $G$66 &amp; E109 &amp;
    TEXT(
        G71,
        IF(
            L62 = 0,
            "#,##0",
            "#,##0." &amp; REPT("0", L62)
        )
    ),
 ""
)</f>
        <v/>
      </c>
      <c r="H109" s="22" t="str">
        <f>IF(
    AND(H107="x", H71&lt;&gt;""),
    " "&amp; H108 &amp; E109 &amp; TEXT(H71, "0.00"),
   ""
)</f>
        <v/>
      </c>
      <c r="I109" s="22" t="str">
        <f>IF(
       AND($I107="x",I71&lt;&gt;""),
        " = "&amp;TEXT(I71,"#0.0%"),
       ""
)</f>
        <v/>
      </c>
      <c r="J109" s="71" t="str">
        <f>IF(D71="LEFT",F109&amp;" "&amp;B109,B109&amp;" "&amp;F109) &amp; CHAR(10) &amp;
"P( " &amp; G109 &amp; H109 &amp; " )" &amp; I109</f>
        <v xml:space="preserve"> ⟵ ? ⟶
P(  )</v>
      </c>
      <c r="K109" s="38"/>
      <c r="L109" s="38"/>
      <c r="M109" s="38"/>
      <c r="N109" s="38"/>
      <c r="O109" s="38"/>
      <c r="P109" s="38"/>
      <c r="Q109" s="46">
        <f t="shared" si="5"/>
        <v>-0.54166666666666885</v>
      </c>
      <c r="R109" s="81">
        <f t="shared" si="6"/>
        <v>0.34450732636471215</v>
      </c>
      <c r="S109" s="81" t="e" cm="1">
        <f t="array" ref="S109">_xlfn.IFS(
    FALSE, N("Check if X1 shading is ON"),
    $S$48&lt;&gt;"x", NA(),
    FALSE, N("Check if case is 'LEFT' and x axis value less than z score"),
    AND($D$67 = "LEFT", $Q109 &lt; IF($H$67="", 0, $H$67)), $R109,
    FALSE, N("Check if case is 'RIGHT' and x axis value greater than z score"),
    AND($D$67 = "RIGHT", $Q109 &gt; IF($H$67="", 0, $H$67)), $R109,
    FALSE, N("Check if case is 'TWO' and both directions"),
    AND(
        $D$67 = "TWO",
        OR($Q109 &lt; -ABS($H$67), $Q109 &gt; ABS($H$68))
    ), $R109,
    FALSE, N("Default case: Return NA()"),
    TRUE, NA()
)</f>
        <v>#VALUE!</v>
      </c>
      <c r="T109" s="81" t="e" cm="1">
        <f t="array" ref="T109">_xlfn.IFS(
    FALSE, N("Check if X1 shading is ON"),
    $S$48&lt;&gt;"x", NA(),
    FALSE, N("Check if case is 'LEFT' and x axis value less than z score"),
    AND($D$68 = "LEFT", $Q109 &lt; IF($H$68="", 0, $H$68)), $R109,
    FALSE, N("Check if case is 'RIGHT' and x axis value greater than z score"),
    AND($D$68 = "RIGHT", $Q109 &gt; IF($H$68="", 0, $H$68)), $R109,
    FALSE, N("Default case: Return NA()"),
    TRUE, NA()
)</f>
        <v>#N/A</v>
      </c>
      <c r="U109" s="81" t="e" cm="1">
        <f t="array" ref="U109">_xlfn.IFS(
    FALSE, N("Check if X1 shading is ON"),
    $U$48&lt;&gt;"x", NA(),
    FALSE, N("Check if case is 'LEFT' and x axis value less than z score"),
    AND($D$71 = "LEFT", $Q109 &lt; IF($H$71="", 0, $H$71)), $R109,
    FALSE, N("Check if case is 'RIGHT' and x axis value greater than z score"),
    AND($D$71 = "RIGHT", $Q109 &gt; IF($H$71="", 0, $H$71)), $R109,
    FALSE, N("Check if case is 'TWO' and both directions"),
    AND(
        $D$71 = "TWO",
        OR($Q109 &lt; -ABS($H$71), $Q109 &gt; ABS($H$71))
    ), $R109,
    FALSE, N("Default case: Return NA()"),
    TRUE, NA()
)</f>
        <v>#VALUE!</v>
      </c>
      <c r="V109" s="38"/>
      <c r="W109" s="23">
        <v>0.16666666666666449</v>
      </c>
      <c r="X109" s="23">
        <v>0.13400000000000001</v>
      </c>
      <c r="Y109" s="23">
        <f t="shared" si="15"/>
        <v>0.13400000000000001</v>
      </c>
      <c r="Z109" s="23" t="str">
        <f t="shared" si="16"/>
        <v>x</v>
      </c>
    </row>
    <row r="110" spans="1:26" ht="16" x14ac:dyDescent="0.2">
      <c r="A110" s="39"/>
      <c r="B110" s="23"/>
      <c r="C110" s="23"/>
      <c r="D110" s="39"/>
      <c r="E110" s="39"/>
      <c r="F110" s="39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46">
        <f t="shared" si="5"/>
        <v>-0.50000000000000222</v>
      </c>
      <c r="R110" s="81">
        <f t="shared" si="6"/>
        <v>0.35206532676429914</v>
      </c>
      <c r="S110" s="81" t="e" cm="1">
        <f t="array" ref="S110">_xlfn.IFS(
    FALSE, N("Check if X1 shading is ON"),
    $S$48&lt;&gt;"x", NA(),
    FALSE, N("Check if case is 'LEFT' and x axis value less than z score"),
    AND($D$67 = "LEFT", $Q110 &lt; IF($H$67="", 0, $H$67)), $R110,
    FALSE, N("Check if case is 'RIGHT' and x axis value greater than z score"),
    AND($D$67 = "RIGHT", $Q110 &gt; IF($H$67="", 0, $H$67)), $R110,
    FALSE, N("Check if case is 'TWO' and both directions"),
    AND(
        $D$67 = "TWO",
        OR($Q110 &lt; -ABS($H$67), $Q110 &gt; ABS($H$68))
    ), $R110,
    FALSE, N("Default case: Return NA()"),
    TRUE, NA()
)</f>
        <v>#VALUE!</v>
      </c>
      <c r="T110" s="81" t="e" cm="1">
        <f t="array" ref="T110">_xlfn.IFS(
    FALSE, N("Check if X1 shading is ON"),
    $S$48&lt;&gt;"x", NA(),
    FALSE, N("Check if case is 'LEFT' and x axis value less than z score"),
    AND($D$68 = "LEFT", $Q110 &lt; IF($H$68="", 0, $H$68)), $R110,
    FALSE, N("Check if case is 'RIGHT' and x axis value greater than z score"),
    AND($D$68 = "RIGHT", $Q110 &gt; IF($H$68="", 0, $H$68)), $R110,
    FALSE, N("Default case: Return NA()"),
    TRUE, NA()
)</f>
        <v>#N/A</v>
      </c>
      <c r="U110" s="81" t="e" cm="1">
        <f t="array" ref="U110">_xlfn.IFS(
    FALSE, N("Check if X1 shading is ON"),
    $U$48&lt;&gt;"x", NA(),
    FALSE, N("Check if case is 'LEFT' and x axis value less than z score"),
    AND($D$71 = "LEFT", $Q110 &lt; IF($H$71="", 0, $H$71)), $R110,
    FALSE, N("Check if case is 'RIGHT' and x axis value greater than z score"),
    AND($D$71 = "RIGHT", $Q110 &gt; IF($H$71="", 0, $H$71)), $R110,
    FALSE, N("Check if case is 'TWO' and both directions"),
    AND(
        $D$71 = "TWO",
        OR($Q110 &lt; -ABS($H$71), $Q110 &gt; ABS($H$71))
    ), $R110,
    FALSE, N("Default case: Return NA()"),
    TRUE, NA()
)</f>
        <v>#VALUE!</v>
      </c>
      <c r="V110" s="38"/>
      <c r="W110" s="23">
        <v>0.33333333333333115</v>
      </c>
      <c r="X110" s="23">
        <v>0.13400000000000001</v>
      </c>
      <c r="Y110" s="23">
        <f t="shared" si="15"/>
        <v>0.13400000000000001</v>
      </c>
      <c r="Z110" s="23" t="str">
        <f t="shared" si="16"/>
        <v>x</v>
      </c>
    </row>
    <row r="111" spans="1:26" ht="16" x14ac:dyDescent="0.2">
      <c r="A111" s="39"/>
      <c r="B111" s="23"/>
      <c r="C111" s="23"/>
      <c r="D111" s="39"/>
      <c r="E111" s="39"/>
      <c r="F111" s="39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46">
        <f t="shared" si="5"/>
        <v>-0.45833333333333554</v>
      </c>
      <c r="R111" s="81">
        <f t="shared" si="6"/>
        <v>0.35916504691680912</v>
      </c>
      <c r="S111" s="81" t="e" cm="1">
        <f t="array" ref="S111">_xlfn.IFS(
    FALSE, N("Check if X1 shading is ON"),
    $S$48&lt;&gt;"x", NA(),
    FALSE, N("Check if case is 'LEFT' and x axis value less than z score"),
    AND($D$67 = "LEFT", $Q111 &lt; IF($H$67="", 0, $H$67)), $R111,
    FALSE, N("Check if case is 'RIGHT' and x axis value greater than z score"),
    AND($D$67 = "RIGHT", $Q111 &gt; IF($H$67="", 0, $H$67)), $R111,
    FALSE, N("Check if case is 'TWO' and both directions"),
    AND(
        $D$67 = "TWO",
        OR($Q111 &lt; -ABS($H$67), $Q111 &gt; ABS($H$68))
    ), $R111,
    FALSE, N("Default case: Return NA()"),
    TRUE, NA()
)</f>
        <v>#VALUE!</v>
      </c>
      <c r="T111" s="81" t="e" cm="1">
        <f t="array" ref="T111">_xlfn.IFS(
    FALSE, N("Check if X1 shading is ON"),
    $S$48&lt;&gt;"x", NA(),
    FALSE, N("Check if case is 'LEFT' and x axis value less than z score"),
    AND($D$68 = "LEFT", $Q111 &lt; IF($H$68="", 0, $H$68)), $R111,
    FALSE, N("Check if case is 'RIGHT' and x axis value greater than z score"),
    AND($D$68 = "RIGHT", $Q111 &gt; IF($H$68="", 0, $H$68)), $R111,
    FALSE, N("Default case: Return NA()"),
    TRUE, NA()
)</f>
        <v>#N/A</v>
      </c>
      <c r="U111" s="81" t="e" cm="1">
        <f t="array" ref="U111">_xlfn.IFS(
    FALSE, N("Check if X1 shading is ON"),
    $U$48&lt;&gt;"x", NA(),
    FALSE, N("Check if case is 'LEFT' and x axis value less than z score"),
    AND($D$71 = "LEFT", $Q111 &lt; IF($H$71="", 0, $H$71)), $R111,
    FALSE, N("Check if case is 'RIGHT' and x axis value greater than z score"),
    AND($D$71 = "RIGHT", $Q111 &gt; IF($H$71="", 0, $H$71)), $R111,
    FALSE, N("Check if case is 'TWO' and both directions"),
    AND(
        $D$71 = "TWO",
        OR($Q111 &lt; -ABS($H$71), $Q111 &gt; ABS($H$71))
    ), $R111,
    FALSE, N("Default case: Return NA()"),
    TRUE, NA()
)</f>
        <v>#VALUE!</v>
      </c>
      <c r="V111" s="38"/>
      <c r="W111" s="23">
        <v>0.49999999999999789</v>
      </c>
      <c r="X111" s="23">
        <v>0.13400000000000001</v>
      </c>
      <c r="Y111" s="23">
        <f t="shared" si="15"/>
        <v>0.13400000000000001</v>
      </c>
      <c r="Z111" s="23" t="str">
        <f t="shared" si="16"/>
        <v>x</v>
      </c>
    </row>
    <row r="112" spans="1:26" ht="19" x14ac:dyDescent="0.25">
      <c r="A112" s="78" t="s">
        <v>387</v>
      </c>
      <c r="B112" s="23"/>
      <c r="C112" s="23"/>
      <c r="D112" s="39"/>
      <c r="E112" s="39"/>
      <c r="F112" s="39"/>
      <c r="G112" s="38"/>
      <c r="H112" s="16"/>
      <c r="I112" s="16"/>
      <c r="J112" s="16"/>
      <c r="K112" s="16"/>
      <c r="L112" s="16"/>
      <c r="M112" s="16"/>
      <c r="N112" s="38"/>
      <c r="O112" s="38"/>
      <c r="P112" s="38"/>
      <c r="Q112" s="46">
        <f t="shared" si="5"/>
        <v>-0.41666666666666885</v>
      </c>
      <c r="R112" s="81">
        <f t="shared" si="6"/>
        <v>0.36577236641400213</v>
      </c>
      <c r="S112" s="81" t="e" cm="1">
        <f t="array" ref="S112">_xlfn.IFS(
    FALSE, N("Check if X1 shading is ON"),
    $S$48&lt;&gt;"x", NA(),
    FALSE, N("Check if case is 'LEFT' and x axis value less than z score"),
    AND($D$67 = "LEFT", $Q112 &lt; IF($H$67="", 0, $H$67)), $R112,
    FALSE, N("Check if case is 'RIGHT' and x axis value greater than z score"),
    AND($D$67 = "RIGHT", $Q112 &gt; IF($H$67="", 0, $H$67)), $R112,
    FALSE, N("Check if case is 'TWO' and both directions"),
    AND(
        $D$67 = "TWO",
        OR($Q112 &lt; -ABS($H$67), $Q112 &gt; ABS($H$68))
    ), $R112,
    FALSE, N("Default case: Return NA()"),
    TRUE, NA()
)</f>
        <v>#VALUE!</v>
      </c>
      <c r="T112" s="81" t="e" cm="1">
        <f t="array" ref="T112">_xlfn.IFS(
    FALSE, N("Check if X1 shading is ON"),
    $S$48&lt;&gt;"x", NA(),
    FALSE, N("Check if case is 'LEFT' and x axis value less than z score"),
    AND($D$68 = "LEFT", $Q112 &lt; IF($H$68="", 0, $H$68)), $R112,
    FALSE, N("Check if case is 'RIGHT' and x axis value greater than z score"),
    AND($D$68 = "RIGHT", $Q112 &gt; IF($H$68="", 0, $H$68)), $R112,
    FALSE, N("Default case: Return NA()"),
    TRUE, NA()
)</f>
        <v>#N/A</v>
      </c>
      <c r="U112" s="81" t="e" cm="1">
        <f t="array" ref="U112">_xlfn.IFS(
    FALSE, N("Check if X1 shading is ON"),
    $U$48&lt;&gt;"x", NA(),
    FALSE, N("Check if case is 'LEFT' and x axis value less than z score"),
    AND($D$71 = "LEFT", $Q112 &lt; IF($H$71="", 0, $H$71)), $R112,
    FALSE, N("Check if case is 'RIGHT' and x axis value greater than z score"),
    AND($D$71 = "RIGHT", $Q112 &gt; IF($H$71="", 0, $H$71)), $R112,
    FALSE, N("Check if case is 'TWO' and both directions"),
    AND(
        $D$71 = "TWO",
        OR($Q112 &lt; -ABS($H$71), $Q112 &gt; ABS($H$71))
    ), $R112,
    FALSE, N("Default case: Return NA()"),
    TRUE, NA()
)</f>
        <v>#VALUE!</v>
      </c>
      <c r="V112" s="38"/>
      <c r="W112" s="23">
        <v>0.66666666666666441</v>
      </c>
      <c r="X112" s="23">
        <v>0.13400000000000001</v>
      </c>
      <c r="Y112" s="23">
        <f t="shared" si="15"/>
        <v>0.13400000000000001</v>
      </c>
      <c r="Z112" s="23" t="str">
        <f t="shared" si="16"/>
        <v>x</v>
      </c>
    </row>
    <row r="113" spans="1:26" ht="16" x14ac:dyDescent="0.2">
      <c r="A113" s="44" t="s">
        <v>289</v>
      </c>
      <c r="B113" s="5" t="s">
        <v>290</v>
      </c>
      <c r="C113" s="44" t="s">
        <v>388</v>
      </c>
      <c r="D113" s="44" t="s">
        <v>389</v>
      </c>
      <c r="E113" s="44" t="s">
        <v>390</v>
      </c>
      <c r="F113" s="44" t="s">
        <v>391</v>
      </c>
      <c r="G113" s="38"/>
      <c r="H113" s="16"/>
      <c r="I113" s="16"/>
      <c r="J113" s="16"/>
      <c r="K113" s="16"/>
      <c r="L113" s="16"/>
      <c r="M113" s="16"/>
      <c r="N113" s="38"/>
      <c r="O113" s="38"/>
      <c r="P113" s="38"/>
      <c r="Q113" s="46">
        <f t="shared" si="5"/>
        <v>-0.37500000000000216</v>
      </c>
      <c r="R113" s="81">
        <f t="shared" si="6"/>
        <v>0.37185509386976862</v>
      </c>
      <c r="S113" s="81" t="e" cm="1">
        <f t="array" ref="S113">_xlfn.IFS(
    FALSE, N("Check if X1 shading is ON"),
    $S$48&lt;&gt;"x", NA(),
    FALSE, N("Check if case is 'LEFT' and x axis value less than z score"),
    AND($D$67 = "LEFT", $Q113 &lt; IF($H$67="", 0, $H$67)), $R113,
    FALSE, N("Check if case is 'RIGHT' and x axis value greater than z score"),
    AND($D$67 = "RIGHT", $Q113 &gt; IF($H$67="", 0, $H$67)), $R113,
    FALSE, N("Check if case is 'TWO' and both directions"),
    AND(
        $D$67 = "TWO",
        OR($Q113 &lt; -ABS($H$67), $Q113 &gt; ABS($H$68))
    ), $R113,
    FALSE, N("Default case: Return NA()"),
    TRUE, NA()
)</f>
        <v>#VALUE!</v>
      </c>
      <c r="T113" s="81" t="e" cm="1">
        <f t="array" ref="T113">_xlfn.IFS(
    FALSE, N("Check if X1 shading is ON"),
    $S$48&lt;&gt;"x", NA(),
    FALSE, N("Check if case is 'LEFT' and x axis value less than z score"),
    AND($D$68 = "LEFT", $Q113 &lt; IF($H$68="", 0, $H$68)), $R113,
    FALSE, N("Check if case is 'RIGHT' and x axis value greater than z score"),
    AND($D$68 = "RIGHT", $Q113 &gt; IF($H$68="", 0, $H$68)), $R113,
    FALSE, N("Default case: Return NA()"),
    TRUE, NA()
)</f>
        <v>#N/A</v>
      </c>
      <c r="U113" s="81" t="e" cm="1">
        <f t="array" ref="U113">_xlfn.IFS(
    FALSE, N("Check if X1 shading is ON"),
    $U$48&lt;&gt;"x", NA(),
    FALSE, N("Check if case is 'LEFT' and x axis value less than z score"),
    AND($D$71 = "LEFT", $Q113 &lt; IF($H$71="", 0, $H$71)), $R113,
    FALSE, N("Check if case is 'RIGHT' and x axis value greater than z score"),
    AND($D$71 = "RIGHT", $Q113 &gt; IF($H$71="", 0, $H$71)), $R113,
    FALSE, N("Check if case is 'TWO' and both directions"),
    AND(
        $D$71 = "TWO",
        OR($Q113 &lt; -ABS($H$71), $Q113 &gt; ABS($H$71))
    ), $R113,
    FALSE, N("Default case: Return NA()"),
    TRUE, NA()
)</f>
        <v>#VALUE!</v>
      </c>
      <c r="V113" s="38"/>
      <c r="W113" s="23">
        <v>0.83333333333333093</v>
      </c>
      <c r="X113" s="23">
        <v>0.13400000000000001</v>
      </c>
      <c r="Y113" s="23">
        <f t="shared" si="15"/>
        <v>0.13400000000000001</v>
      </c>
      <c r="Z113" s="23" t="str">
        <f t="shared" si="16"/>
        <v>x</v>
      </c>
    </row>
    <row r="114" spans="1:26" ht="17" x14ac:dyDescent="0.2">
      <c r="A114" s="83" t="str">
        <f>L47</f>
        <v>x</v>
      </c>
      <c r="B114" s="23">
        <f>IF(A114="x",-0.02,NA())</f>
        <v>-0.02</v>
      </c>
      <c r="C114" s="39">
        <v>-4</v>
      </c>
      <c r="D114" s="39">
        <f>IF(
    ISNA(A114),
    NA(),
    B114
)</f>
        <v>-0.02</v>
      </c>
      <c r="E114" s="23"/>
      <c r="F114" s="44"/>
      <c r="G114" s="38"/>
      <c r="H114" s="16"/>
      <c r="I114" s="16"/>
      <c r="J114" s="16"/>
      <c r="K114" s="16"/>
      <c r="L114" s="16"/>
      <c r="M114" s="16"/>
      <c r="N114" s="38"/>
      <c r="O114" s="38"/>
      <c r="P114" s="38"/>
      <c r="Q114" s="46">
        <f t="shared" si="5"/>
        <v>-0.33333333333333548</v>
      </c>
      <c r="R114" s="81">
        <f t="shared" si="6"/>
        <v>0.37738322769299293</v>
      </c>
      <c r="S114" s="81" t="e" cm="1">
        <f t="array" ref="S114">_xlfn.IFS(
    FALSE, N("Check if X1 shading is ON"),
    $S$48&lt;&gt;"x", NA(),
    FALSE, N("Check if case is 'LEFT' and x axis value less than z score"),
    AND($D$67 = "LEFT", $Q114 &lt; IF($H$67="", 0, $H$67)), $R114,
    FALSE, N("Check if case is 'RIGHT' and x axis value greater than z score"),
    AND($D$67 = "RIGHT", $Q114 &gt; IF($H$67="", 0, $H$67)), $R114,
    FALSE, N("Check if case is 'TWO' and both directions"),
    AND(
        $D$67 = "TWO",
        OR($Q114 &lt; -ABS($H$67), $Q114 &gt; ABS($H$68))
    ), $R114,
    FALSE, N("Default case: Return NA()"),
    TRUE, NA()
)</f>
        <v>#VALUE!</v>
      </c>
      <c r="T114" s="81" t="e" cm="1">
        <f t="array" ref="T114">_xlfn.IFS(
    FALSE, N("Check if X1 shading is ON"),
    $S$48&lt;&gt;"x", NA(),
    FALSE, N("Check if case is 'LEFT' and x axis value less than z score"),
    AND($D$68 = "LEFT", $Q114 &lt; IF($H$68="", 0, $H$68)), $R114,
    FALSE, N("Check if case is 'RIGHT' and x axis value greater than z score"),
    AND($D$68 = "RIGHT", $Q114 &gt; IF($H$68="", 0, $H$68)), $R114,
    FALSE, N("Default case: Return NA()"),
    TRUE, NA()
)</f>
        <v>#N/A</v>
      </c>
      <c r="U114" s="81" t="e" cm="1">
        <f t="array" ref="U114">_xlfn.IFS(
    FALSE, N("Check if X1 shading is ON"),
    $U$48&lt;&gt;"x", NA(),
    FALSE, N("Check if case is 'LEFT' and x axis value less than z score"),
    AND($D$71 = "LEFT", $Q114 &lt; IF($H$71="", 0, $H$71)), $R114,
    FALSE, N("Check if case is 'RIGHT' and x axis value greater than z score"),
    AND($D$71 = "RIGHT", $Q114 &gt; IF($H$71="", 0, $H$71)), $R114,
    FALSE, N("Check if case is 'TWO' and both directions"),
    AND(
        $D$71 = "TWO",
        OR($Q114 &lt; -ABS($H$71), $Q114 &gt; ABS($H$71))
    ), $R114,
    FALSE, N("Default case: Return NA()"),
    TRUE, NA()
)</f>
        <v>#VALUE!</v>
      </c>
      <c r="V114" s="38"/>
      <c r="W114" s="23">
        <v>1.1666666666666643</v>
      </c>
      <c r="X114" s="23">
        <v>0.13400000000000001</v>
      </c>
      <c r="Y114" s="23">
        <f t="shared" si="15"/>
        <v>0.13400000000000001</v>
      </c>
      <c r="Z114" s="23" t="str">
        <f t="shared" si="16"/>
        <v>x</v>
      </c>
    </row>
    <row r="115" spans="1:26" ht="16" x14ac:dyDescent="0.2">
      <c r="A115" s="39"/>
      <c r="B115" s="23"/>
      <c r="C115" s="39">
        <f t="shared" ref="C115:C121" si="19">C114+1</f>
        <v>-3</v>
      </c>
      <c r="D115" s="39">
        <f t="shared" ref="D115:D121" si="20">D114</f>
        <v>-0.02</v>
      </c>
      <c r="E115" s="23" t="str">
        <f>C115&amp;$H$66</f>
        <v>-3z</v>
      </c>
      <c r="F115" s="81">
        <f t="shared" ref="F115:F121" si="21">IF($A$114="x",_xlfn.NORM.S.DIST(C115,FALSE),NA())</f>
        <v>4.4318484119380075E-3</v>
      </c>
      <c r="G115" s="38"/>
      <c r="H115" s="16"/>
      <c r="I115" s="16"/>
      <c r="J115" s="16"/>
      <c r="K115" s="16"/>
      <c r="L115" s="16"/>
      <c r="M115" s="16"/>
      <c r="N115" s="38"/>
      <c r="O115" s="38"/>
      <c r="P115" s="38"/>
      <c r="Q115" s="46">
        <f t="shared" ref="Q115:Q178" si="22">Q114+$P$52</f>
        <v>-0.29166666666666879</v>
      </c>
      <c r="R115" s="81">
        <f t="shared" ref="R115:R178" si="23">IF(
    LEFT($B$67,1) ="T",
    _xlfn.T.DIST(Q115, $A$67-1, FALSE),
    _xlfn.NORM.S.DIST(Q115, FALSE)
)</f>
        <v>0.3823292022799164</v>
      </c>
      <c r="S115" s="81" t="e" cm="1">
        <f t="array" ref="S115">_xlfn.IFS(
    FALSE, N("Check if X1 shading is ON"),
    $S$48&lt;&gt;"x", NA(),
    FALSE, N("Check if case is 'LEFT' and x axis value less than z score"),
    AND($D$67 = "LEFT", $Q115 &lt; IF($H$67="", 0, $H$67)), $R115,
    FALSE, N("Check if case is 'RIGHT' and x axis value greater than z score"),
    AND($D$67 = "RIGHT", $Q115 &gt; IF($H$67="", 0, $H$67)), $R115,
    FALSE, N("Check if case is 'TWO' and both directions"),
    AND(
        $D$67 = "TWO",
        OR($Q115 &lt; -ABS($H$67), $Q115 &gt; ABS($H$68))
    ), $R115,
    FALSE, N("Default case: Return NA()"),
    TRUE, NA()
)</f>
        <v>#VALUE!</v>
      </c>
      <c r="T115" s="81" t="e" cm="1">
        <f t="array" ref="T115">_xlfn.IFS(
    FALSE, N("Check if X1 shading is ON"),
    $S$48&lt;&gt;"x", NA(),
    FALSE, N("Check if case is 'LEFT' and x axis value less than z score"),
    AND($D$68 = "LEFT", $Q115 &lt; IF($H$68="", 0, $H$68)), $R115,
    FALSE, N("Check if case is 'RIGHT' and x axis value greater than z score"),
    AND($D$68 = "RIGHT", $Q115 &gt; IF($H$68="", 0, $H$68)), $R115,
    FALSE, N("Default case: Return NA()"),
    TRUE, NA()
)</f>
        <v>#N/A</v>
      </c>
      <c r="U115" s="81" t="e" cm="1">
        <f t="array" ref="U115">_xlfn.IFS(
    FALSE, N("Check if X1 shading is ON"),
    $U$48&lt;&gt;"x", NA(),
    FALSE, N("Check if case is 'LEFT' and x axis value less than z score"),
    AND($D$71 = "LEFT", $Q115 &lt; IF($H$71="", 0, $H$71)), $R115,
    FALSE, N("Check if case is 'RIGHT' and x axis value greater than z score"),
    AND($D$71 = "RIGHT", $Q115 &gt; IF($H$71="", 0, $H$71)), $R115,
    FALSE, N("Check if case is 'TWO' and both directions"),
    AND(
        $D$71 = "TWO",
        OR($Q115 &lt; -ABS($H$71), $Q115 &gt; ABS($H$71))
    ), $R115,
    FALSE, N("Default case: Return NA()"),
    TRUE, NA()
)</f>
        <v>#VALUE!</v>
      </c>
      <c r="V115" s="38"/>
      <c r="W115" s="23">
        <v>1.3333333333333313</v>
      </c>
      <c r="X115" s="23">
        <v>0.13400000000000001</v>
      </c>
      <c r="Y115" s="23">
        <f t="shared" si="15"/>
        <v>0.13400000000000001</v>
      </c>
      <c r="Z115" s="23" t="str">
        <f t="shared" si="16"/>
        <v>x</v>
      </c>
    </row>
    <row r="116" spans="1:26" ht="16" x14ac:dyDescent="0.2">
      <c r="A116" s="39"/>
      <c r="B116" s="23"/>
      <c r="C116" s="39">
        <f t="shared" si="19"/>
        <v>-2</v>
      </c>
      <c r="D116" s="39">
        <f t="shared" si="20"/>
        <v>-0.02</v>
      </c>
      <c r="E116" s="23" t="str">
        <f t="shared" ref="E116:E117" si="24">C116&amp;$H$66</f>
        <v>-2z</v>
      </c>
      <c r="F116" s="81">
        <f t="shared" si="21"/>
        <v>5.3990966513188063E-2</v>
      </c>
      <c r="G116" s="38"/>
      <c r="H116" s="16"/>
      <c r="I116" s="16"/>
      <c r="J116" s="16"/>
      <c r="K116" s="16"/>
      <c r="L116" s="16"/>
      <c r="M116" s="16"/>
      <c r="N116" s="38"/>
      <c r="O116" s="38"/>
      <c r="P116" s="38"/>
      <c r="Q116" s="46">
        <f t="shared" si="22"/>
        <v>-0.25000000000000211</v>
      </c>
      <c r="R116" s="81">
        <f t="shared" si="23"/>
        <v>0.38666811680284902</v>
      </c>
      <c r="S116" s="81" t="e" cm="1">
        <f t="array" ref="S116">_xlfn.IFS(
    FALSE, N("Check if X1 shading is ON"),
    $S$48&lt;&gt;"x", NA(),
    FALSE, N("Check if case is 'LEFT' and x axis value less than z score"),
    AND($D$67 = "LEFT", $Q116 &lt; IF($H$67="", 0, $H$67)), $R116,
    FALSE, N("Check if case is 'RIGHT' and x axis value greater than z score"),
    AND($D$67 = "RIGHT", $Q116 &gt; IF($H$67="", 0, $H$67)), $R116,
    FALSE, N("Check if case is 'TWO' and both directions"),
    AND(
        $D$67 = "TWO",
        OR($Q116 &lt; -ABS($H$67), $Q116 &gt; ABS($H$68))
    ), $R116,
    FALSE, N("Default case: Return NA()"),
    TRUE, NA()
)</f>
        <v>#VALUE!</v>
      </c>
      <c r="T116" s="81" t="e" cm="1">
        <f t="array" ref="T116">_xlfn.IFS(
    FALSE, N("Check if X1 shading is ON"),
    $S$48&lt;&gt;"x", NA(),
    FALSE, N("Check if case is 'LEFT' and x axis value less than z score"),
    AND($D$68 = "LEFT", $Q116 &lt; IF($H$68="", 0, $H$68)), $R116,
    FALSE, N("Check if case is 'RIGHT' and x axis value greater than z score"),
    AND($D$68 = "RIGHT", $Q116 &gt; IF($H$68="", 0, $H$68)), $R116,
    FALSE, N("Default case: Return NA()"),
    TRUE, NA()
)</f>
        <v>#N/A</v>
      </c>
      <c r="U116" s="81" t="e" cm="1">
        <f t="array" ref="U116">_xlfn.IFS(
    FALSE, N("Check if X1 shading is ON"),
    $U$48&lt;&gt;"x", NA(),
    FALSE, N("Check if case is 'LEFT' and x axis value less than z score"),
    AND($D$71 = "LEFT", $Q116 &lt; IF($H$71="", 0, $H$71)), $R116,
    FALSE, N("Check if case is 'RIGHT' and x axis value greater than z score"),
    AND($D$71 = "RIGHT", $Q116 &gt; IF($H$71="", 0, $H$71)), $R116,
    FALSE, N("Check if case is 'TWO' and both directions"),
    AND(
        $D$71 = "TWO",
        OR($Q116 &lt; -ABS($H$71), $Q116 &gt; ABS($H$71))
    ), $R116,
    FALSE, N("Default case: Return NA()"),
    TRUE, NA()
)</f>
        <v>#VALUE!</v>
      </c>
      <c r="V116" s="38"/>
      <c r="W116" s="23">
        <v>-1.1666666666666687</v>
      </c>
      <c r="X116" s="23">
        <v>0.158</v>
      </c>
      <c r="Y116" s="23">
        <f t="shared" si="15"/>
        <v>0.158</v>
      </c>
      <c r="Z116" s="23" t="str">
        <f t="shared" si="16"/>
        <v>x</v>
      </c>
    </row>
    <row r="117" spans="1:26" ht="16" x14ac:dyDescent="0.2">
      <c r="A117" s="39"/>
      <c r="B117" s="23"/>
      <c r="C117" s="39">
        <f t="shared" si="19"/>
        <v>-1</v>
      </c>
      <c r="D117" s="39">
        <f t="shared" si="20"/>
        <v>-0.02</v>
      </c>
      <c r="E117" s="23" t="str">
        <f t="shared" si="24"/>
        <v>-1z</v>
      </c>
      <c r="F117" s="81">
        <f t="shared" si="21"/>
        <v>0.24197072451914337</v>
      </c>
      <c r="G117" s="38"/>
      <c r="H117" s="16"/>
      <c r="I117" s="16"/>
      <c r="J117" s="16"/>
      <c r="K117" s="16"/>
      <c r="L117" s="16"/>
      <c r="M117" s="16"/>
      <c r="N117" s="38"/>
      <c r="O117" s="38"/>
      <c r="P117" s="38"/>
      <c r="Q117" s="46">
        <f t="shared" si="22"/>
        <v>-0.20833333333333545</v>
      </c>
      <c r="R117" s="81">
        <f t="shared" si="23"/>
        <v>0.39037794394036218</v>
      </c>
      <c r="S117" s="81" t="e" cm="1">
        <f t="array" ref="S117">_xlfn.IFS(
    FALSE, N("Check if X1 shading is ON"),
    $S$48&lt;&gt;"x", NA(),
    FALSE, N("Check if case is 'LEFT' and x axis value less than z score"),
    AND($D$67 = "LEFT", $Q117 &lt; IF($H$67="", 0, $H$67)), $R117,
    FALSE, N("Check if case is 'RIGHT' and x axis value greater than z score"),
    AND($D$67 = "RIGHT", $Q117 &gt; IF($H$67="", 0, $H$67)), $R117,
    FALSE, N("Check if case is 'TWO' and both directions"),
    AND(
        $D$67 = "TWO",
        OR($Q117 &lt; -ABS($H$67), $Q117 &gt; ABS($H$68))
    ), $R117,
    FALSE, N("Default case: Return NA()"),
    TRUE, NA()
)</f>
        <v>#VALUE!</v>
      </c>
      <c r="T117" s="81" t="e" cm="1">
        <f t="array" ref="T117">_xlfn.IFS(
    FALSE, N("Check if X1 shading is ON"),
    $S$48&lt;&gt;"x", NA(),
    FALSE, N("Check if case is 'LEFT' and x axis value less than z score"),
    AND($D$68 = "LEFT", $Q117 &lt; IF($H$68="", 0, $H$68)), $R117,
    FALSE, N("Check if case is 'RIGHT' and x axis value greater than z score"),
    AND($D$68 = "RIGHT", $Q117 &gt; IF($H$68="", 0, $H$68)), $R117,
    FALSE, N("Default case: Return NA()"),
    TRUE, NA()
)</f>
        <v>#N/A</v>
      </c>
      <c r="U117" s="81" t="e" cm="1">
        <f t="array" ref="U117">_xlfn.IFS(
    FALSE, N("Check if X1 shading is ON"),
    $U$48&lt;&gt;"x", NA(),
    FALSE, N("Check if case is 'LEFT' and x axis value less than z score"),
    AND($D$71 = "LEFT", $Q117 &lt; IF($H$71="", 0, $H$71)), $R117,
    FALSE, N("Check if case is 'RIGHT' and x axis value greater than z score"),
    AND($D$71 = "RIGHT", $Q117 &gt; IF($H$71="", 0, $H$71)), $R117,
    FALSE, N("Check if case is 'TWO' and both directions"),
    AND(
        $D$71 = "TWO",
        OR($Q117 &lt; -ABS($H$71), $Q117 &gt; ABS($H$71))
    ), $R117,
    FALSE, N("Default case: Return NA()"),
    TRUE, NA()
)</f>
        <v>#VALUE!</v>
      </c>
      <c r="V117" s="38"/>
      <c r="W117" s="23">
        <v>-0.83333333333333526</v>
      </c>
      <c r="X117" s="23">
        <v>0.158</v>
      </c>
      <c r="Y117" s="23">
        <f t="shared" si="15"/>
        <v>0.158</v>
      </c>
      <c r="Z117" s="23" t="str">
        <f t="shared" si="16"/>
        <v>x</v>
      </c>
    </row>
    <row r="118" spans="1:26" ht="16" x14ac:dyDescent="0.2">
      <c r="A118" s="39"/>
      <c r="B118" s="23"/>
      <c r="C118" s="39">
        <f t="shared" si="19"/>
        <v>0</v>
      </c>
      <c r="D118" s="39">
        <f t="shared" si="20"/>
        <v>-0.02</v>
      </c>
      <c r="E118" s="23">
        <f>C118</f>
        <v>0</v>
      </c>
      <c r="F118" s="81">
        <f t="shared" si="21"/>
        <v>0.3989422804014327</v>
      </c>
      <c r="G118" s="38"/>
      <c r="H118" s="16"/>
      <c r="I118" s="16"/>
      <c r="J118" s="16"/>
      <c r="K118" s="16"/>
      <c r="L118" s="16"/>
      <c r="M118" s="16"/>
      <c r="N118" s="38"/>
      <c r="O118" s="38"/>
      <c r="P118" s="38"/>
      <c r="Q118" s="46">
        <f t="shared" si="22"/>
        <v>-0.16666666666666879</v>
      </c>
      <c r="R118" s="81">
        <f t="shared" si="23"/>
        <v>0.39343971610193973</v>
      </c>
      <c r="S118" s="81" t="e" cm="1">
        <f t="array" ref="S118">_xlfn.IFS(
    FALSE, N("Check if X1 shading is ON"),
    $S$48&lt;&gt;"x", NA(),
    FALSE, N("Check if case is 'LEFT' and x axis value less than z score"),
    AND($D$67 = "LEFT", $Q118 &lt; IF($H$67="", 0, $H$67)), $R118,
    FALSE, N("Check if case is 'RIGHT' and x axis value greater than z score"),
    AND($D$67 = "RIGHT", $Q118 &gt; IF($H$67="", 0, $H$67)), $R118,
    FALSE, N("Check if case is 'TWO' and both directions"),
    AND(
        $D$67 = "TWO",
        OR($Q118 &lt; -ABS($H$67), $Q118 &gt; ABS($H$68))
    ), $R118,
    FALSE, N("Default case: Return NA()"),
    TRUE, NA()
)</f>
        <v>#VALUE!</v>
      </c>
      <c r="T118" s="81" t="e" cm="1">
        <f t="array" ref="T118">_xlfn.IFS(
    FALSE, N("Check if X1 shading is ON"),
    $S$48&lt;&gt;"x", NA(),
    FALSE, N("Check if case is 'LEFT' and x axis value less than z score"),
    AND($D$68 = "LEFT", $Q118 &lt; IF($H$68="", 0, $H$68)), $R118,
    FALSE, N("Check if case is 'RIGHT' and x axis value greater than z score"),
    AND($D$68 = "RIGHT", $Q118 &gt; IF($H$68="", 0, $H$68)), $R118,
    FALSE, N("Default case: Return NA()"),
    TRUE, NA()
)</f>
        <v>#N/A</v>
      </c>
      <c r="U118" s="81" t="e" cm="1">
        <f t="array" ref="U118">_xlfn.IFS(
    FALSE, N("Check if X1 shading is ON"),
    $U$48&lt;&gt;"x", NA(),
    FALSE, N("Check if case is 'LEFT' and x axis value less than z score"),
    AND($D$71 = "LEFT", $Q118 &lt; IF($H$71="", 0, $H$71)), $R118,
    FALSE, N("Check if case is 'RIGHT' and x axis value greater than z score"),
    AND($D$71 = "RIGHT", $Q118 &gt; IF($H$71="", 0, $H$71)), $R118,
    FALSE, N("Check if case is 'TWO' and both directions"),
    AND(
        $D$71 = "TWO",
        OR($Q118 &lt; -ABS($H$71), $Q118 &gt; ABS($H$71))
    ), $R118,
    FALSE, N("Default case: Return NA()"),
    TRUE, NA()
)</f>
        <v>#VALUE!</v>
      </c>
      <c r="V118" s="38"/>
      <c r="W118" s="23">
        <v>-0.66666666666666874</v>
      </c>
      <c r="X118" s="23">
        <v>0.158</v>
      </c>
      <c r="Y118" s="23">
        <f t="shared" si="15"/>
        <v>0.158</v>
      </c>
      <c r="Z118" s="23" t="str">
        <f t="shared" si="16"/>
        <v>x</v>
      </c>
    </row>
    <row r="119" spans="1:26" ht="16" x14ac:dyDescent="0.2">
      <c r="A119" s="39"/>
      <c r="B119" s="23"/>
      <c r="C119" s="39">
        <f t="shared" si="19"/>
        <v>1</v>
      </c>
      <c r="D119" s="39">
        <f t="shared" si="20"/>
        <v>-0.02</v>
      </c>
      <c r="E119" s="23" t="str">
        <f t="shared" ref="E119:E121" si="25">C119&amp;$H$66</f>
        <v>1z</v>
      </c>
      <c r="F119" s="81">
        <f t="shared" si="21"/>
        <v>0.24197072451914337</v>
      </c>
      <c r="G119" s="38"/>
      <c r="H119" s="16"/>
      <c r="I119" s="16"/>
      <c r="J119" s="16"/>
      <c r="K119" s="16"/>
      <c r="L119" s="16"/>
      <c r="M119" s="16"/>
      <c r="N119" s="38"/>
      <c r="O119" s="38"/>
      <c r="P119" s="38"/>
      <c r="Q119" s="46">
        <f t="shared" si="22"/>
        <v>-0.12500000000000214</v>
      </c>
      <c r="R119" s="81">
        <f t="shared" si="23"/>
        <v>0.39583768694474941</v>
      </c>
      <c r="S119" s="81" t="e" cm="1">
        <f t="array" ref="S119">_xlfn.IFS(
    FALSE, N("Check if X1 shading is ON"),
    $S$48&lt;&gt;"x", NA(),
    FALSE, N("Check if case is 'LEFT' and x axis value less than z score"),
    AND($D$67 = "LEFT", $Q119 &lt; IF($H$67="", 0, $H$67)), $R119,
    FALSE, N("Check if case is 'RIGHT' and x axis value greater than z score"),
    AND($D$67 = "RIGHT", $Q119 &gt; IF($H$67="", 0, $H$67)), $R119,
    FALSE, N("Check if case is 'TWO' and both directions"),
    AND(
        $D$67 = "TWO",
        OR($Q119 &lt; -ABS($H$67), $Q119 &gt; ABS($H$68))
    ), $R119,
    FALSE, N("Default case: Return NA()"),
    TRUE, NA()
)</f>
        <v>#VALUE!</v>
      </c>
      <c r="T119" s="81" t="e" cm="1">
        <f t="array" ref="T119">_xlfn.IFS(
    FALSE, N("Check if X1 shading is ON"),
    $S$48&lt;&gt;"x", NA(),
    FALSE, N("Check if case is 'LEFT' and x axis value less than z score"),
    AND($D$68 = "LEFT", $Q119 &lt; IF($H$68="", 0, $H$68)), $R119,
    FALSE, N("Check if case is 'RIGHT' and x axis value greater than z score"),
    AND($D$68 = "RIGHT", $Q119 &gt; IF($H$68="", 0, $H$68)), $R119,
    FALSE, N("Default case: Return NA()"),
    TRUE, NA()
)</f>
        <v>#N/A</v>
      </c>
      <c r="U119" s="81" t="e" cm="1">
        <f t="array" ref="U119">_xlfn.IFS(
    FALSE, N("Check if X1 shading is ON"),
    $U$48&lt;&gt;"x", NA(),
    FALSE, N("Check if case is 'LEFT' and x axis value less than z score"),
    AND($D$71 = "LEFT", $Q119 &lt; IF($H$71="", 0, $H$71)), $R119,
    FALSE, N("Check if case is 'RIGHT' and x axis value greater than z score"),
    AND($D$71 = "RIGHT", $Q119 &gt; IF($H$71="", 0, $H$71)), $R119,
    FALSE, N("Check if case is 'TWO' and both directions"),
    AND(
        $D$71 = "TWO",
        OR($Q119 &lt; -ABS($H$71), $Q119 &gt; ABS($H$71))
    ), $R119,
    FALSE, N("Default case: Return NA()"),
    TRUE, NA()
)</f>
        <v>#VALUE!</v>
      </c>
      <c r="V119" s="38"/>
      <c r="W119" s="23">
        <v>-0.50000000000000222</v>
      </c>
      <c r="X119" s="23">
        <v>0.158</v>
      </c>
      <c r="Y119" s="23">
        <f t="shared" si="15"/>
        <v>0.158</v>
      </c>
      <c r="Z119" s="23" t="str">
        <f t="shared" si="16"/>
        <v>x</v>
      </c>
    </row>
    <row r="120" spans="1:26" ht="16" x14ac:dyDescent="0.2">
      <c r="A120" s="39"/>
      <c r="B120" s="23"/>
      <c r="C120" s="39">
        <f t="shared" si="19"/>
        <v>2</v>
      </c>
      <c r="D120" s="39">
        <f t="shared" si="20"/>
        <v>-0.02</v>
      </c>
      <c r="E120" s="23" t="str">
        <f t="shared" si="25"/>
        <v>2z</v>
      </c>
      <c r="F120" s="81">
        <f t="shared" si="21"/>
        <v>5.3990966513188063E-2</v>
      </c>
      <c r="G120" s="38"/>
      <c r="H120" s="16"/>
      <c r="I120" s="16"/>
      <c r="J120" s="16"/>
      <c r="K120" s="16"/>
      <c r="L120" s="16"/>
      <c r="M120" s="16"/>
      <c r="N120" s="38"/>
      <c r="O120" s="38"/>
      <c r="P120" s="38"/>
      <c r="Q120" s="46">
        <f t="shared" si="22"/>
        <v>-8.333333333333548E-2</v>
      </c>
      <c r="R120" s="81">
        <f t="shared" si="23"/>
        <v>0.39755946625834188</v>
      </c>
      <c r="S120" s="81" t="e" cm="1">
        <f t="array" ref="S120">_xlfn.IFS(
    FALSE, N("Check if X1 shading is ON"),
    $S$48&lt;&gt;"x", NA(),
    FALSE, N("Check if case is 'LEFT' and x axis value less than z score"),
    AND($D$67 = "LEFT", $Q120 &lt; IF($H$67="", 0, $H$67)), $R120,
    FALSE, N("Check if case is 'RIGHT' and x axis value greater than z score"),
    AND($D$67 = "RIGHT", $Q120 &gt; IF($H$67="", 0, $H$67)), $R120,
    FALSE, N("Check if case is 'TWO' and both directions"),
    AND(
        $D$67 = "TWO",
        OR($Q120 &lt; -ABS($H$67), $Q120 &gt; ABS($H$68))
    ), $R120,
    FALSE, N("Default case: Return NA()"),
    TRUE, NA()
)</f>
        <v>#VALUE!</v>
      </c>
      <c r="T120" s="81" t="e" cm="1">
        <f t="array" ref="T120">_xlfn.IFS(
    FALSE, N("Check if X1 shading is ON"),
    $S$48&lt;&gt;"x", NA(),
    FALSE, N("Check if case is 'LEFT' and x axis value less than z score"),
    AND($D$68 = "LEFT", $Q120 &lt; IF($H$68="", 0, $H$68)), $R120,
    FALSE, N("Check if case is 'RIGHT' and x axis value greater than z score"),
    AND($D$68 = "RIGHT", $Q120 &gt; IF($H$68="", 0, $H$68)), $R120,
    FALSE, N("Default case: Return NA()"),
    TRUE, NA()
)</f>
        <v>#N/A</v>
      </c>
      <c r="U120" s="81" t="e" cm="1">
        <f t="array" ref="U120">_xlfn.IFS(
    FALSE, N("Check if X1 shading is ON"),
    $U$48&lt;&gt;"x", NA(),
    FALSE, N("Check if case is 'LEFT' and x axis value less than z score"),
    AND($D$71 = "LEFT", $Q120 &lt; IF($H$71="", 0, $H$71)), $R120,
    FALSE, N("Check if case is 'RIGHT' and x axis value greater than z score"),
    AND($D$71 = "RIGHT", $Q120 &gt; IF($H$71="", 0, $H$71)), $R120,
    FALSE, N("Check if case is 'TWO' and both directions"),
    AND(
        $D$71 = "TWO",
        OR($Q120 &lt; -ABS($H$71), $Q120 &gt; ABS($H$71))
    ), $R120,
    FALSE, N("Default case: Return NA()"),
    TRUE, NA()
)</f>
        <v>#VALUE!</v>
      </c>
      <c r="V120" s="38"/>
      <c r="W120" s="23">
        <v>-0.33333333333333548</v>
      </c>
      <c r="X120" s="23">
        <v>0.158</v>
      </c>
      <c r="Y120" s="23">
        <f t="shared" si="15"/>
        <v>0.158</v>
      </c>
      <c r="Z120" s="23" t="str">
        <f t="shared" si="16"/>
        <v>x</v>
      </c>
    </row>
    <row r="121" spans="1:26" ht="16" x14ac:dyDescent="0.2">
      <c r="A121" s="39"/>
      <c r="B121" s="23"/>
      <c r="C121" s="39">
        <f t="shared" si="19"/>
        <v>3</v>
      </c>
      <c r="D121" s="39">
        <f t="shared" si="20"/>
        <v>-0.02</v>
      </c>
      <c r="E121" s="23" t="str">
        <f t="shared" si="25"/>
        <v>3z</v>
      </c>
      <c r="F121" s="81">
        <f t="shared" si="21"/>
        <v>4.4318484119380075E-3</v>
      </c>
      <c r="G121" s="38"/>
      <c r="H121" s="16"/>
      <c r="I121" s="16"/>
      <c r="J121" s="16"/>
      <c r="K121" s="16"/>
      <c r="L121" s="16"/>
      <c r="M121" s="16"/>
      <c r="N121" s="38"/>
      <c r="O121" s="38"/>
      <c r="P121" s="38"/>
      <c r="Q121" s="46">
        <f t="shared" si="22"/>
        <v>-4.1666666666668815E-2</v>
      </c>
      <c r="R121" s="81">
        <f t="shared" si="23"/>
        <v>0.39859612660068527</v>
      </c>
      <c r="S121" s="81" t="e" cm="1">
        <f t="array" ref="S121">_xlfn.IFS(
    FALSE, N("Check if X1 shading is ON"),
    $S$48&lt;&gt;"x", NA(),
    FALSE, N("Check if case is 'LEFT' and x axis value less than z score"),
    AND($D$67 = "LEFT", $Q121 &lt; IF($H$67="", 0, $H$67)), $R121,
    FALSE, N("Check if case is 'RIGHT' and x axis value greater than z score"),
    AND($D$67 = "RIGHT", $Q121 &gt; IF($H$67="", 0, $H$67)), $R121,
    FALSE, N("Check if case is 'TWO' and both directions"),
    AND(
        $D$67 = "TWO",
        OR($Q121 &lt; -ABS($H$67), $Q121 &gt; ABS($H$68))
    ), $R121,
    FALSE, N("Default case: Return NA()"),
    TRUE, NA()
)</f>
        <v>#VALUE!</v>
      </c>
      <c r="T121" s="81" t="e" cm="1">
        <f t="array" ref="T121">_xlfn.IFS(
    FALSE, N("Check if X1 shading is ON"),
    $S$48&lt;&gt;"x", NA(),
    FALSE, N("Check if case is 'LEFT' and x axis value less than z score"),
    AND($D$68 = "LEFT", $Q121 &lt; IF($H$68="", 0, $H$68)), $R121,
    FALSE, N("Check if case is 'RIGHT' and x axis value greater than z score"),
    AND($D$68 = "RIGHT", $Q121 &gt; IF($H$68="", 0, $H$68)), $R121,
    FALSE, N("Default case: Return NA()"),
    TRUE, NA()
)</f>
        <v>#N/A</v>
      </c>
      <c r="U121" s="81" t="e" cm="1">
        <f t="array" ref="U121">_xlfn.IFS(
    FALSE, N("Check if X1 shading is ON"),
    $U$48&lt;&gt;"x", NA(),
    FALSE, N("Check if case is 'LEFT' and x axis value less than z score"),
    AND($D$71 = "LEFT", $Q121 &lt; IF($H$71="", 0, $H$71)), $R121,
    FALSE, N("Check if case is 'RIGHT' and x axis value greater than z score"),
    AND($D$71 = "RIGHT", $Q121 &gt; IF($H$71="", 0, $H$71)), $R121,
    FALSE, N("Check if case is 'TWO' and both directions"),
    AND(
        $D$71 = "TWO",
        OR($Q121 &lt; -ABS($H$71), $Q121 &gt; ABS($H$71))
    ), $R121,
    FALSE, N("Default case: Return NA()"),
    TRUE, NA()
)</f>
        <v>#VALUE!</v>
      </c>
      <c r="V121" s="38"/>
      <c r="W121" s="23">
        <v>-0.16666666666666879</v>
      </c>
      <c r="X121" s="23">
        <v>0.158</v>
      </c>
      <c r="Y121" s="23">
        <f t="shared" si="15"/>
        <v>0.158</v>
      </c>
      <c r="Z121" s="23" t="str">
        <f t="shared" si="16"/>
        <v>x</v>
      </c>
    </row>
    <row r="122" spans="1:26" ht="16" x14ac:dyDescent="0.2">
      <c r="A122" s="39"/>
      <c r="B122" s="23"/>
      <c r="C122" s="23"/>
      <c r="D122" s="39"/>
      <c r="E122" s="39"/>
      <c r="F122" s="39"/>
      <c r="G122" s="38"/>
      <c r="H122" s="16"/>
      <c r="I122" s="16"/>
      <c r="J122" s="16"/>
      <c r="K122" s="16"/>
      <c r="L122" s="16"/>
      <c r="M122" s="16"/>
      <c r="N122" s="16"/>
      <c r="O122" s="38"/>
      <c r="P122" s="38"/>
      <c r="Q122" s="46">
        <f t="shared" si="22"/>
        <v>-2.1510571102112408E-15</v>
      </c>
      <c r="R122" s="81">
        <f t="shared" si="23"/>
        <v>0.3989422804014327</v>
      </c>
      <c r="S122" s="81" t="e" cm="1">
        <f t="array" ref="S122">_xlfn.IFS(
    FALSE, N("Check if X1 shading is ON"),
    $S$48&lt;&gt;"x", NA(),
    FALSE, N("Check if case is 'LEFT' and x axis value less than z score"),
    AND($D$67 = "LEFT", $Q122 &lt; IF($H$67="", 0, $H$67)), $R122,
    FALSE, N("Check if case is 'RIGHT' and x axis value greater than z score"),
    AND($D$67 = "RIGHT", $Q122 &gt; IF($H$67="", 0, $H$67)), $R122,
    FALSE, N("Check if case is 'TWO' and both directions"),
    AND(
        $D$67 = "TWO",
        OR($Q122 &lt; -ABS($H$67), $Q122 &gt; ABS($H$68))
    ), $R122,
    FALSE, N("Default case: Return NA()"),
    TRUE, NA()
)</f>
        <v>#VALUE!</v>
      </c>
      <c r="T122" s="81" t="e" cm="1">
        <f t="array" ref="T122">_xlfn.IFS(
    FALSE, N("Check if X1 shading is ON"),
    $S$48&lt;&gt;"x", NA(),
    FALSE, N("Check if case is 'LEFT' and x axis value less than z score"),
    AND($D$68 = "LEFT", $Q122 &lt; IF($H$68="", 0, $H$68)), $R122,
    FALSE, N("Check if case is 'RIGHT' and x axis value greater than z score"),
    AND($D$68 = "RIGHT", $Q122 &gt; IF($H$68="", 0, $H$68)), $R122,
    FALSE, N("Default case: Return NA()"),
    TRUE, NA()
)</f>
        <v>#N/A</v>
      </c>
      <c r="U122" s="81" t="e" cm="1">
        <f t="array" ref="U122">_xlfn.IFS(
    FALSE, N("Check if X1 shading is ON"),
    $U$48&lt;&gt;"x", NA(),
    FALSE, N("Check if case is 'LEFT' and x axis value less than z score"),
    AND($D$71 = "LEFT", $Q122 &lt; IF($H$71="", 0, $H$71)), $R122,
    FALSE, N("Check if case is 'RIGHT' and x axis value greater than z score"),
    AND($D$71 = "RIGHT", $Q122 &gt; IF($H$71="", 0, $H$71)), $R122,
    FALSE, N("Check if case is 'TWO' and both directions"),
    AND(
        $D$71 = "TWO",
        OR($Q122 &lt; -ABS($H$71), $Q122 &gt; ABS($H$71))
    ), $R122,
    FALSE, N("Default case: Return NA()"),
    TRUE, NA()
)</f>
        <v>#VALUE!</v>
      </c>
      <c r="V122" s="38"/>
      <c r="W122" s="23">
        <v>0.16666666666666449</v>
      </c>
      <c r="X122" s="23">
        <v>0.158</v>
      </c>
      <c r="Y122" s="23">
        <f t="shared" si="15"/>
        <v>0.158</v>
      </c>
      <c r="Z122" s="23" t="str">
        <f t="shared" si="16"/>
        <v>x</v>
      </c>
    </row>
    <row r="123" spans="1:26" ht="19" x14ac:dyDescent="0.25">
      <c r="A123" s="78" t="s">
        <v>107</v>
      </c>
      <c r="B123" s="23"/>
      <c r="C123" s="23"/>
      <c r="D123" s="39"/>
      <c r="E123" s="39"/>
      <c r="F123" s="39"/>
      <c r="G123" s="38"/>
      <c r="H123" s="16"/>
      <c r="I123" s="16"/>
      <c r="J123" s="16"/>
      <c r="K123" s="16"/>
      <c r="L123" s="16"/>
      <c r="M123" s="16"/>
      <c r="N123" s="16"/>
      <c r="O123" s="38"/>
      <c r="P123" s="38"/>
      <c r="Q123" s="46">
        <f t="shared" si="22"/>
        <v>4.1666666666664513E-2</v>
      </c>
      <c r="R123" s="81">
        <f t="shared" si="23"/>
        <v>0.39859612660068539</v>
      </c>
      <c r="S123" s="81" t="e" cm="1">
        <f t="array" ref="S123">_xlfn.IFS(
    FALSE, N("Check if X1 shading is ON"),
    $S$48&lt;&gt;"x", NA(),
    FALSE, N("Check if case is 'LEFT' and x axis value less than z score"),
    AND($D$67 = "LEFT", $Q123 &lt; IF($H$67="", 0, $H$67)), $R123,
    FALSE, N("Check if case is 'RIGHT' and x axis value greater than z score"),
    AND($D$67 = "RIGHT", $Q123 &gt; IF($H$67="", 0, $H$67)), $R123,
    FALSE, N("Check if case is 'TWO' and both directions"),
    AND(
        $D$67 = "TWO",
        OR($Q123 &lt; -ABS($H$67), $Q123 &gt; ABS($H$68))
    ), $R123,
    FALSE, N("Default case: Return NA()"),
    TRUE, NA()
)</f>
        <v>#VALUE!</v>
      </c>
      <c r="T123" s="81" t="e" cm="1">
        <f t="array" ref="T123">_xlfn.IFS(
    FALSE, N("Check if X1 shading is ON"),
    $S$48&lt;&gt;"x", NA(),
    FALSE, N("Check if case is 'LEFT' and x axis value less than z score"),
    AND($D$68 = "LEFT", $Q123 &lt; IF($H$68="", 0, $H$68)), $R123,
    FALSE, N("Check if case is 'RIGHT' and x axis value greater than z score"),
    AND($D$68 = "RIGHT", $Q123 &gt; IF($H$68="", 0, $H$68)), $R123,
    FALSE, N("Default case: Return NA()"),
    TRUE, NA()
)</f>
        <v>#N/A</v>
      </c>
      <c r="U123" s="81" t="e" cm="1">
        <f t="array" ref="U123">_xlfn.IFS(
    FALSE, N("Check if X1 shading is ON"),
    $U$48&lt;&gt;"x", NA(),
    FALSE, N("Check if case is 'LEFT' and x axis value less than z score"),
    AND($D$71 = "LEFT", $Q123 &lt; IF($H$71="", 0, $H$71)), $R123,
    FALSE, N("Check if case is 'RIGHT' and x axis value greater than z score"),
    AND($D$71 = "RIGHT", $Q123 &gt; IF($H$71="", 0, $H$71)), $R123,
    FALSE, N("Check if case is 'TWO' and both directions"),
    AND(
        $D$71 = "TWO",
        OR($Q123 &lt; -ABS($H$71), $Q123 &gt; ABS($H$71))
    ), $R123,
    FALSE, N("Default case: Return NA()"),
    TRUE, NA()
)</f>
        <v>#VALUE!</v>
      </c>
      <c r="V123" s="38"/>
      <c r="W123" s="23">
        <v>0.33333333333333115</v>
      </c>
      <c r="X123" s="23">
        <v>0.158</v>
      </c>
      <c r="Y123" s="23">
        <f t="shared" si="15"/>
        <v>0.158</v>
      </c>
      <c r="Z123" s="23" t="str">
        <f t="shared" si="16"/>
        <v>x</v>
      </c>
    </row>
    <row r="124" spans="1:26" ht="17" x14ac:dyDescent="0.2">
      <c r="A124" s="44" t="s">
        <v>289</v>
      </c>
      <c r="B124" s="5" t="s">
        <v>290</v>
      </c>
      <c r="C124" s="45" t="s">
        <v>392</v>
      </c>
      <c r="D124" s="44" t="s">
        <v>393</v>
      </c>
      <c r="E124" s="45" t="s">
        <v>394</v>
      </c>
      <c r="F124" s="39"/>
      <c r="G124" s="38"/>
      <c r="H124" s="38"/>
      <c r="I124" s="38"/>
      <c r="J124" s="38"/>
      <c r="K124" s="38"/>
      <c r="L124" s="38"/>
      <c r="M124" s="38"/>
      <c r="N124" s="16"/>
      <c r="O124" s="38"/>
      <c r="P124" s="38"/>
      <c r="Q124" s="46">
        <f t="shared" si="22"/>
        <v>8.3333333333331178E-2</v>
      </c>
      <c r="R124" s="81">
        <f t="shared" si="23"/>
        <v>0.39755946625834204</v>
      </c>
      <c r="S124" s="81" t="e" cm="1">
        <f t="array" ref="S124">_xlfn.IFS(
    FALSE, N("Check if X1 shading is ON"),
    $S$48&lt;&gt;"x", NA(),
    FALSE, N("Check if case is 'LEFT' and x axis value less than z score"),
    AND($D$67 = "LEFT", $Q124 &lt; IF($H$67="", 0, $H$67)), $R124,
    FALSE, N("Check if case is 'RIGHT' and x axis value greater than z score"),
    AND($D$67 = "RIGHT", $Q124 &gt; IF($H$67="", 0, $H$67)), $R124,
    FALSE, N("Check if case is 'TWO' and both directions"),
    AND(
        $D$67 = "TWO",
        OR($Q124 &lt; -ABS($H$67), $Q124 &gt; ABS($H$68))
    ), $R124,
    FALSE, N("Default case: Return NA()"),
    TRUE, NA()
)</f>
        <v>#VALUE!</v>
      </c>
      <c r="T124" s="81" t="e" cm="1">
        <f t="array" ref="T124">_xlfn.IFS(
    FALSE, N("Check if X1 shading is ON"),
    $S$48&lt;&gt;"x", NA(),
    FALSE, N("Check if case is 'LEFT' and x axis value less than z score"),
    AND($D$68 = "LEFT", $Q124 &lt; IF($H$68="", 0, $H$68)), $R124,
    FALSE, N("Check if case is 'RIGHT' and x axis value greater than z score"),
    AND($D$68 = "RIGHT", $Q124 &gt; IF($H$68="", 0, $H$68)), $R124,
    FALSE, N("Default case: Return NA()"),
    TRUE, NA()
)</f>
        <v>#N/A</v>
      </c>
      <c r="U124" s="81" t="e" cm="1">
        <f t="array" ref="U124">_xlfn.IFS(
    FALSE, N("Check if X1 shading is ON"),
    $U$48&lt;&gt;"x", NA(),
    FALSE, N("Check if case is 'LEFT' and x axis value less than z score"),
    AND($D$71 = "LEFT", $Q124 &lt; IF($H$71="", 0, $H$71)), $R124,
    FALSE, N("Check if case is 'RIGHT' and x axis value greater than z score"),
    AND($D$71 = "RIGHT", $Q124 &gt; IF($H$71="", 0, $H$71)), $R124,
    FALSE, N("Check if case is 'TWO' and both directions"),
    AND(
        $D$71 = "TWO",
        OR($Q124 &lt; -ABS($H$71), $Q124 &gt; ABS($H$71))
    ), $R124,
    FALSE, N("Default case: Return NA()"),
    TRUE, NA()
)</f>
        <v>#VALUE!</v>
      </c>
      <c r="V124" s="38"/>
      <c r="W124" s="23">
        <v>0.49999999999999789</v>
      </c>
      <c r="X124" s="23">
        <v>0.158</v>
      </c>
      <c r="Y124" s="23">
        <f t="shared" si="15"/>
        <v>0.158</v>
      </c>
      <c r="Z124" s="23" t="str">
        <f t="shared" si="16"/>
        <v>x</v>
      </c>
    </row>
    <row r="125" spans="1:26" ht="16" x14ac:dyDescent="0.2">
      <c r="A125" s="39" t="str">
        <f>L49</f>
        <v>x</v>
      </c>
      <c r="B125" s="23">
        <v>-0.02</v>
      </c>
      <c r="C125" s="39">
        <v>-3.5</v>
      </c>
      <c r="D125" s="39">
        <f>IF(
    A125="x",
    B125,
    NA()
)</f>
        <v>-0.02</v>
      </c>
      <c r="E125" s="47">
        <v>5.0000000000000001E-3</v>
      </c>
      <c r="F125" s="39"/>
      <c r="G125" s="38"/>
      <c r="H125" s="38"/>
      <c r="I125" s="38"/>
      <c r="J125" s="38"/>
      <c r="K125" s="38"/>
      <c r="L125" s="38"/>
      <c r="M125" s="38"/>
      <c r="N125" s="16"/>
      <c r="O125" s="38"/>
      <c r="P125" s="38"/>
      <c r="Q125" s="46">
        <f t="shared" si="22"/>
        <v>0.12499999999999784</v>
      </c>
      <c r="R125" s="81">
        <f t="shared" si="23"/>
        <v>0.39583768694474958</v>
      </c>
      <c r="S125" s="81" t="e" cm="1">
        <f t="array" ref="S125">_xlfn.IFS(
    FALSE, N("Check if X1 shading is ON"),
    $S$48&lt;&gt;"x", NA(),
    FALSE, N("Check if case is 'LEFT' and x axis value less than z score"),
    AND($D$67 = "LEFT", $Q125 &lt; IF($H$67="", 0, $H$67)), $R125,
    FALSE, N("Check if case is 'RIGHT' and x axis value greater than z score"),
    AND($D$67 = "RIGHT", $Q125 &gt; IF($H$67="", 0, $H$67)), $R125,
    FALSE, N("Check if case is 'TWO' and both directions"),
    AND(
        $D$67 = "TWO",
        OR($Q125 &lt; -ABS($H$67), $Q125 &gt; ABS($H$68))
    ), $R125,
    FALSE, N("Default case: Return NA()"),
    TRUE, NA()
)</f>
        <v>#VALUE!</v>
      </c>
      <c r="T125" s="81" t="e" cm="1">
        <f t="array" ref="T125">_xlfn.IFS(
    FALSE, N("Check if X1 shading is ON"),
    $S$48&lt;&gt;"x", NA(),
    FALSE, N("Check if case is 'LEFT' and x axis value less than z score"),
    AND($D$68 = "LEFT", $Q125 &lt; IF($H$68="", 0, $H$68)), $R125,
    FALSE, N("Check if case is 'RIGHT' and x axis value greater than z score"),
    AND($D$68 = "RIGHT", $Q125 &gt; IF($H$68="", 0, $H$68)), $R125,
    FALSE, N("Default case: Return NA()"),
    TRUE, NA()
)</f>
        <v>#N/A</v>
      </c>
      <c r="U125" s="81" t="e" cm="1">
        <f t="array" ref="U125">_xlfn.IFS(
    FALSE, N("Check if X1 shading is ON"),
    $U$48&lt;&gt;"x", NA(),
    FALSE, N("Check if case is 'LEFT' and x axis value less than z score"),
    AND($D$71 = "LEFT", $Q125 &lt; IF($H$71="", 0, $H$71)), $R125,
    FALSE, N("Check if case is 'RIGHT' and x axis value greater than z score"),
    AND($D$71 = "RIGHT", $Q125 &gt; IF($H$71="", 0, $H$71)), $R125,
    FALSE, N("Check if case is 'TWO' and both directions"),
    AND(
        $D$71 = "TWO",
        OR($Q125 &lt; -ABS($H$71), $Q125 &gt; ABS($H$71))
    ), $R125,
    FALSE, N("Default case: Return NA()"),
    TRUE, NA()
)</f>
        <v>#VALUE!</v>
      </c>
      <c r="V125" s="38"/>
      <c r="W125" s="23">
        <v>0.66666666666666441</v>
      </c>
      <c r="X125" s="23">
        <v>0.158</v>
      </c>
      <c r="Y125" s="23">
        <f t="shared" si="15"/>
        <v>0.158</v>
      </c>
      <c r="Z125" s="23" t="str">
        <f t="shared" si="16"/>
        <v>x</v>
      </c>
    </row>
    <row r="126" spans="1:26" ht="16" x14ac:dyDescent="0.2">
      <c r="A126" s="39"/>
      <c r="B126" s="23"/>
      <c r="C126" s="39">
        <f t="shared" ref="C126:C132" si="26">C125+1</f>
        <v>-2.5</v>
      </c>
      <c r="D126" s="39">
        <f>D125</f>
        <v>-0.02</v>
      </c>
      <c r="E126" s="47">
        <v>0.02</v>
      </c>
      <c r="F126" s="39"/>
      <c r="G126" s="38"/>
      <c r="H126" s="38"/>
      <c r="I126" s="38"/>
      <c r="J126" s="38"/>
      <c r="K126" s="38"/>
      <c r="L126" s="38"/>
      <c r="M126" s="38"/>
      <c r="N126" s="16"/>
      <c r="O126" s="38"/>
      <c r="P126" s="38"/>
      <c r="Q126" s="46">
        <f t="shared" si="22"/>
        <v>0.16666666666666449</v>
      </c>
      <c r="R126" s="81">
        <f t="shared" si="23"/>
        <v>0.39343971610194006</v>
      </c>
      <c r="S126" s="81" t="e" cm="1">
        <f t="array" ref="S126">_xlfn.IFS(
    FALSE, N("Check if X1 shading is ON"),
    $S$48&lt;&gt;"x", NA(),
    FALSE, N("Check if case is 'LEFT' and x axis value less than z score"),
    AND($D$67 = "LEFT", $Q126 &lt; IF($H$67="", 0, $H$67)), $R126,
    FALSE, N("Check if case is 'RIGHT' and x axis value greater than z score"),
    AND($D$67 = "RIGHT", $Q126 &gt; IF($H$67="", 0, $H$67)), $R126,
    FALSE, N("Check if case is 'TWO' and both directions"),
    AND(
        $D$67 = "TWO",
        OR($Q126 &lt; -ABS($H$67), $Q126 &gt; ABS($H$68))
    ), $R126,
    FALSE, N("Default case: Return NA()"),
    TRUE, NA()
)</f>
        <v>#VALUE!</v>
      </c>
      <c r="T126" s="81" t="e" cm="1">
        <f t="array" ref="T126">_xlfn.IFS(
    FALSE, N("Check if X1 shading is ON"),
    $S$48&lt;&gt;"x", NA(),
    FALSE, N("Check if case is 'LEFT' and x axis value less than z score"),
    AND($D$68 = "LEFT", $Q126 &lt; IF($H$68="", 0, $H$68)), $R126,
    FALSE, N("Check if case is 'RIGHT' and x axis value greater than z score"),
    AND($D$68 = "RIGHT", $Q126 &gt; IF($H$68="", 0, $H$68)), $R126,
    FALSE, N("Default case: Return NA()"),
    TRUE, NA()
)</f>
        <v>#N/A</v>
      </c>
      <c r="U126" s="81" t="e" cm="1">
        <f t="array" ref="U126">_xlfn.IFS(
    FALSE, N("Check if X1 shading is ON"),
    $U$48&lt;&gt;"x", NA(),
    FALSE, N("Check if case is 'LEFT' and x axis value less than z score"),
    AND($D$71 = "LEFT", $Q126 &lt; IF($H$71="", 0, $H$71)), $R126,
    FALSE, N("Check if case is 'RIGHT' and x axis value greater than z score"),
    AND($D$71 = "RIGHT", $Q126 &gt; IF($H$71="", 0, $H$71)), $R126,
    FALSE, N("Check if case is 'TWO' and both directions"),
    AND(
        $D$71 = "TWO",
        OR($Q126 &lt; -ABS($H$71), $Q126 &gt; ABS($H$71))
    ), $R126,
    FALSE, N("Default case: Return NA()"),
    TRUE, NA()
)</f>
        <v>#VALUE!</v>
      </c>
      <c r="V126" s="38"/>
      <c r="W126" s="23">
        <v>0.83333333333333093</v>
      </c>
      <c r="X126" s="23">
        <v>0.158</v>
      </c>
      <c r="Y126" s="23">
        <f t="shared" si="15"/>
        <v>0.158</v>
      </c>
      <c r="Z126" s="23" t="str">
        <f t="shared" si="16"/>
        <v>x</v>
      </c>
    </row>
    <row r="127" spans="1:26" ht="16" x14ac:dyDescent="0.2">
      <c r="A127" s="39"/>
      <c r="B127" s="23"/>
      <c r="C127" s="39">
        <f t="shared" si="26"/>
        <v>-1.5</v>
      </c>
      <c r="D127" s="39">
        <f t="shared" ref="D127:D132" si="27">D126</f>
        <v>-0.02</v>
      </c>
      <c r="E127" s="47">
        <v>0.13500000000000001</v>
      </c>
      <c r="F127" s="39"/>
      <c r="G127" s="38"/>
      <c r="H127" s="38"/>
      <c r="I127" s="38"/>
      <c r="J127" s="38"/>
      <c r="K127" s="38"/>
      <c r="L127" s="38"/>
      <c r="M127" s="38"/>
      <c r="N127" s="16"/>
      <c r="O127" s="38"/>
      <c r="P127" s="38"/>
      <c r="Q127" s="46">
        <f t="shared" si="22"/>
        <v>0.20833333333333115</v>
      </c>
      <c r="R127" s="81">
        <f t="shared" si="23"/>
        <v>0.39037794394036252</v>
      </c>
      <c r="S127" s="81" t="e" cm="1">
        <f t="array" ref="S127">_xlfn.IFS(
    FALSE, N("Check if X1 shading is ON"),
    $S$48&lt;&gt;"x", NA(),
    FALSE, N("Check if case is 'LEFT' and x axis value less than z score"),
    AND($D$67 = "LEFT", $Q127 &lt; IF($H$67="", 0, $H$67)), $R127,
    FALSE, N("Check if case is 'RIGHT' and x axis value greater than z score"),
    AND($D$67 = "RIGHT", $Q127 &gt; IF($H$67="", 0, $H$67)), $R127,
    FALSE, N("Check if case is 'TWO' and both directions"),
    AND(
        $D$67 = "TWO",
        OR($Q127 &lt; -ABS($H$67), $Q127 &gt; ABS($H$68))
    ), $R127,
    FALSE, N("Default case: Return NA()"),
    TRUE, NA()
)</f>
        <v>#VALUE!</v>
      </c>
      <c r="T127" s="81" t="e" cm="1">
        <f t="array" ref="T127">_xlfn.IFS(
    FALSE, N("Check if X1 shading is ON"),
    $S$48&lt;&gt;"x", NA(),
    FALSE, N("Check if case is 'LEFT' and x axis value less than z score"),
    AND($D$68 = "LEFT", $Q127 &lt; IF($H$68="", 0, $H$68)), $R127,
    FALSE, N("Check if case is 'RIGHT' and x axis value greater than z score"),
    AND($D$68 = "RIGHT", $Q127 &gt; IF($H$68="", 0, $H$68)), $R127,
    FALSE, N("Default case: Return NA()"),
    TRUE, NA()
)</f>
        <v>#N/A</v>
      </c>
      <c r="U127" s="81" t="e" cm="1">
        <f t="array" ref="U127">_xlfn.IFS(
    FALSE, N("Check if X1 shading is ON"),
    $U$48&lt;&gt;"x", NA(),
    FALSE, N("Check if case is 'LEFT' and x axis value less than z score"),
    AND($D$71 = "LEFT", $Q127 &lt; IF($H$71="", 0, $H$71)), $R127,
    FALSE, N("Check if case is 'RIGHT' and x axis value greater than z score"),
    AND($D$71 = "RIGHT", $Q127 &gt; IF($H$71="", 0, $H$71)), $R127,
    FALSE, N("Check if case is 'TWO' and both directions"),
    AND(
        $D$71 = "TWO",
        OR($Q127 &lt; -ABS($H$71), $Q127 &gt; ABS($H$71))
    ), $R127,
    FALSE, N("Default case: Return NA()"),
    TRUE, NA()
)</f>
        <v>#VALUE!</v>
      </c>
      <c r="V127" s="38"/>
      <c r="W127" s="23">
        <v>1.1666666666666643</v>
      </c>
      <c r="X127" s="23">
        <v>0.158</v>
      </c>
      <c r="Y127" s="23">
        <f t="shared" si="15"/>
        <v>0.158</v>
      </c>
      <c r="Z127" s="23" t="str">
        <f t="shared" si="16"/>
        <v>x</v>
      </c>
    </row>
    <row r="128" spans="1:26" ht="16" x14ac:dyDescent="0.2">
      <c r="A128" s="39"/>
      <c r="B128" s="23"/>
      <c r="C128" s="39">
        <f t="shared" si="26"/>
        <v>-0.5</v>
      </c>
      <c r="D128" s="39">
        <f t="shared" si="27"/>
        <v>-0.02</v>
      </c>
      <c r="E128" s="47">
        <v>0.34</v>
      </c>
      <c r="F128" s="39"/>
      <c r="G128" s="38"/>
      <c r="H128" s="38"/>
      <c r="I128" s="38"/>
      <c r="J128" s="38"/>
      <c r="K128" s="38"/>
      <c r="L128" s="38"/>
      <c r="M128" s="38"/>
      <c r="N128" s="16"/>
      <c r="O128" s="38"/>
      <c r="P128" s="38"/>
      <c r="Q128" s="46">
        <f t="shared" si="22"/>
        <v>0.24999999999999781</v>
      </c>
      <c r="R128" s="81">
        <f t="shared" si="23"/>
        <v>0.3866681168028494</v>
      </c>
      <c r="S128" s="81" t="e" cm="1">
        <f t="array" ref="S128">_xlfn.IFS(
    FALSE, N("Check if X1 shading is ON"),
    $S$48&lt;&gt;"x", NA(),
    FALSE, N("Check if case is 'LEFT' and x axis value less than z score"),
    AND($D$67 = "LEFT", $Q128 &lt; IF($H$67="", 0, $H$67)), $R128,
    FALSE, N("Check if case is 'RIGHT' and x axis value greater than z score"),
    AND($D$67 = "RIGHT", $Q128 &gt; IF($H$67="", 0, $H$67)), $R128,
    FALSE, N("Check if case is 'TWO' and both directions"),
    AND(
        $D$67 = "TWO",
        OR($Q128 &lt; -ABS($H$67), $Q128 &gt; ABS($H$68))
    ), $R128,
    FALSE, N("Default case: Return NA()"),
    TRUE, NA()
)</f>
        <v>#VALUE!</v>
      </c>
      <c r="T128" s="81" t="e" cm="1">
        <f t="array" ref="T128">_xlfn.IFS(
    FALSE, N("Check if X1 shading is ON"),
    $S$48&lt;&gt;"x", NA(),
    FALSE, N("Check if case is 'LEFT' and x axis value less than z score"),
    AND($D$68 = "LEFT", $Q128 &lt; IF($H$68="", 0, $H$68)), $R128,
    FALSE, N("Check if case is 'RIGHT' and x axis value greater than z score"),
    AND($D$68 = "RIGHT", $Q128 &gt; IF($H$68="", 0, $H$68)), $R128,
    FALSE, N("Default case: Return NA()"),
    TRUE, NA()
)</f>
        <v>#N/A</v>
      </c>
      <c r="U128" s="81" t="e" cm="1">
        <f t="array" ref="U128">_xlfn.IFS(
    FALSE, N("Check if X1 shading is ON"),
    $U$48&lt;&gt;"x", NA(),
    FALSE, N("Check if case is 'LEFT' and x axis value less than z score"),
    AND($D$71 = "LEFT", $Q128 &lt; IF($H$71="", 0, $H$71)), $R128,
    FALSE, N("Check if case is 'RIGHT' and x axis value greater than z score"),
    AND($D$71 = "RIGHT", $Q128 &gt; IF($H$71="", 0, $H$71)), $R128,
    FALSE, N("Check if case is 'TWO' and both directions"),
    AND(
        $D$71 = "TWO",
        OR($Q128 &lt; -ABS($H$71), $Q128 &gt; ABS($H$71))
    ), $R128,
    FALSE, N("Default case: Return NA()"),
    TRUE, NA()
)</f>
        <v>#VALUE!</v>
      </c>
      <c r="V128" s="38"/>
      <c r="W128" s="23">
        <v>-1.1666666666666687</v>
      </c>
      <c r="X128" s="23">
        <v>0.182</v>
      </c>
      <c r="Y128" s="23">
        <f t="shared" si="15"/>
        <v>0.182</v>
      </c>
      <c r="Z128" s="23" t="str">
        <f t="shared" si="16"/>
        <v>x</v>
      </c>
    </row>
    <row r="129" spans="1:26" ht="16" x14ac:dyDescent="0.2">
      <c r="A129" s="39"/>
      <c r="B129" s="23"/>
      <c r="C129" s="39">
        <f t="shared" si="26"/>
        <v>0.5</v>
      </c>
      <c r="D129" s="39">
        <f t="shared" si="27"/>
        <v>-0.02</v>
      </c>
      <c r="E129" s="47">
        <v>0.34</v>
      </c>
      <c r="F129" s="39"/>
      <c r="G129" s="38"/>
      <c r="H129" s="38"/>
      <c r="I129" s="38"/>
      <c r="J129" s="38"/>
      <c r="K129" s="38"/>
      <c r="L129" s="38"/>
      <c r="M129" s="38"/>
      <c r="N129" s="16"/>
      <c r="O129" s="38"/>
      <c r="P129" s="38"/>
      <c r="Q129" s="46">
        <f t="shared" si="22"/>
        <v>0.29166666666666446</v>
      </c>
      <c r="R129" s="81">
        <f t="shared" si="23"/>
        <v>0.3823292022799169</v>
      </c>
      <c r="S129" s="81" t="e" cm="1">
        <f t="array" ref="S129">_xlfn.IFS(
    FALSE, N("Check if X1 shading is ON"),
    $S$48&lt;&gt;"x", NA(),
    FALSE, N("Check if case is 'LEFT' and x axis value less than z score"),
    AND($D$67 = "LEFT", $Q129 &lt; IF($H$67="", 0, $H$67)), $R129,
    FALSE, N("Check if case is 'RIGHT' and x axis value greater than z score"),
    AND($D$67 = "RIGHT", $Q129 &gt; IF($H$67="", 0, $H$67)), $R129,
    FALSE, N("Check if case is 'TWO' and both directions"),
    AND(
        $D$67 = "TWO",
        OR($Q129 &lt; -ABS($H$67), $Q129 &gt; ABS($H$68))
    ), $R129,
    FALSE, N("Default case: Return NA()"),
    TRUE, NA()
)</f>
        <v>#VALUE!</v>
      </c>
      <c r="T129" s="81" t="e" cm="1">
        <f t="array" ref="T129">_xlfn.IFS(
    FALSE, N("Check if X1 shading is ON"),
    $S$48&lt;&gt;"x", NA(),
    FALSE, N("Check if case is 'LEFT' and x axis value less than z score"),
    AND($D$68 = "LEFT", $Q129 &lt; IF($H$68="", 0, $H$68)), $R129,
    FALSE, N("Check if case is 'RIGHT' and x axis value greater than z score"),
    AND($D$68 = "RIGHT", $Q129 &gt; IF($H$68="", 0, $H$68)), $R129,
    FALSE, N("Default case: Return NA()"),
    TRUE, NA()
)</f>
        <v>#N/A</v>
      </c>
      <c r="U129" s="81" t="e" cm="1">
        <f t="array" ref="U129">_xlfn.IFS(
    FALSE, N("Check if X1 shading is ON"),
    $U$48&lt;&gt;"x", NA(),
    FALSE, N("Check if case is 'LEFT' and x axis value less than z score"),
    AND($D$71 = "LEFT", $Q129 &lt; IF($H$71="", 0, $H$71)), $R129,
    FALSE, N("Check if case is 'RIGHT' and x axis value greater than z score"),
    AND($D$71 = "RIGHT", $Q129 &gt; IF($H$71="", 0, $H$71)), $R129,
    FALSE, N("Check if case is 'TWO' and both directions"),
    AND(
        $D$71 = "TWO",
        OR($Q129 &lt; -ABS($H$71), $Q129 &gt; ABS($H$71))
    ), $R129,
    FALSE, N("Default case: Return NA()"),
    TRUE, NA()
)</f>
        <v>#VALUE!</v>
      </c>
      <c r="V129" s="38"/>
      <c r="W129" s="23">
        <v>-0.83333333333333526</v>
      </c>
      <c r="X129" s="23">
        <v>0.182</v>
      </c>
      <c r="Y129" s="23">
        <f t="shared" si="15"/>
        <v>0.182</v>
      </c>
      <c r="Z129" s="23" t="str">
        <f t="shared" si="16"/>
        <v>x</v>
      </c>
    </row>
    <row r="130" spans="1:26" ht="16" x14ac:dyDescent="0.2">
      <c r="A130" s="39"/>
      <c r="B130" s="23"/>
      <c r="C130" s="39">
        <f t="shared" si="26"/>
        <v>1.5</v>
      </c>
      <c r="D130" s="39">
        <f t="shared" si="27"/>
        <v>-0.02</v>
      </c>
      <c r="E130" s="47">
        <v>0.13500000000000001</v>
      </c>
      <c r="F130" s="39"/>
      <c r="G130" s="38"/>
      <c r="H130" s="38"/>
      <c r="I130" s="38"/>
      <c r="J130" s="38"/>
      <c r="K130" s="38"/>
      <c r="L130" s="38"/>
      <c r="M130" s="38"/>
      <c r="N130" s="16"/>
      <c r="O130" s="38"/>
      <c r="P130" s="38"/>
      <c r="Q130" s="46">
        <f t="shared" si="22"/>
        <v>0.33333333333333115</v>
      </c>
      <c r="R130" s="81">
        <f t="shared" si="23"/>
        <v>0.37738322769299348</v>
      </c>
      <c r="S130" s="81" t="e" cm="1">
        <f t="array" ref="S130">_xlfn.IFS(
    FALSE, N("Check if X1 shading is ON"),
    $S$48&lt;&gt;"x", NA(),
    FALSE, N("Check if case is 'LEFT' and x axis value less than z score"),
    AND($D$67 = "LEFT", $Q130 &lt; IF($H$67="", 0, $H$67)), $R130,
    FALSE, N("Check if case is 'RIGHT' and x axis value greater than z score"),
    AND($D$67 = "RIGHT", $Q130 &gt; IF($H$67="", 0, $H$67)), $R130,
    FALSE, N("Check if case is 'TWO' and both directions"),
    AND(
        $D$67 = "TWO",
        OR($Q130 &lt; -ABS($H$67), $Q130 &gt; ABS($H$68))
    ), $R130,
    FALSE, N("Default case: Return NA()"),
    TRUE, NA()
)</f>
        <v>#VALUE!</v>
      </c>
      <c r="T130" s="81" t="e" cm="1">
        <f t="array" ref="T130">_xlfn.IFS(
    FALSE, N("Check if X1 shading is ON"),
    $S$48&lt;&gt;"x", NA(),
    FALSE, N("Check if case is 'LEFT' and x axis value less than z score"),
    AND($D$68 = "LEFT", $Q130 &lt; IF($H$68="", 0, $H$68)), $R130,
    FALSE, N("Check if case is 'RIGHT' and x axis value greater than z score"),
    AND($D$68 = "RIGHT", $Q130 &gt; IF($H$68="", 0, $H$68)), $R130,
    FALSE, N("Default case: Return NA()"),
    TRUE, NA()
)</f>
        <v>#N/A</v>
      </c>
      <c r="U130" s="81" t="e" cm="1">
        <f t="array" ref="U130">_xlfn.IFS(
    FALSE, N("Check if X1 shading is ON"),
    $U$48&lt;&gt;"x", NA(),
    FALSE, N("Check if case is 'LEFT' and x axis value less than z score"),
    AND($D$71 = "LEFT", $Q130 &lt; IF($H$71="", 0, $H$71)), $R130,
    FALSE, N("Check if case is 'RIGHT' and x axis value greater than z score"),
    AND($D$71 = "RIGHT", $Q130 &gt; IF($H$71="", 0, $H$71)), $R130,
    FALSE, N("Check if case is 'TWO' and both directions"),
    AND(
        $D$71 = "TWO",
        OR($Q130 &lt; -ABS($H$71), $Q130 &gt; ABS($H$71))
    ), $R130,
    FALSE, N("Default case: Return NA()"),
    TRUE, NA()
)</f>
        <v>#VALUE!</v>
      </c>
      <c r="V130" s="38"/>
      <c r="W130" s="23">
        <v>-0.66666666666666874</v>
      </c>
      <c r="X130" s="23">
        <v>0.182</v>
      </c>
      <c r="Y130" s="23">
        <f t="shared" si="15"/>
        <v>0.182</v>
      </c>
      <c r="Z130" s="23" t="str">
        <f t="shared" si="16"/>
        <v>x</v>
      </c>
    </row>
    <row r="131" spans="1:26" ht="16" x14ac:dyDescent="0.2">
      <c r="A131" s="39"/>
      <c r="B131" s="23"/>
      <c r="C131" s="39">
        <f t="shared" si="26"/>
        <v>2.5</v>
      </c>
      <c r="D131" s="39">
        <f t="shared" si="27"/>
        <v>-0.02</v>
      </c>
      <c r="E131" s="47">
        <v>0.02</v>
      </c>
      <c r="F131" s="39"/>
      <c r="G131" s="38"/>
      <c r="H131" s="38"/>
      <c r="I131" s="38"/>
      <c r="J131" s="38"/>
      <c r="K131" s="38"/>
      <c r="L131" s="38"/>
      <c r="M131" s="38"/>
      <c r="N131" s="16"/>
      <c r="O131" s="38"/>
      <c r="P131" s="38"/>
      <c r="Q131" s="46">
        <f t="shared" si="22"/>
        <v>0.37499999999999784</v>
      </c>
      <c r="R131" s="81">
        <f t="shared" si="23"/>
        <v>0.37185509386976923</v>
      </c>
      <c r="S131" s="81" t="e" cm="1">
        <f t="array" ref="S131">_xlfn.IFS(
    FALSE, N("Check if X1 shading is ON"),
    $S$48&lt;&gt;"x", NA(),
    FALSE, N("Check if case is 'LEFT' and x axis value less than z score"),
    AND($D$67 = "LEFT", $Q131 &lt; IF($H$67="", 0, $H$67)), $R131,
    FALSE, N("Check if case is 'RIGHT' and x axis value greater than z score"),
    AND($D$67 = "RIGHT", $Q131 &gt; IF($H$67="", 0, $H$67)), $R131,
    FALSE, N("Check if case is 'TWO' and both directions"),
    AND(
        $D$67 = "TWO",
        OR($Q131 &lt; -ABS($H$67), $Q131 &gt; ABS($H$68))
    ), $R131,
    FALSE, N("Default case: Return NA()"),
    TRUE, NA()
)</f>
        <v>#VALUE!</v>
      </c>
      <c r="T131" s="81" t="e" cm="1">
        <f t="array" ref="T131">_xlfn.IFS(
    FALSE, N("Check if X1 shading is ON"),
    $S$48&lt;&gt;"x", NA(),
    FALSE, N("Check if case is 'LEFT' and x axis value less than z score"),
    AND($D$68 = "LEFT", $Q131 &lt; IF($H$68="", 0, $H$68)), $R131,
    FALSE, N("Check if case is 'RIGHT' and x axis value greater than z score"),
    AND($D$68 = "RIGHT", $Q131 &gt; IF($H$68="", 0, $H$68)), $R131,
    FALSE, N("Default case: Return NA()"),
    TRUE, NA()
)</f>
        <v>#N/A</v>
      </c>
      <c r="U131" s="81" t="e" cm="1">
        <f t="array" ref="U131">_xlfn.IFS(
    FALSE, N("Check if X1 shading is ON"),
    $U$48&lt;&gt;"x", NA(),
    FALSE, N("Check if case is 'LEFT' and x axis value less than z score"),
    AND($D$71 = "LEFT", $Q131 &lt; IF($H$71="", 0, $H$71)), $R131,
    FALSE, N("Check if case is 'RIGHT' and x axis value greater than z score"),
    AND($D$71 = "RIGHT", $Q131 &gt; IF($H$71="", 0, $H$71)), $R131,
    FALSE, N("Check if case is 'TWO' and both directions"),
    AND(
        $D$71 = "TWO",
        OR($Q131 &lt; -ABS($H$71), $Q131 &gt; ABS($H$71))
    ), $R131,
    FALSE, N("Default case: Return NA()"),
    TRUE, NA()
)</f>
        <v>#VALUE!</v>
      </c>
      <c r="V131" s="38"/>
      <c r="W131" s="23">
        <v>-0.50000000000000222</v>
      </c>
      <c r="X131" s="23">
        <v>0.182</v>
      </c>
      <c r="Y131" s="23">
        <f t="shared" si="15"/>
        <v>0.182</v>
      </c>
      <c r="Z131" s="23" t="str">
        <f t="shared" si="16"/>
        <v>x</v>
      </c>
    </row>
    <row r="132" spans="1:26" ht="16" x14ac:dyDescent="0.2">
      <c r="A132" s="39"/>
      <c r="B132" s="23"/>
      <c r="C132" s="39">
        <f t="shared" si="26"/>
        <v>3.5</v>
      </c>
      <c r="D132" s="39">
        <f t="shared" si="27"/>
        <v>-0.02</v>
      </c>
      <c r="E132" s="47">
        <v>5.0000000000000001E-3</v>
      </c>
      <c r="F132" s="39"/>
      <c r="G132" s="38"/>
      <c r="H132" s="38"/>
      <c r="I132" s="38"/>
      <c r="J132" s="38"/>
      <c r="K132" s="38"/>
      <c r="L132" s="38"/>
      <c r="M132" s="38"/>
      <c r="N132" s="16"/>
      <c r="O132" s="38"/>
      <c r="P132" s="38"/>
      <c r="Q132" s="46">
        <f t="shared" si="22"/>
        <v>0.41666666666666452</v>
      </c>
      <c r="R132" s="81">
        <f t="shared" si="23"/>
        <v>0.36577236641400274</v>
      </c>
      <c r="S132" s="81" t="e" cm="1">
        <f t="array" ref="S132">_xlfn.IFS(
    FALSE, N("Check if X1 shading is ON"),
    $S$48&lt;&gt;"x", NA(),
    FALSE, N("Check if case is 'LEFT' and x axis value less than z score"),
    AND($D$67 = "LEFT", $Q132 &lt; IF($H$67="", 0, $H$67)), $R132,
    FALSE, N("Check if case is 'RIGHT' and x axis value greater than z score"),
    AND($D$67 = "RIGHT", $Q132 &gt; IF($H$67="", 0, $H$67)), $R132,
    FALSE, N("Check if case is 'TWO' and both directions"),
    AND(
        $D$67 = "TWO",
        OR($Q132 &lt; -ABS($H$67), $Q132 &gt; ABS($H$68))
    ), $R132,
    FALSE, N("Default case: Return NA()"),
    TRUE, NA()
)</f>
        <v>#VALUE!</v>
      </c>
      <c r="T132" s="81" t="e" cm="1">
        <f t="array" ref="T132">_xlfn.IFS(
    FALSE, N("Check if X1 shading is ON"),
    $S$48&lt;&gt;"x", NA(),
    FALSE, N("Check if case is 'LEFT' and x axis value less than z score"),
    AND($D$68 = "LEFT", $Q132 &lt; IF($H$68="", 0, $H$68)), $R132,
    FALSE, N("Check if case is 'RIGHT' and x axis value greater than z score"),
    AND($D$68 = "RIGHT", $Q132 &gt; IF($H$68="", 0, $H$68)), $R132,
    FALSE, N("Default case: Return NA()"),
    TRUE, NA()
)</f>
        <v>#N/A</v>
      </c>
      <c r="U132" s="81" t="e" cm="1">
        <f t="array" ref="U132">_xlfn.IFS(
    FALSE, N("Check if X1 shading is ON"),
    $U$48&lt;&gt;"x", NA(),
    FALSE, N("Check if case is 'LEFT' and x axis value less than z score"),
    AND($D$71 = "LEFT", $Q132 &lt; IF($H$71="", 0, $H$71)), $R132,
    FALSE, N("Check if case is 'RIGHT' and x axis value greater than z score"),
    AND($D$71 = "RIGHT", $Q132 &gt; IF($H$71="", 0, $H$71)), $R132,
    FALSE, N("Check if case is 'TWO' and both directions"),
    AND(
        $D$71 = "TWO",
        OR($Q132 &lt; -ABS($H$71), $Q132 &gt; ABS($H$71))
    ), $R132,
    FALSE, N("Default case: Return NA()"),
    TRUE, NA()
)</f>
        <v>#VALUE!</v>
      </c>
      <c r="V132" s="38"/>
      <c r="W132" s="23">
        <v>-0.33333333333333548</v>
      </c>
      <c r="X132" s="23">
        <v>0.182</v>
      </c>
      <c r="Y132" s="23">
        <f t="shared" si="15"/>
        <v>0.182</v>
      </c>
      <c r="Z132" s="23" t="str">
        <f t="shared" si="16"/>
        <v>x</v>
      </c>
    </row>
    <row r="133" spans="1:26" ht="16" x14ac:dyDescent="0.2">
      <c r="A133" s="39"/>
      <c r="B133" s="23"/>
      <c r="C133" s="23"/>
      <c r="D133" s="39"/>
      <c r="E133" s="39"/>
      <c r="F133" s="39"/>
      <c r="G133" s="38"/>
      <c r="H133" s="38"/>
      <c r="I133" s="38"/>
      <c r="J133" s="38"/>
      <c r="K133" s="38"/>
      <c r="L133" s="38"/>
      <c r="M133" s="38"/>
      <c r="N133" s="16"/>
      <c r="O133" s="38"/>
      <c r="P133" s="38"/>
      <c r="Q133" s="46">
        <f t="shared" si="22"/>
        <v>0.45833333333333121</v>
      </c>
      <c r="R133" s="81">
        <f t="shared" si="23"/>
        <v>0.35916504691680978</v>
      </c>
      <c r="S133" s="81" t="e" cm="1">
        <f t="array" ref="S133">_xlfn.IFS(
    FALSE, N("Check if X1 shading is ON"),
    $S$48&lt;&gt;"x", NA(),
    FALSE, N("Check if case is 'LEFT' and x axis value less than z score"),
    AND($D$67 = "LEFT", $Q133 &lt; IF($H$67="", 0, $H$67)), $R133,
    FALSE, N("Check if case is 'RIGHT' and x axis value greater than z score"),
    AND($D$67 = "RIGHT", $Q133 &gt; IF($H$67="", 0, $H$67)), $R133,
    FALSE, N("Check if case is 'TWO' and both directions"),
    AND(
        $D$67 = "TWO",
        OR($Q133 &lt; -ABS($H$67), $Q133 &gt; ABS($H$68))
    ), $R133,
    FALSE, N("Default case: Return NA()"),
    TRUE, NA()
)</f>
        <v>#VALUE!</v>
      </c>
      <c r="T133" s="81" t="e" cm="1">
        <f t="array" ref="T133">_xlfn.IFS(
    FALSE, N("Check if X1 shading is ON"),
    $S$48&lt;&gt;"x", NA(),
    FALSE, N("Check if case is 'LEFT' and x axis value less than z score"),
    AND($D$68 = "LEFT", $Q133 &lt; IF($H$68="", 0, $H$68)), $R133,
    FALSE, N("Check if case is 'RIGHT' and x axis value greater than z score"),
    AND($D$68 = "RIGHT", $Q133 &gt; IF($H$68="", 0, $H$68)), $R133,
    FALSE, N("Default case: Return NA()"),
    TRUE, NA()
)</f>
        <v>#N/A</v>
      </c>
      <c r="U133" s="81" t="e" cm="1">
        <f t="array" ref="U133">_xlfn.IFS(
    FALSE, N("Check if X1 shading is ON"),
    $U$48&lt;&gt;"x", NA(),
    FALSE, N("Check if case is 'LEFT' and x axis value less than z score"),
    AND($D$71 = "LEFT", $Q133 &lt; IF($H$71="", 0, $H$71)), $R133,
    FALSE, N("Check if case is 'RIGHT' and x axis value greater than z score"),
    AND($D$71 = "RIGHT", $Q133 &gt; IF($H$71="", 0, $H$71)), $R133,
    FALSE, N("Check if case is 'TWO' and both directions"),
    AND(
        $D$71 = "TWO",
        OR($Q133 &lt; -ABS($H$71), $Q133 &gt; ABS($H$71))
    ), $R133,
    FALSE, N("Default case: Return NA()"),
    TRUE, NA()
)</f>
        <v>#VALUE!</v>
      </c>
      <c r="V133" s="38"/>
      <c r="W133" s="23">
        <v>-0.16666666666666879</v>
      </c>
      <c r="X133" s="23">
        <v>0.182</v>
      </c>
      <c r="Y133" s="23">
        <f t="shared" ref="Y133:Y196" si="28">IF($Y$2="x",X133,NA())</f>
        <v>0.182</v>
      </c>
      <c r="Z133" s="23" t="str">
        <f t="shared" ref="Z133:Z196" si="29">IF($G$66="","",$G$66)</f>
        <v>x</v>
      </c>
    </row>
    <row r="134" spans="1:26" ht="19" x14ac:dyDescent="0.25">
      <c r="A134" s="78" t="s">
        <v>444</v>
      </c>
      <c r="B134" s="23"/>
      <c r="C134" s="23"/>
      <c r="D134" s="39"/>
      <c r="E134" s="39"/>
      <c r="F134" s="39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46">
        <f t="shared" si="22"/>
        <v>0.49999999999999789</v>
      </c>
      <c r="R134" s="81">
        <f t="shared" si="23"/>
        <v>0.35206532676429986</v>
      </c>
      <c r="S134" s="81" t="e" cm="1">
        <f t="array" ref="S134">_xlfn.IFS(
    FALSE, N("Check if X1 shading is ON"),
    $S$48&lt;&gt;"x", NA(),
    FALSE, N("Check if case is 'LEFT' and x axis value less than z score"),
    AND($D$67 = "LEFT", $Q134 &lt; IF($H$67="", 0, $H$67)), $R134,
    FALSE, N("Check if case is 'RIGHT' and x axis value greater than z score"),
    AND($D$67 = "RIGHT", $Q134 &gt; IF($H$67="", 0, $H$67)), $R134,
    FALSE, N("Check if case is 'TWO' and both directions"),
    AND(
        $D$67 = "TWO",
        OR($Q134 &lt; -ABS($H$67), $Q134 &gt; ABS($H$68))
    ), $R134,
    FALSE, N("Default case: Return NA()"),
    TRUE, NA()
)</f>
        <v>#VALUE!</v>
      </c>
      <c r="T134" s="81" t="e" cm="1">
        <f t="array" ref="T134">_xlfn.IFS(
    FALSE, N("Check if X1 shading is ON"),
    $S$48&lt;&gt;"x", NA(),
    FALSE, N("Check if case is 'LEFT' and x axis value less than z score"),
    AND($D$68 = "LEFT", $Q134 &lt; IF($H$68="", 0, $H$68)), $R134,
    FALSE, N("Check if case is 'RIGHT' and x axis value greater than z score"),
    AND($D$68 = "RIGHT", $Q134 &gt; IF($H$68="", 0, $H$68)), $R134,
    FALSE, N("Default case: Return NA()"),
    TRUE, NA()
)</f>
        <v>#N/A</v>
      </c>
      <c r="U134" s="81" t="e" cm="1">
        <f t="array" ref="U134">_xlfn.IFS(
    FALSE, N("Check if X1 shading is ON"),
    $U$48&lt;&gt;"x", NA(),
    FALSE, N("Check if case is 'LEFT' and x axis value less than z score"),
    AND($D$71 = "LEFT", $Q134 &lt; IF($H$71="", 0, $H$71)), $R134,
    FALSE, N("Check if case is 'RIGHT' and x axis value greater than z score"),
    AND($D$71 = "RIGHT", $Q134 &gt; IF($H$71="", 0, $H$71)), $R134,
    FALSE, N("Check if case is 'TWO' and both directions"),
    AND(
        $D$71 = "TWO",
        OR($Q134 &lt; -ABS($H$71), $Q134 &gt; ABS($H$71))
    ), $R134,
    FALSE, N("Default case: Return NA()"),
    TRUE, NA()
)</f>
        <v>#VALUE!</v>
      </c>
      <c r="V134" s="38"/>
      <c r="W134" s="23">
        <v>0.16666666666666449</v>
      </c>
      <c r="X134" s="23">
        <v>0.182</v>
      </c>
      <c r="Y134" s="23">
        <f t="shared" si="28"/>
        <v>0.182</v>
      </c>
      <c r="Z134" s="23" t="str">
        <f t="shared" si="29"/>
        <v>x</v>
      </c>
    </row>
    <row r="135" spans="1:26" ht="17" x14ac:dyDescent="0.2">
      <c r="A135" s="44" t="s">
        <v>289</v>
      </c>
      <c r="B135" s="5" t="s">
        <v>290</v>
      </c>
      <c r="C135" s="44" t="s">
        <v>396</v>
      </c>
      <c r="D135" s="45" t="s">
        <v>397</v>
      </c>
      <c r="E135" s="44" t="s">
        <v>398</v>
      </c>
      <c r="F135" s="44" t="s">
        <v>399</v>
      </c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46">
        <f t="shared" si="22"/>
        <v>0.54166666666666452</v>
      </c>
      <c r="R135" s="81">
        <f t="shared" si="23"/>
        <v>0.34450732636471298</v>
      </c>
      <c r="S135" s="81" t="e" cm="1">
        <f t="array" ref="S135">_xlfn.IFS(
    FALSE, N("Check if X1 shading is ON"),
    $S$48&lt;&gt;"x", NA(),
    FALSE, N("Check if case is 'LEFT' and x axis value less than z score"),
    AND($D$67 = "LEFT", $Q135 &lt; IF($H$67="", 0, $H$67)), $R135,
    FALSE, N("Check if case is 'RIGHT' and x axis value greater than z score"),
    AND($D$67 = "RIGHT", $Q135 &gt; IF($H$67="", 0, $H$67)), $R135,
    FALSE, N("Check if case is 'TWO' and both directions"),
    AND(
        $D$67 = "TWO",
        OR($Q135 &lt; -ABS($H$67), $Q135 &gt; ABS($H$68))
    ), $R135,
    FALSE, N("Default case: Return NA()"),
    TRUE, NA()
)</f>
        <v>#VALUE!</v>
      </c>
      <c r="T135" s="81" t="e" cm="1">
        <f t="array" ref="T135">_xlfn.IFS(
    FALSE, N("Check if X1 shading is ON"),
    $S$48&lt;&gt;"x", NA(),
    FALSE, N("Check if case is 'LEFT' and x axis value less than z score"),
    AND($D$68 = "LEFT", $Q135 &lt; IF($H$68="", 0, $H$68)), $R135,
    FALSE, N("Check if case is 'RIGHT' and x axis value greater than z score"),
    AND($D$68 = "RIGHT", $Q135 &gt; IF($H$68="", 0, $H$68)), $R135,
    FALSE, N("Default case: Return NA()"),
    TRUE, NA()
)</f>
        <v>#N/A</v>
      </c>
      <c r="U135" s="81" t="e" cm="1">
        <f t="array" ref="U135">_xlfn.IFS(
    FALSE, N("Check if X1 shading is ON"),
    $U$48&lt;&gt;"x", NA(),
    FALSE, N("Check if case is 'LEFT' and x axis value less than z score"),
    AND($D$71 = "LEFT", $Q135 &lt; IF($H$71="", 0, $H$71)), $R135,
    FALSE, N("Check if case is 'RIGHT' and x axis value greater than z score"),
    AND($D$71 = "RIGHT", $Q135 &gt; IF($H$71="", 0, $H$71)), $R135,
    FALSE, N("Check if case is 'TWO' and both directions"),
    AND(
        $D$71 = "TWO",
        OR($Q135 &lt; -ABS($H$71), $Q135 &gt; ABS($H$71))
    ), $R135,
    FALSE, N("Default case: Return NA()"),
    TRUE, NA()
)</f>
        <v>#VALUE!</v>
      </c>
      <c r="V135" s="38"/>
      <c r="W135" s="23">
        <v>0.33333333333333115</v>
      </c>
      <c r="X135" s="23">
        <v>0.182</v>
      </c>
      <c r="Y135" s="23">
        <f t="shared" si="28"/>
        <v>0.182</v>
      </c>
      <c r="Z135" s="23" t="str">
        <f t="shared" si="29"/>
        <v>x</v>
      </c>
    </row>
    <row r="136" spans="1:26" ht="16" x14ac:dyDescent="0.2">
      <c r="A136" s="82" t="str">
        <f>L50</f>
        <v>x</v>
      </c>
      <c r="B136" s="23">
        <f>-0.05</f>
        <v>-0.05</v>
      </c>
      <c r="C136" s="39">
        <f t="shared" ref="C136:C142" si="30">C115</f>
        <v>-3</v>
      </c>
      <c r="D136" s="39">
        <f>IF(
    A136="x",
    B136,
    NA()
)</f>
        <v>-0.05</v>
      </c>
      <c r="E136" s="125" cm="1">
        <f t="array" ref="E136">_xlfn.IFS(
    $D$69 = "TWO", IF(SUM($E$125:E125) &lt;= 0.5, SUM($E$125:E125), 1 - SUM($E$125:E125)),
    $D$67 = "LEFT", SUM($E$125:E125),
    $D$67 = "RIGHT", 1 - SUM($E$125:E125)
)</f>
        <v>0.995</v>
      </c>
      <c r="F136" s="126" t="str" cm="1">
        <f t="array" ref="F136">_xlfn.IFS(
    $D$67 = "", "",
    AND($D$69 = "TWO", ROWS($E$136:E136) = 1), "⟵ " &amp; TEXT(E136, "#0.0%"),
    AND($D$69 = "TWO", E136 = 50%), TEXT(E136, "#0.0%"),
    AND($D$69 = "TWO", E137 &gt; E136), "⟵ " &amp; TEXT(E136, "#0.0%"),
    AND($D$69 = "TWO", E137 &lt; E136), TEXT(E136, "#0.0%") &amp; " ⟶",
    $D$67 = "LEFT", "⟵ " &amp; TEXT(E136, "#0.0%"),
    $D$67 = "RIGHT", TEXT(E136, "#0.0%") &amp; " ⟶"
)</f>
        <v>99.5% ⟶</v>
      </c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46">
        <f t="shared" si="22"/>
        <v>0.58333333333333115</v>
      </c>
      <c r="R136" s="81">
        <f t="shared" si="23"/>
        <v>0.3365268227449536</v>
      </c>
      <c r="S136" s="81" t="e" cm="1">
        <f t="array" ref="S136">_xlfn.IFS(
    FALSE, N("Check if X1 shading is ON"),
    $S$48&lt;&gt;"x", NA(),
    FALSE, N("Check if case is 'LEFT' and x axis value less than z score"),
    AND($D$67 = "LEFT", $Q136 &lt; IF($H$67="", 0, $H$67)), $R136,
    FALSE, N("Check if case is 'RIGHT' and x axis value greater than z score"),
    AND($D$67 = "RIGHT", $Q136 &gt; IF($H$67="", 0, $H$67)), $R136,
    FALSE, N("Check if case is 'TWO' and both directions"),
    AND(
        $D$67 = "TWO",
        OR($Q136 &lt; -ABS($H$67), $Q136 &gt; ABS($H$68))
    ), $R136,
    FALSE, N("Default case: Return NA()"),
    TRUE, NA()
)</f>
        <v>#VALUE!</v>
      </c>
      <c r="T136" s="81" t="e" cm="1">
        <f t="array" ref="T136">_xlfn.IFS(
    FALSE, N("Check if X1 shading is ON"),
    $S$48&lt;&gt;"x", NA(),
    FALSE, N("Check if case is 'LEFT' and x axis value less than z score"),
    AND($D$68 = "LEFT", $Q136 &lt; IF($H$68="", 0, $H$68)), $R136,
    FALSE, N("Check if case is 'RIGHT' and x axis value greater than z score"),
    AND($D$68 = "RIGHT", $Q136 &gt; IF($H$68="", 0, $H$68)), $R136,
    FALSE, N("Default case: Return NA()"),
    TRUE, NA()
)</f>
        <v>#N/A</v>
      </c>
      <c r="U136" s="81" t="e" cm="1">
        <f t="array" ref="U136">_xlfn.IFS(
    FALSE, N("Check if X1 shading is ON"),
    $U$48&lt;&gt;"x", NA(),
    FALSE, N("Check if case is 'LEFT' and x axis value less than z score"),
    AND($D$71 = "LEFT", $Q136 &lt; IF($H$71="", 0, $H$71)), $R136,
    FALSE, N("Check if case is 'RIGHT' and x axis value greater than z score"),
    AND($D$71 = "RIGHT", $Q136 &gt; IF($H$71="", 0, $H$71)), $R136,
    FALSE, N("Check if case is 'TWO' and both directions"),
    AND(
        $D$71 = "TWO",
        OR($Q136 &lt; -ABS($H$71), $Q136 &gt; ABS($H$71))
    ), $R136,
    FALSE, N("Default case: Return NA()"),
    TRUE, NA()
)</f>
        <v>#VALUE!</v>
      </c>
      <c r="V136" s="38"/>
      <c r="W136" s="23">
        <v>0.49999999999999789</v>
      </c>
      <c r="X136" s="23">
        <v>0.182</v>
      </c>
      <c r="Y136" s="23">
        <f t="shared" si="28"/>
        <v>0.182</v>
      </c>
      <c r="Z136" s="23" t="str">
        <f t="shared" si="29"/>
        <v>x</v>
      </c>
    </row>
    <row r="137" spans="1:26" ht="16" x14ac:dyDescent="0.2">
      <c r="A137" s="39"/>
      <c r="B137" s="23"/>
      <c r="C137" s="39">
        <f t="shared" si="30"/>
        <v>-2</v>
      </c>
      <c r="D137" s="39">
        <f t="shared" ref="D137:D142" si="31">D136</f>
        <v>-0.05</v>
      </c>
      <c r="E137" s="125" cm="1">
        <f t="array" ref="E137">_xlfn.IFS(
    $D$69 = "TWO", IF(SUM($E$125:E126) &lt;= 0.5, SUM($E$125:E126), 1 - SUM($E$125:E126)),
    $D$67 = "LEFT", SUM($E$125:E126),
    $D$67 = "RIGHT", 1 - SUM($E$125:E126)
)</f>
        <v>0.97499999999999998</v>
      </c>
      <c r="F137" s="126" t="str" cm="1">
        <f t="array" ref="F137">_xlfn.IFS(
    $D$67 = "", "",
    AND($D$69 = "TWO", ROWS($E$136:E137) = 1), "⟵ " &amp; TEXT(E137, "#0.0%"),
    AND($D$69 = "TWO", E137 = 50%), TEXT(E137, "#0.0%"),
    AND($D$69 = "TWO", E138 &gt; E137), "⟵ " &amp; TEXT(E137, "#0.0%"),
    AND($D$69 = "TWO", E138 &lt; E137), TEXT(E137, "#0.0%") &amp; " ⟶",
    $D$67 = "LEFT", "⟵ " &amp; TEXT(E137, "#0.0%"),
    $D$67 = "RIGHT", TEXT(E137, "#0.0%") &amp; " ⟶"
)</f>
        <v>97.5% ⟶</v>
      </c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46">
        <f t="shared" si="22"/>
        <v>0.62499999999999778</v>
      </c>
      <c r="R137" s="81">
        <f t="shared" si="23"/>
        <v>0.32816096855037552</v>
      </c>
      <c r="S137" s="81" t="e" cm="1">
        <f t="array" ref="S137">_xlfn.IFS(
    FALSE, N("Check if X1 shading is ON"),
    $S$48&lt;&gt;"x", NA(),
    FALSE, N("Check if case is 'LEFT' and x axis value less than z score"),
    AND($D$67 = "LEFT", $Q137 &lt; IF($H$67="", 0, $H$67)), $R137,
    FALSE, N("Check if case is 'RIGHT' and x axis value greater than z score"),
    AND($D$67 = "RIGHT", $Q137 &gt; IF($H$67="", 0, $H$67)), $R137,
    FALSE, N("Check if case is 'TWO' and both directions"),
    AND(
        $D$67 = "TWO",
        OR($Q137 &lt; -ABS($H$67), $Q137 &gt; ABS($H$68))
    ), $R137,
    FALSE, N("Default case: Return NA()"),
    TRUE, NA()
)</f>
        <v>#VALUE!</v>
      </c>
      <c r="T137" s="81" t="e" cm="1">
        <f t="array" ref="T137">_xlfn.IFS(
    FALSE, N("Check if X1 shading is ON"),
    $S$48&lt;&gt;"x", NA(),
    FALSE, N("Check if case is 'LEFT' and x axis value less than z score"),
    AND($D$68 = "LEFT", $Q137 &lt; IF($H$68="", 0, $H$68)), $R137,
    FALSE, N("Check if case is 'RIGHT' and x axis value greater than z score"),
    AND($D$68 = "RIGHT", $Q137 &gt; IF($H$68="", 0, $H$68)), $R137,
    FALSE, N("Default case: Return NA()"),
    TRUE, NA()
)</f>
        <v>#N/A</v>
      </c>
      <c r="U137" s="81" t="e" cm="1">
        <f t="array" ref="U137">_xlfn.IFS(
    FALSE, N("Check if X1 shading is ON"),
    $U$48&lt;&gt;"x", NA(),
    FALSE, N("Check if case is 'LEFT' and x axis value less than z score"),
    AND($D$71 = "LEFT", $Q137 &lt; IF($H$71="", 0, $H$71)), $R137,
    FALSE, N("Check if case is 'RIGHT' and x axis value greater than z score"),
    AND($D$71 = "RIGHT", $Q137 &gt; IF($H$71="", 0, $H$71)), $R137,
    FALSE, N("Check if case is 'TWO' and both directions"),
    AND(
        $D$71 = "TWO",
        OR($Q137 &lt; -ABS($H$71), $Q137 &gt; ABS($H$71))
    ), $R137,
    FALSE, N("Default case: Return NA()"),
    TRUE, NA()
)</f>
        <v>#VALUE!</v>
      </c>
      <c r="V137" s="38"/>
      <c r="W137" s="23">
        <v>0.66666666666666441</v>
      </c>
      <c r="X137" s="23">
        <v>0.182</v>
      </c>
      <c r="Y137" s="23">
        <f t="shared" si="28"/>
        <v>0.182</v>
      </c>
      <c r="Z137" s="23" t="str">
        <f t="shared" si="29"/>
        <v>x</v>
      </c>
    </row>
    <row r="138" spans="1:26" ht="16" x14ac:dyDescent="0.2">
      <c r="A138" s="39"/>
      <c r="B138" s="23"/>
      <c r="C138" s="39">
        <f t="shared" si="30"/>
        <v>-1</v>
      </c>
      <c r="D138" s="39">
        <f t="shared" si="31"/>
        <v>-0.05</v>
      </c>
      <c r="E138" s="125" cm="1">
        <f t="array" ref="E138">_xlfn.IFS(
    $D$69 = "TWO", IF(SUM($E$125:E127) &lt;= 0.5, SUM($E$125:E127), 1 - SUM($E$125:E127)),
    $D$67 = "LEFT", SUM($E$125:E127),
    $D$67 = "RIGHT", 1 - SUM($E$125:E127)
)</f>
        <v>0.84</v>
      </c>
      <c r="F138" s="126" t="str" cm="1">
        <f t="array" ref="F138">_xlfn.IFS(
    $D$67 = "", "",
    AND($D$69 = "TWO", ROWS($E$136:E138) = 1), "⟵ " &amp; TEXT(E138, "#0.0%"),
    AND($D$69 = "TWO", E138 = 50%), TEXT(E138, "#0.0%"),
    AND($D$69 = "TWO", E139 &gt; E138), "⟵ " &amp; TEXT(E138, "#0.0%"),
    AND($D$69 = "TWO", E139 &lt; E138), TEXT(E138, "#0.0%") &amp; " ⟶",
    $D$67 = "LEFT", "⟵ " &amp; TEXT(E138, "#0.0%"),
    $D$67 = "RIGHT", TEXT(E138, "#0.0%") &amp; " ⟶"
)</f>
        <v>84.0% ⟶</v>
      </c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46">
        <f t="shared" si="22"/>
        <v>0.66666666666666441</v>
      </c>
      <c r="R138" s="81">
        <f t="shared" si="23"/>
        <v>0.31944800552235275</v>
      </c>
      <c r="S138" s="81" t="e" cm="1">
        <f t="array" ref="S138">_xlfn.IFS(
    FALSE, N("Check if X1 shading is ON"),
    $S$48&lt;&gt;"x", NA(),
    FALSE, N("Check if case is 'LEFT' and x axis value less than z score"),
    AND($D$67 = "LEFT", $Q138 &lt; IF($H$67="", 0, $H$67)), $R138,
    FALSE, N("Check if case is 'RIGHT' and x axis value greater than z score"),
    AND($D$67 = "RIGHT", $Q138 &gt; IF($H$67="", 0, $H$67)), $R138,
    FALSE, N("Check if case is 'TWO' and both directions"),
    AND(
        $D$67 = "TWO",
        OR($Q138 &lt; -ABS($H$67), $Q138 &gt; ABS($H$68))
    ), $R138,
    FALSE, N("Default case: Return NA()"),
    TRUE, NA()
)</f>
        <v>#VALUE!</v>
      </c>
      <c r="T138" s="81" t="e" cm="1">
        <f t="array" ref="T138">_xlfn.IFS(
    FALSE, N("Check if X1 shading is ON"),
    $S$48&lt;&gt;"x", NA(),
    FALSE, N("Check if case is 'LEFT' and x axis value less than z score"),
    AND($D$68 = "LEFT", $Q138 &lt; IF($H$68="", 0, $H$68)), $R138,
    FALSE, N("Check if case is 'RIGHT' and x axis value greater than z score"),
    AND($D$68 = "RIGHT", $Q138 &gt; IF($H$68="", 0, $H$68)), $R138,
    FALSE, N("Default case: Return NA()"),
    TRUE, NA()
)</f>
        <v>#N/A</v>
      </c>
      <c r="U138" s="81" t="e" cm="1">
        <f t="array" ref="U138">_xlfn.IFS(
    FALSE, N("Check if X1 shading is ON"),
    $U$48&lt;&gt;"x", NA(),
    FALSE, N("Check if case is 'LEFT' and x axis value less than z score"),
    AND($D$71 = "LEFT", $Q138 &lt; IF($H$71="", 0, $H$71)), $R138,
    FALSE, N("Check if case is 'RIGHT' and x axis value greater than z score"),
    AND($D$71 = "RIGHT", $Q138 &gt; IF($H$71="", 0, $H$71)), $R138,
    FALSE, N("Check if case is 'TWO' and both directions"),
    AND(
        $D$71 = "TWO",
        OR($Q138 &lt; -ABS($H$71), $Q138 &gt; ABS($H$71))
    ), $R138,
    FALSE, N("Default case: Return NA()"),
    TRUE, NA()
)</f>
        <v>#VALUE!</v>
      </c>
      <c r="V138" s="38"/>
      <c r="W138" s="23">
        <v>0.83333333333333093</v>
      </c>
      <c r="X138" s="23">
        <v>0.182</v>
      </c>
      <c r="Y138" s="23">
        <f t="shared" si="28"/>
        <v>0.182</v>
      </c>
      <c r="Z138" s="23" t="str">
        <f t="shared" si="29"/>
        <v>x</v>
      </c>
    </row>
    <row r="139" spans="1:26" ht="16" x14ac:dyDescent="0.2">
      <c r="A139" s="39"/>
      <c r="B139" s="23"/>
      <c r="C139" s="39">
        <f t="shared" si="30"/>
        <v>0</v>
      </c>
      <c r="D139" s="39">
        <f t="shared" si="31"/>
        <v>-0.05</v>
      </c>
      <c r="E139" s="125" cm="1">
        <f t="array" ref="E139">_xlfn.IFS(
    $D$69 = "TWO", IF(SUM($E$125:E128) &lt;= 0.5, SUM($E$125:E128), 1 - SUM($E$125:E128)),
    $D$67 = "LEFT", SUM($E$125:E128),
    $D$67 = "RIGHT", 1 - SUM($E$125:E128)
)</f>
        <v>0.5</v>
      </c>
      <c r="F139" s="126" t="str" cm="1">
        <f t="array" ref="F139">_xlfn.IFS(
    $D$67 = "", "",
    AND($D$69 = "TWO", ROWS($E$136:E139) = 1), "⟵ " &amp; TEXT(E139, "#0.0%"),
    AND($D$69 = "TWO", E139 = 50%), TEXT(E139, "#0.0%"),
    AND($D$69 = "TWO", E140 &gt; E139), "⟵ " &amp; TEXT(E139, "#0.0%"),
    AND($D$69 = "TWO", E140 &lt; E139), TEXT(E139, "#0.0%") &amp; " ⟶",
    $D$67 = "LEFT", "⟵ " &amp; TEXT(E139, "#0.0%"),
    $D$67 = "RIGHT", TEXT(E139, "#0.0%") &amp; " ⟶"
)</f>
        <v>50.0% ⟶</v>
      </c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46">
        <f t="shared" si="22"/>
        <v>0.70833333333333104</v>
      </c>
      <c r="R139" s="81">
        <f t="shared" si="23"/>
        <v>0.31042697552584309</v>
      </c>
      <c r="S139" s="81" t="e" cm="1">
        <f t="array" ref="S139">_xlfn.IFS(
    FALSE, N("Check if X1 shading is ON"),
    $S$48&lt;&gt;"x", NA(),
    FALSE, N("Check if case is 'LEFT' and x axis value less than z score"),
    AND($D$67 = "LEFT", $Q139 &lt; IF($H$67="", 0, $H$67)), $R139,
    FALSE, N("Check if case is 'RIGHT' and x axis value greater than z score"),
    AND($D$67 = "RIGHT", $Q139 &gt; IF($H$67="", 0, $H$67)), $R139,
    FALSE, N("Check if case is 'TWO' and both directions"),
    AND(
        $D$67 = "TWO",
        OR($Q139 &lt; -ABS($H$67), $Q139 &gt; ABS($H$68))
    ), $R139,
    FALSE, N("Default case: Return NA()"),
    TRUE, NA()
)</f>
        <v>#VALUE!</v>
      </c>
      <c r="T139" s="81" t="e" cm="1">
        <f t="array" ref="T139">_xlfn.IFS(
    FALSE, N("Check if X1 shading is ON"),
    $S$48&lt;&gt;"x", NA(),
    FALSE, N("Check if case is 'LEFT' and x axis value less than z score"),
    AND($D$68 = "LEFT", $Q139 &lt; IF($H$68="", 0, $H$68)), $R139,
    FALSE, N("Check if case is 'RIGHT' and x axis value greater than z score"),
    AND($D$68 = "RIGHT", $Q139 &gt; IF($H$68="", 0, $H$68)), $R139,
    FALSE, N("Default case: Return NA()"),
    TRUE, NA()
)</f>
        <v>#N/A</v>
      </c>
      <c r="U139" s="81" t="e" cm="1">
        <f t="array" ref="U139">_xlfn.IFS(
    FALSE, N("Check if X1 shading is ON"),
    $U$48&lt;&gt;"x", NA(),
    FALSE, N("Check if case is 'LEFT' and x axis value less than z score"),
    AND($D$71 = "LEFT", $Q139 &lt; IF($H$71="", 0, $H$71)), $R139,
    FALSE, N("Check if case is 'RIGHT' and x axis value greater than z score"),
    AND($D$71 = "RIGHT", $Q139 &gt; IF($H$71="", 0, $H$71)), $R139,
    FALSE, N("Check if case is 'TWO' and both directions"),
    AND(
        $D$71 = "TWO",
        OR($Q139 &lt; -ABS($H$71), $Q139 &gt; ABS($H$71))
    ), $R139,
    FALSE, N("Default case: Return NA()"),
    TRUE, NA()
)</f>
        <v>#VALUE!</v>
      </c>
      <c r="V139" s="38"/>
      <c r="W139" s="23">
        <v>1.1666666666666643</v>
      </c>
      <c r="X139" s="23">
        <v>0.182</v>
      </c>
      <c r="Y139" s="23">
        <f t="shared" si="28"/>
        <v>0.182</v>
      </c>
      <c r="Z139" s="23" t="str">
        <f t="shared" si="29"/>
        <v>x</v>
      </c>
    </row>
    <row r="140" spans="1:26" ht="16" x14ac:dyDescent="0.2">
      <c r="A140" s="39"/>
      <c r="B140" s="23"/>
      <c r="C140" s="39">
        <f t="shared" si="30"/>
        <v>1</v>
      </c>
      <c r="D140" s="39">
        <f t="shared" si="31"/>
        <v>-0.05</v>
      </c>
      <c r="E140" s="125" cm="1">
        <f t="array" ref="E140">_xlfn.IFS(
    $D$69 = "TWO", IF(SUM($E$125:E129) &lt;= 0.5, SUM($E$125:E129), 1 - SUM($E$125:E129)),
    $D$67 = "LEFT", SUM($E$125:E129),
    $D$67 = "RIGHT", 1 - SUM($E$125:E129)
)</f>
        <v>0.15999999999999992</v>
      </c>
      <c r="F140" s="126" t="str" cm="1">
        <f t="array" ref="F140">_xlfn.IFS(
    $D$67 = "", "",
    AND($D$69 = "TWO", ROWS($E$136:E140) = 1), "⟵ " &amp; TEXT(E140, "#0.0%"),
    AND($D$69 = "TWO", E140 = 50%), TEXT(E140, "#0.0%"),
    AND($D$69 = "TWO", E141 &gt; E140), "⟵ " &amp; TEXT(E140, "#0.0%"),
    AND($D$69 = "TWO", E141 &lt; E140), TEXT(E140, "#0.0%") &amp; " ⟶",
    $D$67 = "LEFT", "⟵ " &amp; TEXT(E140, "#0.0%"),
    $D$67 = "RIGHT", TEXT(E140, "#0.0%") &amp; " ⟶"
)</f>
        <v>16.0% ⟶</v>
      </c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46">
        <f t="shared" si="22"/>
        <v>0.74999999999999767</v>
      </c>
      <c r="R140" s="81">
        <f t="shared" si="23"/>
        <v>0.30113743215480498</v>
      </c>
      <c r="S140" s="81" t="e" cm="1">
        <f t="array" ref="S140">_xlfn.IFS(
    FALSE, N("Check if X1 shading is ON"),
    $S$48&lt;&gt;"x", NA(),
    FALSE, N("Check if case is 'LEFT' and x axis value less than z score"),
    AND($D$67 = "LEFT", $Q140 &lt; IF($H$67="", 0, $H$67)), $R140,
    FALSE, N("Check if case is 'RIGHT' and x axis value greater than z score"),
    AND($D$67 = "RIGHT", $Q140 &gt; IF($H$67="", 0, $H$67)), $R140,
    FALSE, N("Check if case is 'TWO' and both directions"),
    AND(
        $D$67 = "TWO",
        OR($Q140 &lt; -ABS($H$67), $Q140 &gt; ABS($H$68))
    ), $R140,
    FALSE, N("Default case: Return NA()"),
    TRUE, NA()
)</f>
        <v>#VALUE!</v>
      </c>
      <c r="T140" s="81" t="e" cm="1">
        <f t="array" ref="T140">_xlfn.IFS(
    FALSE, N("Check if X1 shading is ON"),
    $S$48&lt;&gt;"x", NA(),
    FALSE, N("Check if case is 'LEFT' and x axis value less than z score"),
    AND($D$68 = "LEFT", $Q140 &lt; IF($H$68="", 0, $H$68)), $R140,
    FALSE, N("Check if case is 'RIGHT' and x axis value greater than z score"),
    AND($D$68 = "RIGHT", $Q140 &gt; IF($H$68="", 0, $H$68)), $R140,
    FALSE, N("Default case: Return NA()"),
    TRUE, NA()
)</f>
        <v>#N/A</v>
      </c>
      <c r="U140" s="81" t="e" cm="1">
        <f t="array" ref="U140">_xlfn.IFS(
    FALSE, N("Check if X1 shading is ON"),
    $U$48&lt;&gt;"x", NA(),
    FALSE, N("Check if case is 'LEFT' and x axis value less than z score"),
    AND($D$71 = "LEFT", $Q140 &lt; IF($H$71="", 0, $H$71)), $R140,
    FALSE, N("Check if case is 'RIGHT' and x axis value greater than z score"),
    AND($D$71 = "RIGHT", $Q140 &gt; IF($H$71="", 0, $H$71)), $R140,
    FALSE, N("Check if case is 'TWO' and both directions"),
    AND(
        $D$71 = "TWO",
        OR($Q140 &lt; -ABS($H$71), $Q140 &gt; ABS($H$71))
    ), $R140,
    FALSE, N("Default case: Return NA()"),
    TRUE, NA()
)</f>
        <v>#VALUE!</v>
      </c>
      <c r="V140" s="38"/>
      <c r="W140" s="23">
        <v>-0.83333333333333526</v>
      </c>
      <c r="X140" s="23">
        <v>0.20599999999999999</v>
      </c>
      <c r="Y140" s="23">
        <f t="shared" si="28"/>
        <v>0.20599999999999999</v>
      </c>
      <c r="Z140" s="23" t="str">
        <f t="shared" si="29"/>
        <v>x</v>
      </c>
    </row>
    <row r="141" spans="1:26" ht="16" x14ac:dyDescent="0.2">
      <c r="A141" s="39"/>
      <c r="B141" s="23"/>
      <c r="C141" s="39">
        <f t="shared" si="30"/>
        <v>2</v>
      </c>
      <c r="D141" s="39">
        <f t="shared" si="31"/>
        <v>-0.05</v>
      </c>
      <c r="E141" s="125" cm="1">
        <f t="array" ref="E141">_xlfn.IFS(
    $D$69 = "TWO", IF(SUM($E$125:E130) &lt;= 0.5, SUM($E$125:E130), 1 - SUM($E$125:E130)),
    $D$67 = "LEFT", SUM($E$125:E130),
    $D$67 = "RIGHT", 1 - SUM($E$125:E130)
)</f>
        <v>2.4999999999999911E-2</v>
      </c>
      <c r="F141" s="126" t="str" cm="1">
        <f t="array" ref="F141">_xlfn.IFS(
    $D$67 = "", "",
    AND($D$69 = "TWO", ROWS($E$136:E141) = 1), "⟵ " &amp; TEXT(E141, "#0.0%"),
    AND($D$69 = "TWO", E141 = 50%), TEXT(E141, "#0.0%"),
    AND($D$69 = "TWO", E142 &gt; E141), "⟵ " &amp; TEXT(E141, "#0.0%"),
    AND($D$69 = "TWO", E142 &lt; E141), TEXT(E141, "#0.0%") &amp; " ⟶",
    $D$67 = "LEFT", "⟵ " &amp; TEXT(E141, "#0.0%"),
    $D$67 = "RIGHT", TEXT(E141, "#0.0%") &amp; " ⟶"
)</f>
        <v>2.5% ⟶</v>
      </c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46">
        <f t="shared" si="22"/>
        <v>0.7916666666666643</v>
      </c>
      <c r="R141" s="81">
        <f t="shared" si="23"/>
        <v>0.29161915585865616</v>
      </c>
      <c r="S141" s="81" t="e" cm="1">
        <f t="array" ref="S141">_xlfn.IFS(
    FALSE, N("Check if X1 shading is ON"),
    $S$48&lt;&gt;"x", NA(),
    FALSE, N("Check if case is 'LEFT' and x axis value less than z score"),
    AND($D$67 = "LEFT", $Q141 &lt; IF($H$67="", 0, $H$67)), $R141,
    FALSE, N("Check if case is 'RIGHT' and x axis value greater than z score"),
    AND($D$67 = "RIGHT", $Q141 &gt; IF($H$67="", 0, $H$67)), $R141,
    FALSE, N("Check if case is 'TWO' and both directions"),
    AND(
        $D$67 = "TWO",
        OR($Q141 &lt; -ABS($H$67), $Q141 &gt; ABS($H$68))
    ), $R141,
    FALSE, N("Default case: Return NA()"),
    TRUE, NA()
)</f>
        <v>#VALUE!</v>
      </c>
      <c r="T141" s="81" t="e" cm="1">
        <f t="array" ref="T141">_xlfn.IFS(
    FALSE, N("Check if X1 shading is ON"),
    $S$48&lt;&gt;"x", NA(),
    FALSE, N("Check if case is 'LEFT' and x axis value less than z score"),
    AND($D$68 = "LEFT", $Q141 &lt; IF($H$68="", 0, $H$68)), $R141,
    FALSE, N("Check if case is 'RIGHT' and x axis value greater than z score"),
    AND($D$68 = "RIGHT", $Q141 &gt; IF($H$68="", 0, $H$68)), $R141,
    FALSE, N("Default case: Return NA()"),
    TRUE, NA()
)</f>
        <v>#N/A</v>
      </c>
      <c r="U141" s="81" t="e" cm="1">
        <f t="array" ref="U141">_xlfn.IFS(
    FALSE, N("Check if X1 shading is ON"),
    $U$48&lt;&gt;"x", NA(),
    FALSE, N("Check if case is 'LEFT' and x axis value less than z score"),
    AND($D$71 = "LEFT", $Q141 &lt; IF($H$71="", 0, $H$71)), $R141,
    FALSE, N("Check if case is 'RIGHT' and x axis value greater than z score"),
    AND($D$71 = "RIGHT", $Q141 &gt; IF($H$71="", 0, $H$71)), $R141,
    FALSE, N("Check if case is 'TWO' and both directions"),
    AND(
        $D$71 = "TWO",
        OR($Q141 &lt; -ABS($H$71), $Q141 &gt; ABS($H$71))
    ), $R141,
    FALSE, N("Default case: Return NA()"),
    TRUE, NA()
)</f>
        <v>#VALUE!</v>
      </c>
      <c r="V141" s="38"/>
      <c r="W141" s="23">
        <v>-0.66666666666666874</v>
      </c>
      <c r="X141" s="23">
        <v>0.20599999999999999</v>
      </c>
      <c r="Y141" s="23">
        <f t="shared" si="28"/>
        <v>0.20599999999999999</v>
      </c>
      <c r="Z141" s="23" t="str">
        <f t="shared" si="29"/>
        <v>x</v>
      </c>
    </row>
    <row r="142" spans="1:26" ht="16" x14ac:dyDescent="0.2">
      <c r="A142" s="39"/>
      <c r="B142" s="23"/>
      <c r="C142" s="39">
        <f t="shared" si="30"/>
        <v>3</v>
      </c>
      <c r="D142" s="39">
        <f t="shared" si="31"/>
        <v>-0.05</v>
      </c>
      <c r="E142" s="125" cm="1">
        <f t="array" ref="E142">_xlfn.IFS(
    $D$69 = "TWO", IF(SUM($E$125:E131) &lt;= 0.5, SUM($E$125:E131), 1 - SUM($E$125:E131)),
    $D$67 = "LEFT", SUM($E$125:E131),
    $D$67 = "RIGHT", 1 - SUM($E$125:E131)
)</f>
        <v>4.9999999999998934E-3</v>
      </c>
      <c r="F142" s="126" t="str" cm="1">
        <f t="array" ref="F142">_xlfn.IFS(
    $D$67 = "", "",
    AND($D$69 = "TWO", ROWS($E$136:E142) = 1), "⟵ " &amp; TEXT(E142, "#0.0%"),
    AND($D$69 = "TWO", E142 = 50%), TEXT(E142, "#0.0%"),
    AND($D$69 = "TWO", E143 &gt; E142), "⟵ " &amp; TEXT(E142, "#0.0%"),
    AND($D$69 = "TWO", E143 &lt; E142), TEXT(E142, "#0.0%") &amp; " ⟶",
    $D$67 = "LEFT", "⟵ " &amp; TEXT(E142, "#0.0%"),
    $D$67 = "RIGHT", TEXT(E142, "#0.0%") &amp; " ⟶"
)</f>
        <v>0.5% ⟶</v>
      </c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46">
        <f t="shared" si="22"/>
        <v>0.83333333333333093</v>
      </c>
      <c r="R142" s="81">
        <f t="shared" si="23"/>
        <v>0.2819118754103031</v>
      </c>
      <c r="S142" s="81" t="e" cm="1">
        <f t="array" ref="S142">_xlfn.IFS(
    FALSE, N("Check if X1 shading is ON"),
    $S$48&lt;&gt;"x", NA(),
    FALSE, N("Check if case is 'LEFT' and x axis value less than z score"),
    AND($D$67 = "LEFT", $Q142 &lt; IF($H$67="", 0, $H$67)), $R142,
    FALSE, N("Check if case is 'RIGHT' and x axis value greater than z score"),
    AND($D$67 = "RIGHT", $Q142 &gt; IF($H$67="", 0, $H$67)), $R142,
    FALSE, N("Check if case is 'TWO' and both directions"),
    AND(
        $D$67 = "TWO",
        OR($Q142 &lt; -ABS($H$67), $Q142 &gt; ABS($H$68))
    ), $R142,
    FALSE, N("Default case: Return NA()"),
    TRUE, NA()
)</f>
        <v>#VALUE!</v>
      </c>
      <c r="T142" s="81" t="e" cm="1">
        <f t="array" ref="T142">_xlfn.IFS(
    FALSE, N("Check if X1 shading is ON"),
    $S$48&lt;&gt;"x", NA(),
    FALSE, N("Check if case is 'LEFT' and x axis value less than z score"),
    AND($D$68 = "LEFT", $Q142 &lt; IF($H$68="", 0, $H$68)), $R142,
    FALSE, N("Check if case is 'RIGHT' and x axis value greater than z score"),
    AND($D$68 = "RIGHT", $Q142 &gt; IF($H$68="", 0, $H$68)), $R142,
    FALSE, N("Default case: Return NA()"),
    TRUE, NA()
)</f>
        <v>#N/A</v>
      </c>
      <c r="U142" s="81" t="e" cm="1">
        <f t="array" ref="U142">_xlfn.IFS(
    FALSE, N("Check if X1 shading is ON"),
    $U$48&lt;&gt;"x", NA(),
    FALSE, N("Check if case is 'LEFT' and x axis value less than z score"),
    AND($D$71 = "LEFT", $Q142 &lt; IF($H$71="", 0, $H$71)), $R142,
    FALSE, N("Check if case is 'RIGHT' and x axis value greater than z score"),
    AND($D$71 = "RIGHT", $Q142 &gt; IF($H$71="", 0, $H$71)), $R142,
    FALSE, N("Check if case is 'TWO' and both directions"),
    AND(
        $D$71 = "TWO",
        OR($Q142 &lt; -ABS($H$71), $Q142 &gt; ABS($H$71))
    ), $R142,
    FALSE, N("Default case: Return NA()"),
    TRUE, NA()
)</f>
        <v>#VALUE!</v>
      </c>
      <c r="V142" s="38"/>
      <c r="W142" s="23">
        <v>-0.50000000000000222</v>
      </c>
      <c r="X142" s="23">
        <v>0.20599999999999999</v>
      </c>
      <c r="Y142" s="23">
        <f t="shared" si="28"/>
        <v>0.20599999999999999</v>
      </c>
      <c r="Z142" s="23" t="str">
        <f t="shared" si="29"/>
        <v>x</v>
      </c>
    </row>
    <row r="143" spans="1:26" ht="16" x14ac:dyDescent="0.2">
      <c r="A143" s="39"/>
      <c r="B143" s="23"/>
      <c r="C143" s="23"/>
      <c r="D143" s="39"/>
      <c r="E143" s="39"/>
      <c r="F143" s="39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46">
        <f t="shared" si="22"/>
        <v>0.87499999999999756</v>
      </c>
      <c r="R143" s="81">
        <f t="shared" si="23"/>
        <v>0.27205499837854408</v>
      </c>
      <c r="S143" s="81" t="e" cm="1">
        <f t="array" ref="S143">_xlfn.IFS(
    FALSE, N("Check if X1 shading is ON"),
    $S$48&lt;&gt;"x", NA(),
    FALSE, N("Check if case is 'LEFT' and x axis value less than z score"),
    AND($D$67 = "LEFT", $Q143 &lt; IF($H$67="", 0, $H$67)), $R143,
    FALSE, N("Check if case is 'RIGHT' and x axis value greater than z score"),
    AND($D$67 = "RIGHT", $Q143 &gt; IF($H$67="", 0, $H$67)), $R143,
    FALSE, N("Check if case is 'TWO' and both directions"),
    AND(
        $D$67 = "TWO",
        OR($Q143 &lt; -ABS($H$67), $Q143 &gt; ABS($H$68))
    ), $R143,
    FALSE, N("Default case: Return NA()"),
    TRUE, NA()
)</f>
        <v>#VALUE!</v>
      </c>
      <c r="T143" s="81" t="e" cm="1">
        <f t="array" ref="T143">_xlfn.IFS(
    FALSE, N("Check if X1 shading is ON"),
    $S$48&lt;&gt;"x", NA(),
    FALSE, N("Check if case is 'LEFT' and x axis value less than z score"),
    AND($D$68 = "LEFT", $Q143 &lt; IF($H$68="", 0, $H$68)), $R143,
    FALSE, N("Check if case is 'RIGHT' and x axis value greater than z score"),
    AND($D$68 = "RIGHT", $Q143 &gt; IF($H$68="", 0, $H$68)), $R143,
    FALSE, N("Default case: Return NA()"),
    TRUE, NA()
)</f>
        <v>#N/A</v>
      </c>
      <c r="U143" s="81" t="e" cm="1">
        <f t="array" ref="U143">_xlfn.IFS(
    FALSE, N("Check if X1 shading is ON"),
    $U$48&lt;&gt;"x", NA(),
    FALSE, N("Check if case is 'LEFT' and x axis value less than z score"),
    AND($D$71 = "LEFT", $Q143 &lt; IF($H$71="", 0, $H$71)), $R143,
    FALSE, N("Check if case is 'RIGHT' and x axis value greater than z score"),
    AND($D$71 = "RIGHT", $Q143 &gt; IF($H$71="", 0, $H$71)), $R143,
    FALSE, N("Check if case is 'TWO' and both directions"),
    AND(
        $D$71 = "TWO",
        OR($Q143 &lt; -ABS($H$71), $Q143 &gt; ABS($H$71))
    ), $R143,
    FALSE, N("Default case: Return NA()"),
    TRUE, NA()
)</f>
        <v>#VALUE!</v>
      </c>
      <c r="V143" s="38"/>
      <c r="W143" s="23">
        <v>-0.33333333333333548</v>
      </c>
      <c r="X143" s="23">
        <v>0.20599999999999999</v>
      </c>
      <c r="Y143" s="23">
        <f t="shared" si="28"/>
        <v>0.20599999999999999</v>
      </c>
      <c r="Z143" s="23" t="str">
        <f t="shared" si="29"/>
        <v>x</v>
      </c>
    </row>
    <row r="144" spans="1:26" ht="19" x14ac:dyDescent="0.25">
      <c r="A144" s="78" t="s">
        <v>400</v>
      </c>
      <c r="B144" s="23"/>
      <c r="C144" s="23"/>
      <c r="D144" s="39"/>
      <c r="E144" s="39"/>
      <c r="F144" s="39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46">
        <f t="shared" si="22"/>
        <v>0.91666666666666419</v>
      </c>
      <c r="R144" s="81">
        <f t="shared" si="23"/>
        <v>0.262087353078302</v>
      </c>
      <c r="S144" s="81" t="e" cm="1">
        <f t="array" ref="S144">_xlfn.IFS(
    FALSE, N("Check if X1 shading is ON"),
    $S$48&lt;&gt;"x", NA(),
    FALSE, N("Check if case is 'LEFT' and x axis value less than z score"),
    AND($D$67 = "LEFT", $Q144 &lt; IF($H$67="", 0, $H$67)), $R144,
    FALSE, N("Check if case is 'RIGHT' and x axis value greater than z score"),
    AND($D$67 = "RIGHT", $Q144 &gt; IF($H$67="", 0, $H$67)), $R144,
    FALSE, N("Check if case is 'TWO' and both directions"),
    AND(
        $D$67 = "TWO",
        OR($Q144 &lt; -ABS($H$67), $Q144 &gt; ABS($H$68))
    ), $R144,
    FALSE, N("Default case: Return NA()"),
    TRUE, NA()
)</f>
        <v>#VALUE!</v>
      </c>
      <c r="T144" s="81" t="e" cm="1">
        <f t="array" ref="T144">_xlfn.IFS(
    FALSE, N("Check if X1 shading is ON"),
    $S$48&lt;&gt;"x", NA(),
    FALSE, N("Check if case is 'LEFT' and x axis value less than z score"),
    AND($D$68 = "LEFT", $Q144 &lt; IF($H$68="", 0, $H$68)), $R144,
    FALSE, N("Check if case is 'RIGHT' and x axis value greater than z score"),
    AND($D$68 = "RIGHT", $Q144 &gt; IF($H$68="", 0, $H$68)), $R144,
    FALSE, N("Default case: Return NA()"),
    TRUE, NA()
)</f>
        <v>#N/A</v>
      </c>
      <c r="U144" s="81" t="e" cm="1">
        <f t="array" ref="U144">_xlfn.IFS(
    FALSE, N("Check if X1 shading is ON"),
    $U$48&lt;&gt;"x", NA(),
    FALSE, N("Check if case is 'LEFT' and x axis value less than z score"),
    AND($D$71 = "LEFT", $Q144 &lt; IF($H$71="", 0, $H$71)), $R144,
    FALSE, N("Check if case is 'RIGHT' and x axis value greater than z score"),
    AND($D$71 = "RIGHT", $Q144 &gt; IF($H$71="", 0, $H$71)), $R144,
    FALSE, N("Check if case is 'TWO' and both directions"),
    AND(
        $D$71 = "TWO",
        OR($Q144 &lt; -ABS($H$71), $Q144 &gt; ABS($H$71))
    ), $R144,
    FALSE, N("Default case: Return NA()"),
    TRUE, NA()
)</f>
        <v>#VALUE!</v>
      </c>
      <c r="V144" s="38"/>
      <c r="W144" s="23">
        <v>-0.16666666666666879</v>
      </c>
      <c r="X144" s="23">
        <v>0.20599999999999999</v>
      </c>
      <c r="Y144" s="23">
        <f t="shared" si="28"/>
        <v>0.20599999999999999</v>
      </c>
      <c r="Z144" s="23" t="str">
        <f t="shared" si="29"/>
        <v>x</v>
      </c>
    </row>
    <row r="145" spans="1:26" ht="51" x14ac:dyDescent="0.2">
      <c r="A145" s="44" t="s">
        <v>289</v>
      </c>
      <c r="B145" s="5" t="s">
        <v>290</v>
      </c>
      <c r="C145" s="45" t="str">
        <f>LEFT(A144,6)&amp;" "&amp;$B$67&amp;" axis"</f>
        <v>X1 raw normal pop axis</v>
      </c>
      <c r="D145" s="45" t="str">
        <f>$B$67&amp;" y"</f>
        <v>normal pop y</v>
      </c>
      <c r="E145" s="45" t="str">
        <f>B67&amp;" raw labels"</f>
        <v>normal pop raw labels</v>
      </c>
      <c r="F145" s="39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46">
        <f t="shared" si="22"/>
        <v>0.95833333333333082</v>
      </c>
      <c r="R145" s="81">
        <f t="shared" si="23"/>
        <v>0.25204694425504581</v>
      </c>
      <c r="S145" s="81" t="e" cm="1">
        <f t="array" ref="S145">_xlfn.IFS(
    FALSE, N("Check if X1 shading is ON"),
    $S$48&lt;&gt;"x", NA(),
    FALSE, N("Check if case is 'LEFT' and x axis value less than z score"),
    AND($D$67 = "LEFT", $Q145 &lt; IF($H$67="", 0, $H$67)), $R145,
    FALSE, N("Check if case is 'RIGHT' and x axis value greater than z score"),
    AND($D$67 = "RIGHT", $Q145 &gt; IF($H$67="", 0, $H$67)), $R145,
    FALSE, N("Check if case is 'TWO' and both directions"),
    AND(
        $D$67 = "TWO",
        OR($Q145 &lt; -ABS($H$67), $Q145 &gt; ABS($H$68))
    ), $R145,
    FALSE, N("Default case: Return NA()"),
    TRUE, NA()
)</f>
        <v>#VALUE!</v>
      </c>
      <c r="T145" s="81" t="e" cm="1">
        <f t="array" ref="T145">_xlfn.IFS(
    FALSE, N("Check if X1 shading is ON"),
    $S$48&lt;&gt;"x", NA(),
    FALSE, N("Check if case is 'LEFT' and x axis value less than z score"),
    AND($D$68 = "LEFT", $Q145 &lt; IF($H$68="", 0, $H$68)), $R145,
    FALSE, N("Check if case is 'RIGHT' and x axis value greater than z score"),
    AND($D$68 = "RIGHT", $Q145 &gt; IF($H$68="", 0, $H$68)), $R145,
    FALSE, N("Default case: Return NA()"),
    TRUE, NA()
)</f>
        <v>#N/A</v>
      </c>
      <c r="U145" s="81" t="e" cm="1">
        <f t="array" ref="U145">_xlfn.IFS(
    FALSE, N("Check if X1 shading is ON"),
    $U$48&lt;&gt;"x", NA(),
    FALSE, N("Check if case is 'LEFT' and x axis value less than z score"),
    AND($D$71 = "LEFT", $Q145 &lt; IF($H$71="", 0, $H$71)), $R145,
    FALSE, N("Check if case is 'RIGHT' and x axis value greater than z score"),
    AND($D$71 = "RIGHT", $Q145 &gt; IF($H$71="", 0, $H$71)), $R145,
    FALSE, N("Check if case is 'TWO' and both directions"),
    AND(
        $D$71 = "TWO",
        OR($Q145 &lt; -ABS($H$71), $Q145 &gt; ABS($H$71))
    ), $R145,
    FALSE, N("Default case: Return NA()"),
    TRUE, NA()
)</f>
        <v>#VALUE!</v>
      </c>
      <c r="V145" s="38"/>
      <c r="W145" s="23">
        <v>0.16666666666666449</v>
      </c>
      <c r="X145" s="23">
        <v>0.20599999999999999</v>
      </c>
      <c r="Y145" s="23">
        <f t="shared" si="28"/>
        <v>0.20599999999999999</v>
      </c>
      <c r="Z145" s="23" t="str">
        <f t="shared" si="29"/>
        <v>x</v>
      </c>
    </row>
    <row r="146" spans="1:26" ht="17" x14ac:dyDescent="0.2">
      <c r="A146" s="39" t="str">
        <f>L51</f>
        <v>x</v>
      </c>
      <c r="B146" s="23">
        <v>-0.12</v>
      </c>
      <c r="C146" s="39">
        <f t="shared" ref="C146:C153" si="32">C114</f>
        <v>-4</v>
      </c>
      <c r="D146" s="39">
        <f>IF(
    $A$146="x",
    $B$146,
    NA()
)</f>
        <v>-0.12</v>
      </c>
      <c r="E146" s="83" t="str">
        <f>IF(E147="","","raw scale")</f>
        <v>raw scale</v>
      </c>
      <c r="F146" s="39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46">
        <f t="shared" si="22"/>
        <v>0.99999999999999745</v>
      </c>
      <c r="R146" s="81">
        <f t="shared" si="23"/>
        <v>0.24197072451914398</v>
      </c>
      <c r="S146" s="81" t="e" cm="1">
        <f t="array" ref="S146">_xlfn.IFS(
    FALSE, N("Check if X1 shading is ON"),
    $S$48&lt;&gt;"x", NA(),
    FALSE, N("Check if case is 'LEFT' and x axis value less than z score"),
    AND($D$67 = "LEFT", $Q146 &lt; IF($H$67="", 0, $H$67)), $R146,
    FALSE, N("Check if case is 'RIGHT' and x axis value greater than z score"),
    AND($D$67 = "RIGHT", $Q146 &gt; IF($H$67="", 0, $H$67)), $R146,
    FALSE, N("Check if case is 'TWO' and both directions"),
    AND(
        $D$67 = "TWO",
        OR($Q146 &lt; -ABS($H$67), $Q146 &gt; ABS($H$68))
    ), $R146,
    FALSE, N("Default case: Return NA()"),
    TRUE, NA()
)</f>
        <v>#VALUE!</v>
      </c>
      <c r="T146" s="81" t="e" cm="1">
        <f t="array" ref="T146">_xlfn.IFS(
    FALSE, N("Check if X1 shading is ON"),
    $S$48&lt;&gt;"x", NA(),
    FALSE, N("Check if case is 'LEFT' and x axis value less than z score"),
    AND($D$68 = "LEFT", $Q146 &lt; IF($H$68="", 0, $H$68)), $R146,
    FALSE, N("Check if case is 'RIGHT' and x axis value greater than z score"),
    AND($D$68 = "RIGHT", $Q146 &gt; IF($H$68="", 0, $H$68)), $R146,
    FALSE, N("Default case: Return NA()"),
    TRUE, NA()
)</f>
        <v>#N/A</v>
      </c>
      <c r="U146" s="81" t="e" cm="1">
        <f t="array" ref="U146">_xlfn.IFS(
    FALSE, N("Check if X1 shading is ON"),
    $U$48&lt;&gt;"x", NA(),
    FALSE, N("Check if case is 'LEFT' and x axis value less than z score"),
    AND($D$71 = "LEFT", $Q146 &lt; IF($H$71="", 0, $H$71)), $R146,
    FALSE, N("Check if case is 'RIGHT' and x axis value greater than z score"),
    AND($D$71 = "RIGHT", $Q146 &gt; IF($H$71="", 0, $H$71)), $R146,
    FALSE, N("Check if case is 'TWO' and both directions"),
    AND(
        $D$71 = "TWO",
        OR($Q146 &lt; -ABS($H$71), $Q146 &gt; ABS($H$71))
    ), $R146,
    FALSE, N("Default case: Return NA()"),
    TRUE, NA()
)</f>
        <v>#VALUE!</v>
      </c>
      <c r="V146" s="38"/>
      <c r="W146" s="23">
        <v>0.33333333333333115</v>
      </c>
      <c r="X146" s="23">
        <v>0.20599999999999999</v>
      </c>
      <c r="Y146" s="23">
        <f t="shared" si="28"/>
        <v>0.20599999999999999</v>
      </c>
      <c r="Z146" s="23" t="str">
        <f t="shared" si="29"/>
        <v>x</v>
      </c>
    </row>
    <row r="147" spans="1:26" ht="16" x14ac:dyDescent="0.2">
      <c r="A147" s="39"/>
      <c r="B147" s="23"/>
      <c r="C147" s="39">
        <f t="shared" si="32"/>
        <v>-3</v>
      </c>
      <c r="D147" s="39">
        <f t="shared" ref="D147:D153" si="33">IF(
    $A$146="x",
    $B$146,
    NA()
)</f>
        <v>-0.12</v>
      </c>
      <c r="E147" s="84" t="str">
        <f t="shared" ref="E147:E153" si="34">IFERROR(
    TEXT(
        E$67 + $C147 * F$67,
        IF(
            L$62 = 0,
            "#,##0",
            "#,##0." &amp; REPT("0", L$62)
        )
    ),
    ""
)</f>
        <v>-15</v>
      </c>
      <c r="F147" s="39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46">
        <f t="shared" si="22"/>
        <v>1.0416666666666641</v>
      </c>
      <c r="R147" s="81">
        <f t="shared" si="23"/>
        <v>0.23189438328624334</v>
      </c>
      <c r="S147" s="81" t="e" cm="1">
        <f t="array" ref="S147">_xlfn.IFS(
    FALSE, N("Check if X1 shading is ON"),
    $S$48&lt;&gt;"x", NA(),
    FALSE, N("Check if case is 'LEFT' and x axis value less than z score"),
    AND($D$67 = "LEFT", $Q147 &lt; IF($H$67="", 0, $H$67)), $R147,
    FALSE, N("Check if case is 'RIGHT' and x axis value greater than z score"),
    AND($D$67 = "RIGHT", $Q147 &gt; IF($H$67="", 0, $H$67)), $R147,
    FALSE, N("Check if case is 'TWO' and both directions"),
    AND(
        $D$67 = "TWO",
        OR($Q147 &lt; -ABS($H$67), $Q147 &gt; ABS($H$68))
    ), $R147,
    FALSE, N("Default case: Return NA()"),
    TRUE, NA()
)</f>
        <v>#VALUE!</v>
      </c>
      <c r="T147" s="81" t="e" cm="1">
        <f t="array" ref="T147">_xlfn.IFS(
    FALSE, N("Check if X1 shading is ON"),
    $S$48&lt;&gt;"x", NA(),
    FALSE, N("Check if case is 'LEFT' and x axis value less than z score"),
    AND($D$68 = "LEFT", $Q147 &lt; IF($H$68="", 0, $H$68)), $R147,
    FALSE, N("Check if case is 'RIGHT' and x axis value greater than z score"),
    AND($D$68 = "RIGHT", $Q147 &gt; IF($H$68="", 0, $H$68)), $R147,
    FALSE, N("Default case: Return NA()"),
    TRUE, NA()
)</f>
        <v>#N/A</v>
      </c>
      <c r="U147" s="81" t="e" cm="1">
        <f t="array" ref="U147">_xlfn.IFS(
    FALSE, N("Check if X1 shading is ON"),
    $U$48&lt;&gt;"x", NA(),
    FALSE, N("Check if case is 'LEFT' and x axis value less than z score"),
    AND($D$71 = "LEFT", $Q147 &lt; IF($H$71="", 0, $H$71)), $R147,
    FALSE, N("Check if case is 'RIGHT' and x axis value greater than z score"),
    AND($D$71 = "RIGHT", $Q147 &gt; IF($H$71="", 0, $H$71)), $R147,
    FALSE, N("Check if case is 'TWO' and both directions"),
    AND(
        $D$71 = "TWO",
        OR($Q147 &lt; -ABS($H$71), $Q147 &gt; ABS($H$71))
    ), $R147,
    FALSE, N("Default case: Return NA()"),
    TRUE, NA()
)</f>
        <v>#VALUE!</v>
      </c>
      <c r="V147" s="38"/>
      <c r="W147" s="23">
        <v>0.49999999999999789</v>
      </c>
      <c r="X147" s="23">
        <v>0.20599999999999999</v>
      </c>
      <c r="Y147" s="23">
        <f t="shared" si="28"/>
        <v>0.20599999999999999</v>
      </c>
      <c r="Z147" s="23" t="str">
        <f t="shared" si="29"/>
        <v>x</v>
      </c>
    </row>
    <row r="148" spans="1:26" ht="16" x14ac:dyDescent="0.2">
      <c r="A148" s="39"/>
      <c r="B148" s="23"/>
      <c r="C148" s="39">
        <f t="shared" si="32"/>
        <v>-2</v>
      </c>
      <c r="D148" s="39">
        <f t="shared" si="33"/>
        <v>-0.12</v>
      </c>
      <c r="E148" s="84" t="str">
        <f t="shared" si="34"/>
        <v>-5</v>
      </c>
      <c r="F148" s="39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46">
        <f t="shared" si="22"/>
        <v>1.0833333333333308</v>
      </c>
      <c r="R148" s="81">
        <f t="shared" si="23"/>
        <v>0.22185215470573658</v>
      </c>
      <c r="S148" s="81" t="e" cm="1">
        <f t="array" ref="S148">_xlfn.IFS(
    FALSE, N("Check if X1 shading is ON"),
    $S$48&lt;&gt;"x", NA(),
    FALSE, N("Check if case is 'LEFT' and x axis value less than z score"),
    AND($D$67 = "LEFT", $Q148 &lt; IF($H$67="", 0, $H$67)), $R148,
    FALSE, N("Check if case is 'RIGHT' and x axis value greater than z score"),
    AND($D$67 = "RIGHT", $Q148 &gt; IF($H$67="", 0, $H$67)), $R148,
    FALSE, N("Check if case is 'TWO' and both directions"),
    AND(
        $D$67 = "TWO",
        OR($Q148 &lt; -ABS($H$67), $Q148 &gt; ABS($H$68))
    ), $R148,
    FALSE, N("Default case: Return NA()"),
    TRUE, NA()
)</f>
        <v>#VALUE!</v>
      </c>
      <c r="T148" s="81" t="e" cm="1">
        <f t="array" ref="T148">_xlfn.IFS(
    FALSE, N("Check if X1 shading is ON"),
    $S$48&lt;&gt;"x", NA(),
    FALSE, N("Check if case is 'LEFT' and x axis value less than z score"),
    AND($D$68 = "LEFT", $Q148 &lt; IF($H$68="", 0, $H$68)), $R148,
    FALSE, N("Check if case is 'RIGHT' and x axis value greater than z score"),
    AND($D$68 = "RIGHT", $Q148 &gt; IF($H$68="", 0, $H$68)), $R148,
    FALSE, N("Default case: Return NA()"),
    TRUE, NA()
)</f>
        <v>#N/A</v>
      </c>
      <c r="U148" s="81" t="e" cm="1">
        <f t="array" ref="U148">_xlfn.IFS(
    FALSE, N("Check if X1 shading is ON"),
    $U$48&lt;&gt;"x", NA(),
    FALSE, N("Check if case is 'LEFT' and x axis value less than z score"),
    AND($D$71 = "LEFT", $Q148 &lt; IF($H$71="", 0, $H$71)), $R148,
    FALSE, N("Check if case is 'RIGHT' and x axis value greater than z score"),
    AND($D$71 = "RIGHT", $Q148 &gt; IF($H$71="", 0, $H$71)), $R148,
    FALSE, N("Check if case is 'TWO' and both directions"),
    AND(
        $D$71 = "TWO",
        OR($Q148 &lt; -ABS($H$71), $Q148 &gt; ABS($H$71))
    ), $R148,
    FALSE, N("Default case: Return NA()"),
    TRUE, NA()
)</f>
        <v>#VALUE!</v>
      </c>
      <c r="V148" s="38"/>
      <c r="W148" s="23">
        <v>0.66666666666666441</v>
      </c>
      <c r="X148" s="23">
        <v>0.20599999999999999</v>
      </c>
      <c r="Y148" s="23">
        <f t="shared" si="28"/>
        <v>0.20599999999999999</v>
      </c>
      <c r="Z148" s="23" t="str">
        <f t="shared" si="29"/>
        <v>x</v>
      </c>
    </row>
    <row r="149" spans="1:26" ht="16" x14ac:dyDescent="0.2">
      <c r="A149" s="39"/>
      <c r="B149" s="23"/>
      <c r="C149" s="39">
        <f t="shared" si="32"/>
        <v>-1</v>
      </c>
      <c r="D149" s="39">
        <f t="shared" si="33"/>
        <v>-0.12</v>
      </c>
      <c r="E149" s="84" t="str">
        <f t="shared" si="34"/>
        <v>5</v>
      </c>
      <c r="F149" s="39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46">
        <f t="shared" si="22"/>
        <v>1.1249999999999976</v>
      </c>
      <c r="R149" s="81">
        <f t="shared" si="23"/>
        <v>0.21187664577570006</v>
      </c>
      <c r="S149" s="81" t="e" cm="1">
        <f t="array" ref="S149">_xlfn.IFS(
    FALSE, N("Check if X1 shading is ON"),
    $S$48&lt;&gt;"x", NA(),
    FALSE, N("Check if case is 'LEFT' and x axis value less than z score"),
    AND($D$67 = "LEFT", $Q149 &lt; IF($H$67="", 0, $H$67)), $R149,
    FALSE, N("Check if case is 'RIGHT' and x axis value greater than z score"),
    AND($D$67 = "RIGHT", $Q149 &gt; IF($H$67="", 0, $H$67)), $R149,
    FALSE, N("Check if case is 'TWO' and both directions"),
    AND(
        $D$67 = "TWO",
        OR($Q149 &lt; -ABS($H$67), $Q149 &gt; ABS($H$68))
    ), $R149,
    FALSE, N("Default case: Return NA()"),
    TRUE, NA()
)</f>
        <v>#VALUE!</v>
      </c>
      <c r="T149" s="81" t="e" cm="1">
        <f t="array" ref="T149">_xlfn.IFS(
    FALSE, N("Check if X1 shading is ON"),
    $S$48&lt;&gt;"x", NA(),
    FALSE, N("Check if case is 'LEFT' and x axis value less than z score"),
    AND($D$68 = "LEFT", $Q149 &lt; IF($H$68="", 0, $H$68)), $R149,
    FALSE, N("Check if case is 'RIGHT' and x axis value greater than z score"),
    AND($D$68 = "RIGHT", $Q149 &gt; IF($H$68="", 0, $H$68)), $R149,
    FALSE, N("Default case: Return NA()"),
    TRUE, NA()
)</f>
        <v>#N/A</v>
      </c>
      <c r="U149" s="81" t="e" cm="1">
        <f t="array" ref="U149">_xlfn.IFS(
    FALSE, N("Check if X1 shading is ON"),
    $U$48&lt;&gt;"x", NA(),
    FALSE, N("Check if case is 'LEFT' and x axis value less than z score"),
    AND($D$71 = "LEFT", $Q149 &lt; IF($H$71="", 0, $H$71)), $R149,
    FALSE, N("Check if case is 'RIGHT' and x axis value greater than z score"),
    AND($D$71 = "RIGHT", $Q149 &gt; IF($H$71="", 0, $H$71)), $R149,
    FALSE, N("Check if case is 'TWO' and both directions"),
    AND(
        $D$71 = "TWO",
        OR($Q149 &lt; -ABS($H$71), $Q149 &gt; ABS($H$71))
    ), $R149,
    FALSE, N("Default case: Return NA()"),
    TRUE, NA()
)</f>
        <v>#VALUE!</v>
      </c>
      <c r="V149" s="38"/>
      <c r="W149" s="23">
        <v>0.83333333333333093</v>
      </c>
      <c r="X149" s="23">
        <v>0.20599999999999999</v>
      </c>
      <c r="Y149" s="23">
        <f t="shared" si="28"/>
        <v>0.20599999999999999</v>
      </c>
      <c r="Z149" s="23" t="str">
        <f t="shared" si="29"/>
        <v>x</v>
      </c>
    </row>
    <row r="150" spans="1:26" ht="16" x14ac:dyDescent="0.2">
      <c r="A150" s="39"/>
      <c r="B150" s="23"/>
      <c r="C150" s="39">
        <f t="shared" si="32"/>
        <v>0</v>
      </c>
      <c r="D150" s="39">
        <f t="shared" si="33"/>
        <v>-0.12</v>
      </c>
      <c r="E150" s="84" t="str">
        <f t="shared" si="34"/>
        <v>15</v>
      </c>
      <c r="F150" s="39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46">
        <f t="shared" si="22"/>
        <v>1.1666666666666643</v>
      </c>
      <c r="R150" s="81">
        <f t="shared" si="23"/>
        <v>0.20199868555405945</v>
      </c>
      <c r="S150" s="81" t="e" cm="1">
        <f t="array" ref="S150">_xlfn.IFS(
    FALSE, N("Check if X1 shading is ON"),
    $S$48&lt;&gt;"x", NA(),
    FALSE, N("Check if case is 'LEFT' and x axis value less than z score"),
    AND($D$67 = "LEFT", $Q150 &lt; IF($H$67="", 0, $H$67)), $R150,
    FALSE, N("Check if case is 'RIGHT' and x axis value greater than z score"),
    AND($D$67 = "RIGHT", $Q150 &gt; IF($H$67="", 0, $H$67)), $R150,
    FALSE, N("Check if case is 'TWO' and both directions"),
    AND(
        $D$67 = "TWO",
        OR($Q150 &lt; -ABS($H$67), $Q150 &gt; ABS($H$68))
    ), $R150,
    FALSE, N("Default case: Return NA()"),
    TRUE, NA()
)</f>
        <v>#VALUE!</v>
      </c>
      <c r="T150" s="81" t="e" cm="1">
        <f t="array" ref="T150">_xlfn.IFS(
    FALSE, N("Check if X1 shading is ON"),
    $S$48&lt;&gt;"x", NA(),
    FALSE, N("Check if case is 'LEFT' and x axis value less than z score"),
    AND($D$68 = "LEFT", $Q150 &lt; IF($H$68="", 0, $H$68)), $R150,
    FALSE, N("Check if case is 'RIGHT' and x axis value greater than z score"),
    AND($D$68 = "RIGHT", $Q150 &gt; IF($H$68="", 0, $H$68)), $R150,
    FALSE, N("Default case: Return NA()"),
    TRUE, NA()
)</f>
        <v>#N/A</v>
      </c>
      <c r="U150" s="81" t="e" cm="1">
        <f t="array" ref="U150">_xlfn.IFS(
    FALSE, N("Check if X1 shading is ON"),
    $U$48&lt;&gt;"x", NA(),
    FALSE, N("Check if case is 'LEFT' and x axis value less than z score"),
    AND($D$71 = "LEFT", $Q150 &lt; IF($H$71="", 0, $H$71)), $R150,
    FALSE, N("Check if case is 'RIGHT' and x axis value greater than z score"),
    AND($D$71 = "RIGHT", $Q150 &gt; IF($H$71="", 0, $H$71)), $R150,
    FALSE, N("Check if case is 'TWO' and both directions"),
    AND(
        $D$71 = "TWO",
        OR($Q150 &lt; -ABS($H$71), $Q150 &gt; ABS($H$71))
    ), $R150,
    FALSE, N("Default case: Return NA()"),
    TRUE, NA()
)</f>
        <v>#VALUE!</v>
      </c>
      <c r="V150" s="38"/>
      <c r="W150" s="23">
        <v>-0.83333333333333526</v>
      </c>
      <c r="X150" s="23">
        <v>0.22999999999999998</v>
      </c>
      <c r="Y150" s="23">
        <f t="shared" si="28"/>
        <v>0.22999999999999998</v>
      </c>
      <c r="Z150" s="23" t="str">
        <f t="shared" si="29"/>
        <v>x</v>
      </c>
    </row>
    <row r="151" spans="1:26" ht="16" x14ac:dyDescent="0.2">
      <c r="A151" s="39"/>
      <c r="B151" s="23"/>
      <c r="C151" s="39">
        <f t="shared" si="32"/>
        <v>1</v>
      </c>
      <c r="D151" s="39">
        <f t="shared" si="33"/>
        <v>-0.12</v>
      </c>
      <c r="E151" s="84" t="str">
        <f t="shared" si="34"/>
        <v>25</v>
      </c>
      <c r="F151" s="39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46">
        <f t="shared" si="22"/>
        <v>1.208333333333331</v>
      </c>
      <c r="R151" s="81">
        <f t="shared" si="23"/>
        <v>0.19224719608678212</v>
      </c>
      <c r="S151" s="81" t="e" cm="1">
        <f t="array" ref="S151">_xlfn.IFS(
    FALSE, N("Check if X1 shading is ON"),
    $S$48&lt;&gt;"x", NA(),
    FALSE, N("Check if case is 'LEFT' and x axis value less than z score"),
    AND($D$67 = "LEFT", $Q151 &lt; IF($H$67="", 0, $H$67)), $R151,
    FALSE, N("Check if case is 'RIGHT' and x axis value greater than z score"),
    AND($D$67 = "RIGHT", $Q151 &gt; IF($H$67="", 0, $H$67)), $R151,
    FALSE, N("Check if case is 'TWO' and both directions"),
    AND(
        $D$67 = "TWO",
        OR($Q151 &lt; -ABS($H$67), $Q151 &gt; ABS($H$68))
    ), $R151,
    FALSE, N("Default case: Return NA()"),
    TRUE, NA()
)</f>
        <v>#VALUE!</v>
      </c>
      <c r="T151" s="81" t="e" cm="1">
        <f t="array" ref="T151">_xlfn.IFS(
    FALSE, N("Check if X1 shading is ON"),
    $S$48&lt;&gt;"x", NA(),
    FALSE, N("Check if case is 'LEFT' and x axis value less than z score"),
    AND($D$68 = "LEFT", $Q151 &lt; IF($H$68="", 0, $H$68)), $R151,
    FALSE, N("Check if case is 'RIGHT' and x axis value greater than z score"),
    AND($D$68 = "RIGHT", $Q151 &gt; IF($H$68="", 0, $H$68)), $R151,
    FALSE, N("Default case: Return NA()"),
    TRUE, NA()
)</f>
        <v>#N/A</v>
      </c>
      <c r="U151" s="81" t="e" cm="1">
        <f t="array" ref="U151">_xlfn.IFS(
    FALSE, N("Check if X1 shading is ON"),
    $U$48&lt;&gt;"x", NA(),
    FALSE, N("Check if case is 'LEFT' and x axis value less than z score"),
    AND($D$71 = "LEFT", $Q151 &lt; IF($H$71="", 0, $H$71)), $R151,
    FALSE, N("Check if case is 'RIGHT' and x axis value greater than z score"),
    AND($D$71 = "RIGHT", $Q151 &gt; IF($H$71="", 0, $H$71)), $R151,
    FALSE, N("Check if case is 'TWO' and both directions"),
    AND(
        $D$71 = "TWO",
        OR($Q151 &lt; -ABS($H$71), $Q151 &gt; ABS($H$71))
    ), $R151,
    FALSE, N("Default case: Return NA()"),
    TRUE, NA()
)</f>
        <v>#VALUE!</v>
      </c>
      <c r="V151" s="38"/>
      <c r="W151" s="23">
        <v>-0.66666666666666874</v>
      </c>
      <c r="X151" s="23">
        <v>0.22999999999999998</v>
      </c>
      <c r="Y151" s="23">
        <f t="shared" si="28"/>
        <v>0.22999999999999998</v>
      </c>
      <c r="Z151" s="23" t="str">
        <f t="shared" si="29"/>
        <v>x</v>
      </c>
    </row>
    <row r="152" spans="1:26" ht="16" x14ac:dyDescent="0.2">
      <c r="A152" s="39"/>
      <c r="B152" s="23"/>
      <c r="C152" s="39">
        <f t="shared" si="32"/>
        <v>2</v>
      </c>
      <c r="D152" s="39">
        <f t="shared" si="33"/>
        <v>-0.12</v>
      </c>
      <c r="E152" s="84" t="str">
        <f t="shared" si="34"/>
        <v>35</v>
      </c>
      <c r="F152" s="39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46">
        <f t="shared" si="22"/>
        <v>1.2499999999999978</v>
      </c>
      <c r="R152" s="81">
        <f t="shared" si="23"/>
        <v>0.18264908538902244</v>
      </c>
      <c r="S152" s="81" t="e" cm="1">
        <f t="array" ref="S152">_xlfn.IFS(
    FALSE, N("Check if X1 shading is ON"),
    $S$48&lt;&gt;"x", NA(),
    FALSE, N("Check if case is 'LEFT' and x axis value less than z score"),
    AND($D$67 = "LEFT", $Q152 &lt; IF($H$67="", 0, $H$67)), $R152,
    FALSE, N("Check if case is 'RIGHT' and x axis value greater than z score"),
    AND($D$67 = "RIGHT", $Q152 &gt; IF($H$67="", 0, $H$67)), $R152,
    FALSE, N("Check if case is 'TWO' and both directions"),
    AND(
        $D$67 = "TWO",
        OR($Q152 &lt; -ABS($H$67), $Q152 &gt; ABS($H$68))
    ), $R152,
    FALSE, N("Default case: Return NA()"),
    TRUE, NA()
)</f>
        <v>#VALUE!</v>
      </c>
      <c r="T152" s="81" t="e" cm="1">
        <f t="array" ref="T152">_xlfn.IFS(
    FALSE, N("Check if X1 shading is ON"),
    $S$48&lt;&gt;"x", NA(),
    FALSE, N("Check if case is 'LEFT' and x axis value less than z score"),
    AND($D$68 = "LEFT", $Q152 &lt; IF($H$68="", 0, $H$68)), $R152,
    FALSE, N("Check if case is 'RIGHT' and x axis value greater than z score"),
    AND($D$68 = "RIGHT", $Q152 &gt; IF($H$68="", 0, $H$68)), $R152,
    FALSE, N("Default case: Return NA()"),
    TRUE, NA()
)</f>
        <v>#N/A</v>
      </c>
      <c r="U152" s="81" t="e" cm="1">
        <f t="array" ref="U152">_xlfn.IFS(
    FALSE, N("Check if X1 shading is ON"),
    $U$48&lt;&gt;"x", NA(),
    FALSE, N("Check if case is 'LEFT' and x axis value less than z score"),
    AND($D$71 = "LEFT", $Q152 &lt; IF($H$71="", 0, $H$71)), $R152,
    FALSE, N("Check if case is 'RIGHT' and x axis value greater than z score"),
    AND($D$71 = "RIGHT", $Q152 &gt; IF($H$71="", 0, $H$71)), $R152,
    FALSE, N("Check if case is 'TWO' and both directions"),
    AND(
        $D$71 = "TWO",
        OR($Q152 &lt; -ABS($H$71), $Q152 &gt; ABS($H$71))
    ), $R152,
    FALSE, N("Default case: Return NA()"),
    TRUE, NA()
)</f>
        <v>#VALUE!</v>
      </c>
      <c r="V152" s="38"/>
      <c r="W152" s="23">
        <v>-0.50000000000000222</v>
      </c>
      <c r="X152" s="23">
        <v>0.22999999999999998</v>
      </c>
      <c r="Y152" s="23">
        <f t="shared" si="28"/>
        <v>0.22999999999999998</v>
      </c>
      <c r="Z152" s="23" t="str">
        <f t="shared" si="29"/>
        <v>x</v>
      </c>
    </row>
    <row r="153" spans="1:26" ht="16" x14ac:dyDescent="0.2">
      <c r="A153" s="39"/>
      <c r="B153" s="23"/>
      <c r="C153" s="39">
        <f t="shared" si="32"/>
        <v>3</v>
      </c>
      <c r="D153" s="39">
        <f t="shared" si="33"/>
        <v>-0.12</v>
      </c>
      <c r="E153" s="84" t="str">
        <f t="shared" si="34"/>
        <v>45</v>
      </c>
      <c r="F153" s="39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46">
        <f t="shared" si="22"/>
        <v>1.2916666666666645</v>
      </c>
      <c r="R153" s="81">
        <f t="shared" si="23"/>
        <v>0.17322916253851886</v>
      </c>
      <c r="S153" s="81" t="e" cm="1">
        <f t="array" ref="S153">_xlfn.IFS(
    FALSE, N("Check if X1 shading is ON"),
    $S$48&lt;&gt;"x", NA(),
    FALSE, N("Check if case is 'LEFT' and x axis value less than z score"),
    AND($D$67 = "LEFT", $Q153 &lt; IF($H$67="", 0, $H$67)), $R153,
    FALSE, N("Check if case is 'RIGHT' and x axis value greater than z score"),
    AND($D$67 = "RIGHT", $Q153 &gt; IF($H$67="", 0, $H$67)), $R153,
    FALSE, N("Check if case is 'TWO' and both directions"),
    AND(
        $D$67 = "TWO",
        OR($Q153 &lt; -ABS($H$67), $Q153 &gt; ABS($H$68))
    ), $R153,
    FALSE, N("Default case: Return NA()"),
    TRUE, NA()
)</f>
        <v>#VALUE!</v>
      </c>
      <c r="T153" s="81" t="e" cm="1">
        <f t="array" ref="T153">_xlfn.IFS(
    FALSE, N("Check if X1 shading is ON"),
    $S$48&lt;&gt;"x", NA(),
    FALSE, N("Check if case is 'LEFT' and x axis value less than z score"),
    AND($D$68 = "LEFT", $Q153 &lt; IF($H$68="", 0, $H$68)), $R153,
    FALSE, N("Check if case is 'RIGHT' and x axis value greater than z score"),
    AND($D$68 = "RIGHT", $Q153 &gt; IF($H$68="", 0, $H$68)), $R153,
    FALSE, N("Default case: Return NA()"),
    TRUE, NA()
)</f>
        <v>#N/A</v>
      </c>
      <c r="U153" s="81" t="e" cm="1">
        <f t="array" ref="U153">_xlfn.IFS(
    FALSE, N("Check if X1 shading is ON"),
    $U$48&lt;&gt;"x", NA(),
    FALSE, N("Check if case is 'LEFT' and x axis value less than z score"),
    AND($D$71 = "LEFT", $Q153 &lt; IF($H$71="", 0, $H$71)), $R153,
    FALSE, N("Check if case is 'RIGHT' and x axis value greater than z score"),
    AND($D$71 = "RIGHT", $Q153 &gt; IF($H$71="", 0, $H$71)), $R153,
    FALSE, N("Check if case is 'TWO' and both directions"),
    AND(
        $D$71 = "TWO",
        OR($Q153 &lt; -ABS($H$71), $Q153 &gt; ABS($H$71))
    ), $R153,
    FALSE, N("Default case: Return NA()"),
    TRUE, NA()
)</f>
        <v>#VALUE!</v>
      </c>
      <c r="V153" s="38"/>
      <c r="W153" s="23">
        <v>-0.33333333333333548</v>
      </c>
      <c r="X153" s="23">
        <v>0.22999999999999998</v>
      </c>
      <c r="Y153" s="23">
        <f t="shared" si="28"/>
        <v>0.22999999999999998</v>
      </c>
      <c r="Z153" s="23" t="str">
        <f t="shared" si="29"/>
        <v>x</v>
      </c>
    </row>
    <row r="154" spans="1:26" ht="16" x14ac:dyDescent="0.2">
      <c r="A154" s="39"/>
      <c r="B154" s="23"/>
      <c r="C154" s="23"/>
      <c r="D154" s="39"/>
      <c r="E154" s="39"/>
      <c r="F154" s="39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46">
        <f t="shared" si="22"/>
        <v>1.3333333333333313</v>
      </c>
      <c r="R154" s="81">
        <f t="shared" si="23"/>
        <v>0.16401007467599407</v>
      </c>
      <c r="S154" s="81" t="e" cm="1">
        <f t="array" ref="S154">_xlfn.IFS(
    FALSE, N("Check if X1 shading is ON"),
    $S$48&lt;&gt;"x", NA(),
    FALSE, N("Check if case is 'LEFT' and x axis value less than z score"),
    AND($D$67 = "LEFT", $Q154 &lt; IF($H$67="", 0, $H$67)), $R154,
    FALSE, N("Check if case is 'RIGHT' and x axis value greater than z score"),
    AND($D$67 = "RIGHT", $Q154 &gt; IF($H$67="", 0, $H$67)), $R154,
    FALSE, N("Check if case is 'TWO' and both directions"),
    AND(
        $D$67 = "TWO",
        OR($Q154 &lt; -ABS($H$67), $Q154 &gt; ABS($H$68))
    ), $R154,
    FALSE, N("Default case: Return NA()"),
    TRUE, NA()
)</f>
        <v>#VALUE!</v>
      </c>
      <c r="T154" s="81" t="e" cm="1">
        <f t="array" ref="T154">_xlfn.IFS(
    FALSE, N("Check if X1 shading is ON"),
    $S$48&lt;&gt;"x", NA(),
    FALSE, N("Check if case is 'LEFT' and x axis value less than z score"),
    AND($D$68 = "LEFT", $Q154 &lt; IF($H$68="", 0, $H$68)), $R154,
    FALSE, N("Check if case is 'RIGHT' and x axis value greater than z score"),
    AND($D$68 = "RIGHT", $Q154 &gt; IF($H$68="", 0, $H$68)), $R154,
    FALSE, N("Default case: Return NA()"),
    TRUE, NA()
)</f>
        <v>#N/A</v>
      </c>
      <c r="U154" s="81" t="e" cm="1">
        <f t="array" ref="U154">_xlfn.IFS(
    FALSE, N("Check if X1 shading is ON"),
    $U$48&lt;&gt;"x", NA(),
    FALSE, N("Check if case is 'LEFT' and x axis value less than z score"),
    AND($D$71 = "LEFT", $Q154 &lt; IF($H$71="", 0, $H$71)), $R154,
    FALSE, N("Check if case is 'RIGHT' and x axis value greater than z score"),
    AND($D$71 = "RIGHT", $Q154 &gt; IF($H$71="", 0, $H$71)), $R154,
    FALSE, N("Check if case is 'TWO' and both directions"),
    AND(
        $D$71 = "TWO",
        OR($Q154 &lt; -ABS($H$71), $Q154 &gt; ABS($H$71))
    ), $R154,
    FALSE, N("Default case: Return NA()"),
    TRUE, NA()
)</f>
        <v>#VALUE!</v>
      </c>
      <c r="V154" s="38"/>
      <c r="W154" s="23">
        <v>-0.16666666666666879</v>
      </c>
      <c r="X154" s="23">
        <v>0.22999999999999998</v>
      </c>
      <c r="Y154" s="23">
        <f t="shared" si="28"/>
        <v>0.22999999999999998</v>
      </c>
      <c r="Z154" s="23" t="str">
        <f t="shared" si="29"/>
        <v>x</v>
      </c>
    </row>
    <row r="155" spans="1:26" ht="19" x14ac:dyDescent="0.25">
      <c r="A155" s="78" t="s">
        <v>401</v>
      </c>
      <c r="B155" s="23"/>
      <c r="C155" s="5" t="str">
        <f>$F$66</f>
        <v>σ</v>
      </c>
      <c r="D155" s="46">
        <f>F67</f>
        <v>10</v>
      </c>
      <c r="E155" s="39"/>
      <c r="F155" s="39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46">
        <f t="shared" si="22"/>
        <v>1.374999999999998</v>
      </c>
      <c r="R155" s="81">
        <f t="shared" si="23"/>
        <v>0.15501226545829364</v>
      </c>
      <c r="S155" s="81" t="e" cm="1">
        <f t="array" ref="S155">_xlfn.IFS(
    FALSE, N("Check if X1 shading is ON"),
    $S$48&lt;&gt;"x", NA(),
    FALSE, N("Check if case is 'LEFT' and x axis value less than z score"),
    AND($D$67 = "LEFT", $Q155 &lt; IF($H$67="", 0, $H$67)), $R155,
    FALSE, N("Check if case is 'RIGHT' and x axis value greater than z score"),
    AND($D$67 = "RIGHT", $Q155 &gt; IF($H$67="", 0, $H$67)), $R155,
    FALSE, N("Check if case is 'TWO' and both directions"),
    AND(
        $D$67 = "TWO",
        OR($Q155 &lt; -ABS($H$67), $Q155 &gt; ABS($H$68))
    ), $R155,
    FALSE, N("Default case: Return NA()"),
    TRUE, NA()
)</f>
        <v>#VALUE!</v>
      </c>
      <c r="T155" s="81" t="e" cm="1">
        <f t="array" ref="T155">_xlfn.IFS(
    FALSE, N("Check if X1 shading is ON"),
    $S$48&lt;&gt;"x", NA(),
    FALSE, N("Check if case is 'LEFT' and x axis value less than z score"),
    AND($D$68 = "LEFT", $Q155 &lt; IF($H$68="", 0, $H$68)), $R155,
    FALSE, N("Check if case is 'RIGHT' and x axis value greater than z score"),
    AND($D$68 = "RIGHT", $Q155 &gt; IF($H$68="", 0, $H$68)), $R155,
    FALSE, N("Default case: Return NA()"),
    TRUE, NA()
)</f>
        <v>#N/A</v>
      </c>
      <c r="U155" s="81" t="e" cm="1">
        <f t="array" ref="U155">_xlfn.IFS(
    FALSE, N("Check if X1 shading is ON"),
    $U$48&lt;&gt;"x", NA(),
    FALSE, N("Check if case is 'LEFT' and x axis value less than z score"),
    AND($D$71 = "LEFT", $Q155 &lt; IF($H$71="", 0, $H$71)), $R155,
    FALSE, N("Check if case is 'RIGHT' and x axis value greater than z score"),
    AND($D$71 = "RIGHT", $Q155 &gt; IF($H$71="", 0, $H$71)), $R155,
    FALSE, N("Check if case is 'TWO' and both directions"),
    AND(
        $D$71 = "TWO",
        OR($Q155 &lt; -ABS($H$71), $Q155 &gt; ABS($H$71))
    ), $R155,
    FALSE, N("Default case: Return NA()"),
    TRUE, NA()
)</f>
        <v>#VALUE!</v>
      </c>
      <c r="V155" s="38"/>
      <c r="W155" s="23">
        <v>0.16666666666666449</v>
      </c>
      <c r="X155" s="23">
        <v>0.22999999999999998</v>
      </c>
      <c r="Y155" s="23">
        <f t="shared" si="28"/>
        <v>0.22999999999999998</v>
      </c>
      <c r="Z155" s="23" t="str">
        <f t="shared" si="29"/>
        <v>x</v>
      </c>
    </row>
    <row r="156" spans="1:26" ht="51" x14ac:dyDescent="0.2">
      <c r="A156" s="44" t="s">
        <v>289</v>
      </c>
      <c r="B156" s="5" t="s">
        <v>290</v>
      </c>
      <c r="C156" s="45" t="str">
        <f>LEFT(A155,6)&amp;" "&amp;$B$67&amp;" axis"</f>
        <v>X1 std normal pop axis</v>
      </c>
      <c r="D156" s="45" t="str">
        <f>$B$67&amp;" stdev y"</f>
        <v>normal pop stdev y</v>
      </c>
      <c r="E156" s="23"/>
      <c r="F156" s="23"/>
      <c r="G156" s="45" t="str">
        <f>$B$67&amp;" stdev labels"</f>
        <v>normal pop stdev labels</v>
      </c>
      <c r="H156" s="16"/>
      <c r="I156" s="38"/>
      <c r="J156" s="38"/>
      <c r="K156" s="38"/>
      <c r="L156" s="38"/>
      <c r="M156" s="38"/>
      <c r="N156" s="38"/>
      <c r="O156" s="38"/>
      <c r="P156" s="38"/>
      <c r="Q156" s="46">
        <f t="shared" si="22"/>
        <v>1.4166666666666647</v>
      </c>
      <c r="R156" s="81">
        <f t="shared" si="23"/>
        <v>0.14625395427953614</v>
      </c>
      <c r="S156" s="81" t="e" cm="1">
        <f t="array" ref="S156">_xlfn.IFS(
    FALSE, N("Check if X1 shading is ON"),
    $S$48&lt;&gt;"x", NA(),
    FALSE, N("Check if case is 'LEFT' and x axis value less than z score"),
    AND($D$67 = "LEFT", $Q156 &lt; IF($H$67="", 0, $H$67)), $R156,
    FALSE, N("Check if case is 'RIGHT' and x axis value greater than z score"),
    AND($D$67 = "RIGHT", $Q156 &gt; IF($H$67="", 0, $H$67)), $R156,
    FALSE, N("Check if case is 'TWO' and both directions"),
    AND(
        $D$67 = "TWO",
        OR($Q156 &lt; -ABS($H$67), $Q156 &gt; ABS($H$68))
    ), $R156,
    FALSE, N("Default case: Return NA()"),
    TRUE, NA()
)</f>
        <v>#VALUE!</v>
      </c>
      <c r="T156" s="81" t="e" cm="1">
        <f t="array" ref="T156">_xlfn.IFS(
    FALSE, N("Check if X1 shading is ON"),
    $S$48&lt;&gt;"x", NA(),
    FALSE, N("Check if case is 'LEFT' and x axis value less than z score"),
    AND($D$68 = "LEFT", $Q156 &lt; IF($H$68="", 0, $H$68)), $R156,
    FALSE, N("Check if case is 'RIGHT' and x axis value greater than z score"),
    AND($D$68 = "RIGHT", $Q156 &gt; IF($H$68="", 0, $H$68)), $R156,
    FALSE, N("Default case: Return NA()"),
    TRUE, NA()
)</f>
        <v>#N/A</v>
      </c>
      <c r="U156" s="81" t="e" cm="1">
        <f t="array" ref="U156">_xlfn.IFS(
    FALSE, N("Check if X1 shading is ON"),
    $U$48&lt;&gt;"x", NA(),
    FALSE, N("Check if case is 'LEFT' and x axis value less than z score"),
    AND($D$71 = "LEFT", $Q156 &lt; IF($H$71="", 0, $H$71)), $R156,
    FALSE, N("Check if case is 'RIGHT' and x axis value greater than z score"),
    AND($D$71 = "RIGHT", $Q156 &gt; IF($H$71="", 0, $H$71)), $R156,
    FALSE, N("Check if case is 'TWO' and both directions"),
    AND(
        $D$71 = "TWO",
        OR($Q156 &lt; -ABS($H$71), $Q156 &gt; ABS($H$71))
    ), $R156,
    FALSE, N("Default case: Return NA()"),
    TRUE, NA()
)</f>
        <v>#VALUE!</v>
      </c>
      <c r="V156" s="38"/>
      <c r="W156" s="23">
        <v>0.33333333333333115</v>
      </c>
      <c r="X156" s="23">
        <v>0.22999999999999998</v>
      </c>
      <c r="Y156" s="23">
        <f t="shared" si="28"/>
        <v>0.22999999999999998</v>
      </c>
      <c r="Z156" s="23" t="str">
        <f t="shared" si="29"/>
        <v>x</v>
      </c>
    </row>
    <row r="157" spans="1:26" ht="16" x14ac:dyDescent="0.2">
      <c r="A157" s="39" t="str">
        <f>L52</f>
        <v>x</v>
      </c>
      <c r="B157" s="23">
        <v>-0.09</v>
      </c>
      <c r="C157" s="39">
        <f>C114</f>
        <v>-4</v>
      </c>
      <c r="D157" s="39">
        <f>IF(
    A157="x",
    B157,
    NA()
)</f>
        <v>-0.09</v>
      </c>
      <c r="E157" s="16"/>
      <c r="F157" s="108">
        <f>D155</f>
        <v>10</v>
      </c>
      <c r="G157" s="84" t="str">
        <f>IF($F$67 = "", "",
    C155&amp;" = "&amp;TEXT(F157,
        IF($L$62 = 0,
            "#,##0;-#,##0;0",
            "#,##0." &amp; REPT("0", $L$62) &amp; ";-#,##0." &amp; REPT("0", $L$62) &amp; ";0"
        )
    )
)</f>
        <v>σ = 10</v>
      </c>
      <c r="H157" s="16"/>
      <c r="I157" s="38"/>
      <c r="J157" s="38"/>
      <c r="K157" s="38"/>
      <c r="L157" s="38"/>
      <c r="M157" s="38"/>
      <c r="N157" s="38"/>
      <c r="O157" s="38"/>
      <c r="P157" s="38"/>
      <c r="Q157" s="46">
        <f t="shared" si="22"/>
        <v>1.4583333333333315</v>
      </c>
      <c r="R157" s="81">
        <f t="shared" si="23"/>
        <v>0.13775113536619821</v>
      </c>
      <c r="S157" s="81" t="e" cm="1">
        <f t="array" ref="S157">_xlfn.IFS(
    FALSE, N("Check if X1 shading is ON"),
    $S$48&lt;&gt;"x", NA(),
    FALSE, N("Check if case is 'LEFT' and x axis value less than z score"),
    AND($D$67 = "LEFT", $Q157 &lt; IF($H$67="", 0, $H$67)), $R157,
    FALSE, N("Check if case is 'RIGHT' and x axis value greater than z score"),
    AND($D$67 = "RIGHT", $Q157 &gt; IF($H$67="", 0, $H$67)), $R157,
    FALSE, N("Check if case is 'TWO' and both directions"),
    AND(
        $D$67 = "TWO",
        OR($Q157 &lt; -ABS($H$67), $Q157 &gt; ABS($H$68))
    ), $R157,
    FALSE, N("Default case: Return NA()"),
    TRUE, NA()
)</f>
        <v>#VALUE!</v>
      </c>
      <c r="T157" s="81" t="e" cm="1">
        <f t="array" ref="T157">_xlfn.IFS(
    FALSE, N("Check if X1 shading is ON"),
    $S$48&lt;&gt;"x", NA(),
    FALSE, N("Check if case is 'LEFT' and x axis value less than z score"),
    AND($D$68 = "LEFT", $Q157 &lt; IF($H$68="", 0, $H$68)), $R157,
    FALSE, N("Check if case is 'RIGHT' and x axis value greater than z score"),
    AND($D$68 = "RIGHT", $Q157 &gt; IF($H$68="", 0, $H$68)), $R157,
    FALSE, N("Default case: Return NA()"),
    TRUE, NA()
)</f>
        <v>#N/A</v>
      </c>
      <c r="U157" s="81" t="e" cm="1">
        <f t="array" ref="U157">_xlfn.IFS(
    FALSE, N("Check if X1 shading is ON"),
    $U$48&lt;&gt;"x", NA(),
    FALSE, N("Check if case is 'LEFT' and x axis value less than z score"),
    AND($D$71 = "LEFT", $Q157 &lt; IF($H$71="", 0, $H$71)), $R157,
    FALSE, N("Check if case is 'RIGHT' and x axis value greater than z score"),
    AND($D$71 = "RIGHT", $Q157 &gt; IF($H$71="", 0, $H$71)), $R157,
    FALSE, N("Check if case is 'TWO' and both directions"),
    AND(
        $D$71 = "TWO",
        OR($Q157 &lt; -ABS($H$71), $Q157 &gt; ABS($H$71))
    ), $R157,
    FALSE, N("Default case: Return NA()"),
    TRUE, NA()
)</f>
        <v>#VALUE!</v>
      </c>
      <c r="V157" s="38"/>
      <c r="W157" s="23">
        <v>0.49999999999999789</v>
      </c>
      <c r="X157" s="23">
        <v>0.22999999999999998</v>
      </c>
      <c r="Y157" s="23">
        <f t="shared" si="28"/>
        <v>0.22999999999999998</v>
      </c>
      <c r="Z157" s="23" t="str">
        <f t="shared" si="29"/>
        <v>x</v>
      </c>
    </row>
    <row r="158" spans="1:26" ht="16" x14ac:dyDescent="0.2">
      <c r="A158" s="39"/>
      <c r="B158" s="23"/>
      <c r="C158" s="39">
        <f t="shared" ref="C158:C162" si="35">C115</f>
        <v>-3</v>
      </c>
      <c r="D158" s="39">
        <f>D157</f>
        <v>-0.09</v>
      </c>
      <c r="E158" s="23">
        <v>-3</v>
      </c>
      <c r="F158" s="109">
        <f t="shared" ref="F158:F164" si="36">E158*$F$67</f>
        <v>-30</v>
      </c>
      <c r="G158" s="84" t="str">
        <f t="shared" ref="G158:G164" si="37">IF($F$67 = "", "",
    TEXT(F158,
        IF($L$62 = 0,
            "+#,##0;-#,##0;0",
            "+#,##0." &amp; REPT("0", $L$62) &amp; ";-#,##0." &amp; REPT("0", $L$62) &amp; ";0"
        )
    )
)</f>
        <v>-30</v>
      </c>
      <c r="H158" s="16"/>
      <c r="I158" s="38"/>
      <c r="J158" s="38"/>
      <c r="K158" s="38"/>
      <c r="L158" s="38"/>
      <c r="M158" s="38"/>
      <c r="N158" s="38"/>
      <c r="O158" s="38"/>
      <c r="P158" s="38"/>
      <c r="Q158" s="46">
        <f t="shared" si="22"/>
        <v>1.4999999999999982</v>
      </c>
      <c r="R158" s="81">
        <f t="shared" si="23"/>
        <v>0.12951759566589208</v>
      </c>
      <c r="S158" s="81" t="e" cm="1">
        <f t="array" ref="S158">_xlfn.IFS(
    FALSE, N("Check if X1 shading is ON"),
    $S$48&lt;&gt;"x", NA(),
    FALSE, N("Check if case is 'LEFT' and x axis value less than z score"),
    AND($D$67 = "LEFT", $Q158 &lt; IF($H$67="", 0, $H$67)), $R158,
    FALSE, N("Check if case is 'RIGHT' and x axis value greater than z score"),
    AND($D$67 = "RIGHT", $Q158 &gt; IF($H$67="", 0, $H$67)), $R158,
    FALSE, N("Check if case is 'TWO' and both directions"),
    AND(
        $D$67 = "TWO",
        OR($Q158 &lt; -ABS($H$67), $Q158 &gt; ABS($H$68))
    ), $R158,
    FALSE, N("Default case: Return NA()"),
    TRUE, NA()
)</f>
        <v>#VALUE!</v>
      </c>
      <c r="T158" s="81" t="e" cm="1">
        <f t="array" ref="T158">_xlfn.IFS(
    FALSE, N("Check if X1 shading is ON"),
    $S$48&lt;&gt;"x", NA(),
    FALSE, N("Check if case is 'LEFT' and x axis value less than z score"),
    AND($D$68 = "LEFT", $Q158 &lt; IF($H$68="", 0, $H$68)), $R158,
    FALSE, N("Check if case is 'RIGHT' and x axis value greater than z score"),
    AND($D$68 = "RIGHT", $Q158 &gt; IF($H$68="", 0, $H$68)), $R158,
    FALSE, N("Default case: Return NA()"),
    TRUE, NA()
)</f>
        <v>#N/A</v>
      </c>
      <c r="U158" s="81" t="e" cm="1">
        <f t="array" ref="U158">_xlfn.IFS(
    FALSE, N("Check if X1 shading is ON"),
    $U$48&lt;&gt;"x", NA(),
    FALSE, N("Check if case is 'LEFT' and x axis value less than z score"),
    AND($D$71 = "LEFT", $Q158 &lt; IF($H$71="", 0, $H$71)), $R158,
    FALSE, N("Check if case is 'RIGHT' and x axis value greater than z score"),
    AND($D$71 = "RIGHT", $Q158 &gt; IF($H$71="", 0, $H$71)), $R158,
    FALSE, N("Check if case is 'TWO' and both directions"),
    AND(
        $D$71 = "TWO",
        OR($Q158 &lt; -ABS($H$71), $Q158 &gt; ABS($H$71))
    ), $R158,
    FALSE, N("Default case: Return NA()"),
    TRUE, NA()
)</f>
        <v>#VALUE!</v>
      </c>
      <c r="V158" s="38"/>
      <c r="W158" s="23">
        <v>0.66666666666666441</v>
      </c>
      <c r="X158" s="23">
        <v>0.22999999999999998</v>
      </c>
      <c r="Y158" s="23">
        <f t="shared" si="28"/>
        <v>0.22999999999999998</v>
      </c>
      <c r="Z158" s="23" t="str">
        <f t="shared" si="29"/>
        <v>x</v>
      </c>
    </row>
    <row r="159" spans="1:26" ht="16" x14ac:dyDescent="0.2">
      <c r="A159" s="39"/>
      <c r="B159" s="23"/>
      <c r="C159" s="39">
        <f t="shared" si="35"/>
        <v>-2</v>
      </c>
      <c r="D159" s="39">
        <f>D158</f>
        <v>-0.09</v>
      </c>
      <c r="E159" s="23">
        <v>-2</v>
      </c>
      <c r="F159" s="109">
        <f t="shared" si="36"/>
        <v>-20</v>
      </c>
      <c r="G159" s="84" t="str">
        <f t="shared" si="37"/>
        <v>-20</v>
      </c>
      <c r="H159" s="16"/>
      <c r="I159" s="38"/>
      <c r="J159" s="38"/>
      <c r="K159" s="38"/>
      <c r="L159" s="38"/>
      <c r="M159" s="38"/>
      <c r="N159" s="38"/>
      <c r="O159" s="38"/>
      <c r="P159" s="38"/>
      <c r="Q159" s="46">
        <f t="shared" si="22"/>
        <v>1.541666666666665</v>
      </c>
      <c r="R159" s="81">
        <f t="shared" si="23"/>
        <v>0.12156495028818123</v>
      </c>
      <c r="S159" s="81" cm="1">
        <f t="array" ref="S159">_xlfn.IFS(
    FALSE, N("Check if X1 shading is ON"),
    $S$48&lt;&gt;"x", NA(),
    FALSE, N("Check if case is 'LEFT' and x axis value less than z score"),
    AND($D$67 = "LEFT", $Q159 &lt; IF($H$67="", 0, $H$67)), $R159,
    FALSE, N("Check if case is 'RIGHT' and x axis value greater than z score"),
    AND($D$67 = "RIGHT", $Q159 &gt; IF($H$67="", 0, $H$67)), $R159,
    FALSE, N("Check if case is 'TWO' and both directions"),
    AND(
        $D$67 = "TWO",
        OR($Q159 &lt; -ABS($H$67), $Q159 &gt; ABS($H$68))
    ), $R159,
    FALSE, N("Default case: Return NA()"),
    TRUE, NA()
)</f>
        <v>0.12156495028818123</v>
      </c>
      <c r="T159" s="81" t="e" cm="1">
        <f t="array" ref="T159">_xlfn.IFS(
    FALSE, N("Check if X1 shading is ON"),
    $S$48&lt;&gt;"x", NA(),
    FALSE, N("Check if case is 'LEFT' and x axis value less than z score"),
    AND($D$68 = "LEFT", $Q159 &lt; IF($H$68="", 0, $H$68)), $R159,
    FALSE, N("Check if case is 'RIGHT' and x axis value greater than z score"),
    AND($D$68 = "RIGHT", $Q159 &gt; IF($H$68="", 0, $H$68)), $R159,
    FALSE, N("Default case: Return NA()"),
    TRUE, NA()
)</f>
        <v>#N/A</v>
      </c>
      <c r="U159" s="81" t="e" cm="1">
        <f t="array" ref="U159">_xlfn.IFS(
    FALSE, N("Check if X1 shading is ON"),
    $U$48&lt;&gt;"x", NA(),
    FALSE, N("Check if case is 'LEFT' and x axis value less than z score"),
    AND($D$71 = "LEFT", $Q159 &lt; IF($H$71="", 0, $H$71)), $R159,
    FALSE, N("Check if case is 'RIGHT' and x axis value greater than z score"),
    AND($D$71 = "RIGHT", $Q159 &gt; IF($H$71="", 0, $H$71)), $R159,
    FALSE, N("Check if case is 'TWO' and both directions"),
    AND(
        $D$71 = "TWO",
        OR($Q159 &lt; -ABS($H$71), $Q159 &gt; ABS($H$71))
    ), $R159,
    FALSE, N("Default case: Return NA()"),
    TRUE, NA()
)</f>
        <v>#VALUE!</v>
      </c>
      <c r="V159" s="38"/>
      <c r="W159" s="23">
        <v>0.83333333333333093</v>
      </c>
      <c r="X159" s="23">
        <v>0.22999999999999998</v>
      </c>
      <c r="Y159" s="23">
        <f t="shared" si="28"/>
        <v>0.22999999999999998</v>
      </c>
      <c r="Z159" s="23" t="str">
        <f t="shared" si="29"/>
        <v>x</v>
      </c>
    </row>
    <row r="160" spans="1:26" ht="16" x14ac:dyDescent="0.2">
      <c r="A160" s="39"/>
      <c r="B160" s="23"/>
      <c r="C160" s="39">
        <f t="shared" si="35"/>
        <v>-1</v>
      </c>
      <c r="D160" s="39">
        <f t="shared" ref="D160:D162" si="38">D159</f>
        <v>-0.09</v>
      </c>
      <c r="E160" s="23">
        <v>-1</v>
      </c>
      <c r="F160" s="109">
        <f t="shared" si="36"/>
        <v>-10</v>
      </c>
      <c r="G160" s="84" t="str">
        <f t="shared" si="37"/>
        <v>-10</v>
      </c>
      <c r="H160" s="16"/>
      <c r="I160" s="38"/>
      <c r="J160" s="38"/>
      <c r="K160" s="38"/>
      <c r="L160" s="38"/>
      <c r="M160" s="38"/>
      <c r="N160" s="38"/>
      <c r="O160" s="38"/>
      <c r="P160" s="38"/>
      <c r="Q160" s="46">
        <f t="shared" si="22"/>
        <v>1.5833333333333317</v>
      </c>
      <c r="R160" s="81">
        <f t="shared" si="23"/>
        <v>0.11390269412019215</v>
      </c>
      <c r="S160" s="81" cm="1">
        <f t="array" ref="S160">_xlfn.IFS(
    FALSE, N("Check if X1 shading is ON"),
    $S$48&lt;&gt;"x", NA(),
    FALSE, N("Check if case is 'LEFT' and x axis value less than z score"),
    AND($D$67 = "LEFT", $Q160 &lt; IF($H$67="", 0, $H$67)), $R160,
    FALSE, N("Check if case is 'RIGHT' and x axis value greater than z score"),
    AND($D$67 = "RIGHT", $Q160 &gt; IF($H$67="", 0, $H$67)), $R160,
    FALSE, N("Check if case is 'TWO' and both directions"),
    AND(
        $D$67 = "TWO",
        OR($Q160 &lt; -ABS($H$67), $Q160 &gt; ABS($H$68))
    ), $R160,
    FALSE, N("Default case: Return NA()"),
    TRUE, NA()
)</f>
        <v>0.11390269412019215</v>
      </c>
      <c r="T160" s="81" t="e" cm="1">
        <f t="array" ref="T160">_xlfn.IFS(
    FALSE, N("Check if X1 shading is ON"),
    $S$48&lt;&gt;"x", NA(),
    FALSE, N("Check if case is 'LEFT' and x axis value less than z score"),
    AND($D$68 = "LEFT", $Q160 &lt; IF($H$68="", 0, $H$68)), $R160,
    FALSE, N("Check if case is 'RIGHT' and x axis value greater than z score"),
    AND($D$68 = "RIGHT", $Q160 &gt; IF($H$68="", 0, $H$68)), $R160,
    FALSE, N("Default case: Return NA()"),
    TRUE, NA()
)</f>
        <v>#N/A</v>
      </c>
      <c r="U160" s="81" t="e" cm="1">
        <f t="array" ref="U160">_xlfn.IFS(
    FALSE, N("Check if X1 shading is ON"),
    $U$48&lt;&gt;"x", NA(),
    FALSE, N("Check if case is 'LEFT' and x axis value less than z score"),
    AND($D$71 = "LEFT", $Q160 &lt; IF($H$71="", 0, $H$71)), $R160,
    FALSE, N("Check if case is 'RIGHT' and x axis value greater than z score"),
    AND($D$71 = "RIGHT", $Q160 &gt; IF($H$71="", 0, $H$71)), $R160,
    FALSE, N("Check if case is 'TWO' and both directions"),
    AND(
        $D$71 = "TWO",
        OR($Q160 &lt; -ABS($H$71), $Q160 &gt; ABS($H$71))
    ), $R160,
    FALSE, N("Default case: Return NA()"),
    TRUE, NA()
)</f>
        <v>#VALUE!</v>
      </c>
      <c r="V160" s="38"/>
      <c r="W160" s="23">
        <v>-0.83333333333333526</v>
      </c>
      <c r="X160" s="23">
        <v>0.254</v>
      </c>
      <c r="Y160" s="23">
        <f t="shared" si="28"/>
        <v>0.254</v>
      </c>
      <c r="Z160" s="23" t="str">
        <f t="shared" si="29"/>
        <v>x</v>
      </c>
    </row>
    <row r="161" spans="1:26" ht="16" x14ac:dyDescent="0.2">
      <c r="A161" s="39"/>
      <c r="B161" s="23"/>
      <c r="C161" s="39">
        <f t="shared" si="35"/>
        <v>0</v>
      </c>
      <c r="D161" s="39">
        <f t="shared" si="38"/>
        <v>-0.09</v>
      </c>
      <c r="E161" s="48">
        <v>0</v>
      </c>
      <c r="F161" s="109">
        <f t="shared" si="36"/>
        <v>0</v>
      </c>
      <c r="G161" s="84" t="str">
        <f t="shared" si="37"/>
        <v>0</v>
      </c>
      <c r="H161" s="16"/>
      <c r="I161" s="38"/>
      <c r="J161" s="38"/>
      <c r="K161" s="38"/>
      <c r="L161" s="38"/>
      <c r="M161" s="38"/>
      <c r="N161" s="38"/>
      <c r="O161" s="38"/>
      <c r="P161" s="38"/>
      <c r="Q161" s="46">
        <f t="shared" si="22"/>
        <v>1.6249999999999984</v>
      </c>
      <c r="R161" s="81">
        <f t="shared" si="23"/>
        <v>0.10653826813058534</v>
      </c>
      <c r="S161" s="81" cm="1">
        <f t="array" ref="S161">_xlfn.IFS(
    FALSE, N("Check if X1 shading is ON"),
    $S$48&lt;&gt;"x", NA(),
    FALSE, N("Check if case is 'LEFT' and x axis value less than z score"),
    AND($D$67 = "LEFT", $Q161 &lt; IF($H$67="", 0, $H$67)), $R161,
    FALSE, N("Check if case is 'RIGHT' and x axis value greater than z score"),
    AND($D$67 = "RIGHT", $Q161 &gt; IF($H$67="", 0, $H$67)), $R161,
    FALSE, N("Check if case is 'TWO' and both directions"),
    AND(
        $D$67 = "TWO",
        OR($Q161 &lt; -ABS($H$67), $Q161 &gt; ABS($H$68))
    ), $R161,
    FALSE, N("Default case: Return NA()"),
    TRUE, NA()
)</f>
        <v>0.10653826813058534</v>
      </c>
      <c r="T161" s="81" t="e" cm="1">
        <f t="array" ref="T161">_xlfn.IFS(
    FALSE, N("Check if X1 shading is ON"),
    $S$48&lt;&gt;"x", NA(),
    FALSE, N("Check if case is 'LEFT' and x axis value less than z score"),
    AND($D$68 = "LEFT", $Q161 &lt; IF($H$68="", 0, $H$68)), $R161,
    FALSE, N("Check if case is 'RIGHT' and x axis value greater than z score"),
    AND($D$68 = "RIGHT", $Q161 &gt; IF($H$68="", 0, $H$68)), $R161,
    FALSE, N("Default case: Return NA()"),
    TRUE, NA()
)</f>
        <v>#N/A</v>
      </c>
      <c r="U161" s="81" t="e" cm="1">
        <f t="array" ref="U161">_xlfn.IFS(
    FALSE, N("Check if X1 shading is ON"),
    $U$48&lt;&gt;"x", NA(),
    FALSE, N("Check if case is 'LEFT' and x axis value less than z score"),
    AND($D$71 = "LEFT", $Q161 &lt; IF($H$71="", 0, $H$71)), $R161,
    FALSE, N("Check if case is 'RIGHT' and x axis value greater than z score"),
    AND($D$71 = "RIGHT", $Q161 &gt; IF($H$71="", 0, $H$71)), $R161,
    FALSE, N("Check if case is 'TWO' and both directions"),
    AND(
        $D$71 = "TWO",
        OR($Q161 &lt; -ABS($H$71), $Q161 &gt; ABS($H$71))
    ), $R161,
    FALSE, N("Default case: Return NA()"),
    TRUE, NA()
)</f>
        <v>#VALUE!</v>
      </c>
      <c r="V161" s="38"/>
      <c r="W161" s="23">
        <v>-0.66666666666666874</v>
      </c>
      <c r="X161" s="23">
        <v>0.254</v>
      </c>
      <c r="Y161" s="23">
        <f t="shared" si="28"/>
        <v>0.254</v>
      </c>
      <c r="Z161" s="23" t="str">
        <f t="shared" si="29"/>
        <v>x</v>
      </c>
    </row>
    <row r="162" spans="1:26" ht="16" x14ac:dyDescent="0.2">
      <c r="A162" s="39"/>
      <c r="B162" s="23"/>
      <c r="C162" s="39">
        <f t="shared" si="35"/>
        <v>1</v>
      </c>
      <c r="D162" s="39">
        <f t="shared" si="38"/>
        <v>-0.09</v>
      </c>
      <c r="E162" s="48">
        <v>1</v>
      </c>
      <c r="F162" s="109">
        <f t="shared" si="36"/>
        <v>10</v>
      </c>
      <c r="G162" s="84" t="str">
        <f t="shared" si="37"/>
        <v>+10</v>
      </c>
      <c r="H162" s="16"/>
      <c r="I162" s="38"/>
      <c r="J162" s="38"/>
      <c r="K162" s="38"/>
      <c r="L162" s="38"/>
      <c r="M162" s="38"/>
      <c r="N162" s="38"/>
      <c r="O162" s="38"/>
      <c r="P162" s="38"/>
      <c r="Q162" s="46">
        <f t="shared" si="22"/>
        <v>1.6666666666666652</v>
      </c>
      <c r="R162" s="81">
        <f t="shared" si="23"/>
        <v>9.9477138792748943E-2</v>
      </c>
      <c r="S162" s="81" cm="1">
        <f t="array" ref="S162">_xlfn.IFS(
    FALSE, N("Check if X1 shading is ON"),
    $S$48&lt;&gt;"x", NA(),
    FALSE, N("Check if case is 'LEFT' and x axis value less than z score"),
    AND($D$67 = "LEFT", $Q162 &lt; IF($H$67="", 0, $H$67)), $R162,
    FALSE, N("Check if case is 'RIGHT' and x axis value greater than z score"),
    AND($D$67 = "RIGHT", $Q162 &gt; IF($H$67="", 0, $H$67)), $R162,
    FALSE, N("Check if case is 'TWO' and both directions"),
    AND(
        $D$67 = "TWO",
        OR($Q162 &lt; -ABS($H$67), $Q162 &gt; ABS($H$68))
    ), $R162,
    FALSE, N("Default case: Return NA()"),
    TRUE, NA()
)</f>
        <v>9.9477138792748943E-2</v>
      </c>
      <c r="T162" s="81" t="e" cm="1">
        <f t="array" ref="T162">_xlfn.IFS(
    FALSE, N("Check if X1 shading is ON"),
    $S$48&lt;&gt;"x", NA(),
    FALSE, N("Check if case is 'LEFT' and x axis value less than z score"),
    AND($D$68 = "LEFT", $Q162 &lt; IF($H$68="", 0, $H$68)), $R162,
    FALSE, N("Check if case is 'RIGHT' and x axis value greater than z score"),
    AND($D$68 = "RIGHT", $Q162 &gt; IF($H$68="", 0, $H$68)), $R162,
    FALSE, N("Default case: Return NA()"),
    TRUE, NA()
)</f>
        <v>#N/A</v>
      </c>
      <c r="U162" s="81" t="e" cm="1">
        <f t="array" ref="U162">_xlfn.IFS(
    FALSE, N("Check if X1 shading is ON"),
    $U$48&lt;&gt;"x", NA(),
    FALSE, N("Check if case is 'LEFT' and x axis value less than z score"),
    AND($D$71 = "LEFT", $Q162 &lt; IF($H$71="", 0, $H$71)), $R162,
    FALSE, N("Check if case is 'RIGHT' and x axis value greater than z score"),
    AND($D$71 = "RIGHT", $Q162 &gt; IF($H$71="", 0, $H$71)), $R162,
    FALSE, N("Check if case is 'TWO' and both directions"),
    AND(
        $D$71 = "TWO",
        OR($Q162 &lt; -ABS($H$71), $Q162 &gt; ABS($H$71))
    ), $R162,
    FALSE, N("Default case: Return NA()"),
    TRUE, NA()
)</f>
        <v>#VALUE!</v>
      </c>
      <c r="V162" s="38"/>
      <c r="W162" s="23">
        <v>-0.50000000000000222</v>
      </c>
      <c r="X162" s="23">
        <v>0.254</v>
      </c>
      <c r="Y162" s="23">
        <f t="shared" si="28"/>
        <v>0.254</v>
      </c>
      <c r="Z162" s="23" t="str">
        <f t="shared" si="29"/>
        <v>x</v>
      </c>
    </row>
    <row r="163" spans="1:26" ht="16" x14ac:dyDescent="0.2">
      <c r="A163" s="39"/>
      <c r="B163" s="23"/>
      <c r="C163" s="39">
        <f>C120</f>
        <v>2</v>
      </c>
      <c r="D163" s="39">
        <f>D162</f>
        <v>-0.09</v>
      </c>
      <c r="E163" s="48">
        <v>2</v>
      </c>
      <c r="F163" s="109">
        <f t="shared" si="36"/>
        <v>20</v>
      </c>
      <c r="G163" s="84" t="str">
        <f t="shared" si="37"/>
        <v>+20</v>
      </c>
      <c r="H163" s="16"/>
      <c r="I163" s="38"/>
      <c r="J163" s="38"/>
      <c r="K163" s="38"/>
      <c r="L163" s="38"/>
      <c r="M163" s="38"/>
      <c r="N163" s="38"/>
      <c r="O163" s="38"/>
      <c r="P163" s="38"/>
      <c r="Q163" s="46">
        <f t="shared" si="22"/>
        <v>1.7083333333333319</v>
      </c>
      <c r="R163" s="81">
        <f t="shared" si="23"/>
        <v>9.2722889001515929E-2</v>
      </c>
      <c r="S163" s="81" cm="1">
        <f t="array" ref="S163">_xlfn.IFS(
    FALSE, N("Check if X1 shading is ON"),
    $S$48&lt;&gt;"x", NA(),
    FALSE, N("Check if case is 'LEFT' and x axis value less than z score"),
    AND($D$67 = "LEFT", $Q163 &lt; IF($H$67="", 0, $H$67)), $R163,
    FALSE, N("Check if case is 'RIGHT' and x axis value greater than z score"),
    AND($D$67 = "RIGHT", $Q163 &gt; IF($H$67="", 0, $H$67)), $R163,
    FALSE, N("Check if case is 'TWO' and both directions"),
    AND(
        $D$67 = "TWO",
        OR($Q163 &lt; -ABS($H$67), $Q163 &gt; ABS($H$68))
    ), $R163,
    FALSE, N("Default case: Return NA()"),
    TRUE, NA()
)</f>
        <v>9.2722889001515929E-2</v>
      </c>
      <c r="T163" s="81" t="e" cm="1">
        <f t="array" ref="T163">_xlfn.IFS(
    FALSE, N("Check if X1 shading is ON"),
    $S$48&lt;&gt;"x", NA(),
    FALSE, N("Check if case is 'LEFT' and x axis value less than z score"),
    AND($D$68 = "LEFT", $Q163 &lt; IF($H$68="", 0, $H$68)), $R163,
    FALSE, N("Check if case is 'RIGHT' and x axis value greater than z score"),
    AND($D$68 = "RIGHT", $Q163 &gt; IF($H$68="", 0, $H$68)), $R163,
    FALSE, N("Default case: Return NA()"),
    TRUE, NA()
)</f>
        <v>#N/A</v>
      </c>
      <c r="U163" s="81" t="e" cm="1">
        <f t="array" ref="U163">_xlfn.IFS(
    FALSE, N("Check if X1 shading is ON"),
    $U$48&lt;&gt;"x", NA(),
    FALSE, N("Check if case is 'LEFT' and x axis value less than z score"),
    AND($D$71 = "LEFT", $Q163 &lt; IF($H$71="", 0, $H$71)), $R163,
    FALSE, N("Check if case is 'RIGHT' and x axis value greater than z score"),
    AND($D$71 = "RIGHT", $Q163 &gt; IF($H$71="", 0, $H$71)), $R163,
    FALSE, N("Check if case is 'TWO' and both directions"),
    AND(
        $D$71 = "TWO",
        OR($Q163 &lt; -ABS($H$71), $Q163 &gt; ABS($H$71))
    ), $R163,
    FALSE, N("Default case: Return NA()"),
    TRUE, NA()
)</f>
        <v>#VALUE!</v>
      </c>
      <c r="V163" s="38"/>
      <c r="W163" s="23">
        <v>-0.33333333333333548</v>
      </c>
      <c r="X163" s="23">
        <v>0.254</v>
      </c>
      <c r="Y163" s="23">
        <f t="shared" si="28"/>
        <v>0.254</v>
      </c>
      <c r="Z163" s="23" t="str">
        <f t="shared" si="29"/>
        <v>x</v>
      </c>
    </row>
    <row r="164" spans="1:26" ht="16" x14ac:dyDescent="0.2">
      <c r="A164" s="39"/>
      <c r="B164" s="23"/>
      <c r="C164" s="39">
        <f>C121</f>
        <v>3</v>
      </c>
      <c r="D164" s="39">
        <f>D163</f>
        <v>-0.09</v>
      </c>
      <c r="E164" s="48">
        <v>3</v>
      </c>
      <c r="F164" s="109">
        <f t="shared" si="36"/>
        <v>30</v>
      </c>
      <c r="G164" s="84" t="str">
        <f t="shared" si="37"/>
        <v>+30</v>
      </c>
      <c r="H164" s="38"/>
      <c r="I164" s="38"/>
      <c r="J164" s="38"/>
      <c r="K164" s="38"/>
      <c r="L164" s="38"/>
      <c r="M164" s="38"/>
      <c r="N164" s="38"/>
      <c r="O164" s="38"/>
      <c r="P164" s="38"/>
      <c r="Q164" s="46">
        <f t="shared" si="22"/>
        <v>1.7499999999999987</v>
      </c>
      <c r="R164" s="81">
        <f t="shared" si="23"/>
        <v>8.6277318826511712E-2</v>
      </c>
      <c r="S164" s="81" cm="1">
        <f t="array" ref="S164">_xlfn.IFS(
    FALSE, N("Check if X1 shading is ON"),
    $S$48&lt;&gt;"x", NA(),
    FALSE, N("Check if case is 'LEFT' and x axis value less than z score"),
    AND($D$67 = "LEFT", $Q164 &lt; IF($H$67="", 0, $H$67)), $R164,
    FALSE, N("Check if case is 'RIGHT' and x axis value greater than z score"),
    AND($D$67 = "RIGHT", $Q164 &gt; IF($H$67="", 0, $H$67)), $R164,
    FALSE, N("Check if case is 'TWO' and both directions"),
    AND(
        $D$67 = "TWO",
        OR($Q164 &lt; -ABS($H$67), $Q164 &gt; ABS($H$68))
    ), $R164,
    FALSE, N("Default case: Return NA()"),
    TRUE, NA()
)</f>
        <v>8.6277318826511712E-2</v>
      </c>
      <c r="T164" s="81" t="e" cm="1">
        <f t="array" ref="T164">_xlfn.IFS(
    FALSE, N("Check if X1 shading is ON"),
    $S$48&lt;&gt;"x", NA(),
    FALSE, N("Check if case is 'LEFT' and x axis value less than z score"),
    AND($D$68 = "LEFT", $Q164 &lt; IF($H$68="", 0, $H$68)), $R164,
    FALSE, N("Check if case is 'RIGHT' and x axis value greater than z score"),
    AND($D$68 = "RIGHT", $Q164 &gt; IF($H$68="", 0, $H$68)), $R164,
    FALSE, N("Default case: Return NA()"),
    TRUE, NA()
)</f>
        <v>#N/A</v>
      </c>
      <c r="U164" s="81" t="e" cm="1">
        <f t="array" ref="U164">_xlfn.IFS(
    FALSE, N("Check if X1 shading is ON"),
    $U$48&lt;&gt;"x", NA(),
    FALSE, N("Check if case is 'LEFT' and x axis value less than z score"),
    AND($D$71 = "LEFT", $Q164 &lt; IF($H$71="", 0, $H$71)), $R164,
    FALSE, N("Check if case is 'RIGHT' and x axis value greater than z score"),
    AND($D$71 = "RIGHT", $Q164 &gt; IF($H$71="", 0, $H$71)), $R164,
    FALSE, N("Check if case is 'TWO' and both directions"),
    AND(
        $D$71 = "TWO",
        OR($Q164 &lt; -ABS($H$71), $Q164 &gt; ABS($H$71))
    ), $R164,
    FALSE, N("Default case: Return NA()"),
    TRUE, NA()
)</f>
        <v>#VALUE!</v>
      </c>
      <c r="V164" s="38"/>
      <c r="W164" s="23">
        <v>-0.16666666666666879</v>
      </c>
      <c r="X164" s="23">
        <v>0.254</v>
      </c>
      <c r="Y164" s="23">
        <f t="shared" si="28"/>
        <v>0.254</v>
      </c>
      <c r="Z164" s="23" t="str">
        <f t="shared" si="29"/>
        <v>x</v>
      </c>
    </row>
    <row r="165" spans="1:26" ht="19" x14ac:dyDescent="0.25">
      <c r="A165" s="78" t="s">
        <v>413</v>
      </c>
      <c r="B165" s="23"/>
      <c r="C165" s="23"/>
      <c r="D165" s="39"/>
      <c r="E165" s="39"/>
      <c r="F165" s="39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46">
        <f t="shared" si="22"/>
        <v>1.7916666666666654</v>
      </c>
      <c r="R165" s="81">
        <f t="shared" si="23"/>
        <v>8.014055443826619E-2</v>
      </c>
      <c r="S165" s="81" cm="1">
        <f t="array" ref="S165">_xlfn.IFS(
    FALSE, N("Check if X1 shading is ON"),
    $S$48&lt;&gt;"x", NA(),
    FALSE, N("Check if case is 'LEFT' and x axis value less than z score"),
    AND($D$67 = "LEFT", $Q165 &lt; IF($H$67="", 0, $H$67)), $R165,
    FALSE, N("Check if case is 'RIGHT' and x axis value greater than z score"),
    AND($D$67 = "RIGHT", $Q165 &gt; IF($H$67="", 0, $H$67)), $R165,
    FALSE, N("Check if case is 'TWO' and both directions"),
    AND(
        $D$67 = "TWO",
        OR($Q165 &lt; -ABS($H$67), $Q165 &gt; ABS($H$68))
    ), $R165,
    FALSE, N("Default case: Return NA()"),
    TRUE, NA()
)</f>
        <v>8.014055443826619E-2</v>
      </c>
      <c r="T165" s="81" t="e" cm="1">
        <f t="array" ref="T165">_xlfn.IFS(
    FALSE, N("Check if X1 shading is ON"),
    $S$48&lt;&gt;"x", NA(),
    FALSE, N("Check if case is 'LEFT' and x axis value less than z score"),
    AND($D$68 = "LEFT", $Q165 &lt; IF($H$68="", 0, $H$68)), $R165,
    FALSE, N("Check if case is 'RIGHT' and x axis value greater than z score"),
    AND($D$68 = "RIGHT", $Q165 &gt; IF($H$68="", 0, $H$68)), $R165,
    FALSE, N("Default case: Return NA()"),
    TRUE, NA()
)</f>
        <v>#N/A</v>
      </c>
      <c r="U165" s="81" t="e" cm="1">
        <f t="array" ref="U165">_xlfn.IFS(
    FALSE, N("Check if X1 shading is ON"),
    $U$48&lt;&gt;"x", NA(),
    FALSE, N("Check if case is 'LEFT' and x axis value less than z score"),
    AND($D$71 = "LEFT", $Q165 &lt; IF($H$71="", 0, $H$71)), $R165,
    FALSE, N("Check if case is 'RIGHT' and x axis value greater than z score"),
    AND($D$71 = "RIGHT", $Q165 &gt; IF($H$71="", 0, $H$71)), $R165,
    FALSE, N("Check if case is 'TWO' and both directions"),
    AND(
        $D$71 = "TWO",
        OR($Q165 &lt; -ABS($H$71), $Q165 &gt; ABS($H$71))
    ), $R165,
    FALSE, N("Default case: Return NA()"),
    TRUE, NA()
)</f>
        <v>#VALUE!</v>
      </c>
      <c r="V165" s="38"/>
      <c r="W165" s="23">
        <v>0.16666666666666449</v>
      </c>
      <c r="X165" s="23">
        <v>0.254</v>
      </c>
      <c r="Y165" s="23">
        <f t="shared" si="28"/>
        <v>0.254</v>
      </c>
      <c r="Z165" s="23" t="str">
        <f t="shared" si="29"/>
        <v>x</v>
      </c>
    </row>
    <row r="166" spans="1:26" ht="51" x14ac:dyDescent="0.2">
      <c r="A166" s="44" t="s">
        <v>289</v>
      </c>
      <c r="B166" s="5" t="s">
        <v>290</v>
      </c>
      <c r="C166" s="45" t="str">
        <f>LEFT(A165,6)&amp;" "&amp;$B$67&amp;" axis"</f>
        <v>X3 raw normal pop axis</v>
      </c>
      <c r="D166" s="45" t="str">
        <f>$B$62&amp;" y"</f>
        <v>0 y</v>
      </c>
      <c r="E166" s="44" t="str">
        <f>$B$62&amp;" raw labels"</f>
        <v>0 raw labels</v>
      </c>
      <c r="F166" s="39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46">
        <f t="shared" si="22"/>
        <v>1.8333333333333321</v>
      </c>
      <c r="R166" s="81">
        <f t="shared" si="23"/>
        <v>7.4311163558993254E-2</v>
      </c>
      <c r="S166" s="81" cm="1">
        <f t="array" ref="S166">_xlfn.IFS(
    FALSE, N("Check if X1 shading is ON"),
    $S$48&lt;&gt;"x", NA(),
    FALSE, N("Check if case is 'LEFT' and x axis value less than z score"),
    AND($D$67 = "LEFT", $Q166 &lt; IF($H$67="", 0, $H$67)), $R166,
    FALSE, N("Check if case is 'RIGHT' and x axis value greater than z score"),
    AND($D$67 = "RIGHT", $Q166 &gt; IF($H$67="", 0, $H$67)), $R166,
    FALSE, N("Check if case is 'TWO' and both directions"),
    AND(
        $D$67 = "TWO",
        OR($Q166 &lt; -ABS($H$67), $Q166 &gt; ABS($H$68))
    ), $R166,
    FALSE, N("Default case: Return NA()"),
    TRUE, NA()
)</f>
        <v>7.4311163558993254E-2</v>
      </c>
      <c r="T166" s="81" t="e" cm="1">
        <f t="array" ref="T166">_xlfn.IFS(
    FALSE, N("Check if X1 shading is ON"),
    $S$48&lt;&gt;"x", NA(),
    FALSE, N("Check if case is 'LEFT' and x axis value less than z score"),
    AND($D$68 = "LEFT", $Q166 &lt; IF($H$68="", 0, $H$68)), $R166,
    FALSE, N("Check if case is 'RIGHT' and x axis value greater than z score"),
    AND($D$68 = "RIGHT", $Q166 &gt; IF($H$68="", 0, $H$68)), $R166,
    FALSE, N("Default case: Return NA()"),
    TRUE, NA()
)</f>
        <v>#N/A</v>
      </c>
      <c r="U166" s="81" t="e" cm="1">
        <f t="array" ref="U166">_xlfn.IFS(
    FALSE, N("Check if X1 shading is ON"),
    $U$48&lt;&gt;"x", NA(),
    FALSE, N("Check if case is 'LEFT' and x axis value less than z score"),
    AND($D$71 = "LEFT", $Q166 &lt; IF($H$71="", 0, $H$71)), $R166,
    FALSE, N("Check if case is 'RIGHT' and x axis value greater than z score"),
    AND($D$71 = "RIGHT", $Q166 &gt; IF($H$71="", 0, $H$71)), $R166,
    FALSE, N("Check if case is 'TWO' and both directions"),
    AND(
        $D$71 = "TWO",
        OR($Q166 &lt; -ABS($H$71), $Q166 &gt; ABS($H$71))
    ), $R166,
    FALSE, N("Default case: Return NA()"),
    TRUE, NA()
)</f>
        <v>#VALUE!</v>
      </c>
      <c r="V166" s="38"/>
      <c r="W166" s="23">
        <v>0.33333333333333115</v>
      </c>
      <c r="X166" s="23">
        <v>0.254</v>
      </c>
      <c r="Y166" s="23">
        <f t="shared" si="28"/>
        <v>0.254</v>
      </c>
      <c r="Z166" s="23" t="str">
        <f t="shared" si="29"/>
        <v>x</v>
      </c>
    </row>
    <row r="167" spans="1:26" ht="17" x14ac:dyDescent="0.2">
      <c r="A167" s="39">
        <f>L59</f>
        <v>0</v>
      </c>
      <c r="B167" s="23">
        <v>-0.2</v>
      </c>
      <c r="C167" s="39">
        <f t="shared" ref="C167:C174" si="39">C114</f>
        <v>-4</v>
      </c>
      <c r="D167" s="39" t="e">
        <f>IF(
    $A$167="x",
    $B$167,
    NA()
)</f>
        <v>#N/A</v>
      </c>
      <c r="E167" s="83" t="str">
        <f>IF(E168="","","raw scale")</f>
        <v/>
      </c>
      <c r="F167" s="39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46">
        <f t="shared" si="22"/>
        <v>1.8749999999999989</v>
      </c>
      <c r="R167" s="81">
        <f t="shared" si="23"/>
        <v>6.8786275826692042E-2</v>
      </c>
      <c r="S167" s="81" cm="1">
        <f t="array" ref="S167">_xlfn.IFS(
    FALSE, N("Check if X1 shading is ON"),
    $S$48&lt;&gt;"x", NA(),
    FALSE, N("Check if case is 'LEFT' and x axis value less than z score"),
    AND($D$67 = "LEFT", $Q167 &lt; IF($H$67="", 0, $H$67)), $R167,
    FALSE, N("Check if case is 'RIGHT' and x axis value greater than z score"),
    AND($D$67 = "RIGHT", $Q167 &gt; IF($H$67="", 0, $H$67)), $R167,
    FALSE, N("Check if case is 'TWO' and both directions"),
    AND(
        $D$67 = "TWO",
        OR($Q167 &lt; -ABS($H$67), $Q167 &gt; ABS($H$68))
    ), $R167,
    FALSE, N("Default case: Return NA()"),
    TRUE, NA()
)</f>
        <v>6.8786275826692042E-2</v>
      </c>
      <c r="T167" s="81" t="e" cm="1">
        <f t="array" ref="T167">_xlfn.IFS(
    FALSE, N("Check if X1 shading is ON"),
    $S$48&lt;&gt;"x", NA(),
    FALSE, N("Check if case is 'LEFT' and x axis value less than z score"),
    AND($D$68 = "LEFT", $Q167 &lt; IF($H$68="", 0, $H$68)), $R167,
    FALSE, N("Check if case is 'RIGHT' and x axis value greater than z score"),
    AND($D$68 = "RIGHT", $Q167 &gt; IF($H$68="", 0, $H$68)), $R167,
    FALSE, N("Default case: Return NA()"),
    TRUE, NA()
)</f>
        <v>#N/A</v>
      </c>
      <c r="U167" s="81" t="e" cm="1">
        <f t="array" ref="U167">_xlfn.IFS(
    FALSE, N("Check if X1 shading is ON"),
    $U$48&lt;&gt;"x", NA(),
    FALSE, N("Check if case is 'LEFT' and x axis value less than z score"),
    AND($D$71 = "LEFT", $Q167 &lt; IF($H$71="", 0, $H$71)), $R167,
    FALSE, N("Check if case is 'RIGHT' and x axis value greater than z score"),
    AND($D$71 = "RIGHT", $Q167 &gt; IF($H$71="", 0, $H$71)), $R167,
    FALSE, N("Check if case is 'TWO' and both directions"),
    AND(
        $D$71 = "TWO",
        OR($Q167 &lt; -ABS($H$71), $Q167 &gt; ABS($H$71))
    ), $R167,
    FALSE, N("Default case: Return NA()"),
    TRUE, NA()
)</f>
        <v>#VALUE!</v>
      </c>
      <c r="V167" s="38"/>
      <c r="W167" s="23">
        <v>0.49999999999999789</v>
      </c>
      <c r="X167" s="23">
        <v>0.254</v>
      </c>
      <c r="Y167" s="23">
        <f t="shared" si="28"/>
        <v>0.254</v>
      </c>
      <c r="Z167" s="23" t="str">
        <f t="shared" si="29"/>
        <v>x</v>
      </c>
    </row>
    <row r="168" spans="1:26" ht="16" x14ac:dyDescent="0.2">
      <c r="A168" s="39"/>
      <c r="B168" s="23"/>
      <c r="C168" s="39">
        <f t="shared" si="39"/>
        <v>-3</v>
      </c>
      <c r="D168" s="39" t="e">
        <f t="shared" ref="D168:D174" si="40">IF(
    $A$167="x",
    $B$167,
    NA()
)</f>
        <v>#N/A</v>
      </c>
      <c r="E168" s="84" t="str">
        <f t="shared" ref="E168:E174" si="41">IFERROR(
    TEXT(
        E$71 + $C168 * F$71,
        IF(
            $L$62 = 0,
            "#,##0",
            "#,##0." &amp; REPT("0", $L$62)
        )
    ),
    ""
)</f>
        <v/>
      </c>
      <c r="F168" s="39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46">
        <f t="shared" si="22"/>
        <v>1.9166666666666656</v>
      </c>
      <c r="R168" s="81">
        <f t="shared" si="23"/>
        <v>6.3561706516962482E-2</v>
      </c>
      <c r="S168" s="81" cm="1">
        <f t="array" ref="S168">_xlfn.IFS(
    FALSE, N("Check if X1 shading is ON"),
    $S$48&lt;&gt;"x", NA(),
    FALSE, N("Check if case is 'LEFT' and x axis value less than z score"),
    AND($D$67 = "LEFT", $Q168 &lt; IF($H$67="", 0, $H$67)), $R168,
    FALSE, N("Check if case is 'RIGHT' and x axis value greater than z score"),
    AND($D$67 = "RIGHT", $Q168 &gt; IF($H$67="", 0, $H$67)), $R168,
    FALSE, N("Check if case is 'TWO' and both directions"),
    AND(
        $D$67 = "TWO",
        OR($Q168 &lt; -ABS($H$67), $Q168 &gt; ABS($H$68))
    ), $R168,
    FALSE, N("Default case: Return NA()"),
    TRUE, NA()
)</f>
        <v>6.3561706516962482E-2</v>
      </c>
      <c r="T168" s="81" t="e" cm="1">
        <f t="array" ref="T168">_xlfn.IFS(
    FALSE, N("Check if X1 shading is ON"),
    $S$48&lt;&gt;"x", NA(),
    FALSE, N("Check if case is 'LEFT' and x axis value less than z score"),
    AND($D$68 = "LEFT", $Q168 &lt; IF($H$68="", 0, $H$68)), $R168,
    FALSE, N("Check if case is 'RIGHT' and x axis value greater than z score"),
    AND($D$68 = "RIGHT", $Q168 &gt; IF($H$68="", 0, $H$68)), $R168,
    FALSE, N("Default case: Return NA()"),
    TRUE, NA()
)</f>
        <v>#N/A</v>
      </c>
      <c r="U168" s="81" t="e" cm="1">
        <f t="array" ref="U168">_xlfn.IFS(
    FALSE, N("Check if X1 shading is ON"),
    $U$48&lt;&gt;"x", NA(),
    FALSE, N("Check if case is 'LEFT' and x axis value less than z score"),
    AND($D$71 = "LEFT", $Q168 &lt; IF($H$71="", 0, $H$71)), $R168,
    FALSE, N("Check if case is 'RIGHT' and x axis value greater than z score"),
    AND($D$71 = "RIGHT", $Q168 &gt; IF($H$71="", 0, $H$71)), $R168,
    FALSE, N("Check if case is 'TWO' and both directions"),
    AND(
        $D$71 = "TWO",
        OR($Q168 &lt; -ABS($H$71), $Q168 &gt; ABS($H$71))
    ), $R168,
    FALSE, N("Default case: Return NA()"),
    TRUE, NA()
)</f>
        <v>#VALUE!</v>
      </c>
      <c r="V168" s="38"/>
      <c r="W168" s="23">
        <v>0.66666666666666441</v>
      </c>
      <c r="X168" s="23">
        <v>0.254</v>
      </c>
      <c r="Y168" s="23">
        <f t="shared" si="28"/>
        <v>0.254</v>
      </c>
      <c r="Z168" s="23" t="str">
        <f t="shared" si="29"/>
        <v>x</v>
      </c>
    </row>
    <row r="169" spans="1:26" ht="16" x14ac:dyDescent="0.2">
      <c r="A169" s="39"/>
      <c r="B169" s="23"/>
      <c r="C169" s="39">
        <f t="shared" si="39"/>
        <v>-2</v>
      </c>
      <c r="D169" s="39" t="e">
        <f t="shared" si="40"/>
        <v>#N/A</v>
      </c>
      <c r="E169" s="84" t="str">
        <f t="shared" si="41"/>
        <v/>
      </c>
      <c r="F169" s="39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46">
        <f t="shared" si="22"/>
        <v>1.9583333333333324</v>
      </c>
      <c r="R169" s="81">
        <f t="shared" si="23"/>
        <v>5.8632082139484676E-2</v>
      </c>
      <c r="S169" s="81" cm="1">
        <f t="array" ref="S169">_xlfn.IFS(
    FALSE, N("Check if X1 shading is ON"),
    $S$48&lt;&gt;"x", NA(),
    FALSE, N("Check if case is 'LEFT' and x axis value less than z score"),
    AND($D$67 = "LEFT", $Q169 &lt; IF($H$67="", 0, $H$67)), $R169,
    FALSE, N("Check if case is 'RIGHT' and x axis value greater than z score"),
    AND($D$67 = "RIGHT", $Q169 &gt; IF($H$67="", 0, $H$67)), $R169,
    FALSE, N("Check if case is 'TWO' and both directions"),
    AND(
        $D$67 = "TWO",
        OR($Q169 &lt; -ABS($H$67), $Q169 &gt; ABS($H$68))
    ), $R169,
    FALSE, N("Default case: Return NA()"),
    TRUE, NA()
)</f>
        <v>5.8632082139484676E-2</v>
      </c>
      <c r="T169" s="81" t="e" cm="1">
        <f t="array" ref="T169">_xlfn.IFS(
    FALSE, N("Check if X1 shading is ON"),
    $S$48&lt;&gt;"x", NA(),
    FALSE, N("Check if case is 'LEFT' and x axis value less than z score"),
    AND($D$68 = "LEFT", $Q169 &lt; IF($H$68="", 0, $H$68)), $R169,
    FALSE, N("Check if case is 'RIGHT' and x axis value greater than z score"),
    AND($D$68 = "RIGHT", $Q169 &gt; IF($H$68="", 0, $H$68)), $R169,
    FALSE, N("Default case: Return NA()"),
    TRUE, NA()
)</f>
        <v>#N/A</v>
      </c>
      <c r="U169" s="81" t="e" cm="1">
        <f t="array" ref="U169">_xlfn.IFS(
    FALSE, N("Check if X1 shading is ON"),
    $U$48&lt;&gt;"x", NA(),
    FALSE, N("Check if case is 'LEFT' and x axis value less than z score"),
    AND($D$71 = "LEFT", $Q169 &lt; IF($H$71="", 0, $H$71)), $R169,
    FALSE, N("Check if case is 'RIGHT' and x axis value greater than z score"),
    AND($D$71 = "RIGHT", $Q169 &gt; IF($H$71="", 0, $H$71)), $R169,
    FALSE, N("Check if case is 'TWO' and both directions"),
    AND(
        $D$71 = "TWO",
        OR($Q169 &lt; -ABS($H$71), $Q169 &gt; ABS($H$71))
    ), $R169,
    FALSE, N("Default case: Return NA()"),
    TRUE, NA()
)</f>
        <v>#VALUE!</v>
      </c>
      <c r="V169" s="38"/>
      <c r="W169" s="23">
        <v>0.83333333333333093</v>
      </c>
      <c r="X169" s="23">
        <v>0.254</v>
      </c>
      <c r="Y169" s="23">
        <f t="shared" si="28"/>
        <v>0.254</v>
      </c>
      <c r="Z169" s="23" t="str">
        <f t="shared" si="29"/>
        <v>x</v>
      </c>
    </row>
    <row r="170" spans="1:26" ht="16" x14ac:dyDescent="0.2">
      <c r="A170" s="39"/>
      <c r="B170" s="23"/>
      <c r="C170" s="39">
        <f t="shared" si="39"/>
        <v>-1</v>
      </c>
      <c r="D170" s="39" t="e">
        <f t="shared" si="40"/>
        <v>#N/A</v>
      </c>
      <c r="E170" s="84" t="str">
        <f t="shared" si="41"/>
        <v/>
      </c>
      <c r="F170" s="39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46">
        <f t="shared" si="22"/>
        <v>1.9999999999999991</v>
      </c>
      <c r="R170" s="81">
        <f t="shared" si="23"/>
        <v>5.3990966513188146E-2</v>
      </c>
      <c r="S170" s="81" cm="1">
        <f t="array" ref="S170">_xlfn.IFS(
    FALSE, N("Check if X1 shading is ON"),
    $S$48&lt;&gt;"x", NA(),
    FALSE, N("Check if case is 'LEFT' and x axis value less than z score"),
    AND($D$67 = "LEFT", $Q170 &lt; IF($H$67="", 0, $H$67)), $R170,
    FALSE, N("Check if case is 'RIGHT' and x axis value greater than z score"),
    AND($D$67 = "RIGHT", $Q170 &gt; IF($H$67="", 0, $H$67)), $R170,
    FALSE, N("Check if case is 'TWO' and both directions"),
    AND(
        $D$67 = "TWO",
        OR($Q170 &lt; -ABS($H$67), $Q170 &gt; ABS($H$68))
    ), $R170,
    FALSE, N("Default case: Return NA()"),
    TRUE, NA()
)</f>
        <v>5.3990966513188146E-2</v>
      </c>
      <c r="T170" s="81" t="e" cm="1">
        <f t="array" ref="T170">_xlfn.IFS(
    FALSE, N("Check if X1 shading is ON"),
    $S$48&lt;&gt;"x", NA(),
    FALSE, N("Check if case is 'LEFT' and x axis value less than z score"),
    AND($D$68 = "LEFT", $Q170 &lt; IF($H$68="", 0, $H$68)), $R170,
    FALSE, N("Check if case is 'RIGHT' and x axis value greater than z score"),
    AND($D$68 = "RIGHT", $Q170 &gt; IF($H$68="", 0, $H$68)), $R170,
    FALSE, N("Default case: Return NA()"),
    TRUE, NA()
)</f>
        <v>#N/A</v>
      </c>
      <c r="U170" s="81" t="e" cm="1">
        <f t="array" ref="U170">_xlfn.IFS(
    FALSE, N("Check if X1 shading is ON"),
    $U$48&lt;&gt;"x", NA(),
    FALSE, N("Check if case is 'LEFT' and x axis value less than z score"),
    AND($D$71 = "LEFT", $Q170 &lt; IF($H$71="", 0, $H$71)), $R170,
    FALSE, N("Check if case is 'RIGHT' and x axis value greater than z score"),
    AND($D$71 = "RIGHT", $Q170 &gt; IF($H$71="", 0, $H$71)), $R170,
    FALSE, N("Check if case is 'TWO' and both directions"),
    AND(
        $D$71 = "TWO",
        OR($Q170 &lt; -ABS($H$71), $Q170 &gt; ABS($H$71))
    ), $R170,
    FALSE, N("Default case: Return NA()"),
    TRUE, NA()
)</f>
        <v>#VALUE!</v>
      </c>
      <c r="V170" s="38"/>
      <c r="W170" s="23">
        <v>-0.66666666666666874</v>
      </c>
      <c r="X170" s="23">
        <v>0.27800000000000002</v>
      </c>
      <c r="Y170" s="23">
        <f t="shared" si="28"/>
        <v>0.27800000000000002</v>
      </c>
      <c r="Z170" s="23" t="str">
        <f t="shared" si="29"/>
        <v>x</v>
      </c>
    </row>
    <row r="171" spans="1:26" ht="16" x14ac:dyDescent="0.2">
      <c r="A171" s="39"/>
      <c r="B171" s="23"/>
      <c r="C171" s="39">
        <f t="shared" si="39"/>
        <v>0</v>
      </c>
      <c r="D171" s="39" t="e">
        <f t="shared" si="40"/>
        <v>#N/A</v>
      </c>
      <c r="E171" s="84" t="str">
        <f t="shared" si="41"/>
        <v/>
      </c>
      <c r="F171" s="39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46">
        <f t="shared" si="22"/>
        <v>2.0416666666666656</v>
      </c>
      <c r="R171" s="81">
        <f t="shared" si="23"/>
        <v>4.9630986023359178E-2</v>
      </c>
      <c r="S171" s="81" cm="1">
        <f t="array" ref="S171">_xlfn.IFS(
    FALSE, N("Check if X1 shading is ON"),
    $S$48&lt;&gt;"x", NA(),
    FALSE, N("Check if case is 'LEFT' and x axis value less than z score"),
    AND($D$67 = "LEFT", $Q171 &lt; IF($H$67="", 0, $H$67)), $R171,
    FALSE, N("Check if case is 'RIGHT' and x axis value greater than z score"),
    AND($D$67 = "RIGHT", $Q171 &gt; IF($H$67="", 0, $H$67)), $R171,
    FALSE, N("Check if case is 'TWO' and both directions"),
    AND(
        $D$67 = "TWO",
        OR($Q171 &lt; -ABS($H$67), $Q171 &gt; ABS($H$68))
    ), $R171,
    FALSE, N("Default case: Return NA()"),
    TRUE, NA()
)</f>
        <v>4.9630986023359178E-2</v>
      </c>
      <c r="T171" s="81" t="e" cm="1">
        <f t="array" ref="T171">_xlfn.IFS(
    FALSE, N("Check if X1 shading is ON"),
    $S$48&lt;&gt;"x", NA(),
    FALSE, N("Check if case is 'LEFT' and x axis value less than z score"),
    AND($D$68 = "LEFT", $Q171 &lt; IF($H$68="", 0, $H$68)), $R171,
    FALSE, N("Check if case is 'RIGHT' and x axis value greater than z score"),
    AND($D$68 = "RIGHT", $Q171 &gt; IF($H$68="", 0, $H$68)), $R171,
    FALSE, N("Default case: Return NA()"),
    TRUE, NA()
)</f>
        <v>#N/A</v>
      </c>
      <c r="U171" s="81" t="e" cm="1">
        <f t="array" ref="U171">_xlfn.IFS(
    FALSE, N("Check if X1 shading is ON"),
    $U$48&lt;&gt;"x", NA(),
    FALSE, N("Check if case is 'LEFT' and x axis value less than z score"),
    AND($D$71 = "LEFT", $Q171 &lt; IF($H$71="", 0, $H$71)), $R171,
    FALSE, N("Check if case is 'RIGHT' and x axis value greater than z score"),
    AND($D$71 = "RIGHT", $Q171 &gt; IF($H$71="", 0, $H$71)), $R171,
    FALSE, N("Check if case is 'TWO' and both directions"),
    AND(
        $D$71 = "TWO",
        OR($Q171 &lt; -ABS($H$71), $Q171 &gt; ABS($H$71))
    ), $R171,
    FALSE, N("Default case: Return NA()"),
    TRUE, NA()
)</f>
        <v>#VALUE!</v>
      </c>
      <c r="V171" s="38"/>
      <c r="W171" s="23">
        <v>-0.50000000000000222</v>
      </c>
      <c r="X171" s="23">
        <v>0.27800000000000002</v>
      </c>
      <c r="Y171" s="23">
        <f t="shared" si="28"/>
        <v>0.27800000000000002</v>
      </c>
      <c r="Z171" s="23" t="str">
        <f t="shared" si="29"/>
        <v>x</v>
      </c>
    </row>
    <row r="172" spans="1:26" ht="16" x14ac:dyDescent="0.2">
      <c r="A172" s="39"/>
      <c r="B172" s="23"/>
      <c r="C172" s="39">
        <f t="shared" si="39"/>
        <v>1</v>
      </c>
      <c r="D172" s="39" t="e">
        <f t="shared" si="40"/>
        <v>#N/A</v>
      </c>
      <c r="E172" s="84" t="str">
        <f t="shared" si="41"/>
        <v/>
      </c>
      <c r="F172" s="39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46">
        <f t="shared" si="22"/>
        <v>2.0833333333333321</v>
      </c>
      <c r="R172" s="81">
        <f t="shared" si="23"/>
        <v>4.5543952872905698E-2</v>
      </c>
      <c r="S172" s="81" cm="1">
        <f t="array" ref="S172">_xlfn.IFS(
    FALSE, N("Check if X1 shading is ON"),
    $S$48&lt;&gt;"x", NA(),
    FALSE, N("Check if case is 'LEFT' and x axis value less than z score"),
    AND($D$67 = "LEFT", $Q172 &lt; IF($H$67="", 0, $H$67)), $R172,
    FALSE, N("Check if case is 'RIGHT' and x axis value greater than z score"),
    AND($D$67 = "RIGHT", $Q172 &gt; IF($H$67="", 0, $H$67)), $R172,
    FALSE, N("Check if case is 'TWO' and both directions"),
    AND(
        $D$67 = "TWO",
        OR($Q172 &lt; -ABS($H$67), $Q172 &gt; ABS($H$68))
    ), $R172,
    FALSE, N("Default case: Return NA()"),
    TRUE, NA()
)</f>
        <v>4.5543952872905698E-2</v>
      </c>
      <c r="T172" s="81" t="e" cm="1">
        <f t="array" ref="T172">_xlfn.IFS(
    FALSE, N("Check if X1 shading is ON"),
    $S$48&lt;&gt;"x", NA(),
    FALSE, N("Check if case is 'LEFT' and x axis value less than z score"),
    AND($D$68 = "LEFT", $Q172 &lt; IF($H$68="", 0, $H$68)), $R172,
    FALSE, N("Check if case is 'RIGHT' and x axis value greater than z score"),
    AND($D$68 = "RIGHT", $Q172 &gt; IF($H$68="", 0, $H$68)), $R172,
    FALSE, N("Default case: Return NA()"),
    TRUE, NA()
)</f>
        <v>#N/A</v>
      </c>
      <c r="U172" s="81" t="e" cm="1">
        <f t="array" ref="U172">_xlfn.IFS(
    FALSE, N("Check if X1 shading is ON"),
    $U$48&lt;&gt;"x", NA(),
    FALSE, N("Check if case is 'LEFT' and x axis value less than z score"),
    AND($D$71 = "LEFT", $Q172 &lt; IF($H$71="", 0, $H$71)), $R172,
    FALSE, N("Check if case is 'RIGHT' and x axis value greater than z score"),
    AND($D$71 = "RIGHT", $Q172 &gt; IF($H$71="", 0, $H$71)), $R172,
    FALSE, N("Check if case is 'TWO' and both directions"),
    AND(
        $D$71 = "TWO",
        OR($Q172 &lt; -ABS($H$71), $Q172 &gt; ABS($H$71))
    ), $R172,
    FALSE, N("Default case: Return NA()"),
    TRUE, NA()
)</f>
        <v>#VALUE!</v>
      </c>
      <c r="V172" s="38"/>
      <c r="W172" s="23">
        <v>-0.33333333333333548</v>
      </c>
      <c r="X172" s="23">
        <v>0.27800000000000002</v>
      </c>
      <c r="Y172" s="23">
        <f t="shared" si="28"/>
        <v>0.27800000000000002</v>
      </c>
      <c r="Z172" s="23" t="str">
        <f t="shared" si="29"/>
        <v>x</v>
      </c>
    </row>
    <row r="173" spans="1:26" ht="16" x14ac:dyDescent="0.2">
      <c r="A173" s="39"/>
      <c r="B173" s="23"/>
      <c r="C173" s="39">
        <f t="shared" si="39"/>
        <v>2</v>
      </c>
      <c r="D173" s="39" t="e">
        <f t="shared" si="40"/>
        <v>#N/A</v>
      </c>
      <c r="E173" s="84" t="str">
        <f t="shared" si="41"/>
        <v/>
      </c>
      <c r="F173" s="39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46">
        <f t="shared" si="22"/>
        <v>2.1249999999999987</v>
      </c>
      <c r="R173" s="81">
        <f t="shared" si="23"/>
        <v>4.1720985256338723E-2</v>
      </c>
      <c r="S173" s="81" cm="1">
        <f t="array" ref="S173">_xlfn.IFS(
    FALSE, N("Check if X1 shading is ON"),
    $S$48&lt;&gt;"x", NA(),
    FALSE, N("Check if case is 'LEFT' and x axis value less than z score"),
    AND($D$67 = "LEFT", $Q173 &lt; IF($H$67="", 0, $H$67)), $R173,
    FALSE, N("Check if case is 'RIGHT' and x axis value greater than z score"),
    AND($D$67 = "RIGHT", $Q173 &gt; IF($H$67="", 0, $H$67)), $R173,
    FALSE, N("Check if case is 'TWO' and both directions"),
    AND(
        $D$67 = "TWO",
        OR($Q173 &lt; -ABS($H$67), $Q173 &gt; ABS($H$68))
    ), $R173,
    FALSE, N("Default case: Return NA()"),
    TRUE, NA()
)</f>
        <v>4.1720985256338723E-2</v>
      </c>
      <c r="T173" s="81" t="e" cm="1">
        <f t="array" ref="T173">_xlfn.IFS(
    FALSE, N("Check if X1 shading is ON"),
    $S$48&lt;&gt;"x", NA(),
    FALSE, N("Check if case is 'LEFT' and x axis value less than z score"),
    AND($D$68 = "LEFT", $Q173 &lt; IF($H$68="", 0, $H$68)), $R173,
    FALSE, N("Check if case is 'RIGHT' and x axis value greater than z score"),
    AND($D$68 = "RIGHT", $Q173 &gt; IF($H$68="", 0, $H$68)), $R173,
    FALSE, N("Default case: Return NA()"),
    TRUE, NA()
)</f>
        <v>#N/A</v>
      </c>
      <c r="U173" s="81" t="e" cm="1">
        <f t="array" ref="U173">_xlfn.IFS(
    FALSE, N("Check if X1 shading is ON"),
    $U$48&lt;&gt;"x", NA(),
    FALSE, N("Check if case is 'LEFT' and x axis value less than z score"),
    AND($D$71 = "LEFT", $Q173 &lt; IF($H$71="", 0, $H$71)), $R173,
    FALSE, N("Check if case is 'RIGHT' and x axis value greater than z score"),
    AND($D$71 = "RIGHT", $Q173 &gt; IF($H$71="", 0, $H$71)), $R173,
    FALSE, N("Check if case is 'TWO' and both directions"),
    AND(
        $D$71 = "TWO",
        OR($Q173 &lt; -ABS($H$71), $Q173 &gt; ABS($H$71))
    ), $R173,
    FALSE, N("Default case: Return NA()"),
    TRUE, NA()
)</f>
        <v>#VALUE!</v>
      </c>
      <c r="V173" s="38"/>
      <c r="W173" s="23">
        <v>-0.16666666666666879</v>
      </c>
      <c r="X173" s="23">
        <v>0.27800000000000002</v>
      </c>
      <c r="Y173" s="23">
        <f t="shared" si="28"/>
        <v>0.27800000000000002</v>
      </c>
      <c r="Z173" s="23" t="str">
        <f t="shared" si="29"/>
        <v>x</v>
      </c>
    </row>
    <row r="174" spans="1:26" ht="16" x14ac:dyDescent="0.2">
      <c r="A174" s="39"/>
      <c r="B174" s="23"/>
      <c r="C174" s="39">
        <f t="shared" si="39"/>
        <v>3</v>
      </c>
      <c r="D174" s="39" t="e">
        <f t="shared" si="40"/>
        <v>#N/A</v>
      </c>
      <c r="E174" s="84" t="str">
        <f t="shared" si="41"/>
        <v/>
      </c>
      <c r="F174" s="39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46">
        <f t="shared" si="22"/>
        <v>2.1666666666666652</v>
      </c>
      <c r="R174" s="81">
        <f t="shared" si="23"/>
        <v>3.8152623506418078E-2</v>
      </c>
      <c r="S174" s="81" cm="1">
        <f t="array" ref="S174">_xlfn.IFS(
    FALSE, N("Check if X1 shading is ON"),
    $S$48&lt;&gt;"x", NA(),
    FALSE, N("Check if case is 'LEFT' and x axis value less than z score"),
    AND($D$67 = "LEFT", $Q174 &lt; IF($H$67="", 0, $H$67)), $R174,
    FALSE, N("Check if case is 'RIGHT' and x axis value greater than z score"),
    AND($D$67 = "RIGHT", $Q174 &gt; IF($H$67="", 0, $H$67)), $R174,
    FALSE, N("Check if case is 'TWO' and both directions"),
    AND(
        $D$67 = "TWO",
        OR($Q174 &lt; -ABS($H$67), $Q174 &gt; ABS($H$68))
    ), $R174,
    FALSE, N("Default case: Return NA()"),
    TRUE, NA()
)</f>
        <v>3.8152623506418078E-2</v>
      </c>
      <c r="T174" s="81" t="e" cm="1">
        <f t="array" ref="T174">_xlfn.IFS(
    FALSE, N("Check if X1 shading is ON"),
    $S$48&lt;&gt;"x", NA(),
    FALSE, N("Check if case is 'LEFT' and x axis value less than z score"),
    AND($D$68 = "LEFT", $Q174 &lt; IF($H$68="", 0, $H$68)), $R174,
    FALSE, N("Check if case is 'RIGHT' and x axis value greater than z score"),
    AND($D$68 = "RIGHT", $Q174 &gt; IF($H$68="", 0, $H$68)), $R174,
    FALSE, N("Default case: Return NA()"),
    TRUE, NA()
)</f>
        <v>#N/A</v>
      </c>
      <c r="U174" s="81" t="e" cm="1">
        <f t="array" ref="U174">_xlfn.IFS(
    FALSE, N("Check if X1 shading is ON"),
    $U$48&lt;&gt;"x", NA(),
    FALSE, N("Check if case is 'LEFT' and x axis value less than z score"),
    AND($D$71 = "LEFT", $Q174 &lt; IF($H$71="", 0, $H$71)), $R174,
    FALSE, N("Check if case is 'RIGHT' and x axis value greater than z score"),
    AND($D$71 = "RIGHT", $Q174 &gt; IF($H$71="", 0, $H$71)), $R174,
    FALSE, N("Check if case is 'TWO' and both directions"),
    AND(
        $D$71 = "TWO",
        OR($Q174 &lt; -ABS($H$71), $Q174 &gt; ABS($H$71))
    ), $R174,
    FALSE, N("Default case: Return NA()"),
    TRUE, NA()
)</f>
        <v>#VALUE!</v>
      </c>
      <c r="V174" s="38"/>
      <c r="W174" s="23">
        <v>0.16666666666666449</v>
      </c>
      <c r="X174" s="23">
        <v>0.27800000000000002</v>
      </c>
      <c r="Y174" s="23">
        <f t="shared" si="28"/>
        <v>0.27800000000000002</v>
      </c>
      <c r="Z174" s="23" t="str">
        <f t="shared" si="29"/>
        <v>x</v>
      </c>
    </row>
    <row r="175" spans="1:26" ht="16" x14ac:dyDescent="0.2">
      <c r="A175" s="39"/>
      <c r="B175" s="23"/>
      <c r="C175" s="23"/>
      <c r="D175" s="39"/>
      <c r="E175" s="39"/>
      <c r="F175" s="39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46">
        <f t="shared" si="22"/>
        <v>2.2083333333333317</v>
      </c>
      <c r="R175" s="81">
        <f t="shared" si="23"/>
        <v>3.4828941387634517E-2</v>
      </c>
      <c r="S175" s="81" cm="1">
        <f t="array" ref="S175">_xlfn.IFS(
    FALSE, N("Check if X1 shading is ON"),
    $S$48&lt;&gt;"x", NA(),
    FALSE, N("Check if case is 'LEFT' and x axis value less than z score"),
    AND($D$67 = "LEFT", $Q175 &lt; IF($H$67="", 0, $H$67)), $R175,
    FALSE, N("Check if case is 'RIGHT' and x axis value greater than z score"),
    AND($D$67 = "RIGHT", $Q175 &gt; IF($H$67="", 0, $H$67)), $R175,
    FALSE, N("Check if case is 'TWO' and both directions"),
    AND(
        $D$67 = "TWO",
        OR($Q175 &lt; -ABS($H$67), $Q175 &gt; ABS($H$68))
    ), $R175,
    FALSE, N("Default case: Return NA()"),
    TRUE, NA()
)</f>
        <v>3.4828941387634517E-2</v>
      </c>
      <c r="T175" s="81" t="e" cm="1">
        <f t="array" ref="T175">_xlfn.IFS(
    FALSE, N("Check if X1 shading is ON"),
    $S$48&lt;&gt;"x", NA(),
    FALSE, N("Check if case is 'LEFT' and x axis value less than z score"),
    AND($D$68 = "LEFT", $Q175 &lt; IF($H$68="", 0, $H$68)), $R175,
    FALSE, N("Check if case is 'RIGHT' and x axis value greater than z score"),
    AND($D$68 = "RIGHT", $Q175 &gt; IF($H$68="", 0, $H$68)), $R175,
    FALSE, N("Default case: Return NA()"),
    TRUE, NA()
)</f>
        <v>#N/A</v>
      </c>
      <c r="U175" s="81" t="e" cm="1">
        <f t="array" ref="U175">_xlfn.IFS(
    FALSE, N("Check if X1 shading is ON"),
    $U$48&lt;&gt;"x", NA(),
    FALSE, N("Check if case is 'LEFT' and x axis value less than z score"),
    AND($D$71 = "LEFT", $Q175 &lt; IF($H$71="", 0, $H$71)), $R175,
    FALSE, N("Check if case is 'RIGHT' and x axis value greater than z score"),
    AND($D$71 = "RIGHT", $Q175 &gt; IF($H$71="", 0, $H$71)), $R175,
    FALSE, N("Check if case is 'TWO' and both directions"),
    AND(
        $D$71 = "TWO",
        OR($Q175 &lt; -ABS($H$71), $Q175 &gt; ABS($H$71))
    ), $R175,
    FALSE, N("Default case: Return NA()"),
    TRUE, NA()
)</f>
        <v>#VALUE!</v>
      </c>
      <c r="V175" s="38"/>
      <c r="W175" s="23">
        <v>0.33333333333333115</v>
      </c>
      <c r="X175" s="23">
        <v>0.27800000000000002</v>
      </c>
      <c r="Y175" s="23">
        <f t="shared" si="28"/>
        <v>0.27800000000000002</v>
      </c>
      <c r="Z175" s="23" t="str">
        <f t="shared" si="29"/>
        <v>x</v>
      </c>
    </row>
    <row r="176" spans="1:26" ht="19" x14ac:dyDescent="0.25">
      <c r="A176" s="78" t="s">
        <v>414</v>
      </c>
      <c r="B176" s="23"/>
      <c r="C176" s="5" t="str">
        <f>$F$66</f>
        <v>σ</v>
      </c>
      <c r="D176" s="110">
        <f>H31</f>
        <v>0</v>
      </c>
      <c r="E176" s="39"/>
      <c r="F176" s="39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46">
        <f t="shared" si="22"/>
        <v>2.2499999999999982</v>
      </c>
      <c r="R176" s="81">
        <f t="shared" si="23"/>
        <v>3.173965183566755E-2</v>
      </c>
      <c r="S176" s="81" cm="1">
        <f t="array" ref="S176">_xlfn.IFS(
    FALSE, N("Check if X1 shading is ON"),
    $S$48&lt;&gt;"x", NA(),
    FALSE, N("Check if case is 'LEFT' and x axis value less than z score"),
    AND($D$67 = "LEFT", $Q176 &lt; IF($H$67="", 0, $H$67)), $R176,
    FALSE, N("Check if case is 'RIGHT' and x axis value greater than z score"),
    AND($D$67 = "RIGHT", $Q176 &gt; IF($H$67="", 0, $H$67)), $R176,
    FALSE, N("Check if case is 'TWO' and both directions"),
    AND(
        $D$67 = "TWO",
        OR($Q176 &lt; -ABS($H$67), $Q176 &gt; ABS($H$68))
    ), $R176,
    FALSE, N("Default case: Return NA()"),
    TRUE, NA()
)</f>
        <v>3.173965183566755E-2</v>
      </c>
      <c r="T176" s="81" t="e" cm="1">
        <f t="array" ref="T176">_xlfn.IFS(
    FALSE, N("Check if X1 shading is ON"),
    $S$48&lt;&gt;"x", NA(),
    FALSE, N("Check if case is 'LEFT' and x axis value less than z score"),
    AND($D$68 = "LEFT", $Q176 &lt; IF($H$68="", 0, $H$68)), $R176,
    FALSE, N("Check if case is 'RIGHT' and x axis value greater than z score"),
    AND($D$68 = "RIGHT", $Q176 &gt; IF($H$68="", 0, $H$68)), $R176,
    FALSE, N("Default case: Return NA()"),
    TRUE, NA()
)</f>
        <v>#N/A</v>
      </c>
      <c r="U176" s="81" t="e" cm="1">
        <f t="array" ref="U176">_xlfn.IFS(
    FALSE, N("Check if X1 shading is ON"),
    $U$48&lt;&gt;"x", NA(),
    FALSE, N("Check if case is 'LEFT' and x axis value less than z score"),
    AND($D$71 = "LEFT", $Q176 &lt; IF($H$71="", 0, $H$71)), $R176,
    FALSE, N("Check if case is 'RIGHT' and x axis value greater than z score"),
    AND($D$71 = "RIGHT", $Q176 &gt; IF($H$71="", 0, $H$71)), $R176,
    FALSE, N("Check if case is 'TWO' and both directions"),
    AND(
        $D$71 = "TWO",
        OR($Q176 &lt; -ABS($H$71), $Q176 &gt; ABS($H$71))
    ), $R176,
    FALSE, N("Default case: Return NA()"),
    TRUE, NA()
)</f>
        <v>#VALUE!</v>
      </c>
      <c r="V176" s="38"/>
      <c r="W176" s="23">
        <v>0.49999999999999789</v>
      </c>
      <c r="X176" s="23">
        <v>0.27800000000000002</v>
      </c>
      <c r="Y176" s="23">
        <f t="shared" si="28"/>
        <v>0.27800000000000002</v>
      </c>
      <c r="Z176" s="23" t="str">
        <f t="shared" si="29"/>
        <v>x</v>
      </c>
    </row>
    <row r="177" spans="1:26" ht="51" x14ac:dyDescent="0.2">
      <c r="A177" s="44" t="s">
        <v>289</v>
      </c>
      <c r="B177" s="5" t="s">
        <v>290</v>
      </c>
      <c r="C177" s="45" t="str">
        <f>LEFT(A176,6)&amp;" "&amp;$B$67&amp;" axis"</f>
        <v>X3 std normal pop axis</v>
      </c>
      <c r="D177" s="45" t="str">
        <f>$B$62&amp;" stdev y"</f>
        <v>0 stdev y</v>
      </c>
      <c r="E177" s="23"/>
      <c r="F177" s="23"/>
      <c r="G177" s="45" t="str">
        <f>$B$67&amp;" stdev labels"</f>
        <v>normal pop stdev labels</v>
      </c>
      <c r="H177" s="38"/>
      <c r="I177" s="38"/>
      <c r="J177" s="38"/>
      <c r="K177" s="38"/>
      <c r="L177" s="38"/>
      <c r="M177" s="38"/>
      <c r="N177" s="38"/>
      <c r="O177" s="38"/>
      <c r="P177" s="38"/>
      <c r="Q177" s="46">
        <f t="shared" si="22"/>
        <v>2.2916666666666647</v>
      </c>
      <c r="R177" s="81">
        <f t="shared" si="23"/>
        <v>2.8874206565747504E-2</v>
      </c>
      <c r="S177" s="81" cm="1">
        <f t="array" ref="S177">_xlfn.IFS(
    FALSE, N("Check if X1 shading is ON"),
    $S$48&lt;&gt;"x", NA(),
    FALSE, N("Check if case is 'LEFT' and x axis value less than z score"),
    AND($D$67 = "LEFT", $Q177 &lt; IF($H$67="", 0, $H$67)), $R177,
    FALSE, N("Check if case is 'RIGHT' and x axis value greater than z score"),
    AND($D$67 = "RIGHT", $Q177 &gt; IF($H$67="", 0, $H$67)), $R177,
    FALSE, N("Check if case is 'TWO' and both directions"),
    AND(
        $D$67 = "TWO",
        OR($Q177 &lt; -ABS($H$67), $Q177 &gt; ABS($H$68))
    ), $R177,
    FALSE, N("Default case: Return NA()"),
    TRUE, NA()
)</f>
        <v>2.8874206565747504E-2</v>
      </c>
      <c r="T177" s="81" t="e" cm="1">
        <f t="array" ref="T177">_xlfn.IFS(
    FALSE, N("Check if X1 shading is ON"),
    $S$48&lt;&gt;"x", NA(),
    FALSE, N("Check if case is 'LEFT' and x axis value less than z score"),
    AND($D$68 = "LEFT", $Q177 &lt; IF($H$68="", 0, $H$68)), $R177,
    FALSE, N("Check if case is 'RIGHT' and x axis value greater than z score"),
    AND($D$68 = "RIGHT", $Q177 &gt; IF($H$68="", 0, $H$68)), $R177,
    FALSE, N("Default case: Return NA()"),
    TRUE, NA()
)</f>
        <v>#N/A</v>
      </c>
      <c r="U177" s="81" t="e" cm="1">
        <f t="array" ref="U177">_xlfn.IFS(
    FALSE, N("Check if X1 shading is ON"),
    $U$48&lt;&gt;"x", NA(),
    FALSE, N("Check if case is 'LEFT' and x axis value less than z score"),
    AND($D$71 = "LEFT", $Q177 &lt; IF($H$71="", 0, $H$71)), $R177,
    FALSE, N("Check if case is 'RIGHT' and x axis value greater than z score"),
    AND($D$71 = "RIGHT", $Q177 &gt; IF($H$71="", 0, $H$71)), $R177,
    FALSE, N("Check if case is 'TWO' and both directions"),
    AND(
        $D$71 = "TWO",
        OR($Q177 &lt; -ABS($H$71), $Q177 &gt; ABS($H$71))
    ), $R177,
    FALSE, N("Default case: Return NA()"),
    TRUE, NA()
)</f>
        <v>#VALUE!</v>
      </c>
      <c r="V177" s="38"/>
      <c r="W177" s="23">
        <v>0.66666666666666441</v>
      </c>
      <c r="X177" s="23">
        <v>0.27800000000000002</v>
      </c>
      <c r="Y177" s="23">
        <f t="shared" si="28"/>
        <v>0.27800000000000002</v>
      </c>
      <c r="Z177" s="23" t="str">
        <f t="shared" si="29"/>
        <v>x</v>
      </c>
    </row>
    <row r="178" spans="1:26" ht="16" x14ac:dyDescent="0.2">
      <c r="A178" s="39">
        <f>L60</f>
        <v>0</v>
      </c>
      <c r="B178" s="23">
        <f>B167+0.03</f>
        <v>-0.17</v>
      </c>
      <c r="C178" s="39">
        <f>C157</f>
        <v>-4</v>
      </c>
      <c r="D178" s="39" t="e">
        <f>IF(
    A178="x",
    B178,
    NA()
)</f>
        <v>#N/A</v>
      </c>
      <c r="E178" s="16"/>
      <c r="F178" s="108">
        <f>D176</f>
        <v>0</v>
      </c>
      <c r="G178" s="84" t="str">
        <f>IF($F$67 = "", "",
    C176&amp;" = "&amp;TEXT(F178,
        IF($L$62 = 0,
            "#,##0;-#,##0;0",
            "#,##0." &amp; REPT("0", $L$62) &amp; ";-#,##0." &amp; REPT("0", $L$62) &amp; ";0"
        )
    )
)</f>
        <v>σ = 0</v>
      </c>
      <c r="H178" s="38"/>
      <c r="I178" s="38"/>
      <c r="J178" s="38"/>
      <c r="K178" s="38"/>
      <c r="L178" s="38"/>
      <c r="M178" s="38"/>
      <c r="N178" s="38"/>
      <c r="O178" s="38"/>
      <c r="P178" s="38"/>
      <c r="Q178" s="46">
        <f t="shared" si="22"/>
        <v>2.3333333333333313</v>
      </c>
      <c r="R178" s="81">
        <f t="shared" si="23"/>
        <v>2.6221889093709622E-2</v>
      </c>
      <c r="S178" s="81" cm="1">
        <f t="array" ref="S178">_xlfn.IFS(
    FALSE, N("Check if X1 shading is ON"),
    $S$48&lt;&gt;"x", NA(),
    FALSE, N("Check if case is 'LEFT' and x axis value less than z score"),
    AND($D$67 = "LEFT", $Q178 &lt; IF($H$67="", 0, $H$67)), $R178,
    FALSE, N("Check if case is 'RIGHT' and x axis value greater than z score"),
    AND($D$67 = "RIGHT", $Q178 &gt; IF($H$67="", 0, $H$67)), $R178,
    FALSE, N("Check if case is 'TWO' and both directions"),
    AND(
        $D$67 = "TWO",
        OR($Q178 &lt; -ABS($H$67), $Q178 &gt; ABS($H$68))
    ), $R178,
    FALSE, N("Default case: Return NA()"),
    TRUE, NA()
)</f>
        <v>2.6221889093709622E-2</v>
      </c>
      <c r="T178" s="81" t="e" cm="1">
        <f t="array" ref="T178">_xlfn.IFS(
    FALSE, N("Check if X1 shading is ON"),
    $S$48&lt;&gt;"x", NA(),
    FALSE, N("Check if case is 'LEFT' and x axis value less than z score"),
    AND($D$68 = "LEFT", $Q178 &lt; IF($H$68="", 0, $H$68)), $R178,
    FALSE, N("Check if case is 'RIGHT' and x axis value greater than z score"),
    AND($D$68 = "RIGHT", $Q178 &gt; IF($H$68="", 0, $H$68)), $R178,
    FALSE, N("Default case: Return NA()"),
    TRUE, NA()
)</f>
        <v>#N/A</v>
      </c>
      <c r="U178" s="81" t="e" cm="1">
        <f t="array" ref="U178">_xlfn.IFS(
    FALSE, N("Check if X1 shading is ON"),
    $U$48&lt;&gt;"x", NA(),
    FALSE, N("Check if case is 'LEFT' and x axis value less than z score"),
    AND($D$71 = "LEFT", $Q178 &lt; IF($H$71="", 0, $H$71)), $R178,
    FALSE, N("Check if case is 'RIGHT' and x axis value greater than z score"),
    AND($D$71 = "RIGHT", $Q178 &gt; IF($H$71="", 0, $H$71)), $R178,
    FALSE, N("Check if case is 'TWO' and both directions"),
    AND(
        $D$71 = "TWO",
        OR($Q178 &lt; -ABS($H$71), $Q178 &gt; ABS($H$71))
    ), $R178,
    FALSE, N("Default case: Return NA()"),
    TRUE, NA()
)</f>
        <v>#VALUE!</v>
      </c>
      <c r="V178" s="38"/>
      <c r="W178" s="23">
        <v>-0.66666666666666874</v>
      </c>
      <c r="X178" s="23">
        <v>0.30199999999999999</v>
      </c>
      <c r="Y178" s="23">
        <f t="shared" si="28"/>
        <v>0.30199999999999999</v>
      </c>
      <c r="Z178" s="23" t="str">
        <f t="shared" si="29"/>
        <v>x</v>
      </c>
    </row>
    <row r="179" spans="1:26" ht="16" x14ac:dyDescent="0.2">
      <c r="A179" s="39"/>
      <c r="B179" s="23"/>
      <c r="C179" s="39">
        <f t="shared" ref="C179:C184" si="42">C158</f>
        <v>-3</v>
      </c>
      <c r="D179" s="39" t="e">
        <f>D178</f>
        <v>#N/A</v>
      </c>
      <c r="E179" s="23">
        <v>-3</v>
      </c>
      <c r="F179" s="109">
        <f t="shared" ref="F179:F185" si="43">E179*$F$67</f>
        <v>-30</v>
      </c>
      <c r="G179" s="84" t="str">
        <f t="shared" ref="G179:G185" si="44">IF($F$67 = "", "",
    TEXT(F179,
        IF($L$62 = 0,
            "+#,##0;-#,##0;0",
            "+#,##0." &amp; REPT("0", $L$62) &amp; ";-#,##0." &amp; REPT("0", $L$62) &amp; ";0"
        )
    )
)</f>
        <v>-30</v>
      </c>
      <c r="H179" s="38"/>
      <c r="I179" s="38"/>
      <c r="J179" s="38"/>
      <c r="K179" s="38"/>
      <c r="L179" s="38"/>
      <c r="M179" s="38"/>
      <c r="N179" s="38"/>
      <c r="O179" s="38"/>
      <c r="P179" s="38"/>
      <c r="Q179" s="46">
        <f t="shared" ref="Q179:Q194" si="45">Q178+$P$52</f>
        <v>2.3749999999999978</v>
      </c>
      <c r="R179" s="81">
        <f t="shared" ref="R179:R194" si="46">IF(
    LEFT($B$67,1) ="T",
    _xlfn.T.DIST(Q179, $A$67-1, FALSE),
    _xlfn.NORM.S.DIST(Q179, FALSE)
)</f>
        <v>2.3771900829913931E-2</v>
      </c>
      <c r="S179" s="81" cm="1">
        <f t="array" ref="S179">_xlfn.IFS(
    FALSE, N("Check if X1 shading is ON"),
    $S$48&lt;&gt;"x", NA(),
    FALSE, N("Check if case is 'LEFT' and x axis value less than z score"),
    AND($D$67 = "LEFT", $Q179 &lt; IF($H$67="", 0, $H$67)), $R179,
    FALSE, N("Check if case is 'RIGHT' and x axis value greater than z score"),
    AND($D$67 = "RIGHT", $Q179 &gt; IF($H$67="", 0, $H$67)), $R179,
    FALSE, N("Check if case is 'TWO' and both directions"),
    AND(
        $D$67 = "TWO",
        OR($Q179 &lt; -ABS($H$67), $Q179 &gt; ABS($H$68))
    ), $R179,
    FALSE, N("Default case: Return NA()"),
    TRUE, NA()
)</f>
        <v>2.3771900829913931E-2</v>
      </c>
      <c r="T179" s="81" t="e" cm="1">
        <f t="array" ref="T179">_xlfn.IFS(
    FALSE, N("Check if X1 shading is ON"),
    $S$48&lt;&gt;"x", NA(),
    FALSE, N("Check if case is 'LEFT' and x axis value less than z score"),
    AND($D$68 = "LEFT", $Q179 &lt; IF($H$68="", 0, $H$68)), $R179,
    FALSE, N("Check if case is 'RIGHT' and x axis value greater than z score"),
    AND($D$68 = "RIGHT", $Q179 &gt; IF($H$68="", 0, $H$68)), $R179,
    FALSE, N("Default case: Return NA()"),
    TRUE, NA()
)</f>
        <v>#N/A</v>
      </c>
      <c r="U179" s="81" t="e" cm="1">
        <f t="array" ref="U179">_xlfn.IFS(
    FALSE, N("Check if X1 shading is ON"),
    $U$48&lt;&gt;"x", NA(),
    FALSE, N("Check if case is 'LEFT' and x axis value less than z score"),
    AND($D$71 = "LEFT", $Q179 &lt; IF($H$71="", 0, $H$71)), $R179,
    FALSE, N("Check if case is 'RIGHT' and x axis value greater than z score"),
    AND($D$71 = "RIGHT", $Q179 &gt; IF($H$71="", 0, $H$71)), $R179,
    FALSE, N("Check if case is 'TWO' and both directions"),
    AND(
        $D$71 = "TWO",
        OR($Q179 &lt; -ABS($H$71), $Q179 &gt; ABS($H$71))
    ), $R179,
    FALSE, N("Default case: Return NA()"),
    TRUE, NA()
)</f>
        <v>#VALUE!</v>
      </c>
      <c r="V179" s="38"/>
      <c r="W179" s="23">
        <v>-0.50000000000000222</v>
      </c>
      <c r="X179" s="23">
        <v>0.30199999999999999</v>
      </c>
      <c r="Y179" s="23">
        <f t="shared" si="28"/>
        <v>0.30199999999999999</v>
      </c>
      <c r="Z179" s="23" t="str">
        <f t="shared" si="29"/>
        <v>x</v>
      </c>
    </row>
    <row r="180" spans="1:26" ht="16" x14ac:dyDescent="0.2">
      <c r="A180" s="39"/>
      <c r="B180" s="23"/>
      <c r="C180" s="39">
        <f t="shared" si="42"/>
        <v>-2</v>
      </c>
      <c r="D180" s="39" t="e">
        <f t="shared" ref="D180:D185" si="47">D179</f>
        <v>#N/A</v>
      </c>
      <c r="E180" s="23">
        <v>-2</v>
      </c>
      <c r="F180" s="109">
        <f t="shared" si="43"/>
        <v>-20</v>
      </c>
      <c r="G180" s="84" t="str">
        <f t="shared" si="44"/>
        <v>-20</v>
      </c>
      <c r="H180" s="38"/>
      <c r="I180" s="38"/>
      <c r="J180" s="38"/>
      <c r="K180" s="38"/>
      <c r="L180" s="38"/>
      <c r="M180" s="38"/>
      <c r="N180" s="38"/>
      <c r="O180" s="38"/>
      <c r="P180" s="38"/>
      <c r="Q180" s="46">
        <f t="shared" si="45"/>
        <v>2.4166666666666643</v>
      </c>
      <c r="R180" s="81">
        <f t="shared" si="46"/>
        <v>2.1513440016773775E-2</v>
      </c>
      <c r="S180" s="81" cm="1">
        <f t="array" ref="S180">_xlfn.IFS(
    FALSE, N("Check if X1 shading is ON"),
    $S$48&lt;&gt;"x", NA(),
    FALSE, N("Check if case is 'LEFT' and x axis value less than z score"),
    AND($D$67 = "LEFT", $Q180 &lt; IF($H$67="", 0, $H$67)), $R180,
    FALSE, N("Check if case is 'RIGHT' and x axis value greater than z score"),
    AND($D$67 = "RIGHT", $Q180 &gt; IF($H$67="", 0, $H$67)), $R180,
    FALSE, N("Check if case is 'TWO' and both directions"),
    AND(
        $D$67 = "TWO",
        OR($Q180 &lt; -ABS($H$67), $Q180 &gt; ABS($H$68))
    ), $R180,
    FALSE, N("Default case: Return NA()"),
    TRUE, NA()
)</f>
        <v>2.1513440016773775E-2</v>
      </c>
      <c r="T180" s="81" t="e" cm="1">
        <f t="array" ref="T180">_xlfn.IFS(
    FALSE, N("Check if X1 shading is ON"),
    $S$48&lt;&gt;"x", NA(),
    FALSE, N("Check if case is 'LEFT' and x axis value less than z score"),
    AND($D$68 = "LEFT", $Q180 &lt; IF($H$68="", 0, $H$68)), $R180,
    FALSE, N("Check if case is 'RIGHT' and x axis value greater than z score"),
    AND($D$68 = "RIGHT", $Q180 &gt; IF($H$68="", 0, $H$68)), $R180,
    FALSE, N("Default case: Return NA()"),
    TRUE, NA()
)</f>
        <v>#N/A</v>
      </c>
      <c r="U180" s="81" t="e" cm="1">
        <f t="array" ref="U180">_xlfn.IFS(
    FALSE, N("Check if X1 shading is ON"),
    $U$48&lt;&gt;"x", NA(),
    FALSE, N("Check if case is 'LEFT' and x axis value less than z score"),
    AND($D$71 = "LEFT", $Q180 &lt; IF($H$71="", 0, $H$71)), $R180,
    FALSE, N("Check if case is 'RIGHT' and x axis value greater than z score"),
    AND($D$71 = "RIGHT", $Q180 &gt; IF($H$71="", 0, $H$71)), $R180,
    FALSE, N("Check if case is 'TWO' and both directions"),
    AND(
        $D$71 = "TWO",
        OR($Q180 &lt; -ABS($H$71), $Q180 &gt; ABS($H$71))
    ), $R180,
    FALSE, N("Default case: Return NA()"),
    TRUE, NA()
)</f>
        <v>#VALUE!</v>
      </c>
      <c r="V180" s="38"/>
      <c r="W180" s="23">
        <v>-0.33333333333333548</v>
      </c>
      <c r="X180" s="23">
        <v>0.30199999999999999</v>
      </c>
      <c r="Y180" s="23">
        <f t="shared" si="28"/>
        <v>0.30199999999999999</v>
      </c>
      <c r="Z180" s="23" t="str">
        <f t="shared" si="29"/>
        <v>x</v>
      </c>
    </row>
    <row r="181" spans="1:26" ht="16" x14ac:dyDescent="0.2">
      <c r="A181" s="39"/>
      <c r="B181" s="23"/>
      <c r="C181" s="39">
        <f t="shared" si="42"/>
        <v>-1</v>
      </c>
      <c r="D181" s="39" t="e">
        <f t="shared" si="47"/>
        <v>#N/A</v>
      </c>
      <c r="E181" s="23">
        <v>-1</v>
      </c>
      <c r="F181" s="109">
        <f t="shared" si="43"/>
        <v>-10</v>
      </c>
      <c r="G181" s="84" t="str">
        <f t="shared" si="44"/>
        <v>-10</v>
      </c>
      <c r="H181" s="38"/>
      <c r="I181" s="38"/>
      <c r="J181" s="38"/>
      <c r="K181" s="38"/>
      <c r="L181" s="38"/>
      <c r="M181" s="38"/>
      <c r="N181" s="38"/>
      <c r="O181" s="38"/>
      <c r="P181" s="38"/>
      <c r="Q181" s="46">
        <f t="shared" si="45"/>
        <v>2.4583333333333308</v>
      </c>
      <c r="R181" s="81">
        <f t="shared" si="46"/>
        <v>1.9435773384265099E-2</v>
      </c>
      <c r="S181" s="81" cm="1">
        <f t="array" ref="S181">_xlfn.IFS(
    FALSE, N("Check if X1 shading is ON"),
    $S$48&lt;&gt;"x", NA(),
    FALSE, N("Check if case is 'LEFT' and x axis value less than z score"),
    AND($D$67 = "LEFT", $Q181 &lt; IF($H$67="", 0, $H$67)), $R181,
    FALSE, N("Check if case is 'RIGHT' and x axis value greater than z score"),
    AND($D$67 = "RIGHT", $Q181 &gt; IF($H$67="", 0, $H$67)), $R181,
    FALSE, N("Check if case is 'TWO' and both directions"),
    AND(
        $D$67 = "TWO",
        OR($Q181 &lt; -ABS($H$67), $Q181 &gt; ABS($H$68))
    ), $R181,
    FALSE, N("Default case: Return NA()"),
    TRUE, NA()
)</f>
        <v>1.9435773384265099E-2</v>
      </c>
      <c r="T181" s="81" t="e" cm="1">
        <f t="array" ref="T181">_xlfn.IFS(
    FALSE, N("Check if X1 shading is ON"),
    $S$48&lt;&gt;"x", NA(),
    FALSE, N("Check if case is 'LEFT' and x axis value less than z score"),
    AND($D$68 = "LEFT", $Q181 &lt; IF($H$68="", 0, $H$68)), $R181,
    FALSE, N("Check if case is 'RIGHT' and x axis value greater than z score"),
    AND($D$68 = "RIGHT", $Q181 &gt; IF($H$68="", 0, $H$68)), $R181,
    FALSE, N("Default case: Return NA()"),
    TRUE, NA()
)</f>
        <v>#N/A</v>
      </c>
      <c r="U181" s="81" t="e" cm="1">
        <f t="array" ref="U181">_xlfn.IFS(
    FALSE, N("Check if X1 shading is ON"),
    $U$48&lt;&gt;"x", NA(),
    FALSE, N("Check if case is 'LEFT' and x axis value less than z score"),
    AND($D$71 = "LEFT", $Q181 &lt; IF($H$71="", 0, $H$71)), $R181,
    FALSE, N("Check if case is 'RIGHT' and x axis value greater than z score"),
    AND($D$71 = "RIGHT", $Q181 &gt; IF($H$71="", 0, $H$71)), $R181,
    FALSE, N("Check if case is 'TWO' and both directions"),
    AND(
        $D$71 = "TWO",
        OR($Q181 &lt; -ABS($H$71), $Q181 &gt; ABS($H$71))
    ), $R181,
    FALSE, N("Default case: Return NA()"),
    TRUE, NA()
)</f>
        <v>#VALUE!</v>
      </c>
      <c r="V181" s="38"/>
      <c r="W181" s="23">
        <v>-0.16666666666666879</v>
      </c>
      <c r="X181" s="23">
        <v>0.30199999999999999</v>
      </c>
      <c r="Y181" s="23">
        <f t="shared" si="28"/>
        <v>0.30199999999999999</v>
      </c>
      <c r="Z181" s="23" t="str">
        <f t="shared" si="29"/>
        <v>x</v>
      </c>
    </row>
    <row r="182" spans="1:26" ht="16" x14ac:dyDescent="0.2">
      <c r="A182" s="39"/>
      <c r="B182" s="23"/>
      <c r="C182" s="39">
        <f t="shared" si="42"/>
        <v>0</v>
      </c>
      <c r="D182" s="39" t="e">
        <f t="shared" si="47"/>
        <v>#N/A</v>
      </c>
      <c r="E182" s="48">
        <v>0</v>
      </c>
      <c r="F182" s="109">
        <f t="shared" si="43"/>
        <v>0</v>
      </c>
      <c r="G182" s="84" t="str">
        <f t="shared" si="44"/>
        <v>0</v>
      </c>
      <c r="H182" s="38"/>
      <c r="I182" s="38"/>
      <c r="J182" s="38"/>
      <c r="K182" s="38"/>
      <c r="L182" s="38"/>
      <c r="M182" s="38"/>
      <c r="N182" s="38"/>
      <c r="O182" s="38"/>
      <c r="P182" s="38"/>
      <c r="Q182" s="46">
        <f t="shared" si="45"/>
        <v>2.4999999999999973</v>
      </c>
      <c r="R182" s="81">
        <f t="shared" si="46"/>
        <v>1.7528300493568655E-2</v>
      </c>
      <c r="S182" s="81" cm="1">
        <f t="array" ref="S182">_xlfn.IFS(
    FALSE, N("Check if X1 shading is ON"),
    $S$48&lt;&gt;"x", NA(),
    FALSE, N("Check if case is 'LEFT' and x axis value less than z score"),
    AND($D$67 = "LEFT", $Q182 &lt; IF($H$67="", 0, $H$67)), $R182,
    FALSE, N("Check if case is 'RIGHT' and x axis value greater than z score"),
    AND($D$67 = "RIGHT", $Q182 &gt; IF($H$67="", 0, $H$67)), $R182,
    FALSE, N("Check if case is 'TWO' and both directions"),
    AND(
        $D$67 = "TWO",
        OR($Q182 &lt; -ABS($H$67), $Q182 &gt; ABS($H$68))
    ), $R182,
    FALSE, N("Default case: Return NA()"),
    TRUE, NA()
)</f>
        <v>1.7528300493568655E-2</v>
      </c>
      <c r="T182" s="81" t="e" cm="1">
        <f t="array" ref="T182">_xlfn.IFS(
    FALSE, N("Check if X1 shading is ON"),
    $S$48&lt;&gt;"x", NA(),
    FALSE, N("Check if case is 'LEFT' and x axis value less than z score"),
    AND($D$68 = "LEFT", $Q182 &lt; IF($H$68="", 0, $H$68)), $R182,
    FALSE, N("Check if case is 'RIGHT' and x axis value greater than z score"),
    AND($D$68 = "RIGHT", $Q182 &gt; IF($H$68="", 0, $H$68)), $R182,
    FALSE, N("Default case: Return NA()"),
    TRUE, NA()
)</f>
        <v>#N/A</v>
      </c>
      <c r="U182" s="81" t="e" cm="1">
        <f t="array" ref="U182">_xlfn.IFS(
    FALSE, N("Check if X1 shading is ON"),
    $U$48&lt;&gt;"x", NA(),
    FALSE, N("Check if case is 'LEFT' and x axis value less than z score"),
    AND($D$71 = "LEFT", $Q182 &lt; IF($H$71="", 0, $H$71)), $R182,
    FALSE, N("Check if case is 'RIGHT' and x axis value greater than z score"),
    AND($D$71 = "RIGHT", $Q182 &gt; IF($H$71="", 0, $H$71)), $R182,
    FALSE, N("Check if case is 'TWO' and both directions"),
    AND(
        $D$71 = "TWO",
        OR($Q182 &lt; -ABS($H$71), $Q182 &gt; ABS($H$71))
    ), $R182,
    FALSE, N("Default case: Return NA()"),
    TRUE, NA()
)</f>
        <v>#VALUE!</v>
      </c>
      <c r="V182" s="38"/>
      <c r="W182" s="23">
        <v>0.16666666666666449</v>
      </c>
      <c r="X182" s="23">
        <v>0.30199999999999999</v>
      </c>
      <c r="Y182" s="23">
        <f t="shared" si="28"/>
        <v>0.30199999999999999</v>
      </c>
      <c r="Z182" s="23" t="str">
        <f t="shared" si="29"/>
        <v>x</v>
      </c>
    </row>
    <row r="183" spans="1:26" ht="16" x14ac:dyDescent="0.2">
      <c r="A183" s="39"/>
      <c r="B183" s="23"/>
      <c r="C183" s="39">
        <f t="shared" si="42"/>
        <v>1</v>
      </c>
      <c r="D183" s="39" t="e">
        <f t="shared" si="47"/>
        <v>#N/A</v>
      </c>
      <c r="E183" s="48">
        <v>1</v>
      </c>
      <c r="F183" s="109">
        <f t="shared" si="43"/>
        <v>10</v>
      </c>
      <c r="G183" s="84" t="str">
        <f t="shared" si="44"/>
        <v>+10</v>
      </c>
      <c r="H183" s="38"/>
      <c r="I183" s="38"/>
      <c r="J183" s="38"/>
      <c r="K183" s="38"/>
      <c r="L183" s="38"/>
      <c r="M183" s="38"/>
      <c r="N183" s="38"/>
      <c r="O183" s="38"/>
      <c r="P183" s="38"/>
      <c r="Q183" s="46">
        <f t="shared" si="45"/>
        <v>2.5416666666666639</v>
      </c>
      <c r="R183" s="81">
        <f t="shared" si="46"/>
        <v>1.5780610826231976E-2</v>
      </c>
      <c r="S183" s="81" cm="1">
        <f t="array" ref="S183">_xlfn.IFS(
    FALSE, N("Check if X1 shading is ON"),
    $S$48&lt;&gt;"x", NA(),
    FALSE, N("Check if case is 'LEFT' and x axis value less than z score"),
    AND($D$67 = "LEFT", $Q183 &lt; IF($H$67="", 0, $H$67)), $R183,
    FALSE, N("Check if case is 'RIGHT' and x axis value greater than z score"),
    AND($D$67 = "RIGHT", $Q183 &gt; IF($H$67="", 0, $H$67)), $R183,
    FALSE, N("Check if case is 'TWO' and both directions"),
    AND(
        $D$67 = "TWO",
        OR($Q183 &lt; -ABS($H$67), $Q183 &gt; ABS($H$68))
    ), $R183,
    FALSE, N("Default case: Return NA()"),
    TRUE, NA()
)</f>
        <v>1.5780610826231976E-2</v>
      </c>
      <c r="T183" s="81" t="e" cm="1">
        <f t="array" ref="T183">_xlfn.IFS(
    FALSE, N("Check if X1 shading is ON"),
    $S$48&lt;&gt;"x", NA(),
    FALSE, N("Check if case is 'LEFT' and x axis value less than z score"),
    AND($D$68 = "LEFT", $Q183 &lt; IF($H$68="", 0, $H$68)), $R183,
    FALSE, N("Check if case is 'RIGHT' and x axis value greater than z score"),
    AND($D$68 = "RIGHT", $Q183 &gt; IF($H$68="", 0, $H$68)), $R183,
    FALSE, N("Default case: Return NA()"),
    TRUE, NA()
)</f>
        <v>#N/A</v>
      </c>
      <c r="U183" s="81" t="e" cm="1">
        <f t="array" ref="U183">_xlfn.IFS(
    FALSE, N("Check if X1 shading is ON"),
    $U$48&lt;&gt;"x", NA(),
    FALSE, N("Check if case is 'LEFT' and x axis value less than z score"),
    AND($D$71 = "LEFT", $Q183 &lt; IF($H$71="", 0, $H$71)), $R183,
    FALSE, N("Check if case is 'RIGHT' and x axis value greater than z score"),
    AND($D$71 = "RIGHT", $Q183 &gt; IF($H$71="", 0, $H$71)), $R183,
    FALSE, N("Check if case is 'TWO' and both directions"),
    AND(
        $D$71 = "TWO",
        OR($Q183 &lt; -ABS($H$71), $Q183 &gt; ABS($H$71))
    ), $R183,
    FALSE, N("Default case: Return NA()"),
    TRUE, NA()
)</f>
        <v>#VALUE!</v>
      </c>
      <c r="V183" s="38"/>
      <c r="W183" s="23">
        <v>0.33333333333333115</v>
      </c>
      <c r="X183" s="23">
        <v>0.30199999999999999</v>
      </c>
      <c r="Y183" s="23">
        <f t="shared" si="28"/>
        <v>0.30199999999999999</v>
      </c>
      <c r="Z183" s="23" t="str">
        <f t="shared" si="29"/>
        <v>x</v>
      </c>
    </row>
    <row r="184" spans="1:26" ht="16" x14ac:dyDescent="0.2">
      <c r="A184" s="39"/>
      <c r="B184" s="23"/>
      <c r="C184" s="39">
        <f t="shared" si="42"/>
        <v>2</v>
      </c>
      <c r="D184" s="39" t="e">
        <f t="shared" si="47"/>
        <v>#N/A</v>
      </c>
      <c r="E184" s="48">
        <v>2</v>
      </c>
      <c r="F184" s="109">
        <f t="shared" si="43"/>
        <v>20</v>
      </c>
      <c r="G184" s="84" t="str">
        <f t="shared" si="44"/>
        <v>+20</v>
      </c>
      <c r="H184" s="38"/>
      <c r="I184" s="38"/>
      <c r="J184" s="38"/>
      <c r="K184" s="38"/>
      <c r="L184" s="38"/>
      <c r="M184" s="38"/>
      <c r="N184" s="38"/>
      <c r="O184" s="38"/>
      <c r="P184" s="38"/>
      <c r="Q184" s="46">
        <f t="shared" si="45"/>
        <v>2.5833333333333304</v>
      </c>
      <c r="R184" s="81">
        <f t="shared" si="46"/>
        <v>1.4182533754437414E-2</v>
      </c>
      <c r="S184" s="81" cm="1">
        <f t="array" ref="S184">_xlfn.IFS(
    FALSE, N("Check if X1 shading is ON"),
    $S$48&lt;&gt;"x", NA(),
    FALSE, N("Check if case is 'LEFT' and x axis value less than z score"),
    AND($D$67 = "LEFT", $Q184 &lt; IF($H$67="", 0, $H$67)), $R184,
    FALSE, N("Check if case is 'RIGHT' and x axis value greater than z score"),
    AND($D$67 = "RIGHT", $Q184 &gt; IF($H$67="", 0, $H$67)), $R184,
    FALSE, N("Check if case is 'TWO' and both directions"),
    AND(
        $D$67 = "TWO",
        OR($Q184 &lt; -ABS($H$67), $Q184 &gt; ABS($H$68))
    ), $R184,
    FALSE, N("Default case: Return NA()"),
    TRUE, NA()
)</f>
        <v>1.4182533754437414E-2</v>
      </c>
      <c r="T184" s="81" t="e" cm="1">
        <f t="array" ref="T184">_xlfn.IFS(
    FALSE, N("Check if X1 shading is ON"),
    $S$48&lt;&gt;"x", NA(),
    FALSE, N("Check if case is 'LEFT' and x axis value less than z score"),
    AND($D$68 = "LEFT", $Q184 &lt; IF($H$68="", 0, $H$68)), $R184,
    FALSE, N("Check if case is 'RIGHT' and x axis value greater than z score"),
    AND($D$68 = "RIGHT", $Q184 &gt; IF($H$68="", 0, $H$68)), $R184,
    FALSE, N("Default case: Return NA()"),
    TRUE, NA()
)</f>
        <v>#N/A</v>
      </c>
      <c r="U184" s="81" t="e" cm="1">
        <f t="array" ref="U184">_xlfn.IFS(
    FALSE, N("Check if X1 shading is ON"),
    $U$48&lt;&gt;"x", NA(),
    FALSE, N("Check if case is 'LEFT' and x axis value less than z score"),
    AND($D$71 = "LEFT", $Q184 &lt; IF($H$71="", 0, $H$71)), $R184,
    FALSE, N("Check if case is 'RIGHT' and x axis value greater than z score"),
    AND($D$71 = "RIGHT", $Q184 &gt; IF($H$71="", 0, $H$71)), $R184,
    FALSE, N("Check if case is 'TWO' and both directions"),
    AND(
        $D$71 = "TWO",
        OR($Q184 &lt; -ABS($H$71), $Q184 &gt; ABS($H$71))
    ), $R184,
    FALSE, N("Default case: Return NA()"),
    TRUE, NA()
)</f>
        <v>#VALUE!</v>
      </c>
      <c r="V184" s="38"/>
      <c r="W184" s="23">
        <v>0.49999999999999789</v>
      </c>
      <c r="X184" s="23">
        <v>0.30199999999999999</v>
      </c>
      <c r="Y184" s="23">
        <f t="shared" si="28"/>
        <v>0.30199999999999999</v>
      </c>
      <c r="Z184" s="23" t="str">
        <f t="shared" si="29"/>
        <v>x</v>
      </c>
    </row>
    <row r="185" spans="1:26" ht="16" x14ac:dyDescent="0.2">
      <c r="A185" s="39"/>
      <c r="B185" s="23"/>
      <c r="C185" s="39">
        <f>C164</f>
        <v>3</v>
      </c>
      <c r="D185" s="39" t="e">
        <f t="shared" si="47"/>
        <v>#N/A</v>
      </c>
      <c r="E185" s="48">
        <v>3</v>
      </c>
      <c r="F185" s="109">
        <f t="shared" si="43"/>
        <v>30</v>
      </c>
      <c r="G185" s="84" t="str">
        <f t="shared" si="44"/>
        <v>+30</v>
      </c>
      <c r="H185" s="38"/>
      <c r="I185" s="38"/>
      <c r="J185" s="38"/>
      <c r="K185" s="38"/>
      <c r="L185" s="38"/>
      <c r="M185" s="38"/>
      <c r="N185" s="38"/>
      <c r="O185" s="38"/>
      <c r="P185" s="38"/>
      <c r="Q185" s="46">
        <f t="shared" si="45"/>
        <v>2.6249999999999969</v>
      </c>
      <c r="R185" s="81">
        <f t="shared" si="46"/>
        <v>1.2724181596831535E-2</v>
      </c>
      <c r="S185" s="81" cm="1">
        <f t="array" ref="S185">_xlfn.IFS(
    FALSE, N("Check if X1 shading is ON"),
    $S$48&lt;&gt;"x", NA(),
    FALSE, N("Check if case is 'LEFT' and x axis value less than z score"),
    AND($D$67 = "LEFT", $Q185 &lt; IF($H$67="", 0, $H$67)), $R185,
    FALSE, N("Check if case is 'RIGHT' and x axis value greater than z score"),
    AND($D$67 = "RIGHT", $Q185 &gt; IF($H$67="", 0, $H$67)), $R185,
    FALSE, N("Check if case is 'TWO' and both directions"),
    AND(
        $D$67 = "TWO",
        OR($Q185 &lt; -ABS($H$67), $Q185 &gt; ABS($H$68))
    ), $R185,
    FALSE, N("Default case: Return NA()"),
    TRUE, NA()
)</f>
        <v>1.2724181596831535E-2</v>
      </c>
      <c r="T185" s="81" t="e" cm="1">
        <f t="array" ref="T185">_xlfn.IFS(
    FALSE, N("Check if X1 shading is ON"),
    $S$48&lt;&gt;"x", NA(),
    FALSE, N("Check if case is 'LEFT' and x axis value less than z score"),
    AND($D$68 = "LEFT", $Q185 &lt; IF($H$68="", 0, $H$68)), $R185,
    FALSE, N("Check if case is 'RIGHT' and x axis value greater than z score"),
    AND($D$68 = "RIGHT", $Q185 &gt; IF($H$68="", 0, $H$68)), $R185,
    FALSE, N("Default case: Return NA()"),
    TRUE, NA()
)</f>
        <v>#N/A</v>
      </c>
      <c r="U185" s="81" t="e" cm="1">
        <f t="array" ref="U185">_xlfn.IFS(
    FALSE, N("Check if X1 shading is ON"),
    $U$48&lt;&gt;"x", NA(),
    FALSE, N("Check if case is 'LEFT' and x axis value less than z score"),
    AND($D$71 = "LEFT", $Q185 &lt; IF($H$71="", 0, $H$71)), $R185,
    FALSE, N("Check if case is 'RIGHT' and x axis value greater than z score"),
    AND($D$71 = "RIGHT", $Q185 &gt; IF($H$71="", 0, $H$71)), $R185,
    FALSE, N("Check if case is 'TWO' and both directions"),
    AND(
        $D$71 = "TWO",
        OR($Q185 &lt; -ABS($H$71), $Q185 &gt; ABS($H$71))
    ), $R185,
    FALSE, N("Default case: Return NA()"),
    TRUE, NA()
)</f>
        <v>#VALUE!</v>
      </c>
      <c r="V185" s="38"/>
      <c r="W185" s="23">
        <v>0.66666666666666441</v>
      </c>
      <c r="X185" s="23">
        <v>0.30199999999999999</v>
      </c>
      <c r="Y185" s="23">
        <f t="shared" si="28"/>
        <v>0.30199999999999999</v>
      </c>
      <c r="Z185" s="23" t="str">
        <f t="shared" si="29"/>
        <v>x</v>
      </c>
    </row>
    <row r="186" spans="1:26" ht="16" x14ac:dyDescent="0.2">
      <c r="A186" s="39"/>
      <c r="B186" s="23"/>
      <c r="C186" s="23"/>
      <c r="D186" s="39"/>
      <c r="E186" s="39"/>
      <c r="F186" s="39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46">
        <f t="shared" si="45"/>
        <v>2.6666666666666634</v>
      </c>
      <c r="R186" s="81">
        <f t="shared" si="46"/>
        <v>1.1395986023797539E-2</v>
      </c>
      <c r="S186" s="81" cm="1">
        <f t="array" ref="S186">_xlfn.IFS(
    FALSE, N("Check if X1 shading is ON"),
    $S$48&lt;&gt;"x", NA(),
    FALSE, N("Check if case is 'LEFT' and x axis value less than z score"),
    AND($D$67 = "LEFT", $Q186 &lt; IF($H$67="", 0, $H$67)), $R186,
    FALSE, N("Check if case is 'RIGHT' and x axis value greater than z score"),
    AND($D$67 = "RIGHT", $Q186 &gt; IF($H$67="", 0, $H$67)), $R186,
    FALSE, N("Check if case is 'TWO' and both directions"),
    AND(
        $D$67 = "TWO",
        OR($Q186 &lt; -ABS($H$67), $Q186 &gt; ABS($H$68))
    ), $R186,
    FALSE, N("Default case: Return NA()"),
    TRUE, NA()
)</f>
        <v>1.1395986023797539E-2</v>
      </c>
      <c r="T186" s="81" t="e" cm="1">
        <f t="array" ref="T186">_xlfn.IFS(
    FALSE, N("Check if X1 shading is ON"),
    $S$48&lt;&gt;"x", NA(),
    FALSE, N("Check if case is 'LEFT' and x axis value less than z score"),
    AND($D$68 = "LEFT", $Q186 &lt; IF($H$68="", 0, $H$68)), $R186,
    FALSE, N("Check if case is 'RIGHT' and x axis value greater than z score"),
    AND($D$68 = "RIGHT", $Q186 &gt; IF($H$68="", 0, $H$68)), $R186,
    FALSE, N("Default case: Return NA()"),
    TRUE, NA()
)</f>
        <v>#N/A</v>
      </c>
      <c r="U186" s="81" t="e" cm="1">
        <f t="array" ref="U186">_xlfn.IFS(
    FALSE, N("Check if X1 shading is ON"),
    $U$48&lt;&gt;"x", NA(),
    FALSE, N("Check if case is 'LEFT' and x axis value less than z score"),
    AND($D$71 = "LEFT", $Q186 &lt; IF($H$71="", 0, $H$71)), $R186,
    FALSE, N("Check if case is 'RIGHT' and x axis value greater than z score"),
    AND($D$71 = "RIGHT", $Q186 &gt; IF($H$71="", 0, $H$71)), $R186,
    FALSE, N("Check if case is 'TWO' and both directions"),
    AND(
        $D$71 = "TWO",
        OR($Q186 &lt; -ABS($H$71), $Q186 &gt; ABS($H$71))
    ), $R186,
    FALSE, N("Default case: Return NA()"),
    TRUE, NA()
)</f>
        <v>#VALUE!</v>
      </c>
      <c r="V186" s="38"/>
      <c r="W186" s="23">
        <v>-0.50000000000000222</v>
      </c>
      <c r="X186" s="23">
        <v>0.32600000000000001</v>
      </c>
      <c r="Y186" s="23">
        <f t="shared" si="28"/>
        <v>0.32600000000000001</v>
      </c>
      <c r="Z186" s="23" t="str">
        <f t="shared" si="29"/>
        <v>x</v>
      </c>
    </row>
    <row r="187" spans="1:26" ht="16" x14ac:dyDescent="0.2">
      <c r="A187" s="39"/>
      <c r="B187" s="23"/>
      <c r="C187" s="23"/>
      <c r="D187" s="39"/>
      <c r="E187" s="39"/>
      <c r="F187" s="39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46">
        <f t="shared" si="45"/>
        <v>2.7083333333333299</v>
      </c>
      <c r="R187" s="81">
        <f t="shared" si="46"/>
        <v>1.0188728126088738E-2</v>
      </c>
      <c r="S187" s="81" cm="1">
        <f t="array" ref="S187">_xlfn.IFS(
    FALSE, N("Check if X1 shading is ON"),
    $S$48&lt;&gt;"x", NA(),
    FALSE, N("Check if case is 'LEFT' and x axis value less than z score"),
    AND($D$67 = "LEFT", $Q187 &lt; IF($H$67="", 0, $H$67)), $R187,
    FALSE, N("Check if case is 'RIGHT' and x axis value greater than z score"),
    AND($D$67 = "RIGHT", $Q187 &gt; IF($H$67="", 0, $H$67)), $R187,
    FALSE, N("Check if case is 'TWO' and both directions"),
    AND(
        $D$67 = "TWO",
        OR($Q187 &lt; -ABS($H$67), $Q187 &gt; ABS($H$68))
    ), $R187,
    FALSE, N("Default case: Return NA()"),
    TRUE, NA()
)</f>
        <v>1.0188728126088738E-2</v>
      </c>
      <c r="T187" s="81" t="e" cm="1">
        <f t="array" ref="T187">_xlfn.IFS(
    FALSE, N("Check if X1 shading is ON"),
    $S$48&lt;&gt;"x", NA(),
    FALSE, N("Check if case is 'LEFT' and x axis value less than z score"),
    AND($D$68 = "LEFT", $Q187 &lt; IF($H$68="", 0, $H$68)), $R187,
    FALSE, N("Check if case is 'RIGHT' and x axis value greater than z score"),
    AND($D$68 = "RIGHT", $Q187 &gt; IF($H$68="", 0, $H$68)), $R187,
    FALSE, N("Default case: Return NA()"),
    TRUE, NA()
)</f>
        <v>#N/A</v>
      </c>
      <c r="U187" s="81" t="e" cm="1">
        <f t="array" ref="U187">_xlfn.IFS(
    FALSE, N("Check if X1 shading is ON"),
    $U$48&lt;&gt;"x", NA(),
    FALSE, N("Check if case is 'LEFT' and x axis value less than z score"),
    AND($D$71 = "LEFT", $Q187 &lt; IF($H$71="", 0, $H$71)), $R187,
    FALSE, N("Check if case is 'RIGHT' and x axis value greater than z score"),
    AND($D$71 = "RIGHT", $Q187 &gt; IF($H$71="", 0, $H$71)), $R187,
    FALSE, N("Check if case is 'TWO' and both directions"),
    AND(
        $D$71 = "TWO",
        OR($Q187 &lt; -ABS($H$71), $Q187 &gt; ABS($H$71))
    ), $R187,
    FALSE, N("Default case: Return NA()"),
    TRUE, NA()
)</f>
        <v>#VALUE!</v>
      </c>
      <c r="V187" s="38"/>
      <c r="W187" s="23">
        <v>-0.33333333333333548</v>
      </c>
      <c r="X187" s="23">
        <v>0.32600000000000001</v>
      </c>
      <c r="Y187" s="23">
        <f t="shared" si="28"/>
        <v>0.32600000000000001</v>
      </c>
      <c r="Z187" s="23" t="str">
        <f t="shared" si="29"/>
        <v>x</v>
      </c>
    </row>
    <row r="188" spans="1:26" ht="16" x14ac:dyDescent="0.2">
      <c r="A188" s="39"/>
      <c r="B188" s="23"/>
      <c r="C188" s="23"/>
      <c r="D188" s="39"/>
      <c r="E188" s="39"/>
      <c r="F188" s="39"/>
      <c r="G188" s="38"/>
      <c r="H188" s="38"/>
      <c r="I188" s="38"/>
      <c r="J188" s="38"/>
      <c r="K188" s="86"/>
      <c r="L188" s="86"/>
      <c r="M188" s="86"/>
      <c r="N188" s="38"/>
      <c r="O188" s="38"/>
      <c r="P188" s="38"/>
      <c r="Q188" s="46">
        <f t="shared" si="45"/>
        <v>2.7499999999999964</v>
      </c>
      <c r="R188" s="81">
        <f t="shared" si="46"/>
        <v>9.0935625015911431E-3</v>
      </c>
      <c r="S188" s="81" cm="1">
        <f t="array" ref="S188">_xlfn.IFS(
    FALSE, N("Check if X1 shading is ON"),
    $S$48&lt;&gt;"x", NA(),
    FALSE, N("Check if case is 'LEFT' and x axis value less than z score"),
    AND($D$67 = "LEFT", $Q188 &lt; IF($H$67="", 0, $H$67)), $R188,
    FALSE, N("Check if case is 'RIGHT' and x axis value greater than z score"),
    AND($D$67 = "RIGHT", $Q188 &gt; IF($H$67="", 0, $H$67)), $R188,
    FALSE, N("Check if case is 'TWO' and both directions"),
    AND(
        $D$67 = "TWO",
        OR($Q188 &lt; -ABS($H$67), $Q188 &gt; ABS($H$68))
    ), $R188,
    FALSE, N("Default case: Return NA()"),
    TRUE, NA()
)</f>
        <v>9.0935625015911431E-3</v>
      </c>
      <c r="T188" s="81" t="e" cm="1">
        <f t="array" ref="T188">_xlfn.IFS(
    FALSE, N("Check if X1 shading is ON"),
    $S$48&lt;&gt;"x", NA(),
    FALSE, N("Check if case is 'LEFT' and x axis value less than z score"),
    AND($D$68 = "LEFT", $Q188 &lt; IF($H$68="", 0, $H$68)), $R188,
    FALSE, N("Check if case is 'RIGHT' and x axis value greater than z score"),
    AND($D$68 = "RIGHT", $Q188 &gt; IF($H$68="", 0, $H$68)), $R188,
    FALSE, N("Default case: Return NA()"),
    TRUE, NA()
)</f>
        <v>#N/A</v>
      </c>
      <c r="U188" s="81" t="e" cm="1">
        <f t="array" ref="U188">_xlfn.IFS(
    FALSE, N("Check if X1 shading is ON"),
    $U$48&lt;&gt;"x", NA(),
    FALSE, N("Check if case is 'LEFT' and x axis value less than z score"),
    AND($D$71 = "LEFT", $Q188 &lt; IF($H$71="", 0, $H$71)), $R188,
    FALSE, N("Check if case is 'RIGHT' and x axis value greater than z score"),
    AND($D$71 = "RIGHT", $Q188 &gt; IF($H$71="", 0, $H$71)), $R188,
    FALSE, N("Check if case is 'TWO' and both directions"),
    AND(
        $D$71 = "TWO",
        OR($Q188 &lt; -ABS($H$71), $Q188 &gt; ABS($H$71))
    ), $R188,
    FALSE, N("Default case: Return NA()"),
    TRUE, NA()
)</f>
        <v>#VALUE!</v>
      </c>
      <c r="V188" s="38"/>
      <c r="W188" s="23">
        <v>-0.16666666666666879</v>
      </c>
      <c r="X188" s="23">
        <v>0.32600000000000001</v>
      </c>
      <c r="Y188" s="23">
        <f t="shared" si="28"/>
        <v>0.32600000000000001</v>
      </c>
      <c r="Z188" s="23" t="str">
        <f t="shared" si="29"/>
        <v>x</v>
      </c>
    </row>
    <row r="189" spans="1:26" ht="16" x14ac:dyDescent="0.2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38"/>
      <c r="O189" s="38"/>
      <c r="P189" s="38"/>
      <c r="Q189" s="46">
        <f t="shared" si="45"/>
        <v>2.791666666666663</v>
      </c>
      <c r="R189" s="81">
        <f t="shared" si="46"/>
        <v>8.1020357469785802E-3</v>
      </c>
      <c r="S189" s="81" cm="1">
        <f t="array" ref="S189">_xlfn.IFS(
    FALSE, N("Check if X1 shading is ON"),
    $S$48&lt;&gt;"x", NA(),
    FALSE, N("Check if case is 'LEFT' and x axis value less than z score"),
    AND($D$67 = "LEFT", $Q189 &lt; IF($H$67="", 0, $H$67)), $R189,
    FALSE, N("Check if case is 'RIGHT' and x axis value greater than z score"),
    AND($D$67 = "RIGHT", $Q189 &gt; IF($H$67="", 0, $H$67)), $R189,
    FALSE, N("Check if case is 'TWO' and both directions"),
    AND(
        $D$67 = "TWO",
        OR($Q189 &lt; -ABS($H$67), $Q189 &gt; ABS($H$68))
    ), $R189,
    FALSE, N("Default case: Return NA()"),
    TRUE, NA()
)</f>
        <v>8.1020357469785802E-3</v>
      </c>
      <c r="T189" s="81" t="e" cm="1">
        <f t="array" ref="T189">_xlfn.IFS(
    FALSE, N("Check if X1 shading is ON"),
    $S$48&lt;&gt;"x", NA(),
    FALSE, N("Check if case is 'LEFT' and x axis value less than z score"),
    AND($D$68 = "LEFT", $Q189 &lt; IF($H$68="", 0, $H$68)), $R189,
    FALSE, N("Check if case is 'RIGHT' and x axis value greater than z score"),
    AND($D$68 = "RIGHT", $Q189 &gt; IF($H$68="", 0, $H$68)), $R189,
    FALSE, N("Default case: Return NA()"),
    TRUE, NA()
)</f>
        <v>#N/A</v>
      </c>
      <c r="U189" s="81" t="e" cm="1">
        <f t="array" ref="U189">_xlfn.IFS(
    FALSE, N("Check if X1 shading is ON"),
    $U$48&lt;&gt;"x", NA(),
    FALSE, N("Check if case is 'LEFT' and x axis value less than z score"),
    AND($D$71 = "LEFT", $Q189 &lt; IF($H$71="", 0, $H$71)), $R189,
    FALSE, N("Check if case is 'RIGHT' and x axis value greater than z score"),
    AND($D$71 = "RIGHT", $Q189 &gt; IF($H$71="", 0, $H$71)), $R189,
    FALSE, N("Check if case is 'TWO' and both directions"),
    AND(
        $D$71 = "TWO",
        OR($Q189 &lt; -ABS($H$71), $Q189 &gt; ABS($H$71))
    ), $R189,
    FALSE, N("Default case: Return NA()"),
    TRUE, NA()
)</f>
        <v>#VALUE!</v>
      </c>
      <c r="V189" s="38"/>
      <c r="W189" s="23">
        <v>0.16666666666666449</v>
      </c>
      <c r="X189" s="23">
        <v>0.32600000000000001</v>
      </c>
      <c r="Y189" s="23">
        <f t="shared" si="28"/>
        <v>0.32600000000000001</v>
      </c>
      <c r="Z189" s="23" t="str">
        <f t="shared" si="29"/>
        <v>x</v>
      </c>
    </row>
    <row r="190" spans="1:26" ht="16" x14ac:dyDescent="0.2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38"/>
      <c r="O190" s="38"/>
      <c r="P190" s="38"/>
      <c r="Q190" s="46">
        <f t="shared" si="45"/>
        <v>2.8333333333333295</v>
      </c>
      <c r="R190" s="81">
        <f t="shared" si="46"/>
        <v>7.2060997646093061E-3</v>
      </c>
      <c r="S190" s="81" cm="1">
        <f t="array" ref="S190">_xlfn.IFS(
    FALSE, N("Check if X1 shading is ON"),
    $S$48&lt;&gt;"x", NA(),
    FALSE, N("Check if case is 'LEFT' and x axis value less than z score"),
    AND($D$67 = "LEFT", $Q190 &lt; IF($H$67="", 0, $H$67)), $R190,
    FALSE, N("Check if case is 'RIGHT' and x axis value greater than z score"),
    AND($D$67 = "RIGHT", $Q190 &gt; IF($H$67="", 0, $H$67)), $R190,
    FALSE, N("Check if case is 'TWO' and both directions"),
    AND(
        $D$67 = "TWO",
        OR($Q190 &lt; -ABS($H$67), $Q190 &gt; ABS($H$68))
    ), $R190,
    FALSE, N("Default case: Return NA()"),
    TRUE, NA()
)</f>
        <v>7.2060997646093061E-3</v>
      </c>
      <c r="T190" s="81" t="e" cm="1">
        <f t="array" ref="T190">_xlfn.IFS(
    FALSE, N("Check if X1 shading is ON"),
    $S$48&lt;&gt;"x", NA(),
    FALSE, N("Check if case is 'LEFT' and x axis value less than z score"),
    AND($D$68 = "LEFT", $Q190 &lt; IF($H$68="", 0, $H$68)), $R190,
    FALSE, N("Check if case is 'RIGHT' and x axis value greater than z score"),
    AND($D$68 = "RIGHT", $Q190 &gt; IF($H$68="", 0, $H$68)), $R190,
    FALSE, N("Default case: Return NA()"),
    TRUE, NA()
)</f>
        <v>#N/A</v>
      </c>
      <c r="U190" s="81" t="e" cm="1">
        <f t="array" ref="U190">_xlfn.IFS(
    FALSE, N("Check if X1 shading is ON"),
    $U$48&lt;&gt;"x", NA(),
    FALSE, N("Check if case is 'LEFT' and x axis value less than z score"),
    AND($D$71 = "LEFT", $Q190 &lt; IF($H$71="", 0, $H$71)), $R190,
    FALSE, N("Check if case is 'RIGHT' and x axis value greater than z score"),
    AND($D$71 = "RIGHT", $Q190 &gt; IF($H$71="", 0, $H$71)), $R190,
    FALSE, N("Check if case is 'TWO' and both directions"),
    AND(
        $D$71 = "TWO",
        OR($Q190 &lt; -ABS($H$71), $Q190 &gt; ABS($H$71))
    ), $R190,
    FALSE, N("Default case: Return NA()"),
    TRUE, NA()
)</f>
        <v>#VALUE!</v>
      </c>
      <c r="V190" s="38"/>
      <c r="W190" s="23">
        <v>0.33333333333333115</v>
      </c>
      <c r="X190" s="23">
        <v>0.32600000000000001</v>
      </c>
      <c r="Y190" s="23">
        <f t="shared" si="28"/>
        <v>0.32600000000000001</v>
      </c>
      <c r="Z190" s="23" t="str">
        <f t="shared" si="29"/>
        <v>x</v>
      </c>
    </row>
    <row r="191" spans="1:26" ht="16" x14ac:dyDescent="0.2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38"/>
      <c r="O191" s="38"/>
      <c r="P191" s="38"/>
      <c r="Q191" s="46">
        <f t="shared" si="45"/>
        <v>2.874999999999996</v>
      </c>
      <c r="R191" s="81">
        <f t="shared" si="46"/>
        <v>6.3981203107236302E-3</v>
      </c>
      <c r="S191" s="81" cm="1">
        <f t="array" ref="S191">_xlfn.IFS(
    FALSE, N("Check if X1 shading is ON"),
    $S$48&lt;&gt;"x", NA(),
    FALSE, N("Check if case is 'LEFT' and x axis value less than z score"),
    AND($D$67 = "LEFT", $Q191 &lt; IF($H$67="", 0, $H$67)), $R191,
    FALSE, N("Check if case is 'RIGHT' and x axis value greater than z score"),
    AND($D$67 = "RIGHT", $Q191 &gt; IF($H$67="", 0, $H$67)), $R191,
    FALSE, N("Check if case is 'TWO' and both directions"),
    AND(
        $D$67 = "TWO",
        OR($Q191 &lt; -ABS($H$67), $Q191 &gt; ABS($H$68))
    ), $R191,
    FALSE, N("Default case: Return NA()"),
    TRUE, NA()
)</f>
        <v>6.3981203107236302E-3</v>
      </c>
      <c r="T191" s="81" t="e" cm="1">
        <f t="array" ref="T191">_xlfn.IFS(
    FALSE, N("Check if X1 shading is ON"),
    $S$48&lt;&gt;"x", NA(),
    FALSE, N("Check if case is 'LEFT' and x axis value less than z score"),
    AND($D$68 = "LEFT", $Q191 &lt; IF($H$68="", 0, $H$68)), $R191,
    FALSE, N("Check if case is 'RIGHT' and x axis value greater than z score"),
    AND($D$68 = "RIGHT", $Q191 &gt; IF($H$68="", 0, $H$68)), $R191,
    FALSE, N("Default case: Return NA()"),
    TRUE, NA()
)</f>
        <v>#N/A</v>
      </c>
      <c r="U191" s="81" t="e" cm="1">
        <f t="array" ref="U191">_xlfn.IFS(
    FALSE, N("Check if X1 shading is ON"),
    $U$48&lt;&gt;"x", NA(),
    FALSE, N("Check if case is 'LEFT' and x axis value less than z score"),
    AND($D$71 = "LEFT", $Q191 &lt; IF($H$71="", 0, $H$71)), $R191,
    FALSE, N("Check if case is 'RIGHT' and x axis value greater than z score"),
    AND($D$71 = "RIGHT", $Q191 &gt; IF($H$71="", 0, $H$71)), $R191,
    FALSE, N("Check if case is 'TWO' and both directions"),
    AND(
        $D$71 = "TWO",
        OR($Q191 &lt; -ABS($H$71), $Q191 &gt; ABS($H$71))
    ), $R191,
    FALSE, N("Default case: Return NA()"),
    TRUE, NA()
)</f>
        <v>#VALUE!</v>
      </c>
      <c r="V191" s="38"/>
      <c r="W191" s="23">
        <v>0.49999999999999789</v>
      </c>
      <c r="X191" s="23">
        <v>0.32600000000000001</v>
      </c>
      <c r="Y191" s="23">
        <f t="shared" si="28"/>
        <v>0.32600000000000001</v>
      </c>
      <c r="Z191" s="23" t="str">
        <f t="shared" si="29"/>
        <v>x</v>
      </c>
    </row>
    <row r="192" spans="1:26" ht="16" x14ac:dyDescent="0.2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38"/>
      <c r="O192" s="38"/>
      <c r="P192" s="38"/>
      <c r="Q192" s="46">
        <f t="shared" si="45"/>
        <v>2.9166666666666625</v>
      </c>
      <c r="R192" s="81">
        <f t="shared" si="46"/>
        <v>5.6708812194459562E-3</v>
      </c>
      <c r="S192" s="81" cm="1">
        <f t="array" ref="S192">_xlfn.IFS(
    FALSE, N("Check if X1 shading is ON"),
    $S$48&lt;&gt;"x", NA(),
    FALSE, N("Check if case is 'LEFT' and x axis value less than z score"),
    AND($D$67 = "LEFT", $Q192 &lt; IF($H$67="", 0, $H$67)), $R192,
    FALSE, N("Check if case is 'RIGHT' and x axis value greater than z score"),
    AND($D$67 = "RIGHT", $Q192 &gt; IF($H$67="", 0, $H$67)), $R192,
    FALSE, N("Check if case is 'TWO' and both directions"),
    AND(
        $D$67 = "TWO",
        OR($Q192 &lt; -ABS($H$67), $Q192 &gt; ABS($H$68))
    ), $R192,
    FALSE, N("Default case: Return NA()"),
    TRUE, NA()
)</f>
        <v>5.6708812194459562E-3</v>
      </c>
      <c r="T192" s="81" t="e" cm="1">
        <f t="array" ref="T192">_xlfn.IFS(
    FALSE, N("Check if X1 shading is ON"),
    $S$48&lt;&gt;"x", NA(),
    FALSE, N("Check if case is 'LEFT' and x axis value less than z score"),
    AND($D$68 = "LEFT", $Q192 &lt; IF($H$68="", 0, $H$68)), $R192,
    FALSE, N("Check if case is 'RIGHT' and x axis value greater than z score"),
    AND($D$68 = "RIGHT", $Q192 &gt; IF($H$68="", 0, $H$68)), $R192,
    FALSE, N("Default case: Return NA()"),
    TRUE, NA()
)</f>
        <v>#N/A</v>
      </c>
      <c r="U192" s="81" t="e" cm="1">
        <f t="array" ref="U192">_xlfn.IFS(
    FALSE, N("Check if X1 shading is ON"),
    $U$48&lt;&gt;"x", NA(),
    FALSE, N("Check if case is 'LEFT' and x axis value less than z score"),
    AND($D$71 = "LEFT", $Q192 &lt; IF($H$71="", 0, $H$71)), $R192,
    FALSE, N("Check if case is 'RIGHT' and x axis value greater than z score"),
    AND($D$71 = "RIGHT", $Q192 &gt; IF($H$71="", 0, $H$71)), $R192,
    FALSE, N("Check if case is 'TWO' and both directions"),
    AND(
        $D$71 = "TWO",
        OR($Q192 &lt; -ABS($H$71), $Q192 &gt; ABS($H$71))
    ), $R192,
    FALSE, N("Default case: Return NA()"),
    TRUE, NA()
)</f>
        <v>#VALUE!</v>
      </c>
      <c r="V192" s="38"/>
      <c r="W192" s="23">
        <v>-0.33333333333333548</v>
      </c>
      <c r="X192" s="23">
        <v>0.35</v>
      </c>
      <c r="Y192" s="23">
        <f t="shared" si="28"/>
        <v>0.35</v>
      </c>
      <c r="Z192" s="23" t="str">
        <f t="shared" si="29"/>
        <v>x</v>
      </c>
    </row>
    <row r="193" spans="15:26" ht="16" x14ac:dyDescent="0.2">
      <c r="O193" s="38"/>
      <c r="P193" s="38"/>
      <c r="Q193" s="46">
        <f t="shared" si="45"/>
        <v>2.958333333333329</v>
      </c>
      <c r="R193" s="81">
        <f t="shared" si="46"/>
        <v>5.01758473893272E-3</v>
      </c>
      <c r="S193" s="81" cm="1">
        <f t="array" ref="S193">_xlfn.IFS(
    FALSE, N("Check if X1 shading is ON"),
    $S$48&lt;&gt;"x", NA(),
    FALSE, N("Check if case is 'LEFT' and x axis value less than z score"),
    AND($D$67 = "LEFT", $Q193 &lt; IF($H$67="", 0, $H$67)), $R193,
    FALSE, N("Check if case is 'RIGHT' and x axis value greater than z score"),
    AND($D$67 = "RIGHT", $Q193 &gt; IF($H$67="", 0, $H$67)), $R193,
    FALSE, N("Check if case is 'TWO' and both directions"),
    AND(
        $D$67 = "TWO",
        OR($Q193 &lt; -ABS($H$67), $Q193 &gt; ABS($H$68))
    ), $R193,
    FALSE, N("Default case: Return NA()"),
    TRUE, NA()
)</f>
        <v>5.01758473893272E-3</v>
      </c>
      <c r="T193" s="81" t="e" cm="1">
        <f t="array" ref="T193">_xlfn.IFS(
    FALSE, N("Check if X1 shading is ON"),
    $S$48&lt;&gt;"x", NA(),
    FALSE, N("Check if case is 'LEFT' and x axis value less than z score"),
    AND($D$68 = "LEFT", $Q193 &lt; IF($H$68="", 0, $H$68)), $R193,
    FALSE, N("Check if case is 'RIGHT' and x axis value greater than z score"),
    AND($D$68 = "RIGHT", $Q193 &gt; IF($H$68="", 0, $H$68)), $R193,
    FALSE, N("Default case: Return NA()"),
    TRUE, NA()
)</f>
        <v>#N/A</v>
      </c>
      <c r="U193" s="81" t="e" cm="1">
        <f t="array" ref="U193">_xlfn.IFS(
    FALSE, N("Check if X1 shading is ON"),
    $U$48&lt;&gt;"x", NA(),
    FALSE, N("Check if case is 'LEFT' and x axis value less than z score"),
    AND($D$71 = "LEFT", $Q193 &lt; IF($H$71="", 0, $H$71)), $R193,
    FALSE, N("Check if case is 'RIGHT' and x axis value greater than z score"),
    AND($D$71 = "RIGHT", $Q193 &gt; IF($H$71="", 0, $H$71)), $R193,
    FALSE, N("Check if case is 'TWO' and both directions"),
    AND(
        $D$71 = "TWO",
        OR($Q193 &lt; -ABS($H$71), $Q193 &gt; ABS($H$71))
    ), $R193,
    FALSE, N("Default case: Return NA()"),
    TRUE, NA()
)</f>
        <v>#VALUE!</v>
      </c>
      <c r="V193" s="38"/>
      <c r="W193" s="23">
        <v>-0.16666666666666879</v>
      </c>
      <c r="X193" s="23">
        <v>0.35</v>
      </c>
      <c r="Y193" s="23">
        <f t="shared" si="28"/>
        <v>0.35</v>
      </c>
      <c r="Z193" s="23" t="str">
        <f t="shared" si="29"/>
        <v>x</v>
      </c>
    </row>
    <row r="194" spans="15:26" ht="16" x14ac:dyDescent="0.2">
      <c r="O194" s="38"/>
      <c r="P194" s="38"/>
      <c r="Q194" s="46">
        <f t="shared" si="45"/>
        <v>2.9999999999999956</v>
      </c>
      <c r="R194" s="81">
        <f t="shared" si="46"/>
        <v>4.4318484119380665E-3</v>
      </c>
      <c r="S194" s="81" cm="1">
        <f t="array" ref="S194">_xlfn.IFS(
    FALSE, N("Check if X1 shading is ON"),
    $S$48&lt;&gt;"x", NA(),
    FALSE, N("Check if case is 'LEFT' and x axis value less than z score"),
    AND($D$67 = "LEFT", $Q194 &lt; IF($H$67="", 0, $H$67)), $R194,
    FALSE, N("Check if case is 'RIGHT' and x axis value greater than z score"),
    AND($D$67 = "RIGHT", $Q194 &gt; IF($H$67="", 0, $H$67)), $R194,
    FALSE, N("Check if case is 'TWO' and both directions"),
    AND(
        $D$67 = "TWO",
        OR($Q194 &lt; -ABS($H$67), $Q194 &gt; ABS($H$68))
    ), $R194,
    FALSE, N("Default case: Return NA()"),
    TRUE, NA()
)</f>
        <v>4.4318484119380665E-3</v>
      </c>
      <c r="T194" s="81" t="e" cm="1">
        <f t="array" ref="T194">_xlfn.IFS(
    FALSE, N("Check if X1 shading is ON"),
    $S$48&lt;&gt;"x", NA(),
    FALSE, N("Check if case is 'LEFT' and x axis value less than z score"),
    AND($D$68 = "LEFT", $Q194 &lt; IF($H$68="", 0, $H$68)), $R194,
    FALSE, N("Check if case is 'RIGHT' and x axis value greater than z score"),
    AND($D$68 = "RIGHT", $Q194 &gt; IF($H$68="", 0, $H$68)), $R194,
    FALSE, N("Default case: Return NA()"),
    TRUE, NA()
)</f>
        <v>#N/A</v>
      </c>
      <c r="U194" s="81" t="e" cm="1">
        <f t="array" ref="U194">_xlfn.IFS(
    FALSE, N("Check if X1 shading is ON"),
    $U$48&lt;&gt;"x", NA(),
    FALSE, N("Check if case is 'LEFT' and x axis value less than z score"),
    AND($D$71 = "LEFT", $Q194 &lt; IF($H$71="", 0, $H$71)), $R194,
    FALSE, N("Check if case is 'RIGHT' and x axis value greater than z score"),
    AND($D$71 = "RIGHT", $Q194 &gt; IF($H$71="", 0, $H$71)), $R194,
    FALSE, N("Check if case is 'TWO' and both directions"),
    AND(
        $D$71 = "TWO",
        OR($Q194 &lt; -ABS($H$71), $Q194 &gt; ABS($H$71))
    ), $R194,
    FALSE, N("Default case: Return NA()"),
    TRUE, NA()
)</f>
        <v>#VALUE!</v>
      </c>
      <c r="V194" s="38"/>
      <c r="W194" s="23">
        <v>0.16666666666666449</v>
      </c>
      <c r="X194" s="23">
        <v>0.35</v>
      </c>
      <c r="Y194" s="23">
        <f t="shared" si="28"/>
        <v>0.35</v>
      </c>
      <c r="Z194" s="23" t="str">
        <f t="shared" si="29"/>
        <v>x</v>
      </c>
    </row>
    <row r="195" spans="15:26" ht="16" x14ac:dyDescent="0.2">
      <c r="O195" s="38"/>
      <c r="P195" s="38"/>
      <c r="Q195" s="38"/>
      <c r="R195" s="38"/>
      <c r="S195" s="39"/>
      <c r="T195" s="39"/>
      <c r="U195" s="39"/>
      <c r="V195" s="38"/>
      <c r="W195" s="23">
        <v>0.33333333333333115</v>
      </c>
      <c r="X195" s="23">
        <v>0.35</v>
      </c>
      <c r="Y195" s="23">
        <f t="shared" si="28"/>
        <v>0.35</v>
      </c>
      <c r="Z195" s="23" t="str">
        <f t="shared" si="29"/>
        <v>x</v>
      </c>
    </row>
    <row r="196" spans="15:26" ht="16" x14ac:dyDescent="0.2">
      <c r="O196" s="38"/>
      <c r="P196" s="38"/>
      <c r="Q196" s="38"/>
      <c r="R196" s="38"/>
      <c r="S196" s="39"/>
      <c r="T196" s="39"/>
      <c r="U196" s="39"/>
      <c r="V196" s="38"/>
      <c r="W196" s="23">
        <v>-0.16666666666666879</v>
      </c>
      <c r="X196" s="23">
        <v>0.374</v>
      </c>
      <c r="Y196" s="23">
        <f t="shared" si="28"/>
        <v>0.374</v>
      </c>
      <c r="Z196" s="23" t="str">
        <f t="shared" si="29"/>
        <v>x</v>
      </c>
    </row>
    <row r="197" spans="15:26" x14ac:dyDescent="0.2">
      <c r="O197" s="86"/>
      <c r="P197" s="86"/>
      <c r="Q197" s="86"/>
      <c r="R197" s="86"/>
      <c r="S197" s="48"/>
      <c r="T197" s="48"/>
      <c r="U197" s="48"/>
      <c r="V197" s="86"/>
      <c r="W197" s="23">
        <v>0.16666666666666449</v>
      </c>
      <c r="X197" s="23">
        <v>0.374</v>
      </c>
      <c r="Y197" s="23">
        <f t="shared" ref="Y197" si="48">IF($Y$2="x",X197,NA())</f>
        <v>0.374</v>
      </c>
      <c r="Z197" s="23" t="str">
        <f t="shared" ref="Z197" si="49">IF($G$66="","",$G$66)</f>
        <v>x</v>
      </c>
    </row>
  </sheetData>
  <dataValidations count="9">
    <dataValidation type="list" allowBlank="1" showInputMessage="1" showErrorMessage="1" sqref="F31" xr:uid="{FDD137EA-21FD-DB4D-8531-DB915BFFCDBC}">
      <formula1>"left, right"</formula1>
    </dataValidation>
    <dataValidation type="list" allowBlank="1" showInputMessage="1" showErrorMessage="1" sqref="F27:F28" xr:uid="{B418A227-75B7-E84F-A00D-558F499525D0}">
      <formula1>"left, right, two left, two right"</formula1>
    </dataValidation>
    <dataValidation type="list" allowBlank="1" showInputMessage="1" showErrorMessage="1" sqref="D31 D28" xr:uid="{909A17A7-750F-BD45-8489-E4DEFA6E29C7}">
      <formula1>"normal pop, normal x̅,  T x̅"</formula1>
    </dataValidation>
    <dataValidation type="list" allowBlank="1" showInputMessage="1" showErrorMessage="1" sqref="J25" xr:uid="{E547D569-8025-1942-AA88-67DA582B235D}">
      <formula1>"z score, t score"</formula1>
    </dataValidation>
    <dataValidation type="list" allowBlank="1" showInputMessage="1" showErrorMessage="1" sqref="H25" xr:uid="{86665F68-6EA0-E342-984B-F9641B7E5E20}">
      <formula1>"σ, σ(x̅) = σ/√n, σ̂(x̅) = s/√n"</formula1>
    </dataValidation>
    <dataValidation type="list" allowBlank="1" showInputMessage="1" showErrorMessage="1" sqref="G48 I25" xr:uid="{02C4A57F-3EBC-874A-BD43-34650FC99F41}">
      <formula1>"x, x̅, r"</formula1>
    </dataValidation>
    <dataValidation type="list" allowBlank="1" showInputMessage="1" showErrorMessage="1" sqref="K25" xr:uid="{90121489-EA88-7140-9ECB-F1985941E7A4}">
      <formula1>"P(x), P(x̅)"</formula1>
    </dataValidation>
    <dataValidation type="whole" allowBlank="1" showInputMessage="1" showErrorMessage="1" sqref="J52 M21" xr:uid="{C2F42C40-5013-3F41-AAA0-03AD65F7CCF8}">
      <formula1>0</formula1>
      <formula2>3</formula2>
    </dataValidation>
    <dataValidation type="list" allowBlank="1" showInputMessage="1" showErrorMessage="1" sqref="D27" xr:uid="{B212F4E6-860C-184D-9FD3-6C34D3C31C39}">
      <formula1>"normal pop, normal μ0,  T μ0"</formula1>
    </dataValidation>
  </dataValidations>
  <pageMargins left="0.7" right="0.7" top="0.75" bottom="0.75" header="0.3" footer="0.3"/>
  <pageSetup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E6887-E1AF-AD41-867C-852CF88D63D0}">
  <dimension ref="A2:Z197"/>
  <sheetViews>
    <sheetView showGridLines="0" zoomScale="120" zoomScaleNormal="120" workbookViewId="0">
      <selection activeCell="E28" sqref="E28"/>
    </sheetView>
  </sheetViews>
  <sheetFormatPr baseColWidth="10" defaultColWidth="10.83203125" defaultRowHeight="15" x14ac:dyDescent="0.2"/>
  <cols>
    <col min="1" max="1" width="5" style="10" customWidth="1"/>
    <col min="2" max="2" width="12" style="10" customWidth="1"/>
    <col min="3" max="3" width="9" style="10" customWidth="1"/>
    <col min="4" max="4" width="14.33203125" style="10" customWidth="1"/>
    <col min="5" max="11" width="15" style="10" customWidth="1"/>
    <col min="12" max="12" width="12.6640625" style="10" customWidth="1"/>
    <col min="13" max="13" width="3.5" style="10" customWidth="1"/>
    <col min="14" max="14" width="15" style="10" customWidth="1"/>
    <col min="15" max="16" width="14.5" style="10" customWidth="1"/>
    <col min="17" max="18" width="10.83203125" style="10"/>
    <col min="19" max="21" width="10.83203125" style="15"/>
    <col min="22" max="26" width="10.83203125" style="10"/>
  </cols>
  <sheetData>
    <row r="2" spans="13:26" s="27" customFormat="1" ht="16" x14ac:dyDescent="0.2">
      <c r="S2" s="26"/>
      <c r="T2" s="26"/>
      <c r="U2" s="26"/>
      <c r="W2" s="16"/>
      <c r="X2" s="16"/>
      <c r="Y2" s="25" t="str">
        <f>L48</f>
        <v>x</v>
      </c>
      <c r="Z2" s="16"/>
    </row>
    <row r="3" spans="13:26" s="27" customFormat="1" ht="16" x14ac:dyDescent="0.2">
      <c r="Q3" s="2"/>
      <c r="S3" s="26"/>
      <c r="T3" s="26"/>
      <c r="U3" s="26"/>
      <c r="W3" s="23" t="s">
        <v>5</v>
      </c>
      <c r="X3" s="23" t="s">
        <v>6</v>
      </c>
      <c r="Y3" s="23" t="s">
        <v>7</v>
      </c>
      <c r="Z3" s="23" t="s">
        <v>8</v>
      </c>
    </row>
    <row r="4" spans="13:26" s="27" customFormat="1" ht="16" x14ac:dyDescent="0.2">
      <c r="Q4" s="2"/>
      <c r="S4" s="26"/>
      <c r="T4" s="26"/>
      <c r="U4" s="26"/>
      <c r="W4" s="23">
        <v>-2.3333333333333357</v>
      </c>
      <c r="X4" s="23">
        <v>1.4E-2</v>
      </c>
      <c r="Y4" s="23">
        <f>IF($Y$2="x",X4,NA())</f>
        <v>1.4E-2</v>
      </c>
      <c r="Z4" s="23" t="str">
        <f>IF($G$66="","",$G$66)</f>
        <v>x</v>
      </c>
    </row>
    <row r="5" spans="13:26" s="27" customFormat="1" ht="16" x14ac:dyDescent="0.2">
      <c r="S5" s="26"/>
      <c r="T5" s="26"/>
      <c r="U5" s="26"/>
      <c r="W5" s="23">
        <v>-2.1666666666666696</v>
      </c>
      <c r="X5" s="23">
        <v>1.4E-2</v>
      </c>
      <c r="Y5" s="23">
        <f t="shared" ref="Y5:Y68" si="0">IF($Y$2="x",X5,NA())</f>
        <v>1.4E-2</v>
      </c>
      <c r="Z5" s="23" t="str">
        <f t="shared" ref="Z5:Z68" si="1">IF($G$66="","",$G$66)</f>
        <v>x</v>
      </c>
    </row>
    <row r="6" spans="13:26" s="27" customFormat="1" ht="16" x14ac:dyDescent="0.2">
      <c r="M6" s="89" t="s">
        <v>44</v>
      </c>
      <c r="N6" s="88" t="s">
        <v>99</v>
      </c>
      <c r="S6" s="26"/>
      <c r="T6" s="26"/>
      <c r="U6" s="26"/>
      <c r="W6" s="23">
        <v>-1.8333333333333366</v>
      </c>
      <c r="X6" s="23">
        <v>1.4E-2</v>
      </c>
      <c r="Y6" s="23">
        <f t="shared" si="0"/>
        <v>1.4E-2</v>
      </c>
      <c r="Z6" s="23" t="str">
        <f t="shared" si="1"/>
        <v>x</v>
      </c>
    </row>
    <row r="7" spans="13:26" s="27" customFormat="1" ht="16" x14ac:dyDescent="0.2">
      <c r="M7" s="89" t="s">
        <v>44</v>
      </c>
      <c r="N7" s="88" t="s">
        <v>103</v>
      </c>
      <c r="Q7" s="2"/>
      <c r="S7" s="26"/>
      <c r="T7" s="26"/>
      <c r="U7" s="26"/>
      <c r="W7" s="23">
        <v>-1.6666666666666696</v>
      </c>
      <c r="X7" s="23">
        <v>1.4E-2</v>
      </c>
      <c r="Y7" s="23">
        <f t="shared" si="0"/>
        <v>1.4E-2</v>
      </c>
      <c r="Z7" s="23" t="str">
        <f t="shared" si="1"/>
        <v>x</v>
      </c>
    </row>
    <row r="8" spans="13:26" s="27" customFormat="1" ht="16" x14ac:dyDescent="0.2">
      <c r="M8" s="89" t="s">
        <v>44</v>
      </c>
      <c r="N8" s="88" t="s">
        <v>107</v>
      </c>
      <c r="Q8" s="2"/>
      <c r="S8" s="26"/>
      <c r="T8" s="26"/>
      <c r="U8" s="26"/>
      <c r="W8" s="23">
        <v>-1.5000000000000027</v>
      </c>
      <c r="X8" s="23">
        <v>1.4E-2</v>
      </c>
      <c r="Y8" s="23">
        <f t="shared" si="0"/>
        <v>1.4E-2</v>
      </c>
      <c r="Z8" s="23" t="str">
        <f t="shared" si="1"/>
        <v>x</v>
      </c>
    </row>
    <row r="9" spans="13:26" s="27" customFormat="1" ht="16" x14ac:dyDescent="0.2">
      <c r="M9" s="89" t="s">
        <v>44</v>
      </c>
      <c r="N9" s="88" t="s">
        <v>111</v>
      </c>
      <c r="Q9" s="2"/>
      <c r="S9" s="26"/>
      <c r="T9" s="26"/>
      <c r="U9" s="26"/>
      <c r="W9" s="23">
        <v>-1.3333333333333357</v>
      </c>
      <c r="X9" s="23">
        <v>1.4E-2</v>
      </c>
      <c r="Y9" s="23">
        <f t="shared" si="0"/>
        <v>1.4E-2</v>
      </c>
      <c r="Z9" s="23" t="str">
        <f t="shared" si="1"/>
        <v>x</v>
      </c>
    </row>
    <row r="10" spans="13:26" s="27" customFormat="1" ht="17" customHeight="1" x14ac:dyDescent="0.25">
      <c r="M10" s="89" t="s">
        <v>44</v>
      </c>
      <c r="N10" s="88" t="s">
        <v>115</v>
      </c>
      <c r="S10" s="26"/>
      <c r="T10" s="26"/>
      <c r="U10" s="26"/>
      <c r="W10" s="23">
        <v>-1.1666666666666687</v>
      </c>
      <c r="X10" s="23">
        <v>1.4E-2</v>
      </c>
      <c r="Y10" s="23">
        <f t="shared" si="0"/>
        <v>1.4E-2</v>
      </c>
      <c r="Z10" s="23" t="str">
        <f t="shared" si="1"/>
        <v>x</v>
      </c>
    </row>
    <row r="11" spans="13:26" s="27" customFormat="1" ht="17" customHeight="1" x14ac:dyDescent="0.25">
      <c r="M11" s="89">
        <v>0</v>
      </c>
      <c r="N11" s="88" t="s">
        <v>119</v>
      </c>
      <c r="S11" s="26"/>
      <c r="T11" s="26"/>
      <c r="U11" s="26"/>
      <c r="W11" s="23">
        <v>-0.83333333333333526</v>
      </c>
      <c r="X11" s="23">
        <v>1.4E-2</v>
      </c>
      <c r="Y11" s="23">
        <f t="shared" si="0"/>
        <v>1.4E-2</v>
      </c>
      <c r="Z11" s="23" t="str">
        <f t="shared" si="1"/>
        <v>x</v>
      </c>
    </row>
    <row r="12" spans="13:26" s="27" customFormat="1" ht="16" x14ac:dyDescent="0.2">
      <c r="M12" s="89" t="s">
        <v>44</v>
      </c>
      <c r="N12" s="88" t="s">
        <v>123</v>
      </c>
      <c r="S12" s="26"/>
      <c r="T12" s="26"/>
      <c r="U12" s="26"/>
      <c r="W12" s="23">
        <v>-0.66666666666666874</v>
      </c>
      <c r="X12" s="23">
        <v>1.4E-2</v>
      </c>
      <c r="Y12" s="23">
        <f t="shared" si="0"/>
        <v>1.4E-2</v>
      </c>
      <c r="Z12" s="23" t="str">
        <f t="shared" si="1"/>
        <v>x</v>
      </c>
    </row>
    <row r="13" spans="13:26" s="27" customFormat="1" ht="16" x14ac:dyDescent="0.2">
      <c r="M13" s="89" t="s">
        <v>44</v>
      </c>
      <c r="N13" s="88" t="s">
        <v>127</v>
      </c>
      <c r="S13" s="26"/>
      <c r="T13" s="26"/>
      <c r="U13" s="26"/>
      <c r="W13" s="23">
        <v>-0.50000000000000222</v>
      </c>
      <c r="X13" s="23">
        <v>1.4E-2</v>
      </c>
      <c r="Y13" s="23">
        <f t="shared" si="0"/>
        <v>1.4E-2</v>
      </c>
      <c r="Z13" s="23" t="str">
        <f t="shared" si="1"/>
        <v>x</v>
      </c>
    </row>
    <row r="14" spans="13:26" s="27" customFormat="1" ht="16" x14ac:dyDescent="0.2">
      <c r="M14" s="89" t="s">
        <v>44</v>
      </c>
      <c r="N14" s="90" t="s">
        <v>131</v>
      </c>
      <c r="S14" s="26"/>
      <c r="T14" s="26"/>
      <c r="U14" s="26"/>
      <c r="W14" s="23">
        <v>-0.33333333333333548</v>
      </c>
      <c r="X14" s="23">
        <v>1.4E-2</v>
      </c>
      <c r="Y14" s="23">
        <f t="shared" si="0"/>
        <v>1.4E-2</v>
      </c>
      <c r="Z14" s="23" t="str">
        <f t="shared" si="1"/>
        <v>x</v>
      </c>
    </row>
    <row r="15" spans="13:26" s="27" customFormat="1" ht="16" x14ac:dyDescent="0.2">
      <c r="M15" s="89" t="s">
        <v>44</v>
      </c>
      <c r="N15" s="90" t="s">
        <v>134</v>
      </c>
      <c r="S15" s="26"/>
      <c r="T15" s="26"/>
      <c r="U15" s="26"/>
      <c r="W15" s="23">
        <v>-0.16666666666666879</v>
      </c>
      <c r="X15" s="23">
        <v>1.4E-2</v>
      </c>
      <c r="Y15" s="23">
        <f t="shared" si="0"/>
        <v>1.4E-2</v>
      </c>
      <c r="Z15" s="23" t="str">
        <f t="shared" si="1"/>
        <v>x</v>
      </c>
    </row>
    <row r="16" spans="13:26" s="27" customFormat="1" ht="16" x14ac:dyDescent="0.2">
      <c r="M16" s="89" t="s">
        <v>44</v>
      </c>
      <c r="N16" s="90" t="s">
        <v>138</v>
      </c>
      <c r="S16" s="26"/>
      <c r="T16" s="26"/>
      <c r="U16" s="26"/>
      <c r="W16" s="23">
        <v>0.16666666666666449</v>
      </c>
      <c r="X16" s="23">
        <v>1.4E-2</v>
      </c>
      <c r="Y16" s="23">
        <f t="shared" si="0"/>
        <v>1.4E-2</v>
      </c>
      <c r="Z16" s="23" t="str">
        <f t="shared" si="1"/>
        <v>x</v>
      </c>
    </row>
    <row r="17" spans="2:26" s="27" customFormat="1" ht="16" x14ac:dyDescent="0.2">
      <c r="B17" s="15"/>
      <c r="C17" s="26"/>
      <c r="D17" s="26"/>
      <c r="E17" s="26"/>
      <c r="H17" s="10"/>
      <c r="I17" s="10"/>
      <c r="J17" s="10"/>
      <c r="M17" s="89" t="s">
        <v>44</v>
      </c>
      <c r="N17" s="88" t="s">
        <v>142</v>
      </c>
      <c r="Q17" s="2"/>
      <c r="S17" s="26"/>
      <c r="T17" s="26"/>
      <c r="U17" s="26"/>
      <c r="W17" s="23">
        <v>0.33333333333333115</v>
      </c>
      <c r="X17" s="23">
        <v>1.4E-2</v>
      </c>
      <c r="Y17" s="23">
        <f t="shared" si="0"/>
        <v>1.4E-2</v>
      </c>
      <c r="Z17" s="23" t="str">
        <f t="shared" si="1"/>
        <v>x</v>
      </c>
    </row>
    <row r="18" spans="2:26" s="27" customFormat="1" ht="17" x14ac:dyDescent="0.25">
      <c r="B18" s="15"/>
      <c r="C18" s="26"/>
      <c r="D18" s="26"/>
      <c r="E18" s="26"/>
      <c r="H18" s="10"/>
      <c r="I18" s="10"/>
      <c r="J18" s="10"/>
      <c r="M18" s="89">
        <v>0</v>
      </c>
      <c r="N18" s="88" t="s">
        <v>145</v>
      </c>
      <c r="Q18" s="2"/>
      <c r="S18" s="26"/>
      <c r="T18" s="26"/>
      <c r="U18" s="26"/>
      <c r="W18" s="23">
        <v>0.49999999999999789</v>
      </c>
      <c r="X18" s="23">
        <v>1.4E-2</v>
      </c>
      <c r="Y18" s="23">
        <f t="shared" si="0"/>
        <v>1.4E-2</v>
      </c>
      <c r="Z18" s="23" t="str">
        <f t="shared" si="1"/>
        <v>x</v>
      </c>
    </row>
    <row r="19" spans="2:26" s="27" customFormat="1" ht="17" x14ac:dyDescent="0.25">
      <c r="B19" s="15"/>
      <c r="C19" s="26"/>
      <c r="D19" s="26"/>
      <c r="E19" s="26"/>
      <c r="H19" s="10"/>
      <c r="I19" s="10"/>
      <c r="J19" s="10"/>
      <c r="M19" s="89">
        <v>0</v>
      </c>
      <c r="N19" s="88" t="s">
        <v>149</v>
      </c>
      <c r="Q19" s="2"/>
      <c r="S19" s="26"/>
      <c r="T19" s="26"/>
      <c r="U19" s="26"/>
      <c r="W19" s="23">
        <v>0.66666666666666441</v>
      </c>
      <c r="X19" s="23">
        <v>1.4E-2</v>
      </c>
      <c r="Y19" s="23">
        <f t="shared" si="0"/>
        <v>1.4E-2</v>
      </c>
      <c r="Z19" s="23" t="str">
        <f t="shared" si="1"/>
        <v>x</v>
      </c>
    </row>
    <row r="20" spans="2:26" s="27" customFormat="1" ht="16" x14ac:dyDescent="0.2">
      <c r="B20" s="15"/>
      <c r="C20" s="26"/>
      <c r="D20" s="26"/>
      <c r="E20" s="26"/>
      <c r="H20" s="10"/>
      <c r="I20" s="10"/>
      <c r="J20" s="10"/>
      <c r="M20" s="89" t="s">
        <v>44</v>
      </c>
      <c r="N20" s="88" t="s">
        <v>152</v>
      </c>
      <c r="Q20" s="2"/>
      <c r="S20" s="26"/>
      <c r="T20" s="26"/>
      <c r="U20" s="26"/>
      <c r="W20" s="23">
        <v>0.83333333333333093</v>
      </c>
      <c r="X20" s="23">
        <v>1.4E-2</v>
      </c>
      <c r="Y20" s="23">
        <f t="shared" si="0"/>
        <v>1.4E-2</v>
      </c>
      <c r="Z20" s="23" t="str">
        <f t="shared" si="1"/>
        <v>x</v>
      </c>
    </row>
    <row r="21" spans="2:26" s="27" customFormat="1" ht="16" x14ac:dyDescent="0.2">
      <c r="B21" s="15"/>
      <c r="D21" s="26"/>
      <c r="E21" s="26"/>
      <c r="H21" s="10"/>
      <c r="I21" s="10"/>
      <c r="J21" s="10"/>
      <c r="M21" s="89">
        <v>0</v>
      </c>
      <c r="N21" s="88" t="s">
        <v>156</v>
      </c>
      <c r="Q21" s="2"/>
      <c r="S21" s="26"/>
      <c r="T21" s="26"/>
      <c r="U21" s="26"/>
      <c r="W21" s="23">
        <v>1.1666666666666643</v>
      </c>
      <c r="X21" s="23">
        <v>1.4E-2</v>
      </c>
      <c r="Y21" s="23">
        <f t="shared" si="0"/>
        <v>1.4E-2</v>
      </c>
      <c r="Z21" s="23" t="str">
        <f t="shared" si="1"/>
        <v>x</v>
      </c>
    </row>
    <row r="22" spans="2:26" s="27" customFormat="1" ht="16" x14ac:dyDescent="0.2">
      <c r="B22" s="15"/>
      <c r="C22" s="26"/>
      <c r="D22" s="26"/>
      <c r="E22" s="26"/>
      <c r="H22" s="10"/>
      <c r="I22" s="10"/>
      <c r="J22" s="10"/>
      <c r="Q22" s="2"/>
      <c r="S22" s="26"/>
      <c r="T22" s="26"/>
      <c r="U22" s="26"/>
      <c r="W22" s="23">
        <v>1.3333333333333313</v>
      </c>
      <c r="X22" s="23">
        <v>1.4E-2</v>
      </c>
      <c r="Y22" s="23">
        <f t="shared" si="0"/>
        <v>1.4E-2</v>
      </c>
      <c r="Z22" s="23" t="str">
        <f t="shared" si="1"/>
        <v>x</v>
      </c>
    </row>
    <row r="23" spans="2:26" s="27" customFormat="1" ht="16" x14ac:dyDescent="0.2">
      <c r="B23" s="15"/>
      <c r="C23" s="26"/>
      <c r="D23" s="26"/>
      <c r="E23" s="26"/>
      <c r="H23" s="10"/>
      <c r="I23" s="10"/>
      <c r="J23" s="10"/>
      <c r="Q23" s="2"/>
      <c r="S23" s="26"/>
      <c r="T23" s="26"/>
      <c r="U23" s="26"/>
      <c r="W23" s="23">
        <v>1.4999999999999982</v>
      </c>
      <c r="X23" s="23">
        <v>1.4E-2</v>
      </c>
      <c r="Y23" s="23">
        <f t="shared" si="0"/>
        <v>1.4E-2</v>
      </c>
      <c r="Z23" s="23" t="str">
        <f t="shared" si="1"/>
        <v>x</v>
      </c>
    </row>
    <row r="24" spans="2:26" s="27" customFormat="1" ht="16" x14ac:dyDescent="0.2">
      <c r="J24" s="10"/>
      <c r="Q24" s="2"/>
      <c r="S24" s="26"/>
      <c r="T24" s="26"/>
      <c r="U24" s="26"/>
      <c r="W24" s="23">
        <v>1.6666666666666652</v>
      </c>
      <c r="X24" s="23">
        <v>1.4E-2</v>
      </c>
      <c r="Y24" s="23">
        <f t="shared" si="0"/>
        <v>1.4E-2</v>
      </c>
      <c r="Z24" s="23" t="str">
        <f t="shared" si="1"/>
        <v>x</v>
      </c>
    </row>
    <row r="25" spans="2:26" s="27" customFormat="1" ht="16" x14ac:dyDescent="0.2">
      <c r="F25" s="14" t="s">
        <v>169</v>
      </c>
      <c r="G25" s="32" t="s">
        <v>3</v>
      </c>
      <c r="H25" s="31" t="s">
        <v>13</v>
      </c>
      <c r="I25" s="31" t="s">
        <v>44</v>
      </c>
      <c r="J25" s="32" t="s">
        <v>402</v>
      </c>
      <c r="K25" s="32" t="s">
        <v>403</v>
      </c>
      <c r="Q25" s="2"/>
      <c r="S25" s="26"/>
      <c r="T25" s="26"/>
      <c r="U25" s="26"/>
      <c r="W25" s="23">
        <v>1.8333333333333321</v>
      </c>
      <c r="X25" s="23">
        <v>1.4E-2</v>
      </c>
      <c r="Y25" s="23">
        <f t="shared" si="0"/>
        <v>1.4E-2</v>
      </c>
      <c r="Z25" s="23" t="str">
        <f t="shared" si="1"/>
        <v>x</v>
      </c>
    </row>
    <row r="26" spans="2:26" s="27" customFormat="1" ht="16" x14ac:dyDescent="0.2">
      <c r="C26" s="30" t="s">
        <v>166</v>
      </c>
      <c r="D26" s="14" t="s">
        <v>404</v>
      </c>
      <c r="E26" s="8" t="s">
        <v>405</v>
      </c>
      <c r="F26" s="29" t="s">
        <v>127</v>
      </c>
      <c r="G26" s="29" t="s">
        <v>406</v>
      </c>
      <c r="H26" s="29" t="s">
        <v>407</v>
      </c>
      <c r="I26" s="29" t="str">
        <f>IF(ISNUMBER(SEARCH("pop",$D$27)),"raw value","raw CV &lt;&lt;")</f>
        <v>raw value</v>
      </c>
      <c r="J26" s="29" t="str">
        <f>IF(ISNUMBER(SEARCH("pop",$D$27)),"z score","&lt;&lt; standardized CV")</f>
        <v>z score</v>
      </c>
      <c r="K26" s="29" t="str">
        <f>IF(ISNUMBER(SEARCH("pop",$D$27)),"probability of x","&lt;&lt; probability")</f>
        <v>probability of x</v>
      </c>
      <c r="Q26"/>
      <c r="S26" s="26"/>
      <c r="T26" s="26"/>
      <c r="U26" s="26"/>
      <c r="W26" s="23">
        <v>2.1666666666666652</v>
      </c>
      <c r="X26" s="23">
        <v>1.4E-2</v>
      </c>
      <c r="Y26" s="23">
        <f t="shared" si="0"/>
        <v>1.4E-2</v>
      </c>
      <c r="Z26" s="23" t="str">
        <f t="shared" si="1"/>
        <v>x</v>
      </c>
    </row>
    <row r="27" spans="2:26" s="35" customFormat="1" ht="16" x14ac:dyDescent="0.2">
      <c r="B27" s="97" t="s">
        <v>408</v>
      </c>
      <c r="C27" s="33">
        <v>1</v>
      </c>
      <c r="D27" s="34" t="s">
        <v>409</v>
      </c>
      <c r="E27" s="34" t="s">
        <v>447</v>
      </c>
      <c r="F27" s="34" t="s">
        <v>410</v>
      </c>
      <c r="G27" s="87">
        <v>72</v>
      </c>
      <c r="H27" s="87">
        <v>6</v>
      </c>
      <c r="I27" s="87">
        <f>J27*H27+G27</f>
        <v>79.689309393267607</v>
      </c>
      <c r="J27" s="17">
        <f>_xlfn.NORM.S.INV(K27)</f>
        <v>1.2815515655446006</v>
      </c>
      <c r="K27" s="18">
        <v>0.9</v>
      </c>
      <c r="Q27"/>
      <c r="S27" s="36"/>
      <c r="T27" s="36"/>
      <c r="U27" s="36"/>
      <c r="W27" s="23">
        <v>2.3333333333333313</v>
      </c>
      <c r="X27" s="23">
        <v>1.4E-2</v>
      </c>
      <c r="Y27" s="23">
        <f t="shared" si="0"/>
        <v>1.4E-2</v>
      </c>
      <c r="Z27" s="23" t="str">
        <f t="shared" si="1"/>
        <v>x</v>
      </c>
    </row>
    <row r="28" spans="2:26" s="10" customFormat="1" ht="16" x14ac:dyDescent="0.2">
      <c r="B28" s="97" t="s">
        <v>411</v>
      </c>
      <c r="C28" s="85"/>
      <c r="D28" s="11"/>
      <c r="E28" s="9"/>
      <c r="F28" s="9"/>
      <c r="G28" s="95"/>
      <c r="H28" s="95"/>
      <c r="I28" s="95"/>
      <c r="J28" s="93"/>
      <c r="K28" s="94"/>
      <c r="N28"/>
      <c r="Q28"/>
      <c r="S28" s="15"/>
      <c r="T28" s="15"/>
      <c r="U28" s="15"/>
      <c r="W28" s="23">
        <v>-1.8333333333333366</v>
      </c>
      <c r="X28" s="23">
        <v>3.7999999999999999E-2</v>
      </c>
      <c r="Y28" s="23">
        <f t="shared" si="0"/>
        <v>3.7999999999999999E-2</v>
      </c>
      <c r="Z28" s="23" t="str">
        <f t="shared" si="1"/>
        <v>x</v>
      </c>
    </row>
    <row r="29" spans="2:26" s="10" customFormat="1" x14ac:dyDescent="0.2">
      <c r="B29" s="98"/>
      <c r="S29" s="15"/>
      <c r="T29" s="15"/>
      <c r="U29" s="15"/>
      <c r="W29" s="23">
        <v>-1.6666666666666696</v>
      </c>
      <c r="X29" s="23">
        <v>3.7999999999999999E-2</v>
      </c>
      <c r="Y29" s="23">
        <f t="shared" si="0"/>
        <v>3.7999999999999999E-2</v>
      </c>
      <c r="Z29" s="23" t="str">
        <f t="shared" si="1"/>
        <v>x</v>
      </c>
    </row>
    <row r="30" spans="2:26" s="27" customFormat="1" ht="16" x14ac:dyDescent="0.2">
      <c r="B30" s="28"/>
      <c r="C30"/>
      <c r="D30" s="10"/>
      <c r="E30" s="10"/>
      <c r="F30" s="29" t="s">
        <v>127</v>
      </c>
      <c r="G30" s="29" t="s">
        <v>406</v>
      </c>
      <c r="H30" s="29" t="s">
        <v>407</v>
      </c>
      <c r="I30" s="29" t="str">
        <f>IF(ISNUMBER(SEARCH("pop",$D$27)),"value","raw sample mean &gt;&gt;")</f>
        <v>value</v>
      </c>
      <c r="J30" s="29" t="str">
        <f>IF(ISNUMBER(SEARCH("pop",$D$27)),"z score","standardized test stat &gt;&gt;")</f>
        <v>z score</v>
      </c>
      <c r="K30" s="29" t="str">
        <f>IF(ISNUMBER(SEARCH("pop",$D$27)),"probability of x","&gt;&gt; probability")</f>
        <v>probability of x</v>
      </c>
      <c r="Q30" s="2"/>
      <c r="S30" s="26"/>
      <c r="T30" s="26"/>
      <c r="U30" s="26"/>
      <c r="W30" s="23">
        <v>-1.5000000000000027</v>
      </c>
      <c r="X30" s="23">
        <v>3.7999999999999999E-2</v>
      </c>
      <c r="Y30" s="23">
        <f t="shared" si="0"/>
        <v>3.7999999999999999E-2</v>
      </c>
      <c r="Z30" s="23" t="str">
        <f t="shared" si="1"/>
        <v>x</v>
      </c>
    </row>
    <row r="31" spans="2:26" s="35" customFormat="1" ht="16" x14ac:dyDescent="0.2">
      <c r="B31" s="28" t="s">
        <v>412</v>
      </c>
      <c r="C31" s="85"/>
      <c r="D31" s="11"/>
      <c r="E31" s="9"/>
      <c r="F31" s="9"/>
      <c r="G31" s="95"/>
      <c r="H31" s="95"/>
      <c r="I31" s="95"/>
      <c r="J31" s="93"/>
      <c r="K31" s="96"/>
      <c r="Q31" s="7"/>
      <c r="S31" s="36"/>
      <c r="T31" s="36"/>
      <c r="U31" s="36"/>
      <c r="W31" s="23">
        <v>-1.3333333333333357</v>
      </c>
      <c r="X31" s="23">
        <v>3.7999999999999999E-2</v>
      </c>
      <c r="Y31" s="23">
        <f t="shared" si="0"/>
        <v>3.7999999999999999E-2</v>
      </c>
      <c r="Z31" s="23" t="str">
        <f t="shared" si="1"/>
        <v>x</v>
      </c>
    </row>
    <row r="32" spans="2:26" s="27" customFormat="1" ht="16" x14ac:dyDescent="0.2">
      <c r="B32" s="37"/>
      <c r="C32" s="35"/>
      <c r="D32" s="35"/>
      <c r="E32" s="35"/>
      <c r="F32" s="35"/>
      <c r="G32" s="35"/>
      <c r="H32" s="35"/>
      <c r="I32" s="35"/>
      <c r="J32"/>
      <c r="K32" s="35"/>
      <c r="L32" s="35"/>
      <c r="Q32" s="2"/>
      <c r="S32" s="26"/>
      <c r="T32" s="26"/>
      <c r="U32" s="26"/>
      <c r="W32" s="23">
        <v>-1.1666666666666687</v>
      </c>
      <c r="X32" s="23">
        <v>3.7999999999999999E-2</v>
      </c>
      <c r="Y32" s="23">
        <f t="shared" si="0"/>
        <v>3.7999999999999999E-2</v>
      </c>
      <c r="Z32" s="23" t="str">
        <f t="shared" si="1"/>
        <v>x</v>
      </c>
    </row>
    <row r="33" spans="1:26" s="27" customFormat="1" ht="25" customHeight="1" x14ac:dyDescent="0.2">
      <c r="Q33" s="2"/>
      <c r="S33" s="26"/>
      <c r="T33" s="26"/>
      <c r="U33" s="26"/>
      <c r="W33" s="23">
        <v>-0.83333333333333526</v>
      </c>
      <c r="X33" s="23">
        <v>3.7999999999999999E-2</v>
      </c>
      <c r="Y33" s="23">
        <f t="shared" si="0"/>
        <v>3.7999999999999999E-2</v>
      </c>
      <c r="Z33" s="23" t="str">
        <f t="shared" si="1"/>
        <v>x</v>
      </c>
    </row>
    <row r="34" spans="1:26" s="27" customFormat="1" ht="32" customHeight="1" x14ac:dyDescent="0.2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Q34" s="2"/>
      <c r="S34" s="26"/>
      <c r="T34" s="26"/>
      <c r="U34" s="26"/>
      <c r="W34" s="23">
        <v>-0.66666666666666874</v>
      </c>
      <c r="X34" s="23">
        <v>3.7999999999999999E-2</v>
      </c>
      <c r="Y34" s="23">
        <f t="shared" si="0"/>
        <v>3.7999999999999999E-2</v>
      </c>
      <c r="Z34" s="23" t="str">
        <f t="shared" si="1"/>
        <v>x</v>
      </c>
    </row>
    <row r="35" spans="1:26" s="27" customFormat="1" ht="83" customHeight="1" x14ac:dyDescent="0.2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Q35" s="2"/>
      <c r="S35" s="26"/>
      <c r="T35" s="26"/>
      <c r="U35" s="26"/>
      <c r="W35" s="23">
        <v>-0.50000000000000222</v>
      </c>
      <c r="X35" s="23">
        <v>3.7999999999999999E-2</v>
      </c>
      <c r="Y35" s="23">
        <f t="shared" si="0"/>
        <v>3.7999999999999999E-2</v>
      </c>
      <c r="Z35" s="23" t="str">
        <f t="shared" si="1"/>
        <v>x</v>
      </c>
    </row>
    <row r="36" spans="1:26" s="27" customFormat="1" ht="80" customHeight="1" x14ac:dyDescent="0.2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Q36" s="2"/>
      <c r="S36" s="26"/>
      <c r="T36" s="26"/>
      <c r="U36" s="26"/>
      <c r="W36" s="23">
        <v>-0.33333333333333548</v>
      </c>
      <c r="X36" s="23">
        <v>3.7999999999999999E-2</v>
      </c>
      <c r="Y36" s="23">
        <f t="shared" si="0"/>
        <v>3.7999999999999999E-2</v>
      </c>
      <c r="Z36" s="23" t="str">
        <f t="shared" si="1"/>
        <v>x</v>
      </c>
    </row>
    <row r="37" spans="1:26" s="27" customFormat="1" ht="55" customHeight="1" x14ac:dyDescent="0.2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Q37" s="2"/>
      <c r="S37" s="26"/>
      <c r="T37" s="26"/>
      <c r="U37" s="26"/>
      <c r="W37" s="23">
        <v>-0.16666666666666879</v>
      </c>
      <c r="X37" s="23">
        <v>3.7999999999999999E-2</v>
      </c>
      <c r="Y37" s="23">
        <f t="shared" si="0"/>
        <v>3.7999999999999999E-2</v>
      </c>
      <c r="Z37" s="23" t="str">
        <f t="shared" si="1"/>
        <v>x</v>
      </c>
    </row>
    <row r="38" spans="1:26" s="27" customFormat="1" ht="36" customHeight="1" x14ac:dyDescent="0.2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Q38" s="2"/>
      <c r="S38" s="26"/>
      <c r="T38" s="26"/>
      <c r="U38" s="26"/>
      <c r="W38" s="23">
        <v>0.16666666666666449</v>
      </c>
      <c r="X38" s="23">
        <v>3.7999999999999999E-2</v>
      </c>
      <c r="Y38" s="23">
        <f t="shared" si="0"/>
        <v>3.7999999999999999E-2</v>
      </c>
      <c r="Z38" s="23" t="str">
        <f t="shared" si="1"/>
        <v>x</v>
      </c>
    </row>
    <row r="39" spans="1:26" s="27" customFormat="1" ht="51" customHeight="1" x14ac:dyDescent="0.2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Q39" s="2"/>
      <c r="S39" s="26"/>
      <c r="T39" s="26"/>
      <c r="U39" s="26"/>
      <c r="W39" s="23">
        <v>0.33333333333333115</v>
      </c>
      <c r="X39" s="23">
        <v>3.7999999999999999E-2</v>
      </c>
      <c r="Y39" s="23">
        <f t="shared" si="0"/>
        <v>3.7999999999999999E-2</v>
      </c>
      <c r="Z39" s="23" t="str">
        <f t="shared" si="1"/>
        <v>x</v>
      </c>
    </row>
    <row r="40" spans="1:26" s="27" customFormat="1" ht="16" x14ac:dyDescent="0.2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Q40" s="2"/>
      <c r="S40" s="26"/>
      <c r="T40" s="26"/>
      <c r="U40" s="26"/>
      <c r="W40" s="23">
        <v>0.49999999999999789</v>
      </c>
      <c r="X40" s="23">
        <v>3.7999999999999999E-2</v>
      </c>
      <c r="Y40" s="23">
        <f t="shared" si="0"/>
        <v>3.7999999999999999E-2</v>
      </c>
      <c r="Z40" s="23" t="str">
        <f t="shared" si="1"/>
        <v>x</v>
      </c>
    </row>
    <row r="41" spans="1:26" s="27" customFormat="1" ht="16" x14ac:dyDescent="0.2">
      <c r="Q41" s="2"/>
      <c r="S41" s="26"/>
      <c r="T41" s="26"/>
      <c r="U41" s="26"/>
      <c r="W41" s="23">
        <v>0.66666666666666441</v>
      </c>
      <c r="X41" s="23">
        <v>3.7999999999999999E-2</v>
      </c>
      <c r="Y41" s="23">
        <f t="shared" si="0"/>
        <v>3.7999999999999999E-2</v>
      </c>
      <c r="Z41" s="23" t="str">
        <f t="shared" si="1"/>
        <v>x</v>
      </c>
    </row>
    <row r="42" spans="1:26" s="27" customFormat="1" ht="16" x14ac:dyDescent="0.2">
      <c r="Q42" s="2"/>
      <c r="S42" s="26"/>
      <c r="T42" s="26"/>
      <c r="U42" s="26"/>
      <c r="W42" s="23">
        <v>0.83333333333333093</v>
      </c>
      <c r="X42" s="23">
        <v>3.7999999999999999E-2</v>
      </c>
      <c r="Y42" s="23">
        <f t="shared" si="0"/>
        <v>3.7999999999999999E-2</v>
      </c>
      <c r="Z42" s="23" t="str">
        <f t="shared" si="1"/>
        <v>x</v>
      </c>
    </row>
    <row r="43" spans="1:26" s="27" customFormat="1" ht="16" x14ac:dyDescent="0.2">
      <c r="D43" s="26"/>
      <c r="Q43" s="2"/>
      <c r="S43" s="26"/>
      <c r="T43" s="26"/>
      <c r="U43" s="26"/>
      <c r="W43" s="23">
        <v>1.1666666666666643</v>
      </c>
      <c r="X43" s="23">
        <v>3.7999999999999999E-2</v>
      </c>
      <c r="Y43" s="23">
        <f t="shared" si="0"/>
        <v>3.7999999999999999E-2</v>
      </c>
      <c r="Z43" s="23" t="str">
        <f t="shared" si="1"/>
        <v>x</v>
      </c>
    </row>
    <row r="44" spans="1:26" s="27" customFormat="1" ht="16" x14ac:dyDescent="0.2">
      <c r="Q44" s="2"/>
      <c r="S44" s="26"/>
      <c r="T44" s="26"/>
      <c r="U44" s="26"/>
      <c r="W44" s="23">
        <v>1.3333333333333313</v>
      </c>
      <c r="X44" s="23">
        <v>3.7999999999999999E-2</v>
      </c>
      <c r="Y44" s="23">
        <f t="shared" si="0"/>
        <v>3.7999999999999999E-2</v>
      </c>
      <c r="Z44" s="23" t="str">
        <f t="shared" si="1"/>
        <v>x</v>
      </c>
    </row>
    <row r="45" spans="1:26" s="27" customFormat="1" ht="17" thickBot="1" x14ac:dyDescent="0.25">
      <c r="Q45" s="2"/>
      <c r="S45" s="26"/>
      <c r="T45" s="26"/>
      <c r="U45" s="26"/>
      <c r="W45" s="23">
        <v>1.4999999999999982</v>
      </c>
      <c r="X45" s="23">
        <v>3.7999999999999999E-2</v>
      </c>
      <c r="Y45" s="23">
        <f t="shared" si="0"/>
        <v>3.7999999999999999E-2</v>
      </c>
      <c r="Z45" s="23" t="str">
        <f t="shared" si="1"/>
        <v>x</v>
      </c>
    </row>
    <row r="46" spans="1:26" s="27" customFormat="1" ht="16" x14ac:dyDescent="0.2">
      <c r="A46" s="99"/>
      <c r="B46" s="100"/>
      <c r="C46" s="100"/>
      <c r="D46" s="100"/>
      <c r="E46" s="100"/>
      <c r="F46" s="100"/>
      <c r="G46" s="100"/>
      <c r="H46" s="100"/>
      <c r="I46" s="100"/>
      <c r="J46" s="101"/>
      <c r="K46" s="38"/>
      <c r="L46" s="38"/>
      <c r="M46" s="38"/>
      <c r="N46" s="38"/>
      <c r="O46" s="38"/>
      <c r="P46" s="38"/>
      <c r="Q46" s="38"/>
      <c r="R46" s="3"/>
      <c r="S46" s="39"/>
      <c r="T46" s="39"/>
      <c r="U46" s="39"/>
      <c r="V46" s="38"/>
      <c r="W46" s="23">
        <v>1.6666666666666652</v>
      </c>
      <c r="X46" s="23">
        <v>3.7999999999999999E-2</v>
      </c>
      <c r="Y46" s="23">
        <f t="shared" si="0"/>
        <v>3.7999999999999999E-2</v>
      </c>
      <c r="Z46" s="23" t="str">
        <f t="shared" si="1"/>
        <v>x</v>
      </c>
    </row>
    <row r="47" spans="1:26" ht="16" x14ac:dyDescent="0.2">
      <c r="A47" s="4" t="s">
        <v>160</v>
      </c>
      <c r="B47" s="16"/>
      <c r="C47" s="23"/>
      <c r="D47" s="41" t="str">
        <f t="shared" ref="D47:I47" si="2">F26</f>
        <v>shading</v>
      </c>
      <c r="E47" s="41" t="str">
        <f t="shared" si="2"/>
        <v>pop mean</v>
      </c>
      <c r="F47" s="41" t="str">
        <f t="shared" si="2"/>
        <v>expected variability</v>
      </c>
      <c r="G47" s="41" t="str">
        <f t="shared" si="2"/>
        <v>raw value</v>
      </c>
      <c r="H47" s="41" t="str">
        <f t="shared" si="2"/>
        <v>z score</v>
      </c>
      <c r="I47" s="41" t="str">
        <f t="shared" si="2"/>
        <v>probability of x</v>
      </c>
      <c r="J47" s="102"/>
      <c r="K47" s="16"/>
      <c r="L47" s="25" t="str">
        <f t="shared" ref="L47:M62" si="3">M6</f>
        <v>x</v>
      </c>
      <c r="M47" s="25" t="str">
        <f t="shared" si="3"/>
        <v>standard axis</v>
      </c>
      <c r="N47" s="16"/>
      <c r="O47" s="38"/>
      <c r="P47" s="38"/>
      <c r="Q47" s="3"/>
      <c r="R47" s="38"/>
      <c r="S47" s="39" t="s">
        <v>161</v>
      </c>
      <c r="T47" s="23" t="s">
        <v>162</v>
      </c>
      <c r="U47" s="39" t="s">
        <v>163</v>
      </c>
      <c r="V47" s="38"/>
      <c r="W47" s="23">
        <v>1.8333333333333321</v>
      </c>
      <c r="X47" s="23">
        <v>3.7999999999999999E-2</v>
      </c>
      <c r="Y47" s="23">
        <f t="shared" si="0"/>
        <v>3.7999999999999999E-2</v>
      </c>
      <c r="Z47" s="23" t="str">
        <f t="shared" si="1"/>
        <v>x</v>
      </c>
    </row>
    <row r="48" spans="1:26" ht="16" x14ac:dyDescent="0.2">
      <c r="A48" s="20" t="s">
        <v>166</v>
      </c>
      <c r="B48" s="19" t="s">
        <v>167</v>
      </c>
      <c r="C48" s="19" t="s">
        <v>168</v>
      </c>
      <c r="D48" s="19" t="s">
        <v>169</v>
      </c>
      <c r="E48" s="20" t="s">
        <v>3</v>
      </c>
      <c r="F48" s="40" t="str">
        <f>H25</f>
        <v>σ</v>
      </c>
      <c r="G48" s="40" t="str">
        <f>I25</f>
        <v>x</v>
      </c>
      <c r="H48" s="20" t="str">
        <f>J25</f>
        <v>z score</v>
      </c>
      <c r="I48" s="20" t="str">
        <f>K25</f>
        <v>P(x)</v>
      </c>
      <c r="J48" s="103"/>
      <c r="K48" s="16"/>
      <c r="L48" s="25" t="str">
        <f t="shared" si="3"/>
        <v>x</v>
      </c>
      <c r="M48" s="25" t="str">
        <f t="shared" si="3"/>
        <v>x, x̅</v>
      </c>
      <c r="N48" s="16"/>
      <c r="O48" s="38" t="s">
        <v>170</v>
      </c>
      <c r="P48" s="38"/>
      <c r="Q48" s="38"/>
      <c r="R48" s="38"/>
      <c r="S48" s="40" t="str">
        <f>L54</f>
        <v>x</v>
      </c>
      <c r="T48" s="91" t="s">
        <v>44</v>
      </c>
      <c r="U48" s="40" t="str">
        <f>L54</f>
        <v>x</v>
      </c>
      <c r="V48" s="38"/>
      <c r="W48" s="23">
        <v>-1.8333333333333366</v>
      </c>
      <c r="X48" s="23">
        <v>6.2000000000000006E-2</v>
      </c>
      <c r="Y48" s="23">
        <f t="shared" si="0"/>
        <v>6.2000000000000006E-2</v>
      </c>
      <c r="Z48" s="23" t="str">
        <f t="shared" si="1"/>
        <v>x</v>
      </c>
    </row>
    <row r="49" spans="1:26" ht="34" x14ac:dyDescent="0.2">
      <c r="A49" s="41">
        <f t="shared" ref="A49:I50" si="4">C27</f>
        <v>1</v>
      </c>
      <c r="B49" s="41" t="str">
        <f t="shared" si="4"/>
        <v>normal pop</v>
      </c>
      <c r="C49" s="41" t="str">
        <f t="shared" si="4"/>
        <v>Diego</v>
      </c>
      <c r="D49" s="41" t="str">
        <f t="shared" si="4"/>
        <v>left</v>
      </c>
      <c r="E49" s="118">
        <f t="shared" si="4"/>
        <v>72</v>
      </c>
      <c r="F49" s="119">
        <f t="shared" si="4"/>
        <v>6</v>
      </c>
      <c r="G49" s="118">
        <f t="shared" si="4"/>
        <v>79.689309393267607</v>
      </c>
      <c r="H49" s="42">
        <f t="shared" si="4"/>
        <v>1.2815515655446006</v>
      </c>
      <c r="I49" s="43">
        <f t="shared" si="4"/>
        <v>0.9</v>
      </c>
      <c r="J49" s="103"/>
      <c r="K49" s="16"/>
      <c r="L49" s="25" t="str">
        <f t="shared" si="3"/>
        <v>x</v>
      </c>
      <c r="M49" s="25" t="str">
        <f t="shared" si="3"/>
        <v>Empirical Rule</v>
      </c>
      <c r="N49" s="16"/>
      <c r="O49" s="38"/>
      <c r="P49" s="38"/>
      <c r="Q49" s="44" t="s">
        <v>174</v>
      </c>
      <c r="R49" s="45" t="s">
        <v>175</v>
      </c>
      <c r="S49" s="45" t="str">
        <f>B67&amp;" "&amp;S47</f>
        <v>normal pop X1</v>
      </c>
      <c r="T49" s="45" t="str">
        <f>B68&amp;" "&amp;T47</f>
        <v xml:space="preserve"> X2</v>
      </c>
      <c r="U49" s="45" t="str">
        <f>B71&amp;" "&amp;U47</f>
        <v xml:space="preserve"> X3</v>
      </c>
      <c r="V49" s="38"/>
      <c r="W49" s="23">
        <v>-1.6666666666666696</v>
      </c>
      <c r="X49" s="23">
        <v>6.2000000000000006E-2</v>
      </c>
      <c r="Y49" s="23">
        <f t="shared" si="0"/>
        <v>6.2000000000000006E-2</v>
      </c>
      <c r="Z49" s="23" t="str">
        <f t="shared" si="1"/>
        <v>x</v>
      </c>
    </row>
    <row r="50" spans="1:26" ht="16" x14ac:dyDescent="0.2">
      <c r="A50" s="41">
        <f t="shared" si="4"/>
        <v>0</v>
      </c>
      <c r="B50" s="41">
        <f t="shared" si="4"/>
        <v>0</v>
      </c>
      <c r="C50" s="41">
        <f t="shared" si="4"/>
        <v>0</v>
      </c>
      <c r="D50" s="41">
        <f t="shared" si="4"/>
        <v>0</v>
      </c>
      <c r="E50" s="118">
        <f t="shared" si="4"/>
        <v>0</v>
      </c>
      <c r="F50" s="119">
        <f t="shared" si="4"/>
        <v>0</v>
      </c>
      <c r="G50" s="120">
        <f t="shared" si="4"/>
        <v>0</v>
      </c>
      <c r="H50" s="42">
        <f t="shared" si="4"/>
        <v>0</v>
      </c>
      <c r="I50" s="43">
        <f t="shared" si="4"/>
        <v>0</v>
      </c>
      <c r="J50" s="102"/>
      <c r="K50" s="16"/>
      <c r="L50" s="25" t="str">
        <f t="shared" si="3"/>
        <v>x</v>
      </c>
      <c r="M50" s="25" t="str">
        <f t="shared" si="3"/>
        <v>Cumulative %</v>
      </c>
      <c r="N50" s="16"/>
      <c r="O50" s="58" t="s">
        <v>179</v>
      </c>
      <c r="P50" s="58">
        <f>C121-C115</f>
        <v>6</v>
      </c>
      <c r="Q50" s="46">
        <f>C115</f>
        <v>-3</v>
      </c>
      <c r="R50" s="81">
        <f>IF(
    LEFT($B$67,1) ="T",
    _xlfn.T.DIST(Q50, $A$67-1, FALSE),
    _xlfn.NORM.S.DIST(Q50, FALSE)
)</f>
        <v>4.4318484119380075E-3</v>
      </c>
      <c r="S50" s="81" cm="1">
        <f t="array" ref="S50">_xlfn.IFS(
    FALSE, N("Check if X1 shading is ON"),
    $S$48&lt;&gt;"x", NA(),
    FALSE, N("Check if case is 'LEFT' and x axis value less than z score"),
    AND($D$67 = "LEFT", $Q50 &lt; IF($H$67="", 0, $H$67)), $R50,
    FALSE, N("Check if case is 'RIGHT' and x axis value greater than z score"),
    AND($D$67 = "RIGHT", $Q50 &gt; IF($H$67="", 0, $H$67)), $R50,
    FALSE, N("Default case: Return NA()"),
    TRUE, NA()
)</f>
        <v>4.4318484119380075E-3</v>
      </c>
      <c r="T50" s="81" t="e" cm="1">
        <f t="array" ref="T50">_xlfn.IFS(
    FALSE, N("Check if X1 shading is ON"),
    $S$48&lt;&gt;"x", NA(),
    FALSE, N("Check if case is 'LEFT' and x axis value less than z score"),
    AND($D$68 = "LEFT", $Q50 &lt; IF($H$68="", 0, $H$68)), $R50,
    FALSE, N("Check if case is 'RIGHT' and x axis value greater than z score"),
    AND($D$68 = "RIGHT", $Q50 &gt; IF($H$68="", 0, $H$68)), $R50,
    FALSE, N("Default case: Return NA()"),
    TRUE, NA()
)</f>
        <v>#N/A</v>
      </c>
      <c r="U50" s="81" t="e" cm="1">
        <f t="array" ref="U50">_xlfn.IFS(
    FALSE, N("Check if X1 shading is ON"),
    $U$48&lt;&gt;"x", NA(),
    FALSE, N("Check if case is 'LEFT' and x axis value less than z score"),
    AND($D$71 = "LEFT", $Q50 &lt; IF($H$71="", 0, $H$71)), $R50,
    FALSE, N("Check if case is 'RIGHT' and x axis value greater than z score"),
    AND($D$71 = "RIGHT", $Q50 &gt; IF($H$71="", 0, $H$71)), $R50,
    FALSE, N("Check if case is 'TWO' and both directions"),
    AND(
        $D$71 = "TWO",
        OR($Q50 &lt; -ABS($H$71), $Q50 &gt; ABS($H$71))
    ), $R50,
    FALSE, N("Default case: Return NA()"),
    TRUE, NA()
)</f>
        <v>#VALUE!</v>
      </c>
      <c r="V50" s="38"/>
      <c r="W50" s="23">
        <v>-1.5000000000000027</v>
      </c>
      <c r="X50" s="23">
        <v>6.2000000000000006E-2</v>
      </c>
      <c r="Y50" s="23">
        <f t="shared" si="0"/>
        <v>6.2000000000000006E-2</v>
      </c>
      <c r="Z50" s="23" t="str">
        <f t="shared" si="1"/>
        <v>x</v>
      </c>
    </row>
    <row r="51" spans="1:26" ht="18" customHeight="1" x14ac:dyDescent="0.2">
      <c r="A51" s="39"/>
      <c r="B51" s="39"/>
      <c r="C51" s="39"/>
      <c r="D51" s="39"/>
      <c r="E51" s="121"/>
      <c r="F51" s="16"/>
      <c r="G51" s="16"/>
      <c r="H51" s="16"/>
      <c r="I51" s="16"/>
      <c r="J51" s="102"/>
      <c r="K51" s="16"/>
      <c r="L51" s="25" t="str">
        <f t="shared" si="3"/>
        <v>x</v>
      </c>
      <c r="M51" s="25" t="str">
        <f t="shared" si="3"/>
        <v>series1&amp;2 raw scale</v>
      </c>
      <c r="N51" s="16"/>
      <c r="O51" s="58" t="s">
        <v>183</v>
      </c>
      <c r="P51" s="58">
        <v>144</v>
      </c>
      <c r="Q51" s="46">
        <f t="shared" ref="Q51:Q114" si="5">Q50+$P$52</f>
        <v>-2.9583333333333335</v>
      </c>
      <c r="R51" s="81">
        <f t="shared" ref="R51:R114" si="6">IF(
    LEFT($B$67,1) ="T",
    _xlfn.T.DIST(Q51, $A$67-1, FALSE),
    _xlfn.NORM.S.DIST(Q51, FALSE)
)</f>
        <v>5.0175847389326532E-3</v>
      </c>
      <c r="S51" s="81" cm="1">
        <f t="array" ref="S51">_xlfn.IFS(
    FALSE, N("Check if X1 shading is ON"),
    $S$48&lt;&gt;"x", NA(),
    FALSE, N("Check if case is 'LEFT' and x axis value less than z score"),
    AND($D$67 = "LEFT", $Q51 &lt; IF($H$67="", 0, $H$67)), $R51,
    FALSE, N("Check if case is 'RIGHT' and x axis value greater than z score"),
    AND($D$67 = "RIGHT", $Q51 &gt; IF($H$67="", 0, $H$67)), $R51,
    FALSE, N("Check if case is 'TWO' and both directions"),
    AND(
        $D$67 = "TWO",
        OR($Q51 &lt; -ABS($H$67), $Q51 &gt; ABS($H$68))
    ), $R51,
    FALSE, N("Default case: Return NA()"),
    TRUE, NA()
)</f>
        <v>5.0175847389326532E-3</v>
      </c>
      <c r="T51" s="81" t="e" cm="1">
        <f t="array" ref="T51">_xlfn.IFS(
    FALSE, N("Check if X1 shading is ON"),
    $S$48&lt;&gt;"x", NA(),
    FALSE, N("Check if case is 'LEFT' and x axis value less than z score"),
    AND($D$68 = "LEFT", $Q51 &lt; IF($H$68="", 0, $H$68)), $R51,
    FALSE, N("Check if case is 'RIGHT' and x axis value greater than z score"),
    AND($D$68 = "RIGHT", $Q51 &gt; IF($H$68="", 0, $H$68)), $R51,
    FALSE, N("Default case: Return NA()"),
    TRUE, NA()
)</f>
        <v>#N/A</v>
      </c>
      <c r="U51" s="81" t="e" cm="1">
        <f t="array" ref="U51">_xlfn.IFS(
    FALSE, N("Check if X1 shading is ON"),
    $U$48&lt;&gt;"x", NA(),
    FALSE, N("Check if case is 'LEFT' and x axis value less than z score"),
    AND($D$71 = "LEFT", $Q51 &lt; IF($H$71="", 0, $H$71)), $R51,
    FALSE, N("Check if case is 'RIGHT' and x axis value greater than z score"),
    AND($D$71 = "RIGHT", $Q51 &gt; IF($H$71="", 0, $H$71)), $R51,
    FALSE, N("Check if case is 'TWO' and both directions"),
    AND(
        $D$71 = "TWO",
        OR($Q51 &lt; -ABS($H$71), $Q51 &gt; ABS($H$71))
    ), $R51,
    FALSE, N("Default case: Return NA()"),
    TRUE, NA()
)</f>
        <v>#VALUE!</v>
      </c>
      <c r="V51" s="38"/>
      <c r="W51" s="23">
        <v>-1.3333333333333357</v>
      </c>
      <c r="X51" s="23">
        <v>6.2000000000000006E-2</v>
      </c>
      <c r="Y51" s="23">
        <f t="shared" si="0"/>
        <v>6.2000000000000006E-2</v>
      </c>
      <c r="Z51" s="23" t="str">
        <f t="shared" si="1"/>
        <v>x</v>
      </c>
    </row>
    <row r="52" spans="1:26" ht="16" x14ac:dyDescent="0.2">
      <c r="A52" s="39"/>
      <c r="B52" s="16"/>
      <c r="C52" s="16"/>
      <c r="D52" s="41" t="str">
        <f t="shared" ref="D52:I53" si="7">F30</f>
        <v>shading</v>
      </c>
      <c r="E52" s="41" t="str">
        <f t="shared" si="7"/>
        <v>pop mean</v>
      </c>
      <c r="F52" s="41" t="str">
        <f t="shared" si="7"/>
        <v>expected variability</v>
      </c>
      <c r="G52" s="41" t="str">
        <f t="shared" si="7"/>
        <v>value</v>
      </c>
      <c r="H52" s="41" t="str">
        <f t="shared" si="7"/>
        <v>z score</v>
      </c>
      <c r="I52" s="41" t="str">
        <f t="shared" si="7"/>
        <v>probability of x</v>
      </c>
      <c r="J52" s="104"/>
      <c r="K52" s="16"/>
      <c r="L52" s="25">
        <f t="shared" si="3"/>
        <v>0</v>
      </c>
      <c r="M52" s="25" t="str">
        <f t="shared" si="3"/>
        <v>series1&amp;2 stdev</v>
      </c>
      <c r="N52" s="16"/>
      <c r="O52" s="58" t="s">
        <v>187</v>
      </c>
      <c r="P52" s="58">
        <f>P50/P51</f>
        <v>4.1666666666666664E-2</v>
      </c>
      <c r="Q52" s="46">
        <f t="shared" si="5"/>
        <v>-2.916666666666667</v>
      </c>
      <c r="R52" s="81">
        <f t="shared" si="6"/>
        <v>5.6708812194458807E-3</v>
      </c>
      <c r="S52" s="81" cm="1">
        <f t="array" ref="S52">_xlfn.IFS(
    FALSE, N("Check if X1 shading is ON"),
    $S$48&lt;&gt;"x", NA(),
    FALSE, N("Check if case is 'LEFT' and x axis value less than z score"),
    AND($D$67 = "LEFT", $Q52 &lt; IF($H$67="", 0, $H$67)), $R52,
    FALSE, N("Check if case is 'RIGHT' and x axis value greater than z score"),
    AND($D$67 = "RIGHT", $Q52 &gt; IF($H$67="", 0, $H$67)), $R52,
    FALSE, N("Check if case is 'TWO' and both directions"),
    AND(
        $D$67 = "TWO",
        OR($Q52 &lt; -ABS($H$67), $Q52 &gt; ABS($H$68))
    ), $R52,
    FALSE, N("Default case: Return NA()"),
    TRUE, NA()
)</f>
        <v>5.6708812194458807E-3</v>
      </c>
      <c r="T52" s="81" t="e" cm="1">
        <f t="array" ref="T52">_xlfn.IFS(
    FALSE, N("Check if X1 shading is ON"),
    $S$48&lt;&gt;"x", NA(),
    FALSE, N("Check if case is 'LEFT' and x axis value less than z score"),
    AND($D$68 = "LEFT", $Q52 &lt; IF($H$68="", 0, $H$68)), $R52,
    FALSE, N("Check if case is 'RIGHT' and x axis value greater than z score"),
    AND($D$68 = "RIGHT", $Q52 &gt; IF($H$68="", 0, $H$68)), $R52,
    FALSE, N("Default case: Return NA()"),
    TRUE, NA()
)</f>
        <v>#N/A</v>
      </c>
      <c r="U52" s="81" t="e" cm="1">
        <f t="array" ref="U52">_xlfn.IFS(
    FALSE, N("Check if X1 shading is ON"),
    $U$48&lt;&gt;"x", NA(),
    FALSE, N("Check if case is 'LEFT' and x axis value less than z score"),
    AND($D$71 = "LEFT", $Q52 &lt; IF($H$71="", 0, $H$71)), $R52,
    FALSE, N("Check if case is 'RIGHT' and x axis value greater than z score"),
    AND($D$71 = "RIGHT", $Q52 &gt; IF($H$71="", 0, $H$71)), $R52,
    FALSE, N("Check if case is 'TWO' and both directions"),
    AND(
        $D$71 = "TWO",
        OR($Q52 &lt; -ABS($H$71), $Q52 &gt; ABS($H$71))
    ), $R52,
    FALSE, N("Default case: Return NA()"),
    TRUE, NA()
)</f>
        <v>#VALUE!</v>
      </c>
      <c r="V52" s="38"/>
      <c r="W52" s="23">
        <v>-1.1666666666666687</v>
      </c>
      <c r="X52" s="23">
        <v>6.2000000000000006E-2</v>
      </c>
      <c r="Y52" s="23">
        <f t="shared" si="0"/>
        <v>6.2000000000000006E-2</v>
      </c>
      <c r="Z52" s="23" t="str">
        <f t="shared" si="1"/>
        <v>x</v>
      </c>
    </row>
    <row r="53" spans="1:26" ht="16" x14ac:dyDescent="0.2">
      <c r="A53" s="41">
        <f>A49</f>
        <v>1</v>
      </c>
      <c r="B53" s="41">
        <f>D31</f>
        <v>0</v>
      </c>
      <c r="C53" s="41">
        <f>E31</f>
        <v>0</v>
      </c>
      <c r="D53" s="41">
        <f t="shared" si="7"/>
        <v>0</v>
      </c>
      <c r="E53" s="120">
        <f t="shared" si="7"/>
        <v>0</v>
      </c>
      <c r="F53" s="122">
        <f t="shared" si="7"/>
        <v>0</v>
      </c>
      <c r="G53" s="120">
        <f t="shared" si="7"/>
        <v>0</v>
      </c>
      <c r="H53" s="42">
        <f t="shared" si="7"/>
        <v>0</v>
      </c>
      <c r="I53" s="43">
        <f t="shared" si="7"/>
        <v>0</v>
      </c>
      <c r="J53" s="102"/>
      <c r="K53" s="16"/>
      <c r="L53" s="25" t="str">
        <f t="shared" si="3"/>
        <v>x</v>
      </c>
      <c r="M53" s="25" t="str">
        <f t="shared" si="3"/>
        <v>Labels</v>
      </c>
      <c r="N53" s="16"/>
      <c r="O53" s="38"/>
      <c r="P53" s="38"/>
      <c r="Q53" s="46">
        <f t="shared" si="5"/>
        <v>-2.8750000000000004</v>
      </c>
      <c r="R53" s="81">
        <f t="shared" si="6"/>
        <v>6.3981203107235513E-3</v>
      </c>
      <c r="S53" s="81" cm="1">
        <f t="array" ref="S53">_xlfn.IFS(
    FALSE, N("Check if X1 shading is ON"),
    $S$48&lt;&gt;"x", NA(),
    FALSE, N("Check if case is 'LEFT' and x axis value less than z score"),
    AND($D$67 = "LEFT", $Q53 &lt; IF($H$67="", 0, $H$67)), $R53,
    FALSE, N("Check if case is 'RIGHT' and x axis value greater than z score"),
    AND($D$67 = "RIGHT", $Q53 &gt; IF($H$67="", 0, $H$67)), $R53,
    FALSE, N("Check if case is 'TWO' and both directions"),
    AND(
        $D$67 = "TWO",
        OR($Q53 &lt; -ABS($H$67), $Q53 &gt; ABS($H$68))
    ), $R53,
    FALSE, N("Default case: Return NA()"),
    TRUE, NA()
)</f>
        <v>6.3981203107235513E-3</v>
      </c>
      <c r="T53" s="81" t="e" cm="1">
        <f t="array" ref="T53">_xlfn.IFS(
    FALSE, N("Check if X1 shading is ON"),
    $S$48&lt;&gt;"x", NA(),
    FALSE, N("Check if case is 'LEFT' and x axis value less than z score"),
    AND($D$68 = "LEFT", $Q53 &lt; IF($H$68="", 0, $H$68)), $R53,
    FALSE, N("Check if case is 'RIGHT' and x axis value greater than z score"),
    AND($D$68 = "RIGHT", $Q53 &gt; IF($H$68="", 0, $H$68)), $R53,
    FALSE, N("Default case: Return NA()"),
    TRUE, NA()
)</f>
        <v>#N/A</v>
      </c>
      <c r="U53" s="81" t="e" cm="1">
        <f t="array" ref="U53">_xlfn.IFS(
    FALSE, N("Check if X1 shading is ON"),
    $U$48&lt;&gt;"x", NA(),
    FALSE, N("Check if case is 'LEFT' and x axis value less than z score"),
    AND($D$71 = "LEFT", $Q53 &lt; IF($H$71="", 0, $H$71)), $R53,
    FALSE, N("Check if case is 'RIGHT' and x axis value greater than z score"),
    AND($D$71 = "RIGHT", $Q53 &gt; IF($H$71="", 0, $H$71)), $R53,
    FALSE, N("Check if case is 'TWO' and both directions"),
    AND(
        $D$71 = "TWO",
        OR($Q53 &lt; -ABS($H$71), $Q53 &gt; ABS($H$71))
    ), $R53,
    FALSE, N("Default case: Return NA()"),
    TRUE, NA()
)</f>
        <v>#VALUE!</v>
      </c>
      <c r="V53" s="38"/>
      <c r="W53" s="23">
        <v>-0.83333333333333526</v>
      </c>
      <c r="X53" s="23">
        <v>6.2000000000000006E-2</v>
      </c>
      <c r="Y53" s="23">
        <f t="shared" si="0"/>
        <v>6.2000000000000006E-2</v>
      </c>
      <c r="Z53" s="23" t="str">
        <f t="shared" si="1"/>
        <v>x</v>
      </c>
    </row>
    <row r="54" spans="1:26" ht="15" customHeight="1" thickBot="1" x14ac:dyDescent="0.25">
      <c r="A54" s="105"/>
      <c r="B54" s="105"/>
      <c r="C54" s="105"/>
      <c r="D54" s="106"/>
      <c r="E54" s="106"/>
      <c r="F54" s="106"/>
      <c r="G54" s="106"/>
      <c r="H54" s="106"/>
      <c r="I54" s="106"/>
      <c r="J54" s="107"/>
      <c r="K54" s="16"/>
      <c r="L54" s="25" t="str">
        <f t="shared" si="3"/>
        <v>x</v>
      </c>
      <c r="M54" s="25" t="str">
        <f t="shared" si="3"/>
        <v>shading</v>
      </c>
      <c r="N54" s="16"/>
      <c r="O54" s="38"/>
      <c r="P54" s="38"/>
      <c r="Q54" s="46">
        <f t="shared" si="5"/>
        <v>-2.8333333333333339</v>
      </c>
      <c r="R54" s="81">
        <f t="shared" si="6"/>
        <v>7.2060997646092168E-3</v>
      </c>
      <c r="S54" s="81" cm="1">
        <f t="array" ref="S54">_xlfn.IFS(
    FALSE, N("Check if X1 shading is ON"),
    $S$48&lt;&gt;"x", NA(),
    FALSE, N("Check if case is 'LEFT' and x axis value less than z score"),
    AND($D$67 = "LEFT", $Q54 &lt; IF($H$67="", 0, $H$67)), $R54,
    FALSE, N("Check if case is 'RIGHT' and x axis value greater than z score"),
    AND($D$67 = "RIGHT", $Q54 &gt; IF($H$67="", 0, $H$67)), $R54,
    FALSE, N("Check if case is 'TWO' and both directions"),
    AND(
        $D$67 = "TWO",
        OR($Q54 &lt; -ABS($H$67), $Q54 &gt; ABS($H$68))
    ), $R54,
    FALSE, N("Default case: Return NA()"),
    TRUE, NA()
)</f>
        <v>7.2060997646092168E-3</v>
      </c>
      <c r="T54" s="81" t="e" cm="1">
        <f t="array" ref="T54">_xlfn.IFS(
    FALSE, N("Check if X1 shading is ON"),
    $S$48&lt;&gt;"x", NA(),
    FALSE, N("Check if case is 'LEFT' and x axis value less than z score"),
    AND($D$68 = "LEFT", $Q54 &lt; IF($H$68="", 0, $H$68)), $R54,
    FALSE, N("Check if case is 'RIGHT' and x axis value greater than z score"),
    AND($D$68 = "RIGHT", $Q54 &gt; IF($H$68="", 0, $H$68)), $R54,
    FALSE, N("Default case: Return NA()"),
    TRUE, NA()
)</f>
        <v>#N/A</v>
      </c>
      <c r="U54" s="81" t="e" cm="1">
        <f t="array" ref="U54">_xlfn.IFS(
    FALSE, N("Check if X1 shading is ON"),
    $U$48&lt;&gt;"x", NA(),
    FALSE, N("Check if case is 'LEFT' and x axis value less than z score"),
    AND($D$71 = "LEFT", $Q54 &lt; IF($H$71="", 0, $H$71)), $R54,
    FALSE, N("Check if case is 'RIGHT' and x axis value greater than z score"),
    AND($D$71 = "RIGHT", $Q54 &gt; IF($H$71="", 0, $H$71)), $R54,
    FALSE, N("Check if case is 'TWO' and both directions"),
    AND(
        $D$71 = "TWO",
        OR($Q54 &lt; -ABS($H$71), $Q54 &gt; ABS($H$71))
    ), $R54,
    FALSE, N("Default case: Return NA()"),
    TRUE, NA()
)</f>
        <v>#VALUE!</v>
      </c>
      <c r="V54" s="38"/>
      <c r="W54" s="23">
        <v>-0.66666666666666874</v>
      </c>
      <c r="X54" s="23">
        <v>6.2000000000000006E-2</v>
      </c>
      <c r="Y54" s="23">
        <f t="shared" si="0"/>
        <v>6.2000000000000006E-2</v>
      </c>
      <c r="Z54" s="23" t="str">
        <f t="shared" si="1"/>
        <v>x</v>
      </c>
    </row>
    <row r="55" spans="1:26" ht="16" x14ac:dyDescent="0.2">
      <c r="A55" s="39"/>
      <c r="B55" s="39"/>
      <c r="C55" s="39"/>
      <c r="D55" s="39"/>
      <c r="E55" s="121"/>
      <c r="F55" s="121"/>
      <c r="G55" s="121"/>
      <c r="H55" s="46"/>
      <c r="I55" s="47"/>
      <c r="J55" s="38"/>
      <c r="K55" s="16"/>
      <c r="L55" s="25" t="str">
        <f t="shared" si="3"/>
        <v>x</v>
      </c>
      <c r="M55" s="25" t="str">
        <f t="shared" si="3"/>
        <v>-label raw</v>
      </c>
      <c r="N55" s="16"/>
      <c r="O55" s="38"/>
      <c r="P55" s="38"/>
      <c r="Q55" s="46">
        <f t="shared" si="5"/>
        <v>-2.7916666666666674</v>
      </c>
      <c r="R55" s="81">
        <f t="shared" si="6"/>
        <v>8.1020357469784796E-3</v>
      </c>
      <c r="S55" s="81" cm="1">
        <f t="array" ref="S55">_xlfn.IFS(
    FALSE, N("Check if X1 shading is ON"),
    $S$48&lt;&gt;"x", NA(),
    FALSE, N("Check if case is 'LEFT' and x axis value less than z score"),
    AND($D$67 = "LEFT", $Q55 &lt; IF($H$67="", 0, $H$67)), $R55,
    FALSE, N("Check if case is 'RIGHT' and x axis value greater than z score"),
    AND($D$67 = "RIGHT", $Q55 &gt; IF($H$67="", 0, $H$67)), $R55,
    FALSE, N("Check if case is 'TWO' and both directions"),
    AND(
        $D$67 = "TWO",
        OR($Q55 &lt; -ABS($H$67), $Q55 &gt; ABS($H$68))
    ), $R55,
    FALSE, N("Default case: Return NA()"),
    TRUE, NA()
)</f>
        <v>8.1020357469784796E-3</v>
      </c>
      <c r="T55" s="81" t="e" cm="1">
        <f t="array" ref="T55">_xlfn.IFS(
    FALSE, N("Check if X1 shading is ON"),
    $S$48&lt;&gt;"x", NA(),
    FALSE, N("Check if case is 'LEFT' and x axis value less than z score"),
    AND($D$68 = "LEFT", $Q55 &lt; IF($H$68="", 0, $H$68)), $R55,
    FALSE, N("Check if case is 'RIGHT' and x axis value greater than z score"),
    AND($D$68 = "RIGHT", $Q55 &gt; IF($H$68="", 0, $H$68)), $R55,
    FALSE, N("Default case: Return NA()"),
    TRUE, NA()
)</f>
        <v>#N/A</v>
      </c>
      <c r="U55" s="81" t="e" cm="1">
        <f t="array" ref="U55">_xlfn.IFS(
    FALSE, N("Check if X1 shading is ON"),
    $U$48&lt;&gt;"x", NA(),
    FALSE, N("Check if case is 'LEFT' and x axis value less than z score"),
    AND($D$71 = "LEFT", $Q55 &lt; IF($H$71="", 0, $H$71)), $R55,
    FALSE, N("Check if case is 'RIGHT' and x axis value greater than z score"),
    AND($D$71 = "RIGHT", $Q55 &gt; IF($H$71="", 0, $H$71)), $R55,
    FALSE, N("Check if case is 'TWO' and both directions"),
    AND(
        $D$71 = "TWO",
        OR($Q55 &lt; -ABS($H$71), $Q55 &gt; ABS($H$71))
    ), $R55,
    FALSE, N("Default case: Return NA()"),
    TRUE, NA()
)</f>
        <v>#VALUE!</v>
      </c>
      <c r="V55" s="38"/>
      <c r="W55" s="23">
        <v>-0.50000000000000222</v>
      </c>
      <c r="X55" s="23">
        <v>6.2000000000000006E-2</v>
      </c>
      <c r="Y55" s="23">
        <f t="shared" si="0"/>
        <v>6.2000000000000006E-2</v>
      </c>
      <c r="Z55" s="23" t="str">
        <f t="shared" si="1"/>
        <v>x</v>
      </c>
    </row>
    <row r="56" spans="1:26" ht="16" x14ac:dyDescent="0.2">
      <c r="A56" s="4" t="s">
        <v>201</v>
      </c>
      <c r="B56" s="16"/>
      <c r="C56" s="39"/>
      <c r="D56" s="49" t="str">
        <f t="shared" ref="D56:I56" si="8">D47</f>
        <v>shading</v>
      </c>
      <c r="E56" s="49" t="str">
        <f t="shared" si="8"/>
        <v>pop mean</v>
      </c>
      <c r="F56" s="49" t="str">
        <f t="shared" si="8"/>
        <v>expected variability</v>
      </c>
      <c r="G56" s="49" t="str">
        <f t="shared" si="8"/>
        <v>raw value</v>
      </c>
      <c r="H56" s="49" t="str">
        <f t="shared" si="8"/>
        <v>z score</v>
      </c>
      <c r="I56" s="49" t="str">
        <f t="shared" si="8"/>
        <v>probability of x</v>
      </c>
      <c r="J56" s="38"/>
      <c r="K56" s="16"/>
      <c r="L56" s="25" t="str">
        <f t="shared" si="3"/>
        <v>x</v>
      </c>
      <c r="M56" s="25" t="str">
        <f t="shared" si="3"/>
        <v>-label standard</v>
      </c>
      <c r="N56" s="16"/>
      <c r="O56" s="38"/>
      <c r="P56" s="38"/>
      <c r="Q56" s="46">
        <f t="shared" si="5"/>
        <v>-2.7500000000000009</v>
      </c>
      <c r="R56" s="81">
        <f t="shared" si="6"/>
        <v>9.0935625015910286E-3</v>
      </c>
      <c r="S56" s="81" cm="1">
        <f t="array" ref="S56">_xlfn.IFS(
    FALSE, N("Check if X1 shading is ON"),
    $S$48&lt;&gt;"x", NA(),
    FALSE, N("Check if case is 'LEFT' and x axis value less than z score"),
    AND($D$67 = "LEFT", $Q56 &lt; IF($H$67="", 0, $H$67)), $R56,
    FALSE, N("Check if case is 'RIGHT' and x axis value greater than z score"),
    AND($D$67 = "RIGHT", $Q56 &gt; IF($H$67="", 0, $H$67)), $R56,
    FALSE, N("Check if case is 'TWO' and both directions"),
    AND(
        $D$67 = "TWO",
        OR($Q56 &lt; -ABS($H$67), $Q56 &gt; ABS($H$68))
    ), $R56,
    FALSE, N("Default case: Return NA()"),
    TRUE, NA()
)</f>
        <v>9.0935625015910286E-3</v>
      </c>
      <c r="T56" s="81" t="e" cm="1">
        <f t="array" ref="T56">_xlfn.IFS(
    FALSE, N("Check if X1 shading is ON"),
    $S$48&lt;&gt;"x", NA(),
    FALSE, N("Check if case is 'LEFT' and x axis value less than z score"),
    AND($D$68 = "LEFT", $Q56 &lt; IF($H$68="", 0, $H$68)), $R56,
    FALSE, N("Check if case is 'RIGHT' and x axis value greater than z score"),
    AND($D$68 = "RIGHT", $Q56 &gt; IF($H$68="", 0, $H$68)), $R56,
    FALSE, N("Default case: Return NA()"),
    TRUE, NA()
)</f>
        <v>#N/A</v>
      </c>
      <c r="U56" s="81" t="e" cm="1">
        <f t="array" ref="U56">_xlfn.IFS(
    FALSE, N("Check if X1 shading is ON"),
    $U$48&lt;&gt;"x", NA(),
    FALSE, N("Check if case is 'LEFT' and x axis value less than z score"),
    AND($D$71 = "LEFT", $Q56 &lt; IF($H$71="", 0, $H$71)), $R56,
    FALSE, N("Check if case is 'RIGHT' and x axis value greater than z score"),
    AND($D$71 = "RIGHT", $Q56 &gt; IF($H$71="", 0, $H$71)), $R56,
    FALSE, N("Check if case is 'TWO' and both directions"),
    AND(
        $D$71 = "TWO",
        OR($Q56 &lt; -ABS($H$71), $Q56 &gt; ABS($H$71))
    ), $R56,
    FALSE, N("Default case: Return NA()"),
    TRUE, NA()
)</f>
        <v>#VALUE!</v>
      </c>
      <c r="V56" s="38"/>
      <c r="W56" s="23">
        <v>-0.33333333333333548</v>
      </c>
      <c r="X56" s="23">
        <v>6.2000000000000006E-2</v>
      </c>
      <c r="Y56" s="23">
        <f t="shared" si="0"/>
        <v>6.2000000000000006E-2</v>
      </c>
      <c r="Z56" s="23" t="str">
        <f t="shared" si="1"/>
        <v>x</v>
      </c>
    </row>
    <row r="57" spans="1:26" ht="16" x14ac:dyDescent="0.2">
      <c r="A57" s="40" t="s">
        <v>166</v>
      </c>
      <c r="B57" s="19" t="s">
        <v>167</v>
      </c>
      <c r="C57" s="19" t="s">
        <v>168</v>
      </c>
      <c r="D57" s="19" t="s">
        <v>169</v>
      </c>
      <c r="E57" s="20" t="s">
        <v>3</v>
      </c>
      <c r="F57" s="40" t="str">
        <f>IFERROR(LEFT(F48, FIND(")", F48)),F48)</f>
        <v>σ</v>
      </c>
      <c r="G57" s="20" t="str">
        <f>G48</f>
        <v>x</v>
      </c>
      <c r="H57" s="20" t="str">
        <f>H48</f>
        <v>z score</v>
      </c>
      <c r="I57" s="20" t="str">
        <f>I48</f>
        <v>P(x)</v>
      </c>
      <c r="J57" s="16"/>
      <c r="K57" s="16"/>
      <c r="L57" s="25" t="str">
        <f t="shared" si="3"/>
        <v>x</v>
      </c>
      <c r="M57" s="25" t="str">
        <f t="shared" si="3"/>
        <v>-label probability</v>
      </c>
      <c r="N57" s="16"/>
      <c r="O57" s="38"/>
      <c r="P57" s="38"/>
      <c r="Q57" s="46">
        <f t="shared" si="5"/>
        <v>-2.7083333333333344</v>
      </c>
      <c r="R57" s="81">
        <f t="shared" si="6"/>
        <v>1.0188728126088616E-2</v>
      </c>
      <c r="S57" s="81" cm="1">
        <f t="array" ref="S57">_xlfn.IFS(
    FALSE, N("Check if X1 shading is ON"),
    $S$48&lt;&gt;"x", NA(),
    FALSE, N("Check if case is 'LEFT' and x axis value less than z score"),
    AND($D$67 = "LEFT", $Q57 &lt; IF($H$67="", 0, $H$67)), $R57,
    FALSE, N("Check if case is 'RIGHT' and x axis value greater than z score"),
    AND($D$67 = "RIGHT", $Q57 &gt; IF($H$67="", 0, $H$67)), $R57,
    FALSE, N("Check if case is 'TWO' and both directions"),
    AND(
        $D$67 = "TWO",
        OR($Q57 &lt; -ABS($H$67), $Q57 &gt; ABS($H$68))
    ), $R57,
    FALSE, N("Default case: Return NA()"),
    TRUE, NA()
)</f>
        <v>1.0188728126088616E-2</v>
      </c>
      <c r="T57" s="81" t="e" cm="1">
        <f t="array" ref="T57">_xlfn.IFS(
    FALSE, N("Check if X1 shading is ON"),
    $S$48&lt;&gt;"x", NA(),
    FALSE, N("Check if case is 'LEFT' and x axis value less than z score"),
    AND($D$68 = "LEFT", $Q57 &lt; IF($H$68="", 0, $H$68)), $R57,
    FALSE, N("Check if case is 'RIGHT' and x axis value greater than z score"),
    AND($D$68 = "RIGHT", $Q57 &gt; IF($H$68="", 0, $H$68)), $R57,
    FALSE, N("Default case: Return NA()"),
    TRUE, NA()
)</f>
        <v>#N/A</v>
      </c>
      <c r="U57" s="81" t="e" cm="1">
        <f t="array" ref="U57">_xlfn.IFS(
    FALSE, N("Check if X1 shading is ON"),
    $U$48&lt;&gt;"x", NA(),
    FALSE, N("Check if case is 'LEFT' and x axis value less than z score"),
    AND($D$71 = "LEFT", $Q57 &lt; IF($H$71="", 0, $H$71)), $R57,
    FALSE, N("Check if case is 'RIGHT' and x axis value greater than z score"),
    AND($D$71 = "RIGHT", $Q57 &gt; IF($H$71="", 0, $H$71)), $R57,
    FALSE, N("Check if case is 'TWO' and both directions"),
    AND(
        $D$71 = "TWO",
        OR($Q57 &lt; -ABS($H$71), $Q57 &gt; ABS($H$71))
    ), $R57,
    FALSE, N("Default case: Return NA()"),
    TRUE, NA()
)</f>
        <v>#VALUE!</v>
      </c>
      <c r="V57" s="38"/>
      <c r="W57" s="23">
        <v>-0.16666666666666879</v>
      </c>
      <c r="X57" s="23">
        <v>6.2000000000000006E-2</v>
      </c>
      <c r="Y57" s="23">
        <f t="shared" si="0"/>
        <v>6.2000000000000006E-2</v>
      </c>
      <c r="Z57" s="23" t="str">
        <f t="shared" si="1"/>
        <v>x</v>
      </c>
    </row>
    <row r="58" spans="1:26" ht="16" x14ac:dyDescent="0.2">
      <c r="A58" s="41">
        <f>A49</f>
        <v>1</v>
      </c>
      <c r="B58" s="49" t="str">
        <f t="shared" ref="B58:I59" si="9">IF(B49="","",B49)</f>
        <v>normal pop</v>
      </c>
      <c r="C58" s="49" t="str">
        <f t="shared" si="9"/>
        <v>Diego</v>
      </c>
      <c r="D58" s="49" t="str">
        <f t="shared" si="9"/>
        <v>left</v>
      </c>
      <c r="E58" s="50">
        <f t="shared" si="9"/>
        <v>72</v>
      </c>
      <c r="F58" s="51">
        <f t="shared" si="9"/>
        <v>6</v>
      </c>
      <c r="G58" s="50">
        <f t="shared" si="9"/>
        <v>79.689309393267607</v>
      </c>
      <c r="H58" s="52">
        <f t="shared" si="9"/>
        <v>1.2815515655446006</v>
      </c>
      <c r="I58" s="1">
        <f t="shared" si="9"/>
        <v>0.9</v>
      </c>
      <c r="J58" s="16"/>
      <c r="K58" s="16"/>
      <c r="L58" s="25" t="str">
        <f t="shared" si="3"/>
        <v>x</v>
      </c>
      <c r="M58" s="25" t="str">
        <f t="shared" si="3"/>
        <v>Equations</v>
      </c>
      <c r="N58" s="16"/>
      <c r="O58" s="38"/>
      <c r="P58" s="38"/>
      <c r="Q58" s="46">
        <f t="shared" si="5"/>
        <v>-2.6666666666666679</v>
      </c>
      <c r="R58" s="81">
        <f t="shared" si="6"/>
        <v>1.1395986023797402E-2</v>
      </c>
      <c r="S58" s="81" cm="1">
        <f t="array" ref="S58">_xlfn.IFS(
    FALSE, N("Check if X1 shading is ON"),
    $S$48&lt;&gt;"x", NA(),
    FALSE, N("Check if case is 'LEFT' and x axis value less than z score"),
    AND($D$67 = "LEFT", $Q58 &lt; IF($H$67="", 0, $H$67)), $R58,
    FALSE, N("Check if case is 'RIGHT' and x axis value greater than z score"),
    AND($D$67 = "RIGHT", $Q58 &gt; IF($H$67="", 0, $H$67)), $R58,
    FALSE, N("Check if case is 'TWO' and both directions"),
    AND(
        $D$67 = "TWO",
        OR($Q58 &lt; -ABS($H$67), $Q58 &gt; ABS($H$68))
    ), $R58,
    FALSE, N("Default case: Return NA()"),
    TRUE, NA()
)</f>
        <v>1.1395986023797402E-2</v>
      </c>
      <c r="T58" s="81" t="e" cm="1">
        <f t="array" ref="T58">_xlfn.IFS(
    FALSE, N("Check if X1 shading is ON"),
    $S$48&lt;&gt;"x", NA(),
    FALSE, N("Check if case is 'LEFT' and x axis value less than z score"),
    AND($D$68 = "LEFT", $Q58 &lt; IF($H$68="", 0, $H$68)), $R58,
    FALSE, N("Check if case is 'RIGHT' and x axis value greater than z score"),
    AND($D$68 = "RIGHT", $Q58 &gt; IF($H$68="", 0, $H$68)), $R58,
    FALSE, N("Default case: Return NA()"),
    TRUE, NA()
)</f>
        <v>#N/A</v>
      </c>
      <c r="U58" s="81" t="e" cm="1">
        <f t="array" ref="U58">_xlfn.IFS(
    FALSE, N("Check if X1 shading is ON"),
    $U$48&lt;&gt;"x", NA(),
    FALSE, N("Check if case is 'LEFT' and x axis value less than z score"),
    AND($D$71 = "LEFT", $Q58 &lt; IF($H$71="", 0, $H$71)), $R58,
    FALSE, N("Check if case is 'RIGHT' and x axis value greater than z score"),
    AND($D$71 = "RIGHT", $Q58 &gt; IF($H$71="", 0, $H$71)), $R58,
    FALSE, N("Check if case is 'TWO' and both directions"),
    AND(
        $D$71 = "TWO",
        OR($Q58 &lt; -ABS($H$71), $Q58 &gt; ABS($H$71))
    ), $R58,
    FALSE, N("Default case: Return NA()"),
    TRUE, NA()
)</f>
        <v>#VALUE!</v>
      </c>
      <c r="V58" s="38"/>
      <c r="W58" s="23">
        <v>0.16666666666666449</v>
      </c>
      <c r="X58" s="23">
        <v>6.2000000000000006E-2</v>
      </c>
      <c r="Y58" s="23">
        <f t="shared" si="0"/>
        <v>6.2000000000000006E-2</v>
      </c>
      <c r="Z58" s="23" t="str">
        <f t="shared" si="1"/>
        <v>x</v>
      </c>
    </row>
    <row r="59" spans="1:26" ht="55" customHeight="1" x14ac:dyDescent="0.2">
      <c r="A59" s="41">
        <f>A50</f>
        <v>0</v>
      </c>
      <c r="B59" s="49">
        <f t="shared" si="9"/>
        <v>0</v>
      </c>
      <c r="C59" s="49">
        <f t="shared" si="9"/>
        <v>0</v>
      </c>
      <c r="D59" s="49">
        <f t="shared" si="9"/>
        <v>0</v>
      </c>
      <c r="E59" s="50">
        <f t="shared" si="9"/>
        <v>0</v>
      </c>
      <c r="F59" s="51">
        <f t="shared" si="9"/>
        <v>0</v>
      </c>
      <c r="G59" s="54">
        <f t="shared" si="9"/>
        <v>0</v>
      </c>
      <c r="H59" s="55">
        <f t="shared" si="9"/>
        <v>0</v>
      </c>
      <c r="I59" s="56">
        <f t="shared" si="9"/>
        <v>0</v>
      </c>
      <c r="J59" s="38"/>
      <c r="K59" s="16"/>
      <c r="L59" s="25">
        <f t="shared" si="3"/>
        <v>0</v>
      </c>
      <c r="M59" s="25" t="str">
        <f t="shared" si="3"/>
        <v>series3 raw scale</v>
      </c>
      <c r="N59" s="16"/>
      <c r="O59" s="38"/>
      <c r="P59" s="38"/>
      <c r="Q59" s="46">
        <f t="shared" si="5"/>
        <v>-2.6250000000000013</v>
      </c>
      <c r="R59" s="81">
        <f t="shared" si="6"/>
        <v>1.2724181596831387E-2</v>
      </c>
      <c r="S59" s="81" cm="1">
        <f t="array" ref="S59">_xlfn.IFS(
    FALSE, N("Check if X1 shading is ON"),
    $S$48&lt;&gt;"x", NA(),
    FALSE, N("Check if case is 'LEFT' and x axis value less than z score"),
    AND($D$67 = "LEFT", $Q59 &lt; IF($H$67="", 0, $H$67)), $R59,
    FALSE, N("Check if case is 'RIGHT' and x axis value greater than z score"),
    AND($D$67 = "RIGHT", $Q59 &gt; IF($H$67="", 0, $H$67)), $R59,
    FALSE, N("Check if case is 'TWO' and both directions"),
    AND(
        $D$67 = "TWO",
        OR($Q59 &lt; -ABS($H$67), $Q59 &gt; ABS($H$68))
    ), $R59,
    FALSE, N("Default case: Return NA()"),
    TRUE, NA()
)</f>
        <v>1.2724181596831387E-2</v>
      </c>
      <c r="T59" s="81" t="e" cm="1">
        <f t="array" ref="T59">_xlfn.IFS(
    FALSE, N("Check if X1 shading is ON"),
    $S$48&lt;&gt;"x", NA(),
    FALSE, N("Check if case is 'LEFT' and x axis value less than z score"),
    AND($D$68 = "LEFT", $Q59 &lt; IF($H$68="", 0, $H$68)), $R59,
    FALSE, N("Check if case is 'RIGHT' and x axis value greater than z score"),
    AND($D$68 = "RIGHT", $Q59 &gt; IF($H$68="", 0, $H$68)), $R59,
    FALSE, N("Default case: Return NA()"),
    TRUE, NA()
)</f>
        <v>#N/A</v>
      </c>
      <c r="U59" s="81" t="e" cm="1">
        <f t="array" ref="U59">_xlfn.IFS(
    FALSE, N("Check if X1 shading is ON"),
    $U$48&lt;&gt;"x", NA(),
    FALSE, N("Check if case is 'LEFT' and x axis value less than z score"),
    AND($D$71 = "LEFT", $Q59 &lt; IF($H$71="", 0, $H$71)), $R59,
    FALSE, N("Check if case is 'RIGHT' and x axis value greater than z score"),
    AND($D$71 = "RIGHT", $Q59 &gt; IF($H$71="", 0, $H$71)), $R59,
    FALSE, N("Check if case is 'TWO' and both directions"),
    AND(
        $D$71 = "TWO",
        OR($Q59 &lt; -ABS($H$71), $Q59 &gt; ABS($H$71))
    ), $R59,
    FALSE, N("Default case: Return NA()"),
    TRUE, NA()
)</f>
        <v>#VALUE!</v>
      </c>
      <c r="V59" s="38"/>
      <c r="W59" s="23">
        <v>0.33333333333333115</v>
      </c>
      <c r="X59" s="23">
        <v>6.2000000000000006E-2</v>
      </c>
      <c r="Y59" s="23">
        <f t="shared" si="0"/>
        <v>6.2000000000000006E-2</v>
      </c>
      <c r="Z59" s="23" t="str">
        <f t="shared" si="1"/>
        <v>x</v>
      </c>
    </row>
    <row r="60" spans="1:26" ht="16" x14ac:dyDescent="0.2">
      <c r="A60" s="39"/>
      <c r="B60" s="16"/>
      <c r="C60" s="16"/>
      <c r="D60" s="16"/>
      <c r="E60" s="16"/>
      <c r="F60" s="16"/>
      <c r="G60" s="16"/>
      <c r="H60" s="16"/>
      <c r="I60" s="16"/>
      <c r="J60" s="38"/>
      <c r="K60" s="16"/>
      <c r="L60" s="25">
        <f t="shared" si="3"/>
        <v>0</v>
      </c>
      <c r="M60" s="25" t="str">
        <f t="shared" si="3"/>
        <v>series3 stdev</v>
      </c>
      <c r="N60" s="16"/>
      <c r="O60" s="38"/>
      <c r="P60" s="38"/>
      <c r="Q60" s="46">
        <f t="shared" si="5"/>
        <v>-2.5833333333333348</v>
      </c>
      <c r="R60" s="81">
        <f t="shared" si="6"/>
        <v>1.4182533754437251E-2</v>
      </c>
      <c r="S60" s="81" cm="1">
        <f t="array" ref="S60">_xlfn.IFS(
    FALSE, N("Check if X1 shading is ON"),
    $S$48&lt;&gt;"x", NA(),
    FALSE, N("Check if case is 'LEFT' and x axis value less than z score"),
    AND($D$67 = "LEFT", $Q60 &lt; IF($H$67="", 0, $H$67)), $R60,
    FALSE, N("Check if case is 'RIGHT' and x axis value greater than z score"),
    AND($D$67 = "RIGHT", $Q60 &gt; IF($H$67="", 0, $H$67)), $R60,
    FALSE, N("Check if case is 'TWO' and both directions"),
    AND(
        $D$67 = "TWO",
        OR($Q60 &lt; -ABS($H$67), $Q60 &gt; ABS($H$68))
    ), $R60,
    FALSE, N("Default case: Return NA()"),
    TRUE, NA()
)</f>
        <v>1.4182533754437251E-2</v>
      </c>
      <c r="T60" s="81" t="e" cm="1">
        <f t="array" ref="T60">_xlfn.IFS(
    FALSE, N("Check if X1 shading is ON"),
    $S$48&lt;&gt;"x", NA(),
    FALSE, N("Check if case is 'LEFT' and x axis value less than z score"),
    AND($D$68 = "LEFT", $Q60 &lt; IF($H$68="", 0, $H$68)), $R60,
    FALSE, N("Check if case is 'RIGHT' and x axis value greater than z score"),
    AND($D$68 = "RIGHT", $Q60 &gt; IF($H$68="", 0, $H$68)), $R60,
    FALSE, N("Default case: Return NA()"),
    TRUE, NA()
)</f>
        <v>#N/A</v>
      </c>
      <c r="U60" s="81" t="e" cm="1">
        <f t="array" ref="U60">_xlfn.IFS(
    FALSE, N("Check if X1 shading is ON"),
    $U$48&lt;&gt;"x", NA(),
    FALSE, N("Check if case is 'LEFT' and x axis value less than z score"),
    AND($D$71 = "LEFT", $Q60 &lt; IF($H$71="", 0, $H$71)), $R60,
    FALSE, N("Check if case is 'RIGHT' and x axis value greater than z score"),
    AND($D$71 = "RIGHT", $Q60 &gt; IF($H$71="", 0, $H$71)), $R60,
    FALSE, N("Check if case is 'TWO' and both directions"),
    AND(
        $D$71 = "TWO",
        OR($Q60 &lt; -ABS($H$71), $Q60 &gt; ABS($H$71))
    ), $R60,
    FALSE, N("Default case: Return NA()"),
    TRUE, NA()
)</f>
        <v>#VALUE!</v>
      </c>
      <c r="V60" s="38"/>
      <c r="W60" s="23">
        <v>0.49999999999999789</v>
      </c>
      <c r="X60" s="23">
        <v>6.2000000000000006E-2</v>
      </c>
      <c r="Y60" s="23">
        <f t="shared" si="0"/>
        <v>6.2000000000000006E-2</v>
      </c>
      <c r="Z60" s="23" t="str">
        <f t="shared" si="1"/>
        <v>x</v>
      </c>
    </row>
    <row r="61" spans="1:26" ht="16" x14ac:dyDescent="0.2">
      <c r="A61" s="39"/>
      <c r="B61" s="16"/>
      <c r="C61" s="16"/>
      <c r="D61" s="49" t="str">
        <f t="shared" ref="D61:I61" si="10">D52</f>
        <v>shading</v>
      </c>
      <c r="E61" s="49" t="str">
        <f t="shared" si="10"/>
        <v>pop mean</v>
      </c>
      <c r="F61" s="49" t="str">
        <f t="shared" si="10"/>
        <v>expected variability</v>
      </c>
      <c r="G61" s="49" t="str">
        <f t="shared" si="10"/>
        <v>value</v>
      </c>
      <c r="H61" s="49" t="str">
        <f t="shared" si="10"/>
        <v>z score</v>
      </c>
      <c r="I61" s="49" t="str">
        <f t="shared" si="10"/>
        <v>probability of x</v>
      </c>
      <c r="J61" s="38"/>
      <c r="K61" s="16"/>
      <c r="L61" s="25" t="str">
        <f t="shared" si="3"/>
        <v>x</v>
      </c>
      <c r="M61" s="25" t="str">
        <f t="shared" si="3"/>
        <v>Kudos!</v>
      </c>
      <c r="N61" s="16"/>
      <c r="O61" s="38"/>
      <c r="P61" s="38"/>
      <c r="Q61" s="46">
        <f t="shared" si="5"/>
        <v>-2.5416666666666683</v>
      </c>
      <c r="R61" s="81">
        <f t="shared" si="6"/>
        <v>1.5780610826231802E-2</v>
      </c>
      <c r="S61" s="81" cm="1">
        <f t="array" ref="S61">_xlfn.IFS(
    FALSE, N("Check if X1 shading is ON"),
    $S$48&lt;&gt;"x", NA(),
    FALSE, N("Check if case is 'LEFT' and x axis value less than z score"),
    AND($D$67 = "LEFT", $Q61 &lt; IF($H$67="", 0, $H$67)), $R61,
    FALSE, N("Check if case is 'RIGHT' and x axis value greater than z score"),
    AND($D$67 = "RIGHT", $Q61 &gt; IF($H$67="", 0, $H$67)), $R61,
    FALSE, N("Check if case is 'TWO' and both directions"),
    AND(
        $D$67 = "TWO",
        OR($Q61 &lt; -ABS($H$67), $Q61 &gt; ABS($H$68))
    ), $R61,
    FALSE, N("Default case: Return NA()"),
    TRUE, NA()
)</f>
        <v>1.5780610826231802E-2</v>
      </c>
      <c r="T61" s="81" t="e" cm="1">
        <f t="array" ref="T61">_xlfn.IFS(
    FALSE, N("Check if X1 shading is ON"),
    $S$48&lt;&gt;"x", NA(),
    FALSE, N("Check if case is 'LEFT' and x axis value less than z score"),
    AND($D$68 = "LEFT", $Q61 &lt; IF($H$68="", 0, $H$68)), $R61,
    FALSE, N("Check if case is 'RIGHT' and x axis value greater than z score"),
    AND($D$68 = "RIGHT", $Q61 &gt; IF($H$68="", 0, $H$68)), $R61,
    FALSE, N("Default case: Return NA()"),
    TRUE, NA()
)</f>
        <v>#N/A</v>
      </c>
      <c r="U61" s="81" t="e" cm="1">
        <f t="array" ref="U61">_xlfn.IFS(
    FALSE, N("Check if X1 shading is ON"),
    $U$48&lt;&gt;"x", NA(),
    FALSE, N("Check if case is 'LEFT' and x axis value less than z score"),
    AND($D$71 = "LEFT", $Q61 &lt; IF($H$71="", 0, $H$71)), $R61,
    FALSE, N("Check if case is 'RIGHT' and x axis value greater than z score"),
    AND($D$71 = "RIGHT", $Q61 &gt; IF($H$71="", 0, $H$71)), $R61,
    FALSE, N("Check if case is 'TWO' and both directions"),
    AND(
        $D$71 = "TWO",
        OR($Q61 &lt; -ABS($H$71), $Q61 &gt; ABS($H$71))
    ), $R61,
    FALSE, N("Default case: Return NA()"),
    TRUE, NA()
)</f>
        <v>#VALUE!</v>
      </c>
      <c r="V61" s="38"/>
      <c r="W61" s="23">
        <v>0.66666666666666441</v>
      </c>
      <c r="X61" s="23">
        <v>6.2000000000000006E-2</v>
      </c>
      <c r="Y61" s="23">
        <f t="shared" si="0"/>
        <v>6.2000000000000006E-2</v>
      </c>
      <c r="Z61" s="23" t="str">
        <f t="shared" si="1"/>
        <v>x</v>
      </c>
    </row>
    <row r="62" spans="1:26" ht="16" x14ac:dyDescent="0.2">
      <c r="A62" s="41">
        <f>A53</f>
        <v>1</v>
      </c>
      <c r="B62" s="49">
        <f t="shared" ref="B62:I62" si="11">IF(B53="","",B53)</f>
        <v>0</v>
      </c>
      <c r="C62" s="49">
        <f t="shared" si="11"/>
        <v>0</v>
      </c>
      <c r="D62" s="49">
        <f t="shared" si="11"/>
        <v>0</v>
      </c>
      <c r="E62" s="50">
        <f t="shared" si="11"/>
        <v>0</v>
      </c>
      <c r="F62" s="57">
        <f t="shared" si="11"/>
        <v>0</v>
      </c>
      <c r="G62" s="54">
        <f t="shared" si="11"/>
        <v>0</v>
      </c>
      <c r="H62" s="55">
        <f t="shared" si="11"/>
        <v>0</v>
      </c>
      <c r="I62" s="56">
        <f t="shared" si="11"/>
        <v>0</v>
      </c>
      <c r="J62" s="38"/>
      <c r="K62" s="16"/>
      <c r="L62" s="25">
        <f t="shared" si="3"/>
        <v>0</v>
      </c>
      <c r="M62" s="25" t="str">
        <f t="shared" si="3"/>
        <v># decimals raw</v>
      </c>
      <c r="N62" s="16"/>
      <c r="O62" s="38"/>
      <c r="P62" s="38"/>
      <c r="Q62" s="46">
        <f t="shared" si="5"/>
        <v>-2.5000000000000018</v>
      </c>
      <c r="R62" s="81">
        <f t="shared" si="6"/>
        <v>1.7528300493568461E-2</v>
      </c>
      <c r="S62" s="81" cm="1">
        <f t="array" ref="S62">_xlfn.IFS(
    FALSE, N("Check if X1 shading is ON"),
    $S$48&lt;&gt;"x", NA(),
    FALSE, N("Check if case is 'LEFT' and x axis value less than z score"),
    AND($D$67 = "LEFT", $Q62 &lt; IF($H$67="", 0, $H$67)), $R62,
    FALSE, N("Check if case is 'RIGHT' and x axis value greater than z score"),
    AND($D$67 = "RIGHT", $Q62 &gt; IF($H$67="", 0, $H$67)), $R62,
    FALSE, N("Check if case is 'TWO' and both directions"),
    AND(
        $D$67 = "TWO",
        OR($Q62 &lt; -ABS($H$67), $Q62 &gt; ABS($H$68))
    ), $R62,
    FALSE, N("Default case: Return NA()"),
    TRUE, NA()
)</f>
        <v>1.7528300493568461E-2</v>
      </c>
      <c r="T62" s="81" t="e" cm="1">
        <f t="array" ref="T62">_xlfn.IFS(
    FALSE, N("Check if X1 shading is ON"),
    $S$48&lt;&gt;"x", NA(),
    FALSE, N("Check if case is 'LEFT' and x axis value less than z score"),
    AND($D$68 = "LEFT", $Q62 &lt; IF($H$68="", 0, $H$68)), $R62,
    FALSE, N("Check if case is 'RIGHT' and x axis value greater than z score"),
    AND($D$68 = "RIGHT", $Q62 &gt; IF($H$68="", 0, $H$68)), $R62,
    FALSE, N("Default case: Return NA()"),
    TRUE, NA()
)</f>
        <v>#N/A</v>
      </c>
      <c r="U62" s="81" t="e" cm="1">
        <f t="array" ref="U62">_xlfn.IFS(
    FALSE, N("Check if X1 shading is ON"),
    $U$48&lt;&gt;"x", NA(),
    FALSE, N("Check if case is 'LEFT' and x axis value less than z score"),
    AND($D$71 = "LEFT", $Q62 &lt; IF($H$71="", 0, $H$71)), $R62,
    FALSE, N("Check if case is 'RIGHT' and x axis value greater than z score"),
    AND($D$71 = "RIGHT", $Q62 &gt; IF($H$71="", 0, $H$71)), $R62,
    FALSE, N("Check if case is 'TWO' and both directions"),
    AND(
        $D$71 = "TWO",
        OR($Q62 &lt; -ABS($H$71), $Q62 &gt; ABS($H$71))
    ), $R62,
    FALSE, N("Default case: Return NA()"),
    TRUE, NA()
)</f>
        <v>#VALUE!</v>
      </c>
      <c r="V62" s="38"/>
      <c r="W62" s="23">
        <v>0.83333333333333093</v>
      </c>
      <c r="X62" s="23">
        <v>6.2000000000000006E-2</v>
      </c>
      <c r="Y62" s="23">
        <f t="shared" si="0"/>
        <v>6.2000000000000006E-2</v>
      </c>
      <c r="Z62" s="23" t="str">
        <f t="shared" si="1"/>
        <v>x</v>
      </c>
    </row>
    <row r="63" spans="1:26" ht="16" x14ac:dyDescent="0.2">
      <c r="A63" s="39"/>
      <c r="B63" s="53"/>
      <c r="C63" s="53"/>
      <c r="D63" s="16"/>
      <c r="E63" s="16"/>
      <c r="F63" s="16"/>
      <c r="G63" s="16"/>
      <c r="H63" s="16"/>
      <c r="I63" s="16"/>
      <c r="J63" s="38"/>
      <c r="K63" s="16"/>
      <c r="L63" s="16"/>
      <c r="M63" s="16"/>
      <c r="N63" s="16"/>
      <c r="O63" s="38"/>
      <c r="P63" s="38"/>
      <c r="Q63" s="46">
        <f t="shared" si="5"/>
        <v>-2.4583333333333353</v>
      </c>
      <c r="R63" s="81">
        <f t="shared" si="6"/>
        <v>1.9435773384264884E-2</v>
      </c>
      <c r="S63" s="81" cm="1">
        <f t="array" ref="S63">_xlfn.IFS(
    FALSE, N("Check if X1 shading is ON"),
    $S$48&lt;&gt;"x", NA(),
    FALSE, N("Check if case is 'LEFT' and x axis value less than z score"),
    AND($D$67 = "LEFT", $Q63 &lt; IF($H$67="", 0, $H$67)), $R63,
    FALSE, N("Check if case is 'RIGHT' and x axis value greater than z score"),
    AND($D$67 = "RIGHT", $Q63 &gt; IF($H$67="", 0, $H$67)), $R63,
    FALSE, N("Check if case is 'TWO' and both directions"),
    AND(
        $D$67 = "TWO",
        OR($Q63 &lt; -ABS($H$67), $Q63 &gt; ABS($H$68))
    ), $R63,
    FALSE, N("Default case: Return NA()"),
    TRUE, NA()
)</f>
        <v>1.9435773384264884E-2</v>
      </c>
      <c r="T63" s="81" t="e" cm="1">
        <f t="array" ref="T63">_xlfn.IFS(
    FALSE, N("Check if X1 shading is ON"),
    $S$48&lt;&gt;"x", NA(),
    FALSE, N("Check if case is 'LEFT' and x axis value less than z score"),
    AND($D$68 = "LEFT", $Q63 &lt; IF($H$68="", 0, $H$68)), $R63,
    FALSE, N("Check if case is 'RIGHT' and x axis value greater than z score"),
    AND($D$68 = "RIGHT", $Q63 &gt; IF($H$68="", 0, $H$68)), $R63,
    FALSE, N("Default case: Return NA()"),
    TRUE, NA()
)</f>
        <v>#N/A</v>
      </c>
      <c r="U63" s="81" t="e" cm="1">
        <f t="array" ref="U63">_xlfn.IFS(
    FALSE, N("Check if X1 shading is ON"),
    $U$48&lt;&gt;"x", NA(),
    FALSE, N("Check if case is 'LEFT' and x axis value less than z score"),
    AND($D$71 = "LEFT", $Q63 &lt; IF($H$71="", 0, $H$71)), $R63,
    FALSE, N("Check if case is 'RIGHT' and x axis value greater than z score"),
    AND($D$71 = "RIGHT", $Q63 &gt; IF($H$71="", 0, $H$71)), $R63,
    FALSE, N("Check if case is 'TWO' and both directions"),
    AND(
        $D$71 = "TWO",
        OR($Q63 &lt; -ABS($H$71), $Q63 &gt; ABS($H$71))
    ), $R63,
    FALSE, N("Default case: Return NA()"),
    TRUE, NA()
)</f>
        <v>#VALUE!</v>
      </c>
      <c r="V63" s="38"/>
      <c r="W63" s="23">
        <v>1.1666666666666643</v>
      </c>
      <c r="X63" s="23">
        <v>6.2000000000000006E-2</v>
      </c>
      <c r="Y63" s="23">
        <f t="shared" si="0"/>
        <v>6.2000000000000006E-2</v>
      </c>
      <c r="Z63" s="23" t="str">
        <f t="shared" si="1"/>
        <v>x</v>
      </c>
    </row>
    <row r="64" spans="1:26" ht="16" x14ac:dyDescent="0.2">
      <c r="A64" s="39"/>
      <c r="B64" s="39"/>
      <c r="C64" s="39"/>
      <c r="D64" s="39"/>
      <c r="E64" s="121"/>
      <c r="F64" s="121"/>
      <c r="G64" s="121"/>
      <c r="H64" s="46"/>
      <c r="I64" s="47"/>
      <c r="J64" s="38"/>
      <c r="K64" s="16"/>
      <c r="L64" s="16"/>
      <c r="M64" s="16"/>
      <c r="N64" s="16"/>
      <c r="O64" s="38"/>
      <c r="P64" s="38"/>
      <c r="Q64" s="46">
        <f t="shared" si="5"/>
        <v>-2.4166666666666687</v>
      </c>
      <c r="R64" s="81">
        <f t="shared" si="6"/>
        <v>2.1513440016773546E-2</v>
      </c>
      <c r="S64" s="81" cm="1">
        <f t="array" ref="S64">_xlfn.IFS(
    FALSE, N("Check if X1 shading is ON"),
    $S$48&lt;&gt;"x", NA(),
    FALSE, N("Check if case is 'LEFT' and x axis value less than z score"),
    AND($D$67 = "LEFT", $Q64 &lt; IF($H$67="", 0, $H$67)), $R64,
    FALSE, N("Check if case is 'RIGHT' and x axis value greater than z score"),
    AND($D$67 = "RIGHT", $Q64 &gt; IF($H$67="", 0, $H$67)), $R64,
    FALSE, N("Check if case is 'TWO' and both directions"),
    AND(
        $D$67 = "TWO",
        OR($Q64 &lt; -ABS($H$67), $Q64 &gt; ABS($H$68))
    ), $R64,
    FALSE, N("Default case: Return NA()"),
    TRUE, NA()
)</f>
        <v>2.1513440016773546E-2</v>
      </c>
      <c r="T64" s="81" t="e" cm="1">
        <f t="array" ref="T64">_xlfn.IFS(
    FALSE, N("Check if X1 shading is ON"),
    $S$48&lt;&gt;"x", NA(),
    FALSE, N("Check if case is 'LEFT' and x axis value less than z score"),
    AND($D$68 = "LEFT", $Q64 &lt; IF($H$68="", 0, $H$68)), $R64,
    FALSE, N("Check if case is 'RIGHT' and x axis value greater than z score"),
    AND($D$68 = "RIGHT", $Q64 &gt; IF($H$68="", 0, $H$68)), $R64,
    FALSE, N("Default case: Return NA()"),
    TRUE, NA()
)</f>
        <v>#N/A</v>
      </c>
      <c r="U64" s="81" t="e" cm="1">
        <f t="array" ref="U64">_xlfn.IFS(
    FALSE, N("Check if X1 shading is ON"),
    $U$48&lt;&gt;"x", NA(),
    FALSE, N("Check if case is 'LEFT' and x axis value less than z score"),
    AND($D$71 = "LEFT", $Q64 &lt; IF($H$71="", 0, $H$71)), $R64,
    FALSE, N("Check if case is 'RIGHT' and x axis value greater than z score"),
    AND($D$71 = "RIGHT", $Q64 &gt; IF($H$71="", 0, $H$71)), $R64,
    FALSE, N("Check if case is 'TWO' and both directions"),
    AND(
        $D$71 = "TWO",
        OR($Q64 &lt; -ABS($H$71), $Q64 &gt; ABS($H$71))
    ), $R64,
    FALSE, N("Default case: Return NA()"),
    TRUE, NA()
)</f>
        <v>#VALUE!</v>
      </c>
      <c r="V64" s="38"/>
      <c r="W64" s="23">
        <v>1.3333333333333313</v>
      </c>
      <c r="X64" s="23">
        <v>6.2000000000000006E-2</v>
      </c>
      <c r="Y64" s="23">
        <f t="shared" si="0"/>
        <v>6.2000000000000006E-2</v>
      </c>
      <c r="Z64" s="23" t="str">
        <f t="shared" si="1"/>
        <v>x</v>
      </c>
    </row>
    <row r="65" spans="1:26" ht="16" x14ac:dyDescent="0.2">
      <c r="A65" s="4" t="s">
        <v>232</v>
      </c>
      <c r="B65" s="16"/>
      <c r="C65" s="39"/>
      <c r="D65" s="86"/>
      <c r="E65" s="86"/>
      <c r="F65" s="86"/>
      <c r="G65" s="49" t="str" cm="1">
        <f t="array" ref="G65">_xlfn.IFS(
    ISNUMBER(SEARCH("0", G56)), 0,
    G56="", 0,
    ISNUMBER(SEARCH("x", G56)), "x",
    TRUE, "x"
)</f>
        <v>x</v>
      </c>
      <c r="H65" s="49" t="str" cm="1">
        <f t="array" ref="H65">_xlfn.IFS(
    ISNUMBER(SEARCH("0", H56)), 0,
    H56="", 0,
    ISNUMBER(SEARCH("x", H56)), "x",
    TRUE, "x"
)</f>
        <v>x</v>
      </c>
      <c r="I65" s="49" t="str" cm="1">
        <f t="array" ref="I65">_xlfn.IFS(
    ISNUMBER(SEARCH("0", I56)), 0,
    I56="", 0,
    ISNUMBER(SEARCH("x", I56)), "x",
    TRUE, "x"
)</f>
        <v>x</v>
      </c>
      <c r="J65" s="38"/>
      <c r="K65" s="16"/>
      <c r="L65" s="16"/>
      <c r="M65" s="16"/>
      <c r="N65" s="16"/>
      <c r="O65" s="38"/>
      <c r="P65" s="38"/>
      <c r="Q65" s="46">
        <f t="shared" si="5"/>
        <v>-2.3750000000000022</v>
      </c>
      <c r="R65" s="81">
        <f t="shared" si="6"/>
        <v>2.3771900829913678E-2</v>
      </c>
      <c r="S65" s="81" cm="1">
        <f t="array" ref="S65">_xlfn.IFS(
    FALSE, N("Check if X1 shading is ON"),
    $S$48&lt;&gt;"x", NA(),
    FALSE, N("Check if case is 'LEFT' and x axis value less than z score"),
    AND($D$67 = "LEFT", $Q65 &lt; IF($H$67="", 0, $H$67)), $R65,
    FALSE, N("Check if case is 'RIGHT' and x axis value greater than z score"),
    AND($D$67 = "RIGHT", $Q65 &gt; IF($H$67="", 0, $H$67)), $R65,
    FALSE, N("Check if case is 'TWO' and both directions"),
    AND(
        $D$67 = "TWO",
        OR($Q65 &lt; -ABS($H$67), $Q65 &gt; ABS($H$68))
    ), $R65,
    FALSE, N("Default case: Return NA()"),
    TRUE, NA()
)</f>
        <v>2.3771900829913678E-2</v>
      </c>
      <c r="T65" s="81" t="e" cm="1">
        <f t="array" ref="T65">_xlfn.IFS(
    FALSE, N("Check if X1 shading is ON"),
    $S$48&lt;&gt;"x", NA(),
    FALSE, N("Check if case is 'LEFT' and x axis value less than z score"),
    AND($D$68 = "LEFT", $Q65 &lt; IF($H$68="", 0, $H$68)), $R65,
    FALSE, N("Check if case is 'RIGHT' and x axis value greater than z score"),
    AND($D$68 = "RIGHT", $Q65 &gt; IF($H$68="", 0, $H$68)), $R65,
    FALSE, N("Default case: Return NA()"),
    TRUE, NA()
)</f>
        <v>#N/A</v>
      </c>
      <c r="U65" s="81" t="e" cm="1">
        <f t="array" ref="U65">_xlfn.IFS(
    FALSE, N("Check if X1 shading is ON"),
    $U$48&lt;&gt;"x", NA(),
    FALSE, N("Check if case is 'LEFT' and x axis value less than z score"),
    AND($D$71 = "LEFT", $Q65 &lt; IF($H$71="", 0, $H$71)), $R65,
    FALSE, N("Check if case is 'RIGHT' and x axis value greater than z score"),
    AND($D$71 = "RIGHT", $Q65 &gt; IF($H$71="", 0, $H$71)), $R65,
    FALSE, N("Check if case is 'TWO' and both directions"),
    AND(
        $D$71 = "TWO",
        OR($Q65 &lt; -ABS($H$71), $Q65 &gt; ABS($H$71))
    ), $R65,
    FALSE, N("Default case: Return NA()"),
    TRUE, NA()
)</f>
        <v>#VALUE!</v>
      </c>
      <c r="V65" s="38"/>
      <c r="W65" s="23">
        <v>1.4999999999999982</v>
      </c>
      <c r="X65" s="23">
        <v>6.2000000000000006E-2</v>
      </c>
      <c r="Y65" s="23">
        <f t="shared" si="0"/>
        <v>6.2000000000000006E-2</v>
      </c>
      <c r="Z65" s="23" t="str">
        <f t="shared" si="1"/>
        <v>x</v>
      </c>
    </row>
    <row r="66" spans="1:26" ht="16" x14ac:dyDescent="0.2">
      <c r="A66" s="40" t="s">
        <v>166</v>
      </c>
      <c r="B66" s="19" t="s">
        <v>167</v>
      </c>
      <c r="C66" s="19" t="s">
        <v>168</v>
      </c>
      <c r="D66" s="19" t="s">
        <v>169</v>
      </c>
      <c r="E66" s="20" t="s">
        <v>3</v>
      </c>
      <c r="F66" s="40" t="str">
        <f>IF(F57=0,"",F57)</f>
        <v>σ</v>
      </c>
      <c r="G66" s="40" t="str">
        <f t="shared" ref="G66:I66" si="12">IF(G57=0,"",G57)</f>
        <v>x</v>
      </c>
      <c r="H66" s="40" t="str">
        <f>IF(H57=0,"",LEFT(H57,1))</f>
        <v>z</v>
      </c>
      <c r="I66" s="40" t="str">
        <f t="shared" si="12"/>
        <v>P(x)</v>
      </c>
      <c r="J66" s="16"/>
      <c r="K66" s="16"/>
      <c r="L66" s="16"/>
      <c r="M66" s="38"/>
      <c r="N66" s="38"/>
      <c r="O66" s="38"/>
      <c r="P66" s="38"/>
      <c r="Q66" s="46">
        <f t="shared" si="5"/>
        <v>-2.3333333333333357</v>
      </c>
      <c r="R66" s="81">
        <f t="shared" si="6"/>
        <v>2.6221889093709354E-2</v>
      </c>
      <c r="S66" s="81" cm="1">
        <f t="array" ref="S66">_xlfn.IFS(
    FALSE, N("Check if X1 shading is ON"),
    $S$48&lt;&gt;"x", NA(),
    FALSE, N("Check if case is 'LEFT' and x axis value less than z score"),
    AND($D$67 = "LEFT", $Q66 &lt; IF($H$67="", 0, $H$67)), $R66,
    FALSE, N("Check if case is 'RIGHT' and x axis value greater than z score"),
    AND($D$67 = "RIGHT", $Q66 &gt; IF($H$67="", 0, $H$67)), $R66,
    FALSE, N("Check if case is 'TWO' and both directions"),
    AND(
        $D$67 = "TWO",
        OR($Q66 &lt; -ABS($H$67), $Q66 &gt; ABS($H$68))
    ), $R66,
    FALSE, N("Default case: Return NA()"),
    TRUE, NA()
)</f>
        <v>2.6221889093709354E-2</v>
      </c>
      <c r="T66" s="81" t="e" cm="1">
        <f t="array" ref="T66">_xlfn.IFS(
    FALSE, N("Check if X1 shading is ON"),
    $S$48&lt;&gt;"x", NA(),
    FALSE, N("Check if case is 'LEFT' and x axis value less than z score"),
    AND($D$68 = "LEFT", $Q66 &lt; IF($H$68="", 0, $H$68)), $R66,
    FALSE, N("Check if case is 'RIGHT' and x axis value greater than z score"),
    AND($D$68 = "RIGHT", $Q66 &gt; IF($H$68="", 0, $H$68)), $R66,
    FALSE, N("Default case: Return NA()"),
    TRUE, NA()
)</f>
        <v>#N/A</v>
      </c>
      <c r="U66" s="81" t="e" cm="1">
        <f t="array" ref="U66">_xlfn.IFS(
    FALSE, N("Check if X1 shading is ON"),
    $U$48&lt;&gt;"x", NA(),
    FALSE, N("Check if case is 'LEFT' and x axis value less than z score"),
    AND($D$71 = "LEFT", $Q66 &lt; IF($H$71="", 0, $H$71)), $R66,
    FALSE, N("Check if case is 'RIGHT' and x axis value greater than z score"),
    AND($D$71 = "RIGHT", $Q66 &gt; IF($H$71="", 0, $H$71)), $R66,
    FALSE, N("Check if case is 'TWO' and both directions"),
    AND(
        $D$71 = "TWO",
        OR($Q66 &lt; -ABS($H$71), $Q66 &gt; ABS($H$71))
    ), $R66,
    FALSE, N("Default case: Return NA()"),
    TRUE, NA()
)</f>
        <v>#VALUE!</v>
      </c>
      <c r="V66" s="38"/>
      <c r="W66" s="23">
        <v>1.6666666666666652</v>
      </c>
      <c r="X66" s="23">
        <v>6.2000000000000006E-2</v>
      </c>
      <c r="Y66" s="23">
        <f t="shared" si="0"/>
        <v>6.2000000000000006E-2</v>
      </c>
      <c r="Z66" s="23" t="str">
        <f t="shared" si="1"/>
        <v>x</v>
      </c>
    </row>
    <row r="67" spans="1:26" ht="16" x14ac:dyDescent="0.2">
      <c r="A67" s="41">
        <f>A58</f>
        <v>1</v>
      </c>
      <c r="B67" s="49" t="str">
        <f t="shared" ref="B67:C68" si="13">IF(B58=0,"",B58)</f>
        <v>normal pop</v>
      </c>
      <c r="C67" s="49" t="str">
        <f t="shared" si="13"/>
        <v>Diego</v>
      </c>
      <c r="D67" s="49" t="str" cm="1">
        <f t="array" ref="D67">_xlfn.IFS(
    D58=0, "",
    ISNUMBER(SEARCH("LEFT", D58)), "LEFT",
    ISNUMBER(SEARCH("RIGHT", D58)), "RIGHT",
    TRUE, D58
)</f>
        <v>LEFT</v>
      </c>
      <c r="E67" s="59">
        <f t="shared" ref="E67:I68" si="14">IF(E58=0,"",E58)</f>
        <v>72</v>
      </c>
      <c r="F67" s="60">
        <f t="shared" si="14"/>
        <v>6</v>
      </c>
      <c r="G67" s="59">
        <f t="shared" si="14"/>
        <v>79.689309393267607</v>
      </c>
      <c r="H67" s="61">
        <f t="shared" si="14"/>
        <v>1.2815515655446006</v>
      </c>
      <c r="I67" s="6">
        <f t="shared" si="14"/>
        <v>0.9</v>
      </c>
      <c r="J67" s="16"/>
      <c r="K67" s="16"/>
      <c r="L67" s="16"/>
      <c r="M67" s="38"/>
      <c r="N67" s="38"/>
      <c r="O67" s="38"/>
      <c r="P67" s="38"/>
      <c r="Q67" s="46">
        <f t="shared" si="5"/>
        <v>-2.2916666666666692</v>
      </c>
      <c r="R67" s="81">
        <f t="shared" si="6"/>
        <v>2.8874206565747223E-2</v>
      </c>
      <c r="S67" s="81" cm="1">
        <f t="array" ref="S67">_xlfn.IFS(
    FALSE, N("Check if X1 shading is ON"),
    $S$48&lt;&gt;"x", NA(),
    FALSE, N("Check if case is 'LEFT' and x axis value less than z score"),
    AND($D$67 = "LEFT", $Q67 &lt; IF($H$67="", 0, $H$67)), $R67,
    FALSE, N("Check if case is 'RIGHT' and x axis value greater than z score"),
    AND($D$67 = "RIGHT", $Q67 &gt; IF($H$67="", 0, $H$67)), $R67,
    FALSE, N("Check if case is 'TWO' and both directions"),
    AND(
        $D$67 = "TWO",
        OR($Q67 &lt; -ABS($H$67), $Q67 &gt; ABS($H$68))
    ), $R67,
    FALSE, N("Default case: Return NA()"),
    TRUE, NA()
)</f>
        <v>2.8874206565747223E-2</v>
      </c>
      <c r="T67" s="81" t="e" cm="1">
        <f t="array" ref="T67">_xlfn.IFS(
    FALSE, N("Check if X1 shading is ON"),
    $S$48&lt;&gt;"x", NA(),
    FALSE, N("Check if case is 'LEFT' and x axis value less than z score"),
    AND($D$68 = "LEFT", $Q67 &lt; IF($H$68="", 0, $H$68)), $R67,
    FALSE, N("Check if case is 'RIGHT' and x axis value greater than z score"),
    AND($D$68 = "RIGHT", $Q67 &gt; IF($H$68="", 0, $H$68)), $R67,
    FALSE, N("Default case: Return NA()"),
    TRUE, NA()
)</f>
        <v>#N/A</v>
      </c>
      <c r="U67" s="81" t="e" cm="1">
        <f t="array" ref="U67">_xlfn.IFS(
    FALSE, N("Check if X1 shading is ON"),
    $U$48&lt;&gt;"x", NA(),
    FALSE, N("Check if case is 'LEFT' and x axis value less than z score"),
    AND($D$71 = "LEFT", $Q67 &lt; IF($H$71="", 0, $H$71)), $R67,
    FALSE, N("Check if case is 'RIGHT' and x axis value greater than z score"),
    AND($D$71 = "RIGHT", $Q67 &gt; IF($H$71="", 0, $H$71)), $R67,
    FALSE, N("Check if case is 'TWO' and both directions"),
    AND(
        $D$71 = "TWO",
        OR($Q67 &lt; -ABS($H$71), $Q67 &gt; ABS($H$71))
    ), $R67,
    FALSE, N("Default case: Return NA()"),
    TRUE, NA()
)</f>
        <v>#VALUE!</v>
      </c>
      <c r="V67" s="38"/>
      <c r="W67" s="23">
        <v>1.8333333333333321</v>
      </c>
      <c r="X67" s="23">
        <v>6.2000000000000006E-2</v>
      </c>
      <c r="Y67" s="23">
        <f t="shared" si="0"/>
        <v>6.2000000000000006E-2</v>
      </c>
      <c r="Z67" s="23" t="str">
        <f t="shared" si="1"/>
        <v>x</v>
      </c>
    </row>
    <row r="68" spans="1:26" ht="16" x14ac:dyDescent="0.2">
      <c r="A68" s="41">
        <f>A59</f>
        <v>0</v>
      </c>
      <c r="B68" s="49" t="str">
        <f t="shared" si="13"/>
        <v/>
      </c>
      <c r="C68" s="49" t="str">
        <f t="shared" si="13"/>
        <v/>
      </c>
      <c r="D68" s="49" t="str" cm="1">
        <f t="array" ref="D68">_xlfn.IFS(
    D59=0, "",
    ISNUMBER(SEARCH("LEFT", D59)), "LEFT",
    ISNUMBER(SEARCH("RIGHT", D59)), "RIGHT",
    TRUE, D59
)</f>
        <v/>
      </c>
      <c r="E68" s="59" t="str">
        <f t="shared" si="14"/>
        <v/>
      </c>
      <c r="F68" s="60" t="str">
        <f t="shared" si="14"/>
        <v/>
      </c>
      <c r="G68" s="59" t="str">
        <f>IF(G59=0,"",G59)</f>
        <v/>
      </c>
      <c r="H68" s="61" t="str">
        <f>IF(H59=0,"",H59)</f>
        <v/>
      </c>
      <c r="I68" s="6" t="str">
        <f>IF(I59=0,"",I59)</f>
        <v/>
      </c>
      <c r="J68" s="38"/>
      <c r="K68" s="16"/>
      <c r="L68" s="16"/>
      <c r="M68" s="38"/>
      <c r="N68" s="38"/>
      <c r="O68" s="38"/>
      <c r="P68" s="38"/>
      <c r="Q68" s="46">
        <f t="shared" si="5"/>
        <v>-2.2500000000000027</v>
      </c>
      <c r="R68" s="81">
        <f t="shared" si="6"/>
        <v>3.1739651835667224E-2</v>
      </c>
      <c r="S68" s="81" cm="1">
        <f t="array" ref="S68">_xlfn.IFS(
    FALSE, N("Check if X1 shading is ON"),
    $S$48&lt;&gt;"x", NA(),
    FALSE, N("Check if case is 'LEFT' and x axis value less than z score"),
    AND($D$67 = "LEFT", $Q68 &lt; IF($H$67="", 0, $H$67)), $R68,
    FALSE, N("Check if case is 'RIGHT' and x axis value greater than z score"),
    AND($D$67 = "RIGHT", $Q68 &gt; IF($H$67="", 0, $H$67)), $R68,
    FALSE, N("Check if case is 'TWO' and both directions"),
    AND(
        $D$67 = "TWO",
        OR($Q68 &lt; -ABS($H$67), $Q68 &gt; ABS($H$68))
    ), $R68,
    FALSE, N("Default case: Return NA()"),
    TRUE, NA()
)</f>
        <v>3.1739651835667224E-2</v>
      </c>
      <c r="T68" s="81" t="e" cm="1">
        <f t="array" ref="T68">_xlfn.IFS(
    FALSE, N("Check if X1 shading is ON"),
    $S$48&lt;&gt;"x", NA(),
    FALSE, N("Check if case is 'LEFT' and x axis value less than z score"),
    AND($D$68 = "LEFT", $Q68 &lt; IF($H$68="", 0, $H$68)), $R68,
    FALSE, N("Check if case is 'RIGHT' and x axis value greater than z score"),
    AND($D$68 = "RIGHT", $Q68 &gt; IF($H$68="", 0, $H$68)), $R68,
    FALSE, N("Default case: Return NA()"),
    TRUE, NA()
)</f>
        <v>#N/A</v>
      </c>
      <c r="U68" s="81" t="e" cm="1">
        <f t="array" ref="U68">_xlfn.IFS(
    FALSE, N("Check if X1 shading is ON"),
    $U$48&lt;&gt;"x", NA(),
    FALSE, N("Check if case is 'LEFT' and x axis value less than z score"),
    AND($D$71 = "LEFT", $Q68 &lt; IF($H$71="", 0, $H$71)), $R68,
    FALSE, N("Check if case is 'RIGHT' and x axis value greater than z score"),
    AND($D$71 = "RIGHT", $Q68 &gt; IF($H$71="", 0, $H$71)), $R68,
    FALSE, N("Check if case is 'TWO' and both directions"),
    AND(
        $D$71 = "TWO",
        OR($Q68 &lt; -ABS($H$71), $Q68 &gt; ABS($H$71))
    ), $R68,
    FALSE, N("Default case: Return NA()"),
    TRUE, NA()
)</f>
        <v>#VALUE!</v>
      </c>
      <c r="V68" s="38"/>
      <c r="W68" s="23">
        <v>-1.6666666666666696</v>
      </c>
      <c r="X68" s="23">
        <v>8.6000000000000007E-2</v>
      </c>
      <c r="Y68" s="23">
        <f t="shared" si="0"/>
        <v>8.6000000000000007E-2</v>
      </c>
      <c r="Z68" s="23" t="str">
        <f t="shared" si="1"/>
        <v>x</v>
      </c>
    </row>
    <row r="69" spans="1:26" ht="16" x14ac:dyDescent="0.2">
      <c r="A69" s="39"/>
      <c r="B69" s="16"/>
      <c r="C69" s="16"/>
      <c r="D69" s="25" t="str">
        <f>IF(AND(D67="left",D68="right"),"TWO","")</f>
        <v/>
      </c>
      <c r="E69" s="16"/>
      <c r="F69" s="16"/>
      <c r="G69" s="16"/>
      <c r="H69" s="16"/>
      <c r="I69" s="16"/>
      <c r="J69" s="38"/>
      <c r="K69" s="16" t="s">
        <v>246</v>
      </c>
      <c r="L69" s="16"/>
      <c r="M69" s="38"/>
      <c r="N69" s="38"/>
      <c r="O69" s="38"/>
      <c r="P69" s="38"/>
      <c r="Q69" s="46">
        <f t="shared" si="5"/>
        <v>-2.2083333333333361</v>
      </c>
      <c r="R69" s="81">
        <f t="shared" si="6"/>
        <v>3.482894138763417E-2</v>
      </c>
      <c r="S69" s="81" cm="1">
        <f t="array" ref="S69">_xlfn.IFS(
    FALSE, N("Check if X1 shading is ON"),
    $S$48&lt;&gt;"x", NA(),
    FALSE, N("Check if case is 'LEFT' and x axis value less than z score"),
    AND($D$67 = "LEFT", $Q69 &lt; IF($H$67="", 0, $H$67)), $R69,
    FALSE, N("Check if case is 'RIGHT' and x axis value greater than z score"),
    AND($D$67 = "RIGHT", $Q69 &gt; IF($H$67="", 0, $H$67)), $R69,
    FALSE, N("Check if case is 'TWO' and both directions"),
    AND(
        $D$67 = "TWO",
        OR($Q69 &lt; -ABS($H$67), $Q69 &gt; ABS($H$68))
    ), $R69,
    FALSE, N("Default case: Return NA()"),
    TRUE, NA()
)</f>
        <v>3.482894138763417E-2</v>
      </c>
      <c r="T69" s="81" t="e" cm="1">
        <f t="array" ref="T69">_xlfn.IFS(
    FALSE, N("Check if X1 shading is ON"),
    $S$48&lt;&gt;"x", NA(),
    FALSE, N("Check if case is 'LEFT' and x axis value less than z score"),
    AND($D$68 = "LEFT", $Q69 &lt; IF($H$68="", 0, $H$68)), $R69,
    FALSE, N("Check if case is 'RIGHT' and x axis value greater than z score"),
    AND($D$68 = "RIGHT", $Q69 &gt; IF($H$68="", 0, $H$68)), $R69,
    FALSE, N("Default case: Return NA()"),
    TRUE, NA()
)</f>
        <v>#N/A</v>
      </c>
      <c r="U69" s="81" t="e" cm="1">
        <f t="array" ref="U69">_xlfn.IFS(
    FALSE, N("Check if X1 shading is ON"),
    $U$48&lt;&gt;"x", NA(),
    FALSE, N("Check if case is 'LEFT' and x axis value less than z score"),
    AND($D$71 = "LEFT", $Q69 &lt; IF($H$71="", 0, $H$71)), $R69,
    FALSE, N("Check if case is 'RIGHT' and x axis value greater than z score"),
    AND($D$71 = "RIGHT", $Q69 &gt; IF($H$71="", 0, $H$71)), $R69,
    FALSE, N("Check if case is 'TWO' and both directions"),
    AND(
        $D$71 = "TWO",
        OR($Q69 &lt; -ABS($H$71), $Q69 &gt; ABS($H$71))
    ), $R69,
    FALSE, N("Default case: Return NA()"),
    TRUE, NA()
)</f>
        <v>#VALUE!</v>
      </c>
      <c r="V69" s="38"/>
      <c r="W69" s="23">
        <v>-1.5000000000000027</v>
      </c>
      <c r="X69" s="23">
        <v>8.6000000000000007E-2</v>
      </c>
      <c r="Y69" s="23">
        <f t="shared" ref="Y69:Y132" si="15">IF($Y$2="x",X69,NA())</f>
        <v>8.6000000000000007E-2</v>
      </c>
      <c r="Z69" s="23" t="str">
        <f t="shared" ref="Z69:Z132" si="16">IF($G$66="","",$G$66)</f>
        <v>x</v>
      </c>
    </row>
    <row r="70" spans="1:26" ht="16" x14ac:dyDescent="0.2">
      <c r="A70" s="39"/>
      <c r="B70" s="16"/>
      <c r="C70" s="16"/>
      <c r="D70" s="49" t="str" cm="1">
        <f t="array" ref="D70">_xlfn.IFS(
    ISNUMBER(SEARCH("0", D61)), 0,
    D61="", 0,
    ISNUMBER(SEARCH("x", D61)), "x",
    TRUE, "x"
)</f>
        <v>x</v>
      </c>
      <c r="E70" s="49" t="str" cm="1">
        <f t="array" ref="E70">_xlfn.IFS(
    ISNUMBER(SEARCH("0", E61)), 0,
    E61="", 0,
    ISNUMBER(SEARCH("x", E61)), "x",
    TRUE, "x"
)</f>
        <v>x</v>
      </c>
      <c r="F70" s="49" t="str" cm="1">
        <f t="array" ref="F70">_xlfn.IFS(
    ISNUMBER(SEARCH("0", F61)), 0,
    F61="", 0,
    ISNUMBER(SEARCH("x", F61)), "x",
    TRUE, "x"
)</f>
        <v>x</v>
      </c>
      <c r="G70" s="49" t="str" cm="1">
        <f t="array" ref="G70">_xlfn.IFS(
    ISNUMBER(SEARCH("0", G61)), 0,
    G61="", 0,
    ISNUMBER(SEARCH("x", G61)), "x",
    TRUE, "x"
)</f>
        <v>x</v>
      </c>
      <c r="H70" s="49" t="str" cm="1">
        <f t="array" ref="H70">_xlfn.IFS(
    ISNUMBER(SEARCH("0", H61)), 0,
    H61="", 0,
    ISNUMBER(SEARCH("x", H61)), "x",
    TRUE, "x"
)</f>
        <v>x</v>
      </c>
      <c r="I70" s="49" t="str" cm="1">
        <f t="array" ref="I70">_xlfn.IFS(
    ISNUMBER(SEARCH("0", I61)), 0,
    I61="", 0,
    ISNUMBER(SEARCH("x", I61)), "x",
    TRUE, "x"
)</f>
        <v>x</v>
      </c>
      <c r="J70" s="38"/>
      <c r="K70" s="41" t="s">
        <v>44</v>
      </c>
      <c r="L70" s="92" t="s">
        <v>250</v>
      </c>
      <c r="M70" s="38"/>
      <c r="N70" s="38"/>
      <c r="O70" s="38"/>
      <c r="P70" s="38"/>
      <c r="Q70" s="46">
        <f t="shared" si="5"/>
        <v>-2.1666666666666696</v>
      </c>
      <c r="R70" s="81">
        <f t="shared" si="6"/>
        <v>3.8152623506417724E-2</v>
      </c>
      <c r="S70" s="81" cm="1">
        <f t="array" ref="S70">_xlfn.IFS(
    FALSE, N("Check if X1 shading is ON"),
    $S$48&lt;&gt;"x", NA(),
    FALSE, N("Check if case is 'LEFT' and x axis value less than z score"),
    AND($D$67 = "LEFT", $Q70 &lt; IF($H$67="", 0, $H$67)), $R70,
    FALSE, N("Check if case is 'RIGHT' and x axis value greater than z score"),
    AND($D$67 = "RIGHT", $Q70 &gt; IF($H$67="", 0, $H$67)), $R70,
    FALSE, N("Check if case is 'TWO' and both directions"),
    AND(
        $D$67 = "TWO",
        OR($Q70 &lt; -ABS($H$67), $Q70 &gt; ABS($H$68))
    ), $R70,
    FALSE, N("Default case: Return NA()"),
    TRUE, NA()
)</f>
        <v>3.8152623506417724E-2</v>
      </c>
      <c r="T70" s="81" t="e" cm="1">
        <f t="array" ref="T70">_xlfn.IFS(
    FALSE, N("Check if X1 shading is ON"),
    $S$48&lt;&gt;"x", NA(),
    FALSE, N("Check if case is 'LEFT' and x axis value less than z score"),
    AND($D$68 = "LEFT", $Q70 &lt; IF($H$68="", 0, $H$68)), $R70,
    FALSE, N("Check if case is 'RIGHT' and x axis value greater than z score"),
    AND($D$68 = "RIGHT", $Q70 &gt; IF($H$68="", 0, $H$68)), $R70,
    FALSE, N("Default case: Return NA()"),
    TRUE, NA()
)</f>
        <v>#N/A</v>
      </c>
      <c r="U70" s="81" t="e" cm="1">
        <f t="array" ref="U70">_xlfn.IFS(
    FALSE, N("Check if X1 shading is ON"),
    $U$48&lt;&gt;"x", NA(),
    FALSE, N("Check if case is 'LEFT' and x axis value less than z score"),
    AND($D$71 = "LEFT", $Q70 &lt; IF($H$71="", 0, $H$71)), $R70,
    FALSE, N("Check if case is 'RIGHT' and x axis value greater than z score"),
    AND($D$71 = "RIGHT", $Q70 &gt; IF($H$71="", 0, $H$71)), $R70,
    FALSE, N("Check if case is 'TWO' and both directions"),
    AND(
        $D$71 = "TWO",
        OR($Q70 &lt; -ABS($H$71), $Q70 &gt; ABS($H$71))
    ), $R70,
    FALSE, N("Default case: Return NA()"),
    TRUE, NA()
)</f>
        <v>#VALUE!</v>
      </c>
      <c r="V70" s="38"/>
      <c r="W70" s="23">
        <v>-1.3333333333333357</v>
      </c>
      <c r="X70" s="23">
        <v>8.6000000000000007E-2</v>
      </c>
      <c r="Y70" s="23">
        <f t="shared" si="15"/>
        <v>8.6000000000000007E-2</v>
      </c>
      <c r="Z70" s="23" t="str">
        <f t="shared" si="16"/>
        <v>x</v>
      </c>
    </row>
    <row r="71" spans="1:26" ht="16" x14ac:dyDescent="0.2">
      <c r="A71" s="41">
        <f>A62</f>
        <v>1</v>
      </c>
      <c r="B71" s="49" t="str">
        <f t="shared" ref="B71:C71" si="17">IF(B62=0,"",B62)</f>
        <v/>
      </c>
      <c r="C71" s="49" t="str">
        <f t="shared" si="17"/>
        <v/>
      </c>
      <c r="D71" s="49" t="str" cm="1">
        <f t="array" ref="D71">_xlfn.IFS(
    D62=0, "",
    ISNUMBER(SEARCH("LEFT", D62)), "LEFT",
    ISNUMBER(SEARCH("RIGHT", D62)), "RIGHT",
    TRUE, D62
)</f>
        <v/>
      </c>
      <c r="E71" s="59" t="str">
        <f t="shared" ref="E71:I71" si="18">IF(E62=0,"",E62)</f>
        <v/>
      </c>
      <c r="F71" s="60" t="str">
        <f t="shared" si="18"/>
        <v/>
      </c>
      <c r="G71" s="59" t="str">
        <f t="shared" si="18"/>
        <v/>
      </c>
      <c r="H71" s="61" t="str">
        <f t="shared" si="18"/>
        <v/>
      </c>
      <c r="I71" s="6" t="str">
        <f t="shared" si="18"/>
        <v/>
      </c>
      <c r="J71" s="38"/>
      <c r="K71" s="41" t="s">
        <v>252</v>
      </c>
      <c r="L71" s="92" t="s">
        <v>253</v>
      </c>
      <c r="M71" s="38"/>
      <c r="N71" s="38"/>
      <c r="O71" s="38"/>
      <c r="P71" s="38"/>
      <c r="Q71" s="46">
        <f t="shared" si="5"/>
        <v>-2.1250000000000031</v>
      </c>
      <c r="R71" s="81">
        <f t="shared" si="6"/>
        <v>4.1720985256338335E-2</v>
      </c>
      <c r="S71" s="81" cm="1">
        <f t="array" ref="S71">_xlfn.IFS(
    FALSE, N("Check if X1 shading is ON"),
    $S$48&lt;&gt;"x", NA(),
    FALSE, N("Check if case is 'LEFT' and x axis value less than z score"),
    AND($D$67 = "LEFT", $Q71 &lt; IF($H$67="", 0, $H$67)), $R71,
    FALSE, N("Check if case is 'RIGHT' and x axis value greater than z score"),
    AND($D$67 = "RIGHT", $Q71 &gt; IF($H$67="", 0, $H$67)), $R71,
    FALSE, N("Check if case is 'TWO' and both directions"),
    AND(
        $D$67 = "TWO",
        OR($Q71 &lt; -ABS($H$67), $Q71 &gt; ABS($H$68))
    ), $R71,
    FALSE, N("Default case: Return NA()"),
    TRUE, NA()
)</f>
        <v>4.1720985256338335E-2</v>
      </c>
      <c r="T71" s="81" t="e" cm="1">
        <f t="array" ref="T71">_xlfn.IFS(
    FALSE, N("Check if X1 shading is ON"),
    $S$48&lt;&gt;"x", NA(),
    FALSE, N("Check if case is 'LEFT' and x axis value less than z score"),
    AND($D$68 = "LEFT", $Q71 &lt; IF($H$68="", 0, $H$68)), $R71,
    FALSE, N("Check if case is 'RIGHT' and x axis value greater than z score"),
    AND($D$68 = "RIGHT", $Q71 &gt; IF($H$68="", 0, $H$68)), $R71,
    FALSE, N("Default case: Return NA()"),
    TRUE, NA()
)</f>
        <v>#N/A</v>
      </c>
      <c r="U71" s="81" t="e" cm="1">
        <f t="array" ref="U71">_xlfn.IFS(
    FALSE, N("Check if X1 shading is ON"),
    $U$48&lt;&gt;"x", NA(),
    FALSE, N("Check if case is 'LEFT' and x axis value less than z score"),
    AND($D$71 = "LEFT", $Q71 &lt; IF($H$71="", 0, $H$71)), $R71,
    FALSE, N("Check if case is 'RIGHT' and x axis value greater than z score"),
    AND($D$71 = "RIGHT", $Q71 &gt; IF($H$71="", 0, $H$71)), $R71,
    FALSE, N("Check if case is 'TWO' and both directions"),
    AND(
        $D$71 = "TWO",
        OR($Q71 &lt; -ABS($H$71), $Q71 &gt; ABS($H$71))
    ), $R71,
    FALSE, N("Default case: Return NA()"),
    TRUE, NA()
)</f>
        <v>#VALUE!</v>
      </c>
      <c r="V71" s="38"/>
      <c r="W71" s="23">
        <v>-1.1666666666666687</v>
      </c>
      <c r="X71" s="23">
        <v>8.6000000000000007E-2</v>
      </c>
      <c r="Y71" s="23">
        <f t="shared" si="15"/>
        <v>8.6000000000000007E-2</v>
      </c>
      <c r="Z71" s="23" t="str">
        <f t="shared" si="16"/>
        <v>x</v>
      </c>
    </row>
    <row r="72" spans="1:26" ht="16" x14ac:dyDescent="0.2">
      <c r="A72" s="39"/>
      <c r="B72" s="53"/>
      <c r="C72" s="53"/>
      <c r="D72" s="16"/>
      <c r="E72" s="16"/>
      <c r="F72" s="16"/>
      <c r="G72" s="16"/>
      <c r="H72" s="16"/>
      <c r="I72" s="16"/>
      <c r="J72" s="38"/>
      <c r="K72" s="41" t="s">
        <v>256</v>
      </c>
      <c r="L72" s="92" t="s">
        <v>257</v>
      </c>
      <c r="M72" s="38"/>
      <c r="N72" s="38"/>
      <c r="O72" s="38"/>
      <c r="P72" s="38"/>
      <c r="Q72" s="46">
        <f t="shared" si="5"/>
        <v>-2.0833333333333366</v>
      </c>
      <c r="R72" s="81">
        <f t="shared" si="6"/>
        <v>4.5543952872905295E-2</v>
      </c>
      <c r="S72" s="81" cm="1">
        <f t="array" ref="S72">_xlfn.IFS(
    FALSE, N("Check if X1 shading is ON"),
    $S$48&lt;&gt;"x", NA(),
    FALSE, N("Check if case is 'LEFT' and x axis value less than z score"),
    AND($D$67 = "LEFT", $Q72 &lt; IF($H$67="", 0, $H$67)), $R72,
    FALSE, N("Check if case is 'RIGHT' and x axis value greater than z score"),
    AND($D$67 = "RIGHT", $Q72 &gt; IF($H$67="", 0, $H$67)), $R72,
    FALSE, N("Check if case is 'TWO' and both directions"),
    AND(
        $D$67 = "TWO",
        OR($Q72 &lt; -ABS($H$67), $Q72 &gt; ABS($H$68))
    ), $R72,
    FALSE, N("Default case: Return NA()"),
    TRUE, NA()
)</f>
        <v>4.5543952872905295E-2</v>
      </c>
      <c r="T72" s="81" t="e" cm="1">
        <f t="array" ref="T72">_xlfn.IFS(
    FALSE, N("Check if X1 shading is ON"),
    $S$48&lt;&gt;"x", NA(),
    FALSE, N("Check if case is 'LEFT' and x axis value less than z score"),
    AND($D$68 = "LEFT", $Q72 &lt; IF($H$68="", 0, $H$68)), $R72,
    FALSE, N("Check if case is 'RIGHT' and x axis value greater than z score"),
    AND($D$68 = "RIGHT", $Q72 &gt; IF($H$68="", 0, $H$68)), $R72,
    FALSE, N("Default case: Return NA()"),
    TRUE, NA()
)</f>
        <v>#N/A</v>
      </c>
      <c r="U72" s="81" t="e" cm="1">
        <f t="array" ref="U72">_xlfn.IFS(
    FALSE, N("Check if X1 shading is ON"),
    $U$48&lt;&gt;"x", NA(),
    FALSE, N("Check if case is 'LEFT' and x axis value less than z score"),
    AND($D$71 = "LEFT", $Q72 &lt; IF($H$71="", 0, $H$71)), $R72,
    FALSE, N("Check if case is 'RIGHT' and x axis value greater than z score"),
    AND($D$71 = "RIGHT", $Q72 &gt; IF($H$71="", 0, $H$71)), $R72,
    FALSE, N("Check if case is 'TWO' and both directions"),
    AND(
        $D$71 = "TWO",
        OR($Q72 &lt; -ABS($H$71), $Q72 &gt; ABS($H$71))
    ), $R72,
    FALSE, N("Default case: Return NA()"),
    TRUE, NA()
)</f>
        <v>#VALUE!</v>
      </c>
      <c r="V72" s="38"/>
      <c r="W72" s="23">
        <v>-0.83333333333333526</v>
      </c>
      <c r="X72" s="23">
        <v>8.6000000000000007E-2</v>
      </c>
      <c r="Y72" s="23">
        <f t="shared" si="15"/>
        <v>8.6000000000000007E-2</v>
      </c>
      <c r="Z72" s="23" t="str">
        <f t="shared" si="16"/>
        <v>x</v>
      </c>
    </row>
    <row r="73" spans="1:26" ht="16" x14ac:dyDescent="0.2">
      <c r="A73" s="39"/>
      <c r="B73" s="39"/>
      <c r="C73" s="39"/>
      <c r="D73" s="39"/>
      <c r="E73" s="121"/>
      <c r="F73" s="121"/>
      <c r="G73" s="121"/>
      <c r="H73" s="46"/>
      <c r="I73" s="47"/>
      <c r="J73" s="38"/>
      <c r="K73" s="41" t="s">
        <v>13</v>
      </c>
      <c r="L73" s="16"/>
      <c r="M73" s="38"/>
      <c r="N73" s="38"/>
      <c r="O73" s="38"/>
      <c r="P73" s="38"/>
      <c r="Q73" s="46">
        <f t="shared" si="5"/>
        <v>-2.0416666666666701</v>
      </c>
      <c r="R73" s="81">
        <f t="shared" si="6"/>
        <v>4.9630986023358713E-2</v>
      </c>
      <c r="S73" s="81" cm="1">
        <f t="array" ref="S73">_xlfn.IFS(
    FALSE, N("Check if X1 shading is ON"),
    $S$48&lt;&gt;"x", NA(),
    FALSE, N("Check if case is 'LEFT' and x axis value less than z score"),
    AND($D$67 = "LEFT", $Q73 &lt; IF($H$67="", 0, $H$67)), $R73,
    FALSE, N("Check if case is 'RIGHT' and x axis value greater than z score"),
    AND($D$67 = "RIGHT", $Q73 &gt; IF($H$67="", 0, $H$67)), $R73,
    FALSE, N("Check if case is 'TWO' and both directions"),
    AND(
        $D$67 = "TWO",
        OR($Q73 &lt; -ABS($H$67), $Q73 &gt; ABS($H$68))
    ), $R73,
    FALSE, N("Default case: Return NA()"),
    TRUE, NA()
)</f>
        <v>4.9630986023358713E-2</v>
      </c>
      <c r="T73" s="81" t="e" cm="1">
        <f t="array" ref="T73">_xlfn.IFS(
    FALSE, N("Check if X1 shading is ON"),
    $S$48&lt;&gt;"x", NA(),
    FALSE, N("Check if case is 'LEFT' and x axis value less than z score"),
    AND($D$68 = "LEFT", $Q73 &lt; IF($H$68="", 0, $H$68)), $R73,
    FALSE, N("Check if case is 'RIGHT' and x axis value greater than z score"),
    AND($D$68 = "RIGHT", $Q73 &gt; IF($H$68="", 0, $H$68)), $R73,
    FALSE, N("Default case: Return NA()"),
    TRUE, NA()
)</f>
        <v>#N/A</v>
      </c>
      <c r="U73" s="81" t="e" cm="1">
        <f t="array" ref="U73">_xlfn.IFS(
    FALSE, N("Check if X1 shading is ON"),
    $U$48&lt;&gt;"x", NA(),
    FALSE, N("Check if case is 'LEFT' and x axis value less than z score"),
    AND($D$71 = "LEFT", $Q73 &lt; IF($H$71="", 0, $H$71)), $R73,
    FALSE, N("Check if case is 'RIGHT' and x axis value greater than z score"),
    AND($D$71 = "RIGHT", $Q73 &gt; IF($H$71="", 0, $H$71)), $R73,
    FALSE, N("Check if case is 'TWO' and both directions"),
    AND(
        $D$71 = "TWO",
        OR($Q73 &lt; -ABS($H$71), $Q73 &gt; ABS($H$71))
    ), $R73,
    FALSE, N("Default case: Return NA()"),
    TRUE, NA()
)</f>
        <v>#VALUE!</v>
      </c>
      <c r="V73" s="38"/>
      <c r="W73" s="23">
        <v>-0.66666666666666874</v>
      </c>
      <c r="X73" s="23">
        <v>8.6000000000000007E-2</v>
      </c>
      <c r="Y73" s="23">
        <f t="shared" si="15"/>
        <v>8.6000000000000007E-2</v>
      </c>
      <c r="Z73" s="23" t="str">
        <f t="shared" si="16"/>
        <v>x</v>
      </c>
    </row>
    <row r="74" spans="1:26" ht="51" x14ac:dyDescent="0.2">
      <c r="A74" s="45" t="s">
        <v>264</v>
      </c>
      <c r="B74" s="39" t="str">
        <f>I66</f>
        <v>P(x)</v>
      </c>
      <c r="C74" s="38"/>
      <c r="D74" s="38"/>
      <c r="E74" s="38" t="str">
        <f>IF(I66="","",B74 &amp; D75 &amp;  D76)</f>
        <v>P(x)</v>
      </c>
      <c r="F74" s="111" t="s">
        <v>266</v>
      </c>
      <c r="G74" s="39" t="s">
        <v>44</v>
      </c>
      <c r="H74" s="39" t="s">
        <v>267</v>
      </c>
      <c r="I74" s="47" t="s">
        <v>268</v>
      </c>
      <c r="J74" s="38"/>
      <c r="K74" s="41" t="s">
        <v>3</v>
      </c>
      <c r="L74" s="16"/>
      <c r="M74" s="38"/>
      <c r="N74" s="38"/>
      <c r="O74" s="38"/>
      <c r="P74" s="38"/>
      <c r="Q74" s="46">
        <f t="shared" si="5"/>
        <v>-2.0000000000000036</v>
      </c>
      <c r="R74" s="81">
        <f t="shared" si="6"/>
        <v>5.3990966513187674E-2</v>
      </c>
      <c r="S74" s="81" cm="1">
        <f t="array" ref="S74">_xlfn.IFS(
    FALSE, N("Check if X1 shading is ON"),
    $S$48&lt;&gt;"x", NA(),
    FALSE, N("Check if case is 'LEFT' and x axis value less than z score"),
    AND($D$67 = "LEFT", $Q74 &lt; IF($H$67="", 0, $H$67)), $R74,
    FALSE, N("Check if case is 'RIGHT' and x axis value greater than z score"),
    AND($D$67 = "RIGHT", $Q74 &gt; IF($H$67="", 0, $H$67)), $R74,
    FALSE, N("Check if case is 'TWO' and both directions"),
    AND(
        $D$67 = "TWO",
        OR($Q74 &lt; -ABS($H$67), $Q74 &gt; ABS($H$68))
    ), $R74,
    FALSE, N("Default case: Return NA()"),
    TRUE, NA()
)</f>
        <v>5.3990966513187674E-2</v>
      </c>
      <c r="T74" s="81" t="e" cm="1">
        <f t="array" ref="T74">_xlfn.IFS(
    FALSE, N("Check if X1 shading is ON"),
    $S$48&lt;&gt;"x", NA(),
    FALSE, N("Check if case is 'LEFT' and x axis value less than z score"),
    AND($D$68 = "LEFT", $Q74 &lt; IF($H$68="", 0, $H$68)), $R74,
    FALSE, N("Check if case is 'RIGHT' and x axis value greater than z score"),
    AND($D$68 = "RIGHT", $Q74 &gt; IF($H$68="", 0, $H$68)), $R74,
    FALSE, N("Default case: Return NA()"),
    TRUE, NA()
)</f>
        <v>#N/A</v>
      </c>
      <c r="U74" s="81" t="e" cm="1">
        <f t="array" ref="U74">_xlfn.IFS(
    FALSE, N("Check if X1 shading is ON"),
    $U$48&lt;&gt;"x", NA(),
    FALSE, N("Check if case is 'LEFT' and x axis value less than z score"),
    AND($D$71 = "LEFT", $Q74 &lt; IF($H$71="", 0, $H$71)), $R74,
    FALSE, N("Check if case is 'RIGHT' and x axis value greater than z score"),
    AND($D$71 = "RIGHT", $Q74 &gt; IF($H$71="", 0, $H$71)), $R74,
    FALSE, N("Check if case is 'TWO' and both directions"),
    AND(
        $D$71 = "TWO",
        OR($Q74 &lt; -ABS($H$71), $Q74 &gt; ABS($H$71))
    ), $R74,
    FALSE, N("Default case: Return NA()"),
    TRUE, NA()
)</f>
        <v>#VALUE!</v>
      </c>
      <c r="V74" s="38"/>
      <c r="W74" s="23">
        <v>-0.50000000000000222</v>
      </c>
      <c r="X74" s="23">
        <v>8.6000000000000007E-2</v>
      </c>
      <c r="Y74" s="23">
        <f t="shared" si="15"/>
        <v>8.6000000000000007E-2</v>
      </c>
      <c r="Z74" s="23" t="str">
        <f t="shared" si="16"/>
        <v>x</v>
      </c>
    </row>
    <row r="75" spans="1:26" ht="16" x14ac:dyDescent="0.2">
      <c r="A75" s="39"/>
      <c r="B75" s="39" t="str">
        <f>A66</f>
        <v>n</v>
      </c>
      <c r="C75" s="39">
        <f>A67</f>
        <v>1</v>
      </c>
      <c r="D75" s="38" t="str">
        <f>IF(B74&lt;&gt;"P(x)"," "&amp;B75&amp;"="&amp;C75,"")</f>
        <v/>
      </c>
      <c r="E75" s="38"/>
      <c r="F75" s="23"/>
      <c r="G75" s="23">
        <v>0</v>
      </c>
      <c r="H75" s="23">
        <v>0.04</v>
      </c>
      <c r="I75" s="23" t="s">
        <v>3</v>
      </c>
      <c r="J75" s="16"/>
      <c r="K75" s="41" t="s">
        <v>272</v>
      </c>
      <c r="L75" s="16"/>
      <c r="M75" s="38"/>
      <c r="N75" s="38"/>
      <c r="O75" s="38"/>
      <c r="P75" s="38"/>
      <c r="Q75" s="46">
        <f t="shared" si="5"/>
        <v>-1.9583333333333368</v>
      </c>
      <c r="R75" s="81">
        <f t="shared" si="6"/>
        <v>5.8632082139484169E-2</v>
      </c>
      <c r="S75" s="81" cm="1">
        <f t="array" ref="S75">_xlfn.IFS(
    FALSE, N("Check if X1 shading is ON"),
    $S$48&lt;&gt;"x", NA(),
    FALSE, N("Check if case is 'LEFT' and x axis value less than z score"),
    AND($D$67 = "LEFT", $Q75 &lt; IF($H$67="", 0, $H$67)), $R75,
    FALSE, N("Check if case is 'RIGHT' and x axis value greater than z score"),
    AND($D$67 = "RIGHT", $Q75 &gt; IF($H$67="", 0, $H$67)), $R75,
    FALSE, N("Check if case is 'TWO' and both directions"),
    AND(
        $D$67 = "TWO",
        OR($Q75 &lt; -ABS($H$67), $Q75 &gt; ABS($H$68))
    ), $R75,
    FALSE, N("Default case: Return NA()"),
    TRUE, NA()
)</f>
        <v>5.8632082139484169E-2</v>
      </c>
      <c r="T75" s="81" t="e" cm="1">
        <f t="array" ref="T75">_xlfn.IFS(
    FALSE, N("Check if X1 shading is ON"),
    $S$48&lt;&gt;"x", NA(),
    FALSE, N("Check if case is 'LEFT' and x axis value less than z score"),
    AND($D$68 = "LEFT", $Q75 &lt; IF($H$68="", 0, $H$68)), $R75,
    FALSE, N("Check if case is 'RIGHT' and x axis value greater than z score"),
    AND($D$68 = "RIGHT", $Q75 &gt; IF($H$68="", 0, $H$68)), $R75,
    FALSE, N("Default case: Return NA()"),
    TRUE, NA()
)</f>
        <v>#N/A</v>
      </c>
      <c r="U75" s="81" t="e" cm="1">
        <f t="array" ref="U75">_xlfn.IFS(
    FALSE, N("Check if X1 shading is ON"),
    $U$48&lt;&gt;"x", NA(),
    FALSE, N("Check if case is 'LEFT' and x axis value less than z score"),
    AND($D$71 = "LEFT", $Q75 &lt; IF($H$71="", 0, $H$71)), $R75,
    FALSE, N("Check if case is 'RIGHT' and x axis value greater than z score"),
    AND($D$71 = "RIGHT", $Q75 &gt; IF($H$71="", 0, $H$71)), $R75,
    FALSE, N("Check if case is 'TWO' and both directions"),
    AND(
        $D$71 = "TWO",
        OR($Q75 &lt; -ABS($H$71), $Q75 &gt; ABS($H$71))
    ), $R75,
    FALSE, N("Default case: Return NA()"),
    TRUE, NA()
)</f>
        <v>#VALUE!</v>
      </c>
      <c r="V75" s="38"/>
      <c r="W75" s="23">
        <v>-0.33333333333333548</v>
      </c>
      <c r="X75" s="23">
        <v>8.6000000000000007E-2</v>
      </c>
      <c r="Y75" s="23">
        <f t="shared" si="15"/>
        <v>8.6000000000000007E-2</v>
      </c>
      <c r="Z75" s="23" t="str">
        <f t="shared" si="16"/>
        <v>x</v>
      </c>
    </row>
    <row r="76" spans="1:26" ht="16" x14ac:dyDescent="0.2">
      <c r="A76" s="38"/>
      <c r="B76" s="39" t="s">
        <v>272</v>
      </c>
      <c r="C76" s="74">
        <f>K27+K28</f>
        <v>0.9</v>
      </c>
      <c r="D76" s="38" t="str">
        <f>IF(B74&lt;&gt;"P(x)"," "&amp;B76&amp;"="&amp;TEXT(C76,"#,##0.0%"),"")</f>
        <v/>
      </c>
      <c r="E76" s="38"/>
      <c r="F76" s="16"/>
      <c r="G76" s="16"/>
      <c r="H76" s="16"/>
      <c r="I76" s="23"/>
      <c r="J76" s="16"/>
      <c r="K76" s="41" t="s">
        <v>275</v>
      </c>
      <c r="L76" s="16"/>
      <c r="M76" s="16"/>
      <c r="N76" s="38"/>
      <c r="O76" s="38"/>
      <c r="P76" s="38"/>
      <c r="Q76" s="46">
        <f t="shared" si="5"/>
        <v>-1.9166666666666701</v>
      </c>
      <c r="R76" s="81">
        <f t="shared" si="6"/>
        <v>6.3561706516961941E-2</v>
      </c>
      <c r="S76" s="81" cm="1">
        <f t="array" ref="S76">_xlfn.IFS(
    FALSE, N("Check if X1 shading is ON"),
    $S$48&lt;&gt;"x", NA(),
    FALSE, N("Check if case is 'LEFT' and x axis value less than z score"),
    AND($D$67 = "LEFT", $Q76 &lt; IF($H$67="", 0, $H$67)), $R76,
    FALSE, N("Check if case is 'RIGHT' and x axis value greater than z score"),
    AND($D$67 = "RIGHT", $Q76 &gt; IF($H$67="", 0, $H$67)), $R76,
    FALSE, N("Check if case is 'TWO' and both directions"),
    AND(
        $D$67 = "TWO",
        OR($Q76 &lt; -ABS($H$67), $Q76 &gt; ABS($H$68))
    ), $R76,
    FALSE, N("Default case: Return NA()"),
    TRUE, NA()
)</f>
        <v>6.3561706516961941E-2</v>
      </c>
      <c r="T76" s="81" t="e" cm="1">
        <f t="array" ref="T76">_xlfn.IFS(
    FALSE, N("Check if X1 shading is ON"),
    $S$48&lt;&gt;"x", NA(),
    FALSE, N("Check if case is 'LEFT' and x axis value less than z score"),
    AND($D$68 = "LEFT", $Q76 &lt; IF($H$68="", 0, $H$68)), $R76,
    FALSE, N("Check if case is 'RIGHT' and x axis value greater than z score"),
    AND($D$68 = "RIGHT", $Q76 &gt; IF($H$68="", 0, $H$68)), $R76,
    FALSE, N("Default case: Return NA()"),
    TRUE, NA()
)</f>
        <v>#N/A</v>
      </c>
      <c r="U76" s="81" t="e" cm="1">
        <f t="array" ref="U76">_xlfn.IFS(
    FALSE, N("Check if X1 shading is ON"),
    $U$48&lt;&gt;"x", NA(),
    FALSE, N("Check if case is 'LEFT' and x axis value less than z score"),
    AND($D$71 = "LEFT", $Q76 &lt; IF($H$71="", 0, $H$71)), $R76,
    FALSE, N("Check if case is 'RIGHT' and x axis value greater than z score"),
    AND($D$71 = "RIGHT", $Q76 &gt; IF($H$71="", 0, $H$71)), $R76,
    FALSE, N("Check if case is 'TWO' and both directions"),
    AND(
        $D$71 = "TWO",
        OR($Q76 &lt; -ABS($H$71), $Q76 &gt; ABS($H$71))
    ), $R76,
    FALSE, N("Default case: Return NA()"),
    TRUE, NA()
)</f>
        <v>#VALUE!</v>
      </c>
      <c r="V76" s="38"/>
      <c r="W76" s="23">
        <v>-0.16666666666666879</v>
      </c>
      <c r="X76" s="23">
        <v>8.6000000000000007E-2</v>
      </c>
      <c r="Y76" s="23">
        <f t="shared" si="15"/>
        <v>8.6000000000000007E-2</v>
      </c>
      <c r="Z76" s="23" t="str">
        <f t="shared" si="16"/>
        <v>x</v>
      </c>
    </row>
    <row r="77" spans="1:26" ht="16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41" t="s">
        <v>279</v>
      </c>
      <c r="L77" s="16"/>
      <c r="M77" s="16"/>
      <c r="N77" s="38"/>
      <c r="O77" s="38"/>
      <c r="P77" s="38"/>
      <c r="Q77" s="46">
        <f t="shared" si="5"/>
        <v>-1.8750000000000033</v>
      </c>
      <c r="R77" s="81">
        <f t="shared" si="6"/>
        <v>6.8786275826691473E-2</v>
      </c>
      <c r="S77" s="81" cm="1">
        <f t="array" ref="S77">_xlfn.IFS(
    FALSE, N("Check if X1 shading is ON"),
    $S$48&lt;&gt;"x", NA(),
    FALSE, N("Check if case is 'LEFT' and x axis value less than z score"),
    AND($D$67 = "LEFT", $Q77 &lt; IF($H$67="", 0, $H$67)), $R77,
    FALSE, N("Check if case is 'RIGHT' and x axis value greater than z score"),
    AND($D$67 = "RIGHT", $Q77 &gt; IF($H$67="", 0, $H$67)), $R77,
    FALSE, N("Check if case is 'TWO' and both directions"),
    AND(
        $D$67 = "TWO",
        OR($Q77 &lt; -ABS($H$67), $Q77 &gt; ABS($H$68))
    ), $R77,
    FALSE, N("Default case: Return NA()"),
    TRUE, NA()
)</f>
        <v>6.8786275826691473E-2</v>
      </c>
      <c r="T77" s="81" t="e" cm="1">
        <f t="array" ref="T77">_xlfn.IFS(
    FALSE, N("Check if X1 shading is ON"),
    $S$48&lt;&gt;"x", NA(),
    FALSE, N("Check if case is 'LEFT' and x axis value less than z score"),
    AND($D$68 = "LEFT", $Q77 &lt; IF($H$68="", 0, $H$68)), $R77,
    FALSE, N("Check if case is 'RIGHT' and x axis value greater than z score"),
    AND($D$68 = "RIGHT", $Q77 &gt; IF($H$68="", 0, $H$68)), $R77,
    FALSE, N("Default case: Return NA()"),
    TRUE, NA()
)</f>
        <v>#N/A</v>
      </c>
      <c r="U77" s="81" t="e" cm="1">
        <f t="array" ref="U77">_xlfn.IFS(
    FALSE, N("Check if X1 shading is ON"),
    $U$48&lt;&gt;"x", NA(),
    FALSE, N("Check if case is 'LEFT' and x axis value less than z score"),
    AND($D$71 = "LEFT", $Q77 &lt; IF($H$71="", 0, $H$71)), $R77,
    FALSE, N("Check if case is 'RIGHT' and x axis value greater than z score"),
    AND($D$71 = "RIGHT", $Q77 &gt; IF($H$71="", 0, $H$71)), $R77,
    FALSE, N("Check if case is 'TWO' and both directions"),
    AND(
        $D$71 = "TWO",
        OR($Q77 &lt; -ABS($H$71), $Q77 &gt; ABS($H$71))
    ), $R77,
    FALSE, N("Default case: Return NA()"),
    TRUE, NA()
)</f>
        <v>#VALUE!</v>
      </c>
      <c r="V77" s="38"/>
      <c r="W77" s="23">
        <v>0.16666666666666449</v>
      </c>
      <c r="X77" s="23">
        <v>8.6000000000000007E-2</v>
      </c>
      <c r="Y77" s="23">
        <f t="shared" si="15"/>
        <v>8.6000000000000007E-2</v>
      </c>
      <c r="Z77" s="23" t="str">
        <f t="shared" si="16"/>
        <v>x</v>
      </c>
    </row>
    <row r="78" spans="1:26" ht="16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92" t="s">
        <v>282</v>
      </c>
      <c r="L78" s="16"/>
      <c r="M78" s="16"/>
      <c r="N78" s="38"/>
      <c r="O78" s="38"/>
      <c r="P78" s="38"/>
      <c r="Q78" s="46">
        <f t="shared" si="5"/>
        <v>-1.8333333333333366</v>
      </c>
      <c r="R78" s="81">
        <f t="shared" si="6"/>
        <v>7.4311163558992643E-2</v>
      </c>
      <c r="S78" s="81" cm="1">
        <f t="array" ref="S78">_xlfn.IFS(
    FALSE, N("Check if X1 shading is ON"),
    $S$48&lt;&gt;"x", NA(),
    FALSE, N("Check if case is 'LEFT' and x axis value less than z score"),
    AND($D$67 = "LEFT", $Q78 &lt; IF($H$67="", 0, $H$67)), $R78,
    FALSE, N("Check if case is 'RIGHT' and x axis value greater than z score"),
    AND($D$67 = "RIGHT", $Q78 &gt; IF($H$67="", 0, $H$67)), $R78,
    FALSE, N("Check if case is 'TWO' and both directions"),
    AND(
        $D$67 = "TWO",
        OR($Q78 &lt; -ABS($H$67), $Q78 &gt; ABS($H$68))
    ), $R78,
    FALSE, N("Default case: Return NA()"),
    TRUE, NA()
)</f>
        <v>7.4311163558992643E-2</v>
      </c>
      <c r="T78" s="81" t="e" cm="1">
        <f t="array" ref="T78">_xlfn.IFS(
    FALSE, N("Check if X1 shading is ON"),
    $S$48&lt;&gt;"x", NA(),
    FALSE, N("Check if case is 'LEFT' and x axis value less than z score"),
    AND($D$68 = "LEFT", $Q78 &lt; IF($H$68="", 0, $H$68)), $R78,
    FALSE, N("Check if case is 'RIGHT' and x axis value greater than z score"),
    AND($D$68 = "RIGHT", $Q78 &gt; IF($H$68="", 0, $H$68)), $R78,
    FALSE, N("Default case: Return NA()"),
    TRUE, NA()
)</f>
        <v>#N/A</v>
      </c>
      <c r="U78" s="81" t="e" cm="1">
        <f t="array" ref="U78">_xlfn.IFS(
    FALSE, N("Check if X1 shading is ON"),
    $U$48&lt;&gt;"x", NA(),
    FALSE, N("Check if case is 'LEFT' and x axis value less than z score"),
    AND($D$71 = "LEFT", $Q78 &lt; IF($H$71="", 0, $H$71)), $R78,
    FALSE, N("Check if case is 'RIGHT' and x axis value greater than z score"),
    AND($D$71 = "RIGHT", $Q78 &gt; IF($H$71="", 0, $H$71)), $R78,
    FALSE, N("Check if case is 'TWO' and both directions"),
    AND(
        $D$71 = "TWO",
        OR($Q78 &lt; -ABS($H$71), $Q78 &gt; ABS($H$71))
    ), $R78,
    FALSE, N("Default case: Return NA()"),
    TRUE, NA()
)</f>
        <v>#VALUE!</v>
      </c>
      <c r="V78" s="38"/>
      <c r="W78" s="23">
        <v>0.33333333333333115</v>
      </c>
      <c r="X78" s="23">
        <v>8.6000000000000007E-2</v>
      </c>
      <c r="Y78" s="23">
        <f t="shared" si="15"/>
        <v>8.6000000000000007E-2</v>
      </c>
      <c r="Z78" s="23" t="str">
        <f t="shared" si="16"/>
        <v>x</v>
      </c>
    </row>
    <row r="79" spans="1:26" ht="16" x14ac:dyDescent="0.2">
      <c r="A79" s="72" t="s">
        <v>142</v>
      </c>
      <c r="B79" s="23"/>
      <c r="C79" s="16"/>
      <c r="D79" s="16"/>
      <c r="E79" s="16"/>
      <c r="F79" s="39"/>
      <c r="G79" s="38"/>
      <c r="H79" s="38"/>
      <c r="I79" s="75"/>
      <c r="J79" s="16"/>
      <c r="K79" s="92" t="s">
        <v>286</v>
      </c>
      <c r="L79" s="16"/>
      <c r="M79" s="16"/>
      <c r="N79" s="38"/>
      <c r="O79" s="38"/>
      <c r="P79" s="38"/>
      <c r="Q79" s="46">
        <f t="shared" si="5"/>
        <v>-1.7916666666666698</v>
      </c>
      <c r="R79" s="81">
        <f t="shared" si="6"/>
        <v>8.0140554438265552E-2</v>
      </c>
      <c r="S79" s="81" cm="1">
        <f t="array" ref="S79">_xlfn.IFS(
    FALSE, N("Check if X1 shading is ON"),
    $S$48&lt;&gt;"x", NA(),
    FALSE, N("Check if case is 'LEFT' and x axis value less than z score"),
    AND($D$67 = "LEFT", $Q79 &lt; IF($H$67="", 0, $H$67)), $R79,
    FALSE, N("Check if case is 'RIGHT' and x axis value greater than z score"),
    AND($D$67 = "RIGHT", $Q79 &gt; IF($H$67="", 0, $H$67)), $R79,
    FALSE, N("Check if case is 'TWO' and both directions"),
    AND(
        $D$67 = "TWO",
        OR($Q79 &lt; -ABS($H$67), $Q79 &gt; ABS($H$68))
    ), $R79,
    FALSE, N("Default case: Return NA()"),
    TRUE, NA()
)</f>
        <v>8.0140554438265552E-2</v>
      </c>
      <c r="T79" s="81" t="e" cm="1">
        <f t="array" ref="T79">_xlfn.IFS(
    FALSE, N("Check if X1 shading is ON"),
    $S$48&lt;&gt;"x", NA(),
    FALSE, N("Check if case is 'LEFT' and x axis value less than z score"),
    AND($D$68 = "LEFT", $Q79 &lt; IF($H$68="", 0, $H$68)), $R79,
    FALSE, N("Check if case is 'RIGHT' and x axis value greater than z score"),
    AND($D$68 = "RIGHT", $Q79 &gt; IF($H$68="", 0, $H$68)), $R79,
    FALSE, N("Default case: Return NA()"),
    TRUE, NA()
)</f>
        <v>#N/A</v>
      </c>
      <c r="U79" s="81" t="e" cm="1">
        <f t="array" ref="U79">_xlfn.IFS(
    FALSE, N("Check if X1 shading is ON"),
    $U$48&lt;&gt;"x", NA(),
    FALSE, N("Check if case is 'LEFT' and x axis value less than z score"),
    AND($D$71 = "LEFT", $Q79 &lt; IF($H$71="", 0, $H$71)), $R79,
    FALSE, N("Check if case is 'RIGHT' and x axis value greater than z score"),
    AND($D$71 = "RIGHT", $Q79 &gt; IF($H$71="", 0, $H$71)), $R79,
    FALSE, N("Check if case is 'TWO' and both directions"),
    AND(
        $D$71 = "TWO",
        OR($Q79 &lt; -ABS($H$71), $Q79 &gt; ABS($H$71))
    ), $R79,
    FALSE, N("Default case: Return NA()"),
    TRUE, NA()
)</f>
        <v>#VALUE!</v>
      </c>
      <c r="V79" s="38"/>
      <c r="W79" s="23">
        <v>0.49999999999999789</v>
      </c>
      <c r="X79" s="23">
        <v>8.6000000000000007E-2</v>
      </c>
      <c r="Y79" s="23">
        <f t="shared" si="15"/>
        <v>8.6000000000000007E-2</v>
      </c>
      <c r="Z79" s="23" t="str">
        <f t="shared" si="16"/>
        <v>x</v>
      </c>
    </row>
    <row r="80" spans="1:26" ht="16" x14ac:dyDescent="0.2">
      <c r="A80" s="44" t="s">
        <v>289</v>
      </c>
      <c r="B80" s="5" t="s">
        <v>290</v>
      </c>
      <c r="C80" s="5" t="s">
        <v>44</v>
      </c>
      <c r="D80" s="44" t="s">
        <v>267</v>
      </c>
      <c r="E80" s="44" t="s">
        <v>291</v>
      </c>
      <c r="F80" s="66" t="s">
        <v>290</v>
      </c>
      <c r="G80" s="66" t="s">
        <v>44</v>
      </c>
      <c r="H80" s="66" t="s">
        <v>267</v>
      </c>
      <c r="I80" s="66" t="s">
        <v>292</v>
      </c>
      <c r="J80" s="16"/>
      <c r="K80" s="92" t="s">
        <v>293</v>
      </c>
      <c r="L80" s="16"/>
      <c r="M80" s="16"/>
      <c r="N80" s="38"/>
      <c r="O80" s="38"/>
      <c r="P80" s="38"/>
      <c r="Q80" s="46">
        <f t="shared" si="5"/>
        <v>-1.7500000000000031</v>
      </c>
      <c r="R80" s="81">
        <f t="shared" si="6"/>
        <v>8.6277318826511032E-2</v>
      </c>
      <c r="S80" s="81" cm="1">
        <f t="array" ref="S80">_xlfn.IFS(
    FALSE, N("Check if X1 shading is ON"),
    $S$48&lt;&gt;"x", NA(),
    FALSE, N("Check if case is 'LEFT' and x axis value less than z score"),
    AND($D$67 = "LEFT", $Q80 &lt; IF($H$67="", 0, $H$67)), $R80,
    FALSE, N("Check if case is 'RIGHT' and x axis value greater than z score"),
    AND($D$67 = "RIGHT", $Q80 &gt; IF($H$67="", 0, $H$67)), $R80,
    FALSE, N("Check if case is 'TWO' and both directions"),
    AND(
        $D$67 = "TWO",
        OR($Q80 &lt; -ABS($H$67), $Q80 &gt; ABS($H$68))
    ), $R80,
    FALSE, N("Default case: Return NA()"),
    TRUE, NA()
)</f>
        <v>8.6277318826511032E-2</v>
      </c>
      <c r="T80" s="81" t="e" cm="1">
        <f t="array" ref="T80">_xlfn.IFS(
    FALSE, N("Check if X1 shading is ON"),
    $S$48&lt;&gt;"x", NA(),
    FALSE, N("Check if case is 'LEFT' and x axis value less than z score"),
    AND($D$68 = "LEFT", $Q80 &lt; IF($H$68="", 0, $H$68)), $R80,
    FALSE, N("Check if case is 'RIGHT' and x axis value greater than z score"),
    AND($D$68 = "RIGHT", $Q80 &gt; IF($H$68="", 0, $H$68)), $R80,
    FALSE, N("Default case: Return NA()"),
    TRUE, NA()
)</f>
        <v>#N/A</v>
      </c>
      <c r="U80" s="81" t="e" cm="1">
        <f t="array" ref="U80">_xlfn.IFS(
    FALSE, N("Check if X1 shading is ON"),
    $U$48&lt;&gt;"x", NA(),
    FALSE, N("Check if case is 'LEFT' and x axis value less than z score"),
    AND($D$71 = "LEFT", $Q80 &lt; IF($H$71="", 0, $H$71)), $R80,
    FALSE, N("Check if case is 'RIGHT' and x axis value greater than z score"),
    AND($D$71 = "RIGHT", $Q80 &gt; IF($H$71="", 0, $H$71)), $R80,
    FALSE, N("Check if case is 'TWO' and both directions"),
    AND(
        $D$71 = "TWO",
        OR($Q80 &lt; -ABS($H$71), $Q80 &gt; ABS($H$71))
    ), $R80,
    FALSE, N("Default case: Return NA()"),
    TRUE, NA()
)</f>
        <v>#VALUE!</v>
      </c>
      <c r="V80" s="38"/>
      <c r="W80" s="23">
        <v>0.66666666666666441</v>
      </c>
      <c r="X80" s="23">
        <v>8.6000000000000007E-2</v>
      </c>
      <c r="Y80" s="23">
        <f t="shared" si="15"/>
        <v>8.6000000000000007E-2</v>
      </c>
      <c r="Z80" s="23" t="str">
        <f t="shared" si="16"/>
        <v>x</v>
      </c>
    </row>
    <row r="81" spans="1:26" ht="153" x14ac:dyDescent="0.2">
      <c r="A81" s="76" t="str">
        <f>L58</f>
        <v>x</v>
      </c>
      <c r="B81" s="24">
        <v>0.49</v>
      </c>
      <c r="C81" s="64">
        <v>-3.5</v>
      </c>
      <c r="D81" s="69">
        <f>IF(
    $A$81="x",
    B81,
    NA()
)</f>
        <v>0.49</v>
      </c>
      <c r="E81" s="77" t="str" cm="1">
        <f t="array" ref="E81">_xlfn.IFS($B$67="normal pop",E83,$B$67="normal x̅",E84,$B$67="T x̅",E85,TRUE,"")</f>
        <v>x to P(x)
z = (x -μ) / σ
⟵ P(x) = P(z) = norm.s.dist(z, true)
⟶ P(x) = P(z) = 1-norm.s.dist(z, true)</v>
      </c>
      <c r="F81" s="24">
        <v>0.49</v>
      </c>
      <c r="G81" s="64">
        <v>3.5</v>
      </c>
      <c r="H81" s="64">
        <f>IF(
    $A$81="x",
    F81,
    NA()
)</f>
        <v>0.49</v>
      </c>
      <c r="I81" s="77" t="str" cm="1">
        <f t="array" ref="I81">_xlfn.IFS($B$67="normal pop",I83,$B$67="normal x̅",I84,$B$67="T x̅",I85,TRUE,"")</f>
        <v>P(x) to x
⟵ z = norm.s.inv(P(x))
⟶ z = norm.s.inv(1-P(x))
x = zσ + μ</v>
      </c>
      <c r="J81" s="16"/>
      <c r="K81" s="38"/>
      <c r="L81" s="16"/>
      <c r="M81" s="16"/>
      <c r="N81" s="38"/>
      <c r="O81" s="38"/>
      <c r="P81" s="38"/>
      <c r="Q81" s="46">
        <f t="shared" si="5"/>
        <v>-1.7083333333333364</v>
      </c>
      <c r="R81" s="81">
        <f t="shared" si="6"/>
        <v>9.2722889001515207E-2</v>
      </c>
      <c r="S81" s="81" cm="1">
        <f t="array" ref="S81">_xlfn.IFS(
    FALSE, N("Check if X1 shading is ON"),
    $S$48&lt;&gt;"x", NA(),
    FALSE, N("Check if case is 'LEFT' and x axis value less than z score"),
    AND($D$67 = "LEFT", $Q81 &lt; IF($H$67="", 0, $H$67)), $R81,
    FALSE, N("Check if case is 'RIGHT' and x axis value greater than z score"),
    AND($D$67 = "RIGHT", $Q81 &gt; IF($H$67="", 0, $H$67)), $R81,
    FALSE, N("Check if case is 'TWO' and both directions"),
    AND(
        $D$67 = "TWO",
        OR($Q81 &lt; -ABS($H$67), $Q81 &gt; ABS($H$68))
    ), $R81,
    FALSE, N("Default case: Return NA()"),
    TRUE, NA()
)</f>
        <v>9.2722889001515207E-2</v>
      </c>
      <c r="T81" s="81" t="e" cm="1">
        <f t="array" ref="T81">_xlfn.IFS(
    FALSE, N("Check if X1 shading is ON"),
    $S$48&lt;&gt;"x", NA(),
    FALSE, N("Check if case is 'LEFT' and x axis value less than z score"),
    AND($D$68 = "LEFT", $Q81 &lt; IF($H$68="", 0, $H$68)), $R81,
    FALSE, N("Check if case is 'RIGHT' and x axis value greater than z score"),
    AND($D$68 = "RIGHT", $Q81 &gt; IF($H$68="", 0, $H$68)), $R81,
    FALSE, N("Default case: Return NA()"),
    TRUE, NA()
)</f>
        <v>#N/A</v>
      </c>
      <c r="U81" s="81" t="e" cm="1">
        <f t="array" ref="U81">_xlfn.IFS(
    FALSE, N("Check if X1 shading is ON"),
    $U$48&lt;&gt;"x", NA(),
    FALSE, N("Check if case is 'LEFT' and x axis value less than z score"),
    AND($D$71 = "LEFT", $Q81 &lt; IF($H$71="", 0, $H$71)), $R81,
    FALSE, N("Check if case is 'RIGHT' and x axis value greater than z score"),
    AND($D$71 = "RIGHT", $Q81 &gt; IF($H$71="", 0, $H$71)), $R81,
    FALSE, N("Check if case is 'TWO' and both directions"),
    AND(
        $D$71 = "TWO",
        OR($Q81 &lt; -ABS($H$71), $Q81 &gt; ABS($H$71))
    ), $R81,
    FALSE, N("Default case: Return NA()"),
    TRUE, NA()
)</f>
        <v>#VALUE!</v>
      </c>
      <c r="V81" s="38"/>
      <c r="W81" s="23">
        <v>0.83333333333333093</v>
      </c>
      <c r="X81" s="23">
        <v>8.6000000000000007E-2</v>
      </c>
      <c r="Y81" s="23">
        <f t="shared" si="15"/>
        <v>8.6000000000000007E-2</v>
      </c>
      <c r="Z81" s="23" t="str">
        <f t="shared" si="16"/>
        <v>x</v>
      </c>
    </row>
    <row r="82" spans="1:26" ht="16" x14ac:dyDescent="0.2">
      <c r="A82" s="63"/>
      <c r="B82" s="38"/>
      <c r="C82" s="38"/>
      <c r="D82" s="38"/>
      <c r="E82" s="38"/>
      <c r="F82" s="39"/>
      <c r="G82" s="38"/>
      <c r="H82" s="38"/>
      <c r="I82" s="38"/>
      <c r="J82" s="16"/>
      <c r="K82" s="38"/>
      <c r="L82" s="38"/>
      <c r="M82" s="38"/>
      <c r="N82" s="38"/>
      <c r="O82" s="38"/>
      <c r="P82" s="38"/>
      <c r="Q82" s="46">
        <f t="shared" si="5"/>
        <v>-1.6666666666666696</v>
      </c>
      <c r="R82" s="81">
        <f t="shared" si="6"/>
        <v>9.9477138792748207E-2</v>
      </c>
      <c r="S82" s="81" cm="1">
        <f t="array" ref="S82">_xlfn.IFS(
    FALSE, N("Check if X1 shading is ON"),
    $S$48&lt;&gt;"x", NA(),
    FALSE, N("Check if case is 'LEFT' and x axis value less than z score"),
    AND($D$67 = "LEFT", $Q82 &lt; IF($H$67="", 0, $H$67)), $R82,
    FALSE, N("Check if case is 'RIGHT' and x axis value greater than z score"),
    AND($D$67 = "RIGHT", $Q82 &gt; IF($H$67="", 0, $H$67)), $R82,
    FALSE, N("Check if case is 'TWO' and both directions"),
    AND(
        $D$67 = "TWO",
        OR($Q82 &lt; -ABS($H$67), $Q82 &gt; ABS($H$68))
    ), $R82,
    FALSE, N("Default case: Return NA()"),
    TRUE, NA()
)</f>
        <v>9.9477138792748207E-2</v>
      </c>
      <c r="T82" s="81" t="e" cm="1">
        <f t="array" ref="T82">_xlfn.IFS(
    FALSE, N("Check if X1 shading is ON"),
    $S$48&lt;&gt;"x", NA(),
    FALSE, N("Check if case is 'LEFT' and x axis value less than z score"),
    AND($D$68 = "LEFT", $Q82 &lt; IF($H$68="", 0, $H$68)), $R82,
    FALSE, N("Check if case is 'RIGHT' and x axis value greater than z score"),
    AND($D$68 = "RIGHT", $Q82 &gt; IF($H$68="", 0, $H$68)), $R82,
    FALSE, N("Default case: Return NA()"),
    TRUE, NA()
)</f>
        <v>#N/A</v>
      </c>
      <c r="U82" s="81" t="e" cm="1">
        <f t="array" ref="U82">_xlfn.IFS(
    FALSE, N("Check if X1 shading is ON"),
    $U$48&lt;&gt;"x", NA(),
    FALSE, N("Check if case is 'LEFT' and x axis value less than z score"),
    AND($D$71 = "LEFT", $Q82 &lt; IF($H$71="", 0, $H$71)), $R82,
    FALSE, N("Check if case is 'RIGHT' and x axis value greater than z score"),
    AND($D$71 = "RIGHT", $Q82 &gt; IF($H$71="", 0, $H$71)), $R82,
    FALSE, N("Check if case is 'TWO' and both directions"),
    AND(
        $D$71 = "TWO",
        OR($Q82 &lt; -ABS($H$71), $Q82 &gt; ABS($H$71))
    ), $R82,
    FALSE, N("Default case: Return NA()"),
    TRUE, NA()
)</f>
        <v>#VALUE!</v>
      </c>
      <c r="V82" s="38"/>
      <c r="W82" s="23">
        <v>1.1666666666666643</v>
      </c>
      <c r="X82" s="23">
        <v>8.6000000000000007E-2</v>
      </c>
      <c r="Y82" s="23">
        <f t="shared" si="15"/>
        <v>8.6000000000000007E-2</v>
      </c>
      <c r="Z82" s="23" t="str">
        <f t="shared" si="16"/>
        <v>x</v>
      </c>
    </row>
    <row r="83" spans="1:26" ht="153" x14ac:dyDescent="0.2">
      <c r="A83" s="39"/>
      <c r="B83" s="23"/>
      <c r="C83" s="23"/>
      <c r="D83" s="63" t="s">
        <v>5</v>
      </c>
      <c r="E83" s="77" t="s">
        <v>300</v>
      </c>
      <c r="F83" s="39"/>
      <c r="G83" s="38"/>
      <c r="H83" s="39"/>
      <c r="I83" s="77" t="s">
        <v>301</v>
      </c>
      <c r="J83" s="16"/>
      <c r="K83" s="38"/>
      <c r="L83" s="38"/>
      <c r="M83" s="38"/>
      <c r="N83" s="38"/>
      <c r="O83" s="38"/>
      <c r="P83" s="38"/>
      <c r="Q83" s="46">
        <f t="shared" si="5"/>
        <v>-1.6250000000000029</v>
      </c>
      <c r="R83" s="81">
        <f t="shared" si="6"/>
        <v>0.10653826813058456</v>
      </c>
      <c r="S83" s="81" cm="1">
        <f t="array" ref="S83">_xlfn.IFS(
    FALSE, N("Check if X1 shading is ON"),
    $S$48&lt;&gt;"x", NA(),
    FALSE, N("Check if case is 'LEFT' and x axis value less than z score"),
    AND($D$67 = "LEFT", $Q83 &lt; IF($H$67="", 0, $H$67)), $R83,
    FALSE, N("Check if case is 'RIGHT' and x axis value greater than z score"),
    AND($D$67 = "RIGHT", $Q83 &gt; IF($H$67="", 0, $H$67)), $R83,
    FALSE, N("Check if case is 'TWO' and both directions"),
    AND(
        $D$67 = "TWO",
        OR($Q83 &lt; -ABS($H$67), $Q83 &gt; ABS($H$68))
    ), $R83,
    FALSE, N("Default case: Return NA()"),
    TRUE, NA()
)</f>
        <v>0.10653826813058456</v>
      </c>
      <c r="T83" s="81" t="e" cm="1">
        <f t="array" ref="T83">_xlfn.IFS(
    FALSE, N("Check if X1 shading is ON"),
    $S$48&lt;&gt;"x", NA(),
    FALSE, N("Check if case is 'LEFT' and x axis value less than z score"),
    AND($D$68 = "LEFT", $Q83 &lt; IF($H$68="", 0, $H$68)), $R83,
    FALSE, N("Check if case is 'RIGHT' and x axis value greater than z score"),
    AND($D$68 = "RIGHT", $Q83 &gt; IF($H$68="", 0, $H$68)), $R83,
    FALSE, N("Default case: Return NA()"),
    TRUE, NA()
)</f>
        <v>#N/A</v>
      </c>
      <c r="U83" s="81" t="e" cm="1">
        <f t="array" ref="U83">_xlfn.IFS(
    FALSE, N("Check if X1 shading is ON"),
    $U$48&lt;&gt;"x", NA(),
    FALSE, N("Check if case is 'LEFT' and x axis value less than z score"),
    AND($D$71 = "LEFT", $Q83 &lt; IF($H$71="", 0, $H$71)), $R83,
    FALSE, N("Check if case is 'RIGHT' and x axis value greater than z score"),
    AND($D$71 = "RIGHT", $Q83 &gt; IF($H$71="", 0, $H$71)), $R83,
    FALSE, N("Check if case is 'TWO' and both directions"),
    AND(
        $D$71 = "TWO",
        OR($Q83 &lt; -ABS($H$71), $Q83 &gt; ABS($H$71))
    ), $R83,
    FALSE, N("Default case: Return NA()"),
    TRUE, NA()
)</f>
        <v>#VALUE!</v>
      </c>
      <c r="V83" s="38"/>
      <c r="W83" s="23">
        <v>1.3333333333333313</v>
      </c>
      <c r="X83" s="23">
        <v>8.6000000000000007E-2</v>
      </c>
      <c r="Y83" s="23">
        <f t="shared" si="15"/>
        <v>8.6000000000000007E-2</v>
      </c>
      <c r="Z83" s="23" t="str">
        <f t="shared" si="16"/>
        <v>x</v>
      </c>
    </row>
    <row r="84" spans="1:26" ht="153" x14ac:dyDescent="0.2">
      <c r="A84" s="39"/>
      <c r="B84" s="23"/>
      <c r="C84" s="23"/>
      <c r="D84" s="63" t="s">
        <v>304</v>
      </c>
      <c r="E84" s="77" t="s">
        <v>305</v>
      </c>
      <c r="F84" s="39"/>
      <c r="G84" s="38"/>
      <c r="H84" s="39"/>
      <c r="I84" s="77" t="s">
        <v>306</v>
      </c>
      <c r="J84" s="16"/>
      <c r="K84" s="38"/>
      <c r="L84" s="38"/>
      <c r="M84" s="38"/>
      <c r="N84" s="38"/>
      <c r="O84" s="38"/>
      <c r="P84" s="38"/>
      <c r="Q84" s="46">
        <f t="shared" si="5"/>
        <v>-1.5833333333333361</v>
      </c>
      <c r="R84" s="81">
        <f t="shared" si="6"/>
        <v>0.11390269412019136</v>
      </c>
      <c r="S84" s="81" cm="1">
        <f t="array" ref="S84">_xlfn.IFS(
    FALSE, N("Check if X1 shading is ON"),
    $S$48&lt;&gt;"x", NA(),
    FALSE, N("Check if case is 'LEFT' and x axis value less than z score"),
    AND($D$67 = "LEFT", $Q84 &lt; IF($H$67="", 0, $H$67)), $R84,
    FALSE, N("Check if case is 'RIGHT' and x axis value greater than z score"),
    AND($D$67 = "RIGHT", $Q84 &gt; IF($H$67="", 0, $H$67)), $R84,
    FALSE, N("Check if case is 'TWO' and both directions"),
    AND(
        $D$67 = "TWO",
        OR($Q84 &lt; -ABS($H$67), $Q84 &gt; ABS($H$68))
    ), $R84,
    FALSE, N("Default case: Return NA()"),
    TRUE, NA()
)</f>
        <v>0.11390269412019136</v>
      </c>
      <c r="T84" s="81" t="e" cm="1">
        <f t="array" ref="T84">_xlfn.IFS(
    FALSE, N("Check if X1 shading is ON"),
    $S$48&lt;&gt;"x", NA(),
    FALSE, N("Check if case is 'LEFT' and x axis value less than z score"),
    AND($D$68 = "LEFT", $Q84 &lt; IF($H$68="", 0, $H$68)), $R84,
    FALSE, N("Check if case is 'RIGHT' and x axis value greater than z score"),
    AND($D$68 = "RIGHT", $Q84 &gt; IF($H$68="", 0, $H$68)), $R84,
    FALSE, N("Default case: Return NA()"),
    TRUE, NA()
)</f>
        <v>#N/A</v>
      </c>
      <c r="U84" s="81" t="e" cm="1">
        <f t="array" ref="U84">_xlfn.IFS(
    FALSE, N("Check if X1 shading is ON"),
    $U$48&lt;&gt;"x", NA(),
    FALSE, N("Check if case is 'LEFT' and x axis value less than z score"),
    AND($D$71 = "LEFT", $Q84 &lt; IF($H$71="", 0, $H$71)), $R84,
    FALSE, N("Check if case is 'RIGHT' and x axis value greater than z score"),
    AND($D$71 = "RIGHT", $Q84 &gt; IF($H$71="", 0, $H$71)), $R84,
    FALSE, N("Check if case is 'TWO' and both directions"),
    AND(
        $D$71 = "TWO",
        OR($Q84 &lt; -ABS($H$71), $Q84 &gt; ABS($H$71))
    ), $R84,
    FALSE, N("Default case: Return NA()"),
    TRUE, NA()
)</f>
        <v>#VALUE!</v>
      </c>
      <c r="V84" s="38"/>
      <c r="W84" s="23">
        <v>1.4999999999999982</v>
      </c>
      <c r="X84" s="23">
        <v>8.6000000000000007E-2</v>
      </c>
      <c r="Y84" s="23">
        <f t="shared" si="15"/>
        <v>8.6000000000000007E-2</v>
      </c>
      <c r="Z84" s="23" t="str">
        <f t="shared" si="16"/>
        <v>x</v>
      </c>
    </row>
    <row r="85" spans="1:26" ht="136" x14ac:dyDescent="0.2">
      <c r="A85" s="38"/>
      <c r="B85" s="38"/>
      <c r="C85" s="38"/>
      <c r="D85" s="63" t="s">
        <v>310</v>
      </c>
      <c r="E85" s="77" t="s">
        <v>311</v>
      </c>
      <c r="F85" s="38"/>
      <c r="G85" s="38"/>
      <c r="H85" s="38"/>
      <c r="I85" s="77" t="s">
        <v>312</v>
      </c>
      <c r="J85" s="16"/>
      <c r="K85" s="38"/>
      <c r="L85" s="38"/>
      <c r="M85" s="38"/>
      <c r="N85" s="38"/>
      <c r="O85" s="38"/>
      <c r="P85" s="38"/>
      <c r="Q85" s="46">
        <f t="shared" si="5"/>
        <v>-1.5416666666666694</v>
      </c>
      <c r="R85" s="81">
        <f t="shared" si="6"/>
        <v>0.12156495028818042</v>
      </c>
      <c r="S85" s="81" cm="1">
        <f t="array" ref="S85">_xlfn.IFS(
    FALSE, N("Check if X1 shading is ON"),
    $S$48&lt;&gt;"x", NA(),
    FALSE, N("Check if case is 'LEFT' and x axis value less than z score"),
    AND($D$67 = "LEFT", $Q85 &lt; IF($H$67="", 0, $H$67)), $R85,
    FALSE, N("Check if case is 'RIGHT' and x axis value greater than z score"),
    AND($D$67 = "RIGHT", $Q85 &gt; IF($H$67="", 0, $H$67)), $R85,
    FALSE, N("Check if case is 'TWO' and both directions"),
    AND(
        $D$67 = "TWO",
        OR($Q85 &lt; -ABS($H$67), $Q85 &gt; ABS($H$68))
    ), $R85,
    FALSE, N("Default case: Return NA()"),
    TRUE, NA()
)</f>
        <v>0.12156495028818042</v>
      </c>
      <c r="T85" s="81" t="e" cm="1">
        <f t="array" ref="T85">_xlfn.IFS(
    FALSE, N("Check if X1 shading is ON"),
    $S$48&lt;&gt;"x", NA(),
    FALSE, N("Check if case is 'LEFT' and x axis value less than z score"),
    AND($D$68 = "LEFT", $Q85 &lt; IF($H$68="", 0, $H$68)), $R85,
    FALSE, N("Check if case is 'RIGHT' and x axis value greater than z score"),
    AND($D$68 = "RIGHT", $Q85 &gt; IF($H$68="", 0, $H$68)), $R85,
    FALSE, N("Default case: Return NA()"),
    TRUE, NA()
)</f>
        <v>#N/A</v>
      </c>
      <c r="U85" s="81" t="e" cm="1">
        <f t="array" ref="U85">_xlfn.IFS(
    FALSE, N("Check if X1 shading is ON"),
    $U$48&lt;&gt;"x", NA(),
    FALSE, N("Check if case is 'LEFT' and x axis value less than z score"),
    AND($D$71 = "LEFT", $Q85 &lt; IF($H$71="", 0, $H$71)), $R85,
    FALSE, N("Check if case is 'RIGHT' and x axis value greater than z score"),
    AND($D$71 = "RIGHT", $Q85 &gt; IF($H$71="", 0, $H$71)), $R85,
    FALSE, N("Check if case is 'TWO' and both directions"),
    AND(
        $D$71 = "TWO",
        OR($Q85 &lt; -ABS($H$71), $Q85 &gt; ABS($H$71))
    ), $R85,
    FALSE, N("Default case: Return NA()"),
    TRUE, NA()
)</f>
        <v>#VALUE!</v>
      </c>
      <c r="V85" s="38"/>
      <c r="W85" s="23">
        <v>1.6666666666666652</v>
      </c>
      <c r="X85" s="23">
        <v>8.6000000000000007E-2</v>
      </c>
      <c r="Y85" s="23">
        <f t="shared" si="15"/>
        <v>8.6000000000000007E-2</v>
      </c>
      <c r="Z85" s="23" t="str">
        <f t="shared" si="16"/>
        <v>x</v>
      </c>
    </row>
    <row r="86" spans="1:26" ht="16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38"/>
      <c r="L86" s="38"/>
      <c r="M86" s="38"/>
      <c r="N86" s="38"/>
      <c r="O86" s="38"/>
      <c r="P86" s="38"/>
      <c r="Q86" s="46">
        <f t="shared" si="5"/>
        <v>-1.5000000000000027</v>
      </c>
      <c r="R86" s="81">
        <f t="shared" si="6"/>
        <v>0.12951759566589122</v>
      </c>
      <c r="S86" s="81" cm="1">
        <f t="array" ref="S86">_xlfn.IFS(
    FALSE, N("Check if X1 shading is ON"),
    $S$48&lt;&gt;"x", NA(),
    FALSE, N("Check if case is 'LEFT' and x axis value less than z score"),
    AND($D$67 = "LEFT", $Q86 &lt; IF($H$67="", 0, $H$67)), $R86,
    FALSE, N("Check if case is 'RIGHT' and x axis value greater than z score"),
    AND($D$67 = "RIGHT", $Q86 &gt; IF($H$67="", 0, $H$67)), $R86,
    FALSE, N("Check if case is 'TWO' and both directions"),
    AND(
        $D$67 = "TWO",
        OR($Q86 &lt; -ABS($H$67), $Q86 &gt; ABS($H$68))
    ), $R86,
    FALSE, N("Default case: Return NA()"),
    TRUE, NA()
)</f>
        <v>0.12951759566589122</v>
      </c>
      <c r="T86" s="81" t="e" cm="1">
        <f t="array" ref="T86">_xlfn.IFS(
    FALSE, N("Check if X1 shading is ON"),
    $S$48&lt;&gt;"x", NA(),
    FALSE, N("Check if case is 'LEFT' and x axis value less than z score"),
    AND($D$68 = "LEFT", $Q86 &lt; IF($H$68="", 0, $H$68)), $R86,
    FALSE, N("Check if case is 'RIGHT' and x axis value greater than z score"),
    AND($D$68 = "RIGHT", $Q86 &gt; IF($H$68="", 0, $H$68)), $R86,
    FALSE, N("Default case: Return NA()"),
    TRUE, NA()
)</f>
        <v>#N/A</v>
      </c>
      <c r="U86" s="81" t="e" cm="1">
        <f t="array" ref="U86">_xlfn.IFS(
    FALSE, N("Check if X1 shading is ON"),
    $U$48&lt;&gt;"x", NA(),
    FALSE, N("Check if case is 'LEFT' and x axis value less than z score"),
    AND($D$71 = "LEFT", $Q86 &lt; IF($H$71="", 0, $H$71)), $R86,
    FALSE, N("Check if case is 'RIGHT' and x axis value greater than z score"),
    AND($D$71 = "RIGHT", $Q86 &gt; IF($H$71="", 0, $H$71)), $R86,
    FALSE, N("Check if case is 'TWO' and both directions"),
    AND(
        $D$71 = "TWO",
        OR($Q86 &lt; -ABS($H$71), $Q86 &gt; ABS($H$71))
    ), $R86,
    FALSE, N("Default case: Return NA()"),
    TRUE, NA()
)</f>
        <v>#VALUE!</v>
      </c>
      <c r="V86" s="38"/>
      <c r="W86" s="23">
        <v>-1.5000000000000027</v>
      </c>
      <c r="X86" s="23">
        <v>0.11</v>
      </c>
      <c r="Y86" s="23">
        <f t="shared" si="15"/>
        <v>0.11</v>
      </c>
      <c r="Z86" s="23" t="str">
        <f t="shared" si="16"/>
        <v>x</v>
      </c>
    </row>
    <row r="87" spans="1:26" ht="16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38"/>
      <c r="L87" s="38"/>
      <c r="M87" s="38"/>
      <c r="N87" s="38"/>
      <c r="O87" s="38"/>
      <c r="P87" s="38"/>
      <c r="Q87" s="46">
        <f t="shared" si="5"/>
        <v>-1.4583333333333359</v>
      </c>
      <c r="R87" s="81">
        <f t="shared" si="6"/>
        <v>0.13775113536619732</v>
      </c>
      <c r="S87" s="81" cm="1">
        <f t="array" ref="S87">_xlfn.IFS(
    FALSE, N("Check if X1 shading is ON"),
    $S$48&lt;&gt;"x", NA(),
    FALSE, N("Check if case is 'LEFT' and x axis value less than z score"),
    AND($D$67 = "LEFT", $Q87 &lt; IF($H$67="", 0, $H$67)), $R87,
    FALSE, N("Check if case is 'RIGHT' and x axis value greater than z score"),
    AND($D$67 = "RIGHT", $Q87 &gt; IF($H$67="", 0, $H$67)), $R87,
    FALSE, N("Check if case is 'TWO' and both directions"),
    AND(
        $D$67 = "TWO",
        OR($Q87 &lt; -ABS($H$67), $Q87 &gt; ABS($H$68))
    ), $R87,
    FALSE, N("Default case: Return NA()"),
    TRUE, NA()
)</f>
        <v>0.13775113536619732</v>
      </c>
      <c r="T87" s="81" t="e" cm="1">
        <f t="array" ref="T87">_xlfn.IFS(
    FALSE, N("Check if X1 shading is ON"),
    $S$48&lt;&gt;"x", NA(),
    FALSE, N("Check if case is 'LEFT' and x axis value less than z score"),
    AND($D$68 = "LEFT", $Q87 &lt; IF($H$68="", 0, $H$68)), $R87,
    FALSE, N("Check if case is 'RIGHT' and x axis value greater than z score"),
    AND($D$68 = "RIGHT", $Q87 &gt; IF($H$68="", 0, $H$68)), $R87,
    FALSE, N("Default case: Return NA()"),
    TRUE, NA()
)</f>
        <v>#N/A</v>
      </c>
      <c r="U87" s="81" t="e" cm="1">
        <f t="array" ref="U87">_xlfn.IFS(
    FALSE, N("Check if X1 shading is ON"),
    $U$48&lt;&gt;"x", NA(),
    FALSE, N("Check if case is 'LEFT' and x axis value less than z score"),
    AND($D$71 = "LEFT", $Q87 &lt; IF($H$71="", 0, $H$71)), $R87,
    FALSE, N("Check if case is 'RIGHT' and x axis value greater than z score"),
    AND($D$71 = "RIGHT", $Q87 &gt; IF($H$71="", 0, $H$71)), $R87,
    FALSE, N("Check if case is 'TWO' and both directions"),
    AND(
        $D$71 = "TWO",
        OR($Q87 &lt; -ABS($H$71), $Q87 &gt; ABS($H$71))
    ), $R87,
    FALSE, N("Default case: Return NA()"),
    TRUE, NA()
)</f>
        <v>#VALUE!</v>
      </c>
      <c r="V87" s="38"/>
      <c r="W87" s="23">
        <v>-1.3333333333333357</v>
      </c>
      <c r="X87" s="23">
        <v>0.11</v>
      </c>
      <c r="Y87" s="23">
        <f t="shared" si="15"/>
        <v>0.11</v>
      </c>
      <c r="Z87" s="23" t="str">
        <f t="shared" si="16"/>
        <v>x</v>
      </c>
    </row>
    <row r="88" spans="1:26" ht="16" x14ac:dyDescent="0.2">
      <c r="A88" s="72" t="s">
        <v>320</v>
      </c>
      <c r="B88" s="23"/>
      <c r="C88" s="16"/>
      <c r="D88" s="16"/>
      <c r="E88" s="16"/>
      <c r="F88" s="39"/>
      <c r="G88" s="38"/>
      <c r="H88" s="46"/>
      <c r="I88" s="47"/>
      <c r="J88" s="38"/>
      <c r="K88" s="38"/>
      <c r="L88" s="38"/>
      <c r="M88" s="38"/>
      <c r="N88" s="38"/>
      <c r="O88" s="38"/>
      <c r="P88" s="38"/>
      <c r="Q88" s="46">
        <f t="shared" si="5"/>
        <v>-1.4166666666666692</v>
      </c>
      <c r="R88" s="81">
        <f t="shared" si="6"/>
        <v>0.14625395427953519</v>
      </c>
      <c r="S88" s="81" cm="1">
        <f t="array" ref="S88">_xlfn.IFS(
    FALSE, N("Check if X1 shading is ON"),
    $S$48&lt;&gt;"x", NA(),
    FALSE, N("Check if case is 'LEFT' and x axis value less than z score"),
    AND($D$67 = "LEFT", $Q88 &lt; IF($H$67="", 0, $H$67)), $R88,
    FALSE, N("Check if case is 'RIGHT' and x axis value greater than z score"),
    AND($D$67 = "RIGHT", $Q88 &gt; IF($H$67="", 0, $H$67)), $R88,
    FALSE, N("Check if case is 'TWO' and both directions"),
    AND(
        $D$67 = "TWO",
        OR($Q88 &lt; -ABS($H$67), $Q88 &gt; ABS($H$68))
    ), $R88,
    FALSE, N("Default case: Return NA()"),
    TRUE, NA()
)</f>
        <v>0.14625395427953519</v>
      </c>
      <c r="T88" s="81" t="e" cm="1">
        <f t="array" ref="T88">_xlfn.IFS(
    FALSE, N("Check if X1 shading is ON"),
    $S$48&lt;&gt;"x", NA(),
    FALSE, N("Check if case is 'LEFT' and x axis value less than z score"),
    AND($D$68 = "LEFT", $Q88 &lt; IF($H$68="", 0, $H$68)), $R88,
    FALSE, N("Check if case is 'RIGHT' and x axis value greater than z score"),
    AND($D$68 = "RIGHT", $Q88 &gt; IF($H$68="", 0, $H$68)), $R88,
    FALSE, N("Default case: Return NA()"),
    TRUE, NA()
)</f>
        <v>#N/A</v>
      </c>
      <c r="U88" s="81" t="e" cm="1">
        <f t="array" ref="U88">_xlfn.IFS(
    FALSE, N("Check if X1 shading is ON"),
    $U$48&lt;&gt;"x", NA(),
    FALSE, N("Check if case is 'LEFT' and x axis value less than z score"),
    AND($D$71 = "LEFT", $Q88 &lt; IF($H$71="", 0, $H$71)), $R88,
    FALSE, N("Check if case is 'RIGHT' and x axis value greater than z score"),
    AND($D$71 = "RIGHT", $Q88 &gt; IF($H$71="", 0, $H$71)), $R88,
    FALSE, N("Check if case is 'TWO' and both directions"),
    AND(
        $D$71 = "TWO",
        OR($Q88 &lt; -ABS($H$71), $Q88 &gt; ABS($H$71))
    ), $R88,
    FALSE, N("Default case: Return NA()"),
    TRUE, NA()
)</f>
        <v>#VALUE!</v>
      </c>
      <c r="V88" s="38"/>
      <c r="W88" s="23">
        <v>-1.1666666666666687</v>
      </c>
      <c r="X88" s="23">
        <v>0.11</v>
      </c>
      <c r="Y88" s="23">
        <f t="shared" si="15"/>
        <v>0.11</v>
      </c>
      <c r="Z88" s="23" t="str">
        <f t="shared" si="16"/>
        <v>x</v>
      </c>
    </row>
    <row r="89" spans="1:26" ht="16" x14ac:dyDescent="0.2">
      <c r="A89" s="44" t="s">
        <v>289</v>
      </c>
      <c r="B89" s="5" t="s">
        <v>290</v>
      </c>
      <c r="C89" s="5" t="s">
        <v>44</v>
      </c>
      <c r="D89" s="44" t="s">
        <v>267</v>
      </c>
      <c r="E89" s="66" t="s">
        <v>324</v>
      </c>
      <c r="F89" s="66" t="s">
        <v>325</v>
      </c>
      <c r="G89" s="44" t="s">
        <v>268</v>
      </c>
      <c r="H89" s="46"/>
      <c r="I89" s="47"/>
      <c r="J89" s="38"/>
      <c r="K89" s="38"/>
      <c r="L89" s="38"/>
      <c r="M89" s="38"/>
      <c r="N89" s="38"/>
      <c r="O89" s="38"/>
      <c r="P89" s="38"/>
      <c r="Q89" s="46">
        <f t="shared" si="5"/>
        <v>-1.3750000000000024</v>
      </c>
      <c r="R89" s="81">
        <f t="shared" si="6"/>
        <v>0.15501226545829269</v>
      </c>
      <c r="S89" s="81" cm="1">
        <f t="array" ref="S89">_xlfn.IFS(
    FALSE, N("Check if X1 shading is ON"),
    $S$48&lt;&gt;"x", NA(),
    FALSE, N("Check if case is 'LEFT' and x axis value less than z score"),
    AND($D$67 = "LEFT", $Q89 &lt; IF($H$67="", 0, $H$67)), $R89,
    FALSE, N("Check if case is 'RIGHT' and x axis value greater than z score"),
    AND($D$67 = "RIGHT", $Q89 &gt; IF($H$67="", 0, $H$67)), $R89,
    FALSE, N("Check if case is 'TWO' and both directions"),
    AND(
        $D$67 = "TWO",
        OR($Q89 &lt; -ABS($H$67), $Q89 &gt; ABS($H$68))
    ), $R89,
    FALSE, N("Default case: Return NA()"),
    TRUE, NA()
)</f>
        <v>0.15501226545829269</v>
      </c>
      <c r="T89" s="81" t="e" cm="1">
        <f t="array" ref="T89">_xlfn.IFS(
    FALSE, N("Check if X1 shading is ON"),
    $S$48&lt;&gt;"x", NA(),
    FALSE, N("Check if case is 'LEFT' and x axis value less than z score"),
    AND($D$68 = "LEFT", $Q89 &lt; IF($H$68="", 0, $H$68)), $R89,
    FALSE, N("Check if case is 'RIGHT' and x axis value greater than z score"),
    AND($D$68 = "RIGHT", $Q89 &gt; IF($H$68="", 0, $H$68)), $R89,
    FALSE, N("Default case: Return NA()"),
    TRUE, NA()
)</f>
        <v>#N/A</v>
      </c>
      <c r="U89" s="81" t="e" cm="1">
        <f t="array" ref="U89">_xlfn.IFS(
    FALSE, N("Check if X1 shading is ON"),
    $U$48&lt;&gt;"x", NA(),
    FALSE, N("Check if case is 'LEFT' and x axis value less than z score"),
    AND($D$71 = "LEFT", $Q89 &lt; IF($H$71="", 0, $H$71)), $R89,
    FALSE, N("Check if case is 'RIGHT' and x axis value greater than z score"),
    AND($D$71 = "RIGHT", $Q89 &gt; IF($H$71="", 0, $H$71)), $R89,
    FALSE, N("Check if case is 'TWO' and both directions"),
    AND(
        $D$71 = "TWO",
        OR($Q89 &lt; -ABS($H$71), $Q89 &gt; ABS($H$71))
    ), $R89,
    FALSE, N("Default case: Return NA()"),
    TRUE, NA()
)</f>
        <v>#VALUE!</v>
      </c>
      <c r="V89" s="38"/>
      <c r="W89" s="23">
        <v>-0.83333333333333526</v>
      </c>
      <c r="X89" s="23">
        <v>0.11</v>
      </c>
      <c r="Y89" s="23">
        <f t="shared" si="15"/>
        <v>0.11</v>
      </c>
      <c r="Z89" s="23" t="str">
        <f t="shared" si="16"/>
        <v>x</v>
      </c>
    </row>
    <row r="90" spans="1:26" ht="17" x14ac:dyDescent="0.2">
      <c r="A90" s="41" t="str" cm="1">
        <f t="array" aca="1" ref="A90" ca="1">IFERROR(
    IF(
        OR(
            AND(ISNUMBER(INDIRECT("A2")), ISNUMBER(INDIRECT("B2")), INDIRECT("A2") &gt; 0, INDIRECT("B2") &gt; 0, INDIRECT("A2") = INDIRECT("B2")),
            AND(ISNUMBER(INDIRECT("B2")), ISNUMBER(INDIRECT("C2")), INDIRECT("B2") &gt; 0, INDIRECT("C2") &gt; 0, INDIRECT("B2") = INDIRECT("C2")),
            AND(ISNUMBER(INDIRECT("C2")), ISNUMBER(INDIRECT("D2")), INDIRECT("C2") &gt; 0, INDIRECT("D2") &gt; 0, INDIRECT("C2") = INDIRECT("D2")),
            AND(ISNUMBER(INDIRECT("D2")), ISNUMBER(INDIRECT("E2")), INDIRECT("D2") &gt; 0, INDIRECT("E2") &gt; 0, INDIRECT("D2") = INDIRECT("E2"))
        ),
        L61,
        "0"
    ),
    ""
)</f>
        <v>0</v>
      </c>
      <c r="B90" s="25">
        <v>0.15</v>
      </c>
      <c r="C90" s="41">
        <v>0</v>
      </c>
      <c r="D90" s="41" t="e">
        <f ca="1">IF(A90="x",B90,NA())</f>
        <v>#N/A</v>
      </c>
      <c r="E90" s="79">
        <f ca="1">RANDBETWEEN(1,10)</f>
        <v>4</v>
      </c>
      <c r="F90" s="112" t="s">
        <v>328</v>
      </c>
      <c r="G90" s="80" t="str" cm="1">
        <f t="array" aca="1" ref="G90" ca="1">INDEX(F90:F99,E90,1)</f>
        <v>HYPE!</v>
      </c>
      <c r="H90" s="16"/>
      <c r="I90" s="16"/>
      <c r="J90" s="16"/>
      <c r="K90" s="38"/>
      <c r="L90" s="38"/>
      <c r="M90" s="38"/>
      <c r="N90" s="38"/>
      <c r="O90" s="38"/>
      <c r="P90" s="38"/>
      <c r="Q90" s="46">
        <f t="shared" si="5"/>
        <v>-1.3333333333333357</v>
      </c>
      <c r="R90" s="81">
        <f t="shared" si="6"/>
        <v>0.1640100746759931</v>
      </c>
      <c r="S90" s="81" cm="1">
        <f t="array" ref="S90">_xlfn.IFS(
    FALSE, N("Check if X1 shading is ON"),
    $S$48&lt;&gt;"x", NA(),
    FALSE, N("Check if case is 'LEFT' and x axis value less than z score"),
    AND($D$67 = "LEFT", $Q90 &lt; IF($H$67="", 0, $H$67)), $R90,
    FALSE, N("Check if case is 'RIGHT' and x axis value greater than z score"),
    AND($D$67 = "RIGHT", $Q90 &gt; IF($H$67="", 0, $H$67)), $R90,
    FALSE, N("Check if case is 'TWO' and both directions"),
    AND(
        $D$67 = "TWO",
        OR($Q90 &lt; -ABS($H$67), $Q90 &gt; ABS($H$68))
    ), $R90,
    FALSE, N("Default case: Return NA()"),
    TRUE, NA()
)</f>
        <v>0.1640100746759931</v>
      </c>
      <c r="T90" s="81" t="e" cm="1">
        <f t="array" ref="T90">_xlfn.IFS(
    FALSE, N("Check if X1 shading is ON"),
    $S$48&lt;&gt;"x", NA(),
    FALSE, N("Check if case is 'LEFT' and x axis value less than z score"),
    AND($D$68 = "LEFT", $Q90 &lt; IF($H$68="", 0, $H$68)), $R90,
    FALSE, N("Check if case is 'RIGHT' and x axis value greater than z score"),
    AND($D$68 = "RIGHT", $Q90 &gt; IF($H$68="", 0, $H$68)), $R90,
    FALSE, N("Default case: Return NA()"),
    TRUE, NA()
)</f>
        <v>#N/A</v>
      </c>
      <c r="U90" s="81" t="e" cm="1">
        <f t="array" ref="U90">_xlfn.IFS(
    FALSE, N("Check if X1 shading is ON"),
    $U$48&lt;&gt;"x", NA(),
    FALSE, N("Check if case is 'LEFT' and x axis value less than z score"),
    AND($D$71 = "LEFT", $Q90 &lt; IF($H$71="", 0, $H$71)), $R90,
    FALSE, N("Check if case is 'RIGHT' and x axis value greater than z score"),
    AND($D$71 = "RIGHT", $Q90 &gt; IF($H$71="", 0, $H$71)), $R90,
    FALSE, N("Check if case is 'TWO' and both directions"),
    AND(
        $D$71 = "TWO",
        OR($Q90 &lt; -ABS($H$71), $Q90 &gt; ABS($H$71))
    ), $R90,
    FALSE, N("Default case: Return NA()"),
    TRUE, NA()
)</f>
        <v>#VALUE!</v>
      </c>
      <c r="V90" s="38"/>
      <c r="W90" s="23">
        <v>-0.66666666666666874</v>
      </c>
      <c r="X90" s="23">
        <v>0.11</v>
      </c>
      <c r="Y90" s="23">
        <f t="shared" si="15"/>
        <v>0.11</v>
      </c>
      <c r="Z90" s="23" t="str">
        <f t="shared" si="16"/>
        <v>x</v>
      </c>
    </row>
    <row r="91" spans="1:26" ht="16" x14ac:dyDescent="0.2">
      <c r="A91" s="39"/>
      <c r="B91" s="23"/>
      <c r="C91" s="39"/>
      <c r="D91" s="39"/>
      <c r="E91" s="38"/>
      <c r="F91" s="113" t="s">
        <v>333</v>
      </c>
      <c r="G91" s="38"/>
      <c r="H91" s="16"/>
      <c r="I91" s="16"/>
      <c r="J91" s="16"/>
      <c r="K91" s="38"/>
      <c r="L91" s="38"/>
      <c r="M91" s="38"/>
      <c r="N91" s="38"/>
      <c r="O91" s="38"/>
      <c r="P91" s="38"/>
      <c r="Q91" s="46">
        <f t="shared" si="5"/>
        <v>-1.291666666666669</v>
      </c>
      <c r="R91" s="81">
        <f t="shared" si="6"/>
        <v>0.17322916253851786</v>
      </c>
      <c r="S91" s="81" cm="1">
        <f t="array" ref="S91">_xlfn.IFS(
    FALSE, N("Check if X1 shading is ON"),
    $S$48&lt;&gt;"x", NA(),
    FALSE, N("Check if case is 'LEFT' and x axis value less than z score"),
    AND($D$67 = "LEFT", $Q91 &lt; IF($H$67="", 0, $H$67)), $R91,
    FALSE, N("Check if case is 'RIGHT' and x axis value greater than z score"),
    AND($D$67 = "RIGHT", $Q91 &gt; IF($H$67="", 0, $H$67)), $R91,
    FALSE, N("Check if case is 'TWO' and both directions"),
    AND(
        $D$67 = "TWO",
        OR($Q91 &lt; -ABS($H$67), $Q91 &gt; ABS($H$68))
    ), $R91,
    FALSE, N("Default case: Return NA()"),
    TRUE, NA()
)</f>
        <v>0.17322916253851786</v>
      </c>
      <c r="T91" s="81" t="e" cm="1">
        <f t="array" ref="T91">_xlfn.IFS(
    FALSE, N("Check if X1 shading is ON"),
    $S$48&lt;&gt;"x", NA(),
    FALSE, N("Check if case is 'LEFT' and x axis value less than z score"),
    AND($D$68 = "LEFT", $Q91 &lt; IF($H$68="", 0, $H$68)), $R91,
    FALSE, N("Check if case is 'RIGHT' and x axis value greater than z score"),
    AND($D$68 = "RIGHT", $Q91 &gt; IF($H$68="", 0, $H$68)), $R91,
    FALSE, N("Default case: Return NA()"),
    TRUE, NA()
)</f>
        <v>#N/A</v>
      </c>
      <c r="U91" s="81" t="e" cm="1">
        <f t="array" ref="U91">_xlfn.IFS(
    FALSE, N("Check if X1 shading is ON"),
    $U$48&lt;&gt;"x", NA(),
    FALSE, N("Check if case is 'LEFT' and x axis value less than z score"),
    AND($D$71 = "LEFT", $Q91 &lt; IF($H$71="", 0, $H$71)), $R91,
    FALSE, N("Check if case is 'RIGHT' and x axis value greater than z score"),
    AND($D$71 = "RIGHT", $Q91 &gt; IF($H$71="", 0, $H$71)), $R91,
    FALSE, N("Check if case is 'TWO' and both directions"),
    AND(
        $D$71 = "TWO",
        OR($Q91 &lt; -ABS($H$71), $Q91 &gt; ABS($H$71))
    ), $R91,
    FALSE, N("Default case: Return NA()"),
    TRUE, NA()
)</f>
        <v>#VALUE!</v>
      </c>
      <c r="V91" s="38"/>
      <c r="W91" s="23">
        <v>-0.50000000000000222</v>
      </c>
      <c r="X91" s="23">
        <v>0.11</v>
      </c>
      <c r="Y91" s="23">
        <f t="shared" si="15"/>
        <v>0.11</v>
      </c>
      <c r="Z91" s="23" t="str">
        <f t="shared" si="16"/>
        <v>x</v>
      </c>
    </row>
    <row r="92" spans="1:26" ht="16" x14ac:dyDescent="0.2">
      <c r="A92" s="39"/>
      <c r="B92" s="16"/>
      <c r="C92" s="23"/>
      <c r="D92" s="39"/>
      <c r="E92" s="38"/>
      <c r="F92" s="113" t="s">
        <v>337</v>
      </c>
      <c r="G92" s="38"/>
      <c r="H92" s="16"/>
      <c r="I92" s="16"/>
      <c r="J92" s="16"/>
      <c r="K92" s="38"/>
      <c r="L92" s="38"/>
      <c r="M92" s="38"/>
      <c r="N92" s="38"/>
      <c r="O92" s="38"/>
      <c r="P92" s="38"/>
      <c r="Q92" s="46">
        <f t="shared" si="5"/>
        <v>-1.2500000000000022</v>
      </c>
      <c r="R92" s="81">
        <f t="shared" si="6"/>
        <v>0.18264908538902141</v>
      </c>
      <c r="S92" s="81" cm="1">
        <f t="array" ref="S92">_xlfn.IFS(
    FALSE, N("Check if X1 shading is ON"),
    $S$48&lt;&gt;"x", NA(),
    FALSE, N("Check if case is 'LEFT' and x axis value less than z score"),
    AND($D$67 = "LEFT", $Q92 &lt; IF($H$67="", 0, $H$67)), $R92,
    FALSE, N("Check if case is 'RIGHT' and x axis value greater than z score"),
    AND($D$67 = "RIGHT", $Q92 &gt; IF($H$67="", 0, $H$67)), $R92,
    FALSE, N("Check if case is 'TWO' and both directions"),
    AND(
        $D$67 = "TWO",
        OR($Q92 &lt; -ABS($H$67), $Q92 &gt; ABS($H$68))
    ), $R92,
    FALSE, N("Default case: Return NA()"),
    TRUE, NA()
)</f>
        <v>0.18264908538902141</v>
      </c>
      <c r="T92" s="81" t="e" cm="1">
        <f t="array" ref="T92">_xlfn.IFS(
    FALSE, N("Check if X1 shading is ON"),
    $S$48&lt;&gt;"x", NA(),
    FALSE, N("Check if case is 'LEFT' and x axis value less than z score"),
    AND($D$68 = "LEFT", $Q92 &lt; IF($H$68="", 0, $H$68)), $R92,
    FALSE, N("Check if case is 'RIGHT' and x axis value greater than z score"),
    AND($D$68 = "RIGHT", $Q92 &gt; IF($H$68="", 0, $H$68)), $R92,
    FALSE, N("Default case: Return NA()"),
    TRUE, NA()
)</f>
        <v>#N/A</v>
      </c>
      <c r="U92" s="81" t="e" cm="1">
        <f t="array" ref="U92">_xlfn.IFS(
    FALSE, N("Check if X1 shading is ON"),
    $U$48&lt;&gt;"x", NA(),
    FALSE, N("Check if case is 'LEFT' and x axis value less than z score"),
    AND($D$71 = "LEFT", $Q92 &lt; IF($H$71="", 0, $H$71)), $R92,
    FALSE, N("Check if case is 'RIGHT' and x axis value greater than z score"),
    AND($D$71 = "RIGHT", $Q92 &gt; IF($H$71="", 0, $H$71)), $R92,
    FALSE, N("Check if case is 'TWO' and both directions"),
    AND(
        $D$71 = "TWO",
        OR($Q92 &lt; -ABS($H$71), $Q92 &gt; ABS($H$71))
    ), $R92,
    FALSE, N("Default case: Return NA()"),
    TRUE, NA()
)</f>
        <v>#VALUE!</v>
      </c>
      <c r="V92" s="38"/>
      <c r="W92" s="23">
        <v>-0.33333333333333548</v>
      </c>
      <c r="X92" s="23">
        <v>0.11</v>
      </c>
      <c r="Y92" s="23">
        <f t="shared" si="15"/>
        <v>0.11</v>
      </c>
      <c r="Z92" s="23" t="str">
        <f t="shared" si="16"/>
        <v>x</v>
      </c>
    </row>
    <row r="93" spans="1:26" ht="16" x14ac:dyDescent="0.2">
      <c r="A93" s="39"/>
      <c r="B93" s="16"/>
      <c r="C93" s="23"/>
      <c r="D93" s="39"/>
      <c r="E93" s="38"/>
      <c r="F93" s="113" t="s">
        <v>341</v>
      </c>
      <c r="G93" s="38"/>
      <c r="H93" s="16"/>
      <c r="I93" s="16"/>
      <c r="J93" s="16"/>
      <c r="K93" s="38"/>
      <c r="L93" s="38"/>
      <c r="M93" s="38"/>
      <c r="N93" s="38"/>
      <c r="O93" s="38"/>
      <c r="P93" s="38"/>
      <c r="Q93" s="46">
        <f t="shared" si="5"/>
        <v>-1.2083333333333355</v>
      </c>
      <c r="R93" s="81">
        <f t="shared" si="6"/>
        <v>0.19224719608678109</v>
      </c>
      <c r="S93" s="81" cm="1">
        <f t="array" ref="S93">_xlfn.IFS(
    FALSE, N("Check if X1 shading is ON"),
    $S$48&lt;&gt;"x", NA(),
    FALSE, N("Check if case is 'LEFT' and x axis value less than z score"),
    AND($D$67 = "LEFT", $Q93 &lt; IF($H$67="", 0, $H$67)), $R93,
    FALSE, N("Check if case is 'RIGHT' and x axis value greater than z score"),
    AND($D$67 = "RIGHT", $Q93 &gt; IF($H$67="", 0, $H$67)), $R93,
    FALSE, N("Check if case is 'TWO' and both directions"),
    AND(
        $D$67 = "TWO",
        OR($Q93 &lt; -ABS($H$67), $Q93 &gt; ABS($H$68))
    ), $R93,
    FALSE, N("Default case: Return NA()"),
    TRUE, NA()
)</f>
        <v>0.19224719608678109</v>
      </c>
      <c r="T93" s="81" t="e" cm="1">
        <f t="array" ref="T93">_xlfn.IFS(
    FALSE, N("Check if X1 shading is ON"),
    $S$48&lt;&gt;"x", NA(),
    FALSE, N("Check if case is 'LEFT' and x axis value less than z score"),
    AND($D$68 = "LEFT", $Q93 &lt; IF($H$68="", 0, $H$68)), $R93,
    FALSE, N("Check if case is 'RIGHT' and x axis value greater than z score"),
    AND($D$68 = "RIGHT", $Q93 &gt; IF($H$68="", 0, $H$68)), $R93,
    FALSE, N("Default case: Return NA()"),
    TRUE, NA()
)</f>
        <v>#N/A</v>
      </c>
      <c r="U93" s="81" t="e" cm="1">
        <f t="array" ref="U93">_xlfn.IFS(
    FALSE, N("Check if X1 shading is ON"),
    $U$48&lt;&gt;"x", NA(),
    FALSE, N("Check if case is 'LEFT' and x axis value less than z score"),
    AND($D$71 = "LEFT", $Q93 &lt; IF($H$71="", 0, $H$71)), $R93,
    FALSE, N("Check if case is 'RIGHT' and x axis value greater than z score"),
    AND($D$71 = "RIGHT", $Q93 &gt; IF($H$71="", 0, $H$71)), $R93,
    FALSE, N("Check if case is 'TWO' and both directions"),
    AND(
        $D$71 = "TWO",
        OR($Q93 &lt; -ABS($H$71), $Q93 &gt; ABS($H$71))
    ), $R93,
    FALSE, N("Default case: Return NA()"),
    TRUE, NA()
)</f>
        <v>#VALUE!</v>
      </c>
      <c r="V93" s="38"/>
      <c r="W93" s="23">
        <v>-0.16666666666666879</v>
      </c>
      <c r="X93" s="23">
        <v>0.11</v>
      </c>
      <c r="Y93" s="23">
        <f t="shared" si="15"/>
        <v>0.11</v>
      </c>
      <c r="Z93" s="23" t="str">
        <f t="shared" si="16"/>
        <v>x</v>
      </c>
    </row>
    <row r="94" spans="1:26" ht="16" x14ac:dyDescent="0.2">
      <c r="A94" s="39"/>
      <c r="B94" s="16"/>
      <c r="C94" s="23"/>
      <c r="D94" s="39"/>
      <c r="E94" s="38"/>
      <c r="F94" s="113" t="s">
        <v>343</v>
      </c>
      <c r="G94" s="38"/>
      <c r="H94" s="16"/>
      <c r="I94" s="16"/>
      <c r="J94" s="16"/>
      <c r="K94" s="38"/>
      <c r="L94" s="38"/>
      <c r="M94" s="38"/>
      <c r="N94" s="38"/>
      <c r="O94" s="38"/>
      <c r="P94" s="38"/>
      <c r="Q94" s="46">
        <f t="shared" si="5"/>
        <v>-1.1666666666666687</v>
      </c>
      <c r="R94" s="81">
        <f t="shared" si="6"/>
        <v>0.20199868555405839</v>
      </c>
      <c r="S94" s="81" cm="1">
        <f t="array" ref="S94">_xlfn.IFS(
    FALSE, N("Check if X1 shading is ON"),
    $S$48&lt;&gt;"x", NA(),
    FALSE, N("Check if case is 'LEFT' and x axis value less than z score"),
    AND($D$67 = "LEFT", $Q94 &lt; IF($H$67="", 0, $H$67)), $R94,
    FALSE, N("Check if case is 'RIGHT' and x axis value greater than z score"),
    AND($D$67 = "RIGHT", $Q94 &gt; IF($H$67="", 0, $H$67)), $R94,
    FALSE, N("Check if case is 'TWO' and both directions"),
    AND(
        $D$67 = "TWO",
        OR($Q94 &lt; -ABS($H$67), $Q94 &gt; ABS($H$68))
    ), $R94,
    FALSE, N("Default case: Return NA()"),
    TRUE, NA()
)</f>
        <v>0.20199868555405839</v>
      </c>
      <c r="T94" s="81" t="e" cm="1">
        <f t="array" ref="T94">_xlfn.IFS(
    FALSE, N("Check if X1 shading is ON"),
    $S$48&lt;&gt;"x", NA(),
    FALSE, N("Check if case is 'LEFT' and x axis value less than z score"),
    AND($D$68 = "LEFT", $Q94 &lt; IF($H$68="", 0, $H$68)), $R94,
    FALSE, N("Check if case is 'RIGHT' and x axis value greater than z score"),
    AND($D$68 = "RIGHT", $Q94 &gt; IF($H$68="", 0, $H$68)), $R94,
    FALSE, N("Default case: Return NA()"),
    TRUE, NA()
)</f>
        <v>#N/A</v>
      </c>
      <c r="U94" s="81" t="e" cm="1">
        <f t="array" ref="U94">_xlfn.IFS(
    FALSE, N("Check if X1 shading is ON"),
    $U$48&lt;&gt;"x", NA(),
    FALSE, N("Check if case is 'LEFT' and x axis value less than z score"),
    AND($D$71 = "LEFT", $Q94 &lt; IF($H$71="", 0, $H$71)), $R94,
    FALSE, N("Check if case is 'RIGHT' and x axis value greater than z score"),
    AND($D$71 = "RIGHT", $Q94 &gt; IF($H$71="", 0, $H$71)), $R94,
    FALSE, N("Check if case is 'TWO' and both directions"),
    AND(
        $D$71 = "TWO",
        OR($Q94 &lt; -ABS($H$71), $Q94 &gt; ABS($H$71))
    ), $R94,
    FALSE, N("Default case: Return NA()"),
    TRUE, NA()
)</f>
        <v>#VALUE!</v>
      </c>
      <c r="V94" s="38"/>
      <c r="W94" s="23">
        <v>0.16666666666666449</v>
      </c>
      <c r="X94" s="23">
        <v>0.11</v>
      </c>
      <c r="Y94" s="23">
        <f t="shared" si="15"/>
        <v>0.11</v>
      </c>
      <c r="Z94" s="23" t="str">
        <f t="shared" si="16"/>
        <v>x</v>
      </c>
    </row>
    <row r="95" spans="1:26" ht="16" x14ac:dyDescent="0.2">
      <c r="A95" s="39"/>
      <c r="B95" s="16"/>
      <c r="C95" s="23"/>
      <c r="D95" s="39"/>
      <c r="E95" s="38"/>
      <c r="F95" s="113" t="s">
        <v>347</v>
      </c>
      <c r="G95" s="38"/>
      <c r="H95" s="16"/>
      <c r="I95" s="16"/>
      <c r="J95" s="16"/>
      <c r="K95" s="38"/>
      <c r="L95" s="38"/>
      <c r="M95" s="38"/>
      <c r="N95" s="38"/>
      <c r="O95" s="38"/>
      <c r="P95" s="38"/>
      <c r="Q95" s="46">
        <f t="shared" si="5"/>
        <v>-1.125000000000002</v>
      </c>
      <c r="R95" s="81">
        <f t="shared" si="6"/>
        <v>0.21187664577569898</v>
      </c>
      <c r="S95" s="81" cm="1">
        <f t="array" ref="S95">_xlfn.IFS(
    FALSE, N("Check if X1 shading is ON"),
    $S$48&lt;&gt;"x", NA(),
    FALSE, N("Check if case is 'LEFT' and x axis value less than z score"),
    AND($D$67 = "LEFT", $Q95 &lt; IF($H$67="", 0, $H$67)), $R95,
    FALSE, N("Check if case is 'RIGHT' and x axis value greater than z score"),
    AND($D$67 = "RIGHT", $Q95 &gt; IF($H$67="", 0, $H$67)), $R95,
    FALSE, N("Check if case is 'TWO' and both directions"),
    AND(
        $D$67 = "TWO",
        OR($Q95 &lt; -ABS($H$67), $Q95 &gt; ABS($H$68))
    ), $R95,
    FALSE, N("Default case: Return NA()"),
    TRUE, NA()
)</f>
        <v>0.21187664577569898</v>
      </c>
      <c r="T95" s="81" t="e" cm="1">
        <f t="array" ref="T95">_xlfn.IFS(
    FALSE, N("Check if X1 shading is ON"),
    $S$48&lt;&gt;"x", NA(),
    FALSE, N("Check if case is 'LEFT' and x axis value less than z score"),
    AND($D$68 = "LEFT", $Q95 &lt; IF($H$68="", 0, $H$68)), $R95,
    FALSE, N("Check if case is 'RIGHT' and x axis value greater than z score"),
    AND($D$68 = "RIGHT", $Q95 &gt; IF($H$68="", 0, $H$68)), $R95,
    FALSE, N("Default case: Return NA()"),
    TRUE, NA()
)</f>
        <v>#N/A</v>
      </c>
      <c r="U95" s="81" t="e" cm="1">
        <f t="array" ref="U95">_xlfn.IFS(
    FALSE, N("Check if X1 shading is ON"),
    $U$48&lt;&gt;"x", NA(),
    FALSE, N("Check if case is 'LEFT' and x axis value less than z score"),
    AND($D$71 = "LEFT", $Q95 &lt; IF($H$71="", 0, $H$71)), $R95,
    FALSE, N("Check if case is 'RIGHT' and x axis value greater than z score"),
    AND($D$71 = "RIGHT", $Q95 &gt; IF($H$71="", 0, $H$71)), $R95,
    FALSE, N("Check if case is 'TWO' and both directions"),
    AND(
        $D$71 = "TWO",
        OR($Q95 &lt; -ABS($H$71), $Q95 &gt; ABS($H$71))
    ), $R95,
    FALSE, N("Default case: Return NA()"),
    TRUE, NA()
)</f>
        <v>#VALUE!</v>
      </c>
      <c r="V95" s="38"/>
      <c r="W95" s="23">
        <v>0.33333333333333115</v>
      </c>
      <c r="X95" s="23">
        <v>0.11</v>
      </c>
      <c r="Y95" s="23">
        <f t="shared" si="15"/>
        <v>0.11</v>
      </c>
      <c r="Z95" s="23" t="str">
        <f t="shared" si="16"/>
        <v>x</v>
      </c>
    </row>
    <row r="96" spans="1:26" ht="16" x14ac:dyDescent="0.2">
      <c r="A96" s="39"/>
      <c r="B96" s="23"/>
      <c r="C96" s="23"/>
      <c r="D96" s="39"/>
      <c r="E96" s="38"/>
      <c r="F96" s="113" t="s">
        <v>350</v>
      </c>
      <c r="G96" s="38"/>
      <c r="H96" s="16"/>
      <c r="I96" s="16"/>
      <c r="J96" s="16"/>
      <c r="K96" s="38"/>
      <c r="L96" s="38"/>
      <c r="M96" s="38"/>
      <c r="N96" s="38"/>
      <c r="O96" s="38"/>
      <c r="P96" s="38"/>
      <c r="Q96" s="46">
        <f t="shared" si="5"/>
        <v>-1.0833333333333353</v>
      </c>
      <c r="R96" s="81">
        <f t="shared" si="6"/>
        <v>0.22185215470573549</v>
      </c>
      <c r="S96" s="81" cm="1">
        <f t="array" ref="S96">_xlfn.IFS(
    FALSE, N("Check if X1 shading is ON"),
    $S$48&lt;&gt;"x", NA(),
    FALSE, N("Check if case is 'LEFT' and x axis value less than z score"),
    AND($D$67 = "LEFT", $Q96 &lt; IF($H$67="", 0, $H$67)), $R96,
    FALSE, N("Check if case is 'RIGHT' and x axis value greater than z score"),
    AND($D$67 = "RIGHT", $Q96 &gt; IF($H$67="", 0, $H$67)), $R96,
    FALSE, N("Check if case is 'TWO' and both directions"),
    AND(
        $D$67 = "TWO",
        OR($Q96 &lt; -ABS($H$67), $Q96 &gt; ABS($H$68))
    ), $R96,
    FALSE, N("Default case: Return NA()"),
    TRUE, NA()
)</f>
        <v>0.22185215470573549</v>
      </c>
      <c r="T96" s="81" t="e" cm="1">
        <f t="array" ref="T96">_xlfn.IFS(
    FALSE, N("Check if X1 shading is ON"),
    $S$48&lt;&gt;"x", NA(),
    FALSE, N("Check if case is 'LEFT' and x axis value less than z score"),
    AND($D$68 = "LEFT", $Q96 &lt; IF($H$68="", 0, $H$68)), $R96,
    FALSE, N("Check if case is 'RIGHT' and x axis value greater than z score"),
    AND($D$68 = "RIGHT", $Q96 &gt; IF($H$68="", 0, $H$68)), $R96,
    FALSE, N("Default case: Return NA()"),
    TRUE, NA()
)</f>
        <v>#N/A</v>
      </c>
      <c r="U96" s="81" t="e" cm="1">
        <f t="array" ref="U96">_xlfn.IFS(
    FALSE, N("Check if X1 shading is ON"),
    $U$48&lt;&gt;"x", NA(),
    FALSE, N("Check if case is 'LEFT' and x axis value less than z score"),
    AND($D$71 = "LEFT", $Q96 &lt; IF($H$71="", 0, $H$71)), $R96,
    FALSE, N("Check if case is 'RIGHT' and x axis value greater than z score"),
    AND($D$71 = "RIGHT", $Q96 &gt; IF($H$71="", 0, $H$71)), $R96,
    FALSE, N("Check if case is 'TWO' and both directions"),
    AND(
        $D$71 = "TWO",
        OR($Q96 &lt; -ABS($H$71), $Q96 &gt; ABS($H$71))
    ), $R96,
    FALSE, N("Default case: Return NA()"),
    TRUE, NA()
)</f>
        <v>#VALUE!</v>
      </c>
      <c r="V96" s="38"/>
      <c r="W96" s="23">
        <v>0.49999999999999789</v>
      </c>
      <c r="X96" s="23">
        <v>0.11</v>
      </c>
      <c r="Y96" s="23">
        <f t="shared" si="15"/>
        <v>0.11</v>
      </c>
      <c r="Z96" s="23" t="str">
        <f t="shared" si="16"/>
        <v>x</v>
      </c>
    </row>
    <row r="97" spans="1:26" ht="16" x14ac:dyDescent="0.2">
      <c r="A97" s="39"/>
      <c r="B97" s="23"/>
      <c r="C97" s="23"/>
      <c r="D97" s="39"/>
      <c r="E97" s="38"/>
      <c r="F97" s="113" t="s">
        <v>353</v>
      </c>
      <c r="G97" s="38"/>
      <c r="H97" s="16"/>
      <c r="I97" s="16"/>
      <c r="J97" s="16"/>
      <c r="K97" s="38"/>
      <c r="L97" s="38"/>
      <c r="M97" s="38"/>
      <c r="N97" s="38"/>
      <c r="O97" s="38"/>
      <c r="P97" s="38"/>
      <c r="Q97" s="46">
        <f t="shared" si="5"/>
        <v>-1.0416666666666685</v>
      </c>
      <c r="R97" s="81">
        <f t="shared" si="6"/>
        <v>0.23189438328624226</v>
      </c>
      <c r="S97" s="81" cm="1">
        <f t="array" ref="S97">_xlfn.IFS(
    FALSE, N("Check if X1 shading is ON"),
    $S$48&lt;&gt;"x", NA(),
    FALSE, N("Check if case is 'LEFT' and x axis value less than z score"),
    AND($D$67 = "LEFT", $Q97 &lt; IF($H$67="", 0, $H$67)), $R97,
    FALSE, N("Check if case is 'RIGHT' and x axis value greater than z score"),
    AND($D$67 = "RIGHT", $Q97 &gt; IF($H$67="", 0, $H$67)), $R97,
    FALSE, N("Check if case is 'TWO' and both directions"),
    AND(
        $D$67 = "TWO",
        OR($Q97 &lt; -ABS($H$67), $Q97 &gt; ABS($H$68))
    ), $R97,
    FALSE, N("Default case: Return NA()"),
    TRUE, NA()
)</f>
        <v>0.23189438328624226</v>
      </c>
      <c r="T97" s="81" t="e" cm="1">
        <f t="array" ref="T97">_xlfn.IFS(
    FALSE, N("Check if X1 shading is ON"),
    $S$48&lt;&gt;"x", NA(),
    FALSE, N("Check if case is 'LEFT' and x axis value less than z score"),
    AND($D$68 = "LEFT", $Q97 &lt; IF($H$68="", 0, $H$68)), $R97,
    FALSE, N("Check if case is 'RIGHT' and x axis value greater than z score"),
    AND($D$68 = "RIGHT", $Q97 &gt; IF($H$68="", 0, $H$68)), $R97,
    FALSE, N("Default case: Return NA()"),
    TRUE, NA()
)</f>
        <v>#N/A</v>
      </c>
      <c r="U97" s="81" t="e" cm="1">
        <f t="array" ref="U97">_xlfn.IFS(
    FALSE, N("Check if X1 shading is ON"),
    $U$48&lt;&gt;"x", NA(),
    FALSE, N("Check if case is 'LEFT' and x axis value less than z score"),
    AND($D$71 = "LEFT", $Q97 &lt; IF($H$71="", 0, $H$71)), $R97,
    FALSE, N("Check if case is 'RIGHT' and x axis value greater than z score"),
    AND($D$71 = "RIGHT", $Q97 &gt; IF($H$71="", 0, $H$71)), $R97,
    FALSE, N("Check if case is 'TWO' and both directions"),
    AND(
        $D$71 = "TWO",
        OR($Q97 &lt; -ABS($H$71), $Q97 &gt; ABS($H$71))
    ), $R97,
    FALSE, N("Default case: Return NA()"),
    TRUE, NA()
)</f>
        <v>#VALUE!</v>
      </c>
      <c r="V97" s="38"/>
      <c r="W97" s="23">
        <v>0.66666666666666441</v>
      </c>
      <c r="X97" s="23">
        <v>0.11</v>
      </c>
      <c r="Y97" s="23">
        <f t="shared" si="15"/>
        <v>0.11</v>
      </c>
      <c r="Z97" s="23" t="str">
        <f t="shared" si="16"/>
        <v>x</v>
      </c>
    </row>
    <row r="98" spans="1:26" ht="16" x14ac:dyDescent="0.2">
      <c r="A98" s="39"/>
      <c r="B98" s="23"/>
      <c r="C98" s="23"/>
      <c r="D98" s="39"/>
      <c r="E98" s="38"/>
      <c r="F98" s="113" t="s">
        <v>355</v>
      </c>
      <c r="G98" s="38"/>
      <c r="H98" s="16"/>
      <c r="I98" s="16"/>
      <c r="J98" s="16"/>
      <c r="K98" s="38"/>
      <c r="L98" s="38"/>
      <c r="M98" s="38"/>
      <c r="N98" s="38"/>
      <c r="O98" s="38"/>
      <c r="P98" s="38"/>
      <c r="Q98" s="46">
        <f t="shared" si="5"/>
        <v>-1.0000000000000018</v>
      </c>
      <c r="R98" s="81">
        <f t="shared" si="6"/>
        <v>0.24197072451914292</v>
      </c>
      <c r="S98" s="81" cm="1">
        <f t="array" ref="S98">_xlfn.IFS(
    FALSE, N("Check if X1 shading is ON"),
    $S$48&lt;&gt;"x", NA(),
    FALSE, N("Check if case is 'LEFT' and x axis value less than z score"),
    AND($D$67 = "LEFT", $Q98 &lt; IF($H$67="", 0, $H$67)), $R98,
    FALSE, N("Check if case is 'RIGHT' and x axis value greater than z score"),
    AND($D$67 = "RIGHT", $Q98 &gt; IF($H$67="", 0, $H$67)), $R98,
    FALSE, N("Check if case is 'TWO' and both directions"),
    AND(
        $D$67 = "TWO",
        OR($Q98 &lt; -ABS($H$67), $Q98 &gt; ABS($H$68))
    ), $R98,
    FALSE, N("Default case: Return NA()"),
    TRUE, NA()
)</f>
        <v>0.24197072451914292</v>
      </c>
      <c r="T98" s="81" t="e" cm="1">
        <f t="array" ref="T98">_xlfn.IFS(
    FALSE, N("Check if X1 shading is ON"),
    $S$48&lt;&gt;"x", NA(),
    FALSE, N("Check if case is 'LEFT' and x axis value less than z score"),
    AND($D$68 = "LEFT", $Q98 &lt; IF($H$68="", 0, $H$68)), $R98,
    FALSE, N("Check if case is 'RIGHT' and x axis value greater than z score"),
    AND($D$68 = "RIGHT", $Q98 &gt; IF($H$68="", 0, $H$68)), $R98,
    FALSE, N("Default case: Return NA()"),
    TRUE, NA()
)</f>
        <v>#N/A</v>
      </c>
      <c r="U98" s="81" t="e" cm="1">
        <f t="array" ref="U98">_xlfn.IFS(
    FALSE, N("Check if X1 shading is ON"),
    $U$48&lt;&gt;"x", NA(),
    FALSE, N("Check if case is 'LEFT' and x axis value less than z score"),
    AND($D$71 = "LEFT", $Q98 &lt; IF($H$71="", 0, $H$71)), $R98,
    FALSE, N("Check if case is 'RIGHT' and x axis value greater than z score"),
    AND($D$71 = "RIGHT", $Q98 &gt; IF($H$71="", 0, $H$71)), $R98,
    FALSE, N("Check if case is 'TWO' and both directions"),
    AND(
        $D$71 = "TWO",
        OR($Q98 &lt; -ABS($H$71), $Q98 &gt; ABS($H$71))
    ), $R98,
    FALSE, N("Default case: Return NA()"),
    TRUE, NA()
)</f>
        <v>#VALUE!</v>
      </c>
      <c r="V98" s="38"/>
      <c r="W98" s="23">
        <v>0.83333333333333093</v>
      </c>
      <c r="X98" s="23">
        <v>0.11</v>
      </c>
      <c r="Y98" s="23">
        <f t="shared" si="15"/>
        <v>0.11</v>
      </c>
      <c r="Z98" s="23" t="str">
        <f t="shared" si="16"/>
        <v>x</v>
      </c>
    </row>
    <row r="99" spans="1:26" ht="16" x14ac:dyDescent="0.2">
      <c r="A99" s="39"/>
      <c r="B99" s="23"/>
      <c r="C99" s="23"/>
      <c r="D99" s="39"/>
      <c r="E99" s="38"/>
      <c r="F99" s="113" t="s">
        <v>357</v>
      </c>
      <c r="G99" s="38"/>
      <c r="H99" s="16"/>
      <c r="I99" s="16"/>
      <c r="J99" s="16"/>
      <c r="K99" s="38"/>
      <c r="L99" s="38"/>
      <c r="M99" s="38"/>
      <c r="N99" s="38"/>
      <c r="O99" s="38"/>
      <c r="P99" s="38"/>
      <c r="Q99" s="46">
        <f t="shared" si="5"/>
        <v>-0.95833333333333515</v>
      </c>
      <c r="R99" s="81">
        <f t="shared" si="6"/>
        <v>0.25204694425504476</v>
      </c>
      <c r="S99" s="81" cm="1">
        <f t="array" ref="S99">_xlfn.IFS(
    FALSE, N("Check if X1 shading is ON"),
    $S$48&lt;&gt;"x", NA(),
    FALSE, N("Check if case is 'LEFT' and x axis value less than z score"),
    AND($D$67 = "LEFT", $Q99 &lt; IF($H$67="", 0, $H$67)), $R99,
    FALSE, N("Check if case is 'RIGHT' and x axis value greater than z score"),
    AND($D$67 = "RIGHT", $Q99 &gt; IF($H$67="", 0, $H$67)), $R99,
    FALSE, N("Check if case is 'TWO' and both directions"),
    AND(
        $D$67 = "TWO",
        OR($Q99 &lt; -ABS($H$67), $Q99 &gt; ABS($H$68))
    ), $R99,
    FALSE, N("Default case: Return NA()"),
    TRUE, NA()
)</f>
        <v>0.25204694425504476</v>
      </c>
      <c r="T99" s="81" t="e" cm="1">
        <f t="array" ref="T99">_xlfn.IFS(
    FALSE, N("Check if X1 shading is ON"),
    $S$48&lt;&gt;"x", NA(),
    FALSE, N("Check if case is 'LEFT' and x axis value less than z score"),
    AND($D$68 = "LEFT", $Q99 &lt; IF($H$68="", 0, $H$68)), $R99,
    FALSE, N("Check if case is 'RIGHT' and x axis value greater than z score"),
    AND($D$68 = "RIGHT", $Q99 &gt; IF($H$68="", 0, $H$68)), $R99,
    FALSE, N("Default case: Return NA()"),
    TRUE, NA()
)</f>
        <v>#N/A</v>
      </c>
      <c r="U99" s="81" t="e" cm="1">
        <f t="array" ref="U99">_xlfn.IFS(
    FALSE, N("Check if X1 shading is ON"),
    $U$48&lt;&gt;"x", NA(),
    FALSE, N("Check if case is 'LEFT' and x axis value less than z score"),
    AND($D$71 = "LEFT", $Q99 &lt; IF($H$71="", 0, $H$71)), $R99,
    FALSE, N("Check if case is 'RIGHT' and x axis value greater than z score"),
    AND($D$71 = "RIGHT", $Q99 &gt; IF($H$71="", 0, $H$71)), $R99,
    FALSE, N("Check if case is 'TWO' and both directions"),
    AND(
        $D$71 = "TWO",
        OR($Q99 &lt; -ABS($H$71), $Q99 &gt; ABS($H$71))
    ), $R99,
    FALSE, N("Default case: Return NA()"),
    TRUE, NA()
)</f>
        <v>#VALUE!</v>
      </c>
      <c r="V99" s="38"/>
      <c r="W99" s="23">
        <v>1.1666666666666643</v>
      </c>
      <c r="X99" s="23">
        <v>0.11</v>
      </c>
      <c r="Y99" s="23">
        <f t="shared" si="15"/>
        <v>0.11</v>
      </c>
      <c r="Z99" s="23" t="str">
        <f t="shared" si="16"/>
        <v>x</v>
      </c>
    </row>
    <row r="100" spans="1:26" ht="16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38"/>
      <c r="K100" s="38"/>
      <c r="L100" s="38"/>
      <c r="M100" s="38"/>
      <c r="N100" s="38"/>
      <c r="O100" s="38"/>
      <c r="P100" s="38"/>
      <c r="Q100" s="46">
        <f t="shared" si="5"/>
        <v>-0.91666666666666852</v>
      </c>
      <c r="R100" s="81">
        <f t="shared" si="6"/>
        <v>0.262087353078301</v>
      </c>
      <c r="S100" s="81" cm="1">
        <f t="array" ref="S100">_xlfn.IFS(
    FALSE, N("Check if X1 shading is ON"),
    $S$48&lt;&gt;"x", NA(),
    FALSE, N("Check if case is 'LEFT' and x axis value less than z score"),
    AND($D$67 = "LEFT", $Q100 &lt; IF($H$67="", 0, $H$67)), $R100,
    FALSE, N("Check if case is 'RIGHT' and x axis value greater than z score"),
    AND($D$67 = "RIGHT", $Q100 &gt; IF($H$67="", 0, $H$67)), $R100,
    FALSE, N("Check if case is 'TWO' and both directions"),
    AND(
        $D$67 = "TWO",
        OR($Q100 &lt; -ABS($H$67), $Q100 &gt; ABS($H$68))
    ), $R100,
    FALSE, N("Default case: Return NA()"),
    TRUE, NA()
)</f>
        <v>0.262087353078301</v>
      </c>
      <c r="T100" s="81" t="e" cm="1">
        <f t="array" ref="T100">_xlfn.IFS(
    FALSE, N("Check if X1 shading is ON"),
    $S$48&lt;&gt;"x", NA(),
    FALSE, N("Check if case is 'LEFT' and x axis value less than z score"),
    AND($D$68 = "LEFT", $Q100 &lt; IF($H$68="", 0, $H$68)), $R100,
    FALSE, N("Check if case is 'RIGHT' and x axis value greater than z score"),
    AND($D$68 = "RIGHT", $Q100 &gt; IF($H$68="", 0, $H$68)), $R100,
    FALSE, N("Default case: Return NA()"),
    TRUE, NA()
)</f>
        <v>#N/A</v>
      </c>
      <c r="U100" s="81" t="e" cm="1">
        <f t="array" ref="U100">_xlfn.IFS(
    FALSE, N("Check if X1 shading is ON"),
    $U$48&lt;&gt;"x", NA(),
    FALSE, N("Check if case is 'LEFT' and x axis value less than z score"),
    AND($D$71 = "LEFT", $Q100 &lt; IF($H$71="", 0, $H$71)), $R100,
    FALSE, N("Check if case is 'RIGHT' and x axis value greater than z score"),
    AND($D$71 = "RIGHT", $Q100 &gt; IF($H$71="", 0, $H$71)), $R100,
    FALSE, N("Check if case is 'TWO' and both directions"),
    AND(
        $D$71 = "TWO",
        OR($Q100 &lt; -ABS($H$71), $Q100 &gt; ABS($H$71))
    ), $R100,
    FALSE, N("Default case: Return NA()"),
    TRUE, NA()
)</f>
        <v>#VALUE!</v>
      </c>
      <c r="V100" s="38"/>
      <c r="W100" s="23">
        <v>1.3333333333333313</v>
      </c>
      <c r="X100" s="23">
        <v>0.11</v>
      </c>
      <c r="Y100" s="23">
        <f t="shared" si="15"/>
        <v>0.11</v>
      </c>
      <c r="Z100" s="23" t="str">
        <f t="shared" si="16"/>
        <v>x</v>
      </c>
    </row>
    <row r="101" spans="1:26" ht="16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38"/>
      <c r="K101" s="38"/>
      <c r="L101" s="38"/>
      <c r="M101" s="38"/>
      <c r="N101" s="38"/>
      <c r="O101" s="38"/>
      <c r="P101" s="38"/>
      <c r="Q101" s="46">
        <f t="shared" si="5"/>
        <v>-0.87500000000000189</v>
      </c>
      <c r="R101" s="81">
        <f t="shared" si="6"/>
        <v>0.27205499837854308</v>
      </c>
      <c r="S101" s="81" cm="1">
        <f t="array" ref="S101">_xlfn.IFS(
    FALSE, N("Check if X1 shading is ON"),
    $S$48&lt;&gt;"x", NA(),
    FALSE, N("Check if case is 'LEFT' and x axis value less than z score"),
    AND($D$67 = "LEFT", $Q101 &lt; IF($H$67="", 0, $H$67)), $R101,
    FALSE, N("Check if case is 'RIGHT' and x axis value greater than z score"),
    AND($D$67 = "RIGHT", $Q101 &gt; IF($H$67="", 0, $H$67)), $R101,
    FALSE, N("Check if case is 'TWO' and both directions"),
    AND(
        $D$67 = "TWO",
        OR($Q101 &lt; -ABS($H$67), $Q101 &gt; ABS($H$68))
    ), $R101,
    FALSE, N("Default case: Return NA()"),
    TRUE, NA()
)</f>
        <v>0.27205499837854308</v>
      </c>
      <c r="T101" s="81" t="e" cm="1">
        <f t="array" ref="T101">_xlfn.IFS(
    FALSE, N("Check if X1 shading is ON"),
    $S$48&lt;&gt;"x", NA(),
    FALSE, N("Check if case is 'LEFT' and x axis value less than z score"),
    AND($D$68 = "LEFT", $Q101 &lt; IF($H$68="", 0, $H$68)), $R101,
    FALSE, N("Check if case is 'RIGHT' and x axis value greater than z score"),
    AND($D$68 = "RIGHT", $Q101 &gt; IF($H$68="", 0, $H$68)), $R101,
    FALSE, N("Default case: Return NA()"),
    TRUE, NA()
)</f>
        <v>#N/A</v>
      </c>
      <c r="U101" s="81" t="e" cm="1">
        <f t="array" ref="U101">_xlfn.IFS(
    FALSE, N("Check if X1 shading is ON"),
    $U$48&lt;&gt;"x", NA(),
    FALSE, N("Check if case is 'LEFT' and x axis value less than z score"),
    AND($D$71 = "LEFT", $Q101 &lt; IF($H$71="", 0, $H$71)), $R101,
    FALSE, N("Check if case is 'RIGHT' and x axis value greater than z score"),
    AND($D$71 = "RIGHT", $Q101 &gt; IF($H$71="", 0, $H$71)), $R101,
    FALSE, N("Check if case is 'TWO' and both directions"),
    AND(
        $D$71 = "TWO",
        OR($Q101 &lt; -ABS($H$71), $Q101 &gt; ABS($H$71))
    ), $R101,
    FALSE, N("Default case: Return NA()"),
    TRUE, NA()
)</f>
        <v>#VALUE!</v>
      </c>
      <c r="V101" s="38"/>
      <c r="W101" s="23">
        <v>1.4999999999999982</v>
      </c>
      <c r="X101" s="23">
        <v>0.11</v>
      </c>
      <c r="Y101" s="23">
        <f t="shared" si="15"/>
        <v>0.11</v>
      </c>
      <c r="Z101" s="23" t="str">
        <f t="shared" si="16"/>
        <v>x</v>
      </c>
    </row>
    <row r="102" spans="1:26" ht="16" x14ac:dyDescent="0.2">
      <c r="A102" s="62" t="s">
        <v>366</v>
      </c>
      <c r="B102" s="63"/>
      <c r="C102" s="63"/>
      <c r="D102" s="64" t="str">
        <f>IF(
    AND(
        $D$67 &lt;&gt; "TWO",
        L53 = "x"
    ),
    "x",
    0
)</f>
        <v>x</v>
      </c>
      <c r="E102" s="124"/>
      <c r="F102" s="63"/>
      <c r="G102" s="64" t="str">
        <f>L55</f>
        <v>x</v>
      </c>
      <c r="H102" s="64" t="str">
        <f>L56</f>
        <v>x</v>
      </c>
      <c r="I102" s="64" t="str">
        <f>L57</f>
        <v>x</v>
      </c>
      <c r="J102" s="65"/>
      <c r="K102" s="38"/>
      <c r="L102" s="38"/>
      <c r="M102" s="38"/>
      <c r="N102" s="38"/>
      <c r="O102" s="38"/>
      <c r="P102" s="38"/>
      <c r="Q102" s="46">
        <f t="shared" si="5"/>
        <v>-0.83333333333333526</v>
      </c>
      <c r="R102" s="81">
        <f t="shared" si="6"/>
        <v>0.2819118754103021</v>
      </c>
      <c r="S102" s="81" cm="1">
        <f t="array" ref="S102">_xlfn.IFS(
    FALSE, N("Check if X1 shading is ON"),
    $S$48&lt;&gt;"x", NA(),
    FALSE, N("Check if case is 'LEFT' and x axis value less than z score"),
    AND($D$67 = "LEFT", $Q102 &lt; IF($H$67="", 0, $H$67)), $R102,
    FALSE, N("Check if case is 'RIGHT' and x axis value greater than z score"),
    AND($D$67 = "RIGHT", $Q102 &gt; IF($H$67="", 0, $H$67)), $R102,
    FALSE, N("Check if case is 'TWO' and both directions"),
    AND(
        $D$67 = "TWO",
        OR($Q102 &lt; -ABS($H$67), $Q102 &gt; ABS($H$68))
    ), $R102,
    FALSE, N("Default case: Return NA()"),
    TRUE, NA()
)</f>
        <v>0.2819118754103021</v>
      </c>
      <c r="T102" s="81" t="e" cm="1">
        <f t="array" ref="T102">_xlfn.IFS(
    FALSE, N("Check if X1 shading is ON"),
    $S$48&lt;&gt;"x", NA(),
    FALSE, N("Check if case is 'LEFT' and x axis value less than z score"),
    AND($D$68 = "LEFT", $Q102 &lt; IF($H$68="", 0, $H$68)), $R102,
    FALSE, N("Check if case is 'RIGHT' and x axis value greater than z score"),
    AND($D$68 = "RIGHT", $Q102 &gt; IF($H$68="", 0, $H$68)), $R102,
    FALSE, N("Default case: Return NA()"),
    TRUE, NA()
)</f>
        <v>#N/A</v>
      </c>
      <c r="U102" s="81" t="e" cm="1">
        <f t="array" ref="U102">_xlfn.IFS(
    FALSE, N("Check if X1 shading is ON"),
    $U$48&lt;&gt;"x", NA(),
    FALSE, N("Check if case is 'LEFT' and x axis value less than z score"),
    AND($D$71 = "LEFT", $Q102 &lt; IF($H$71="", 0, $H$71)), $R102,
    FALSE, N("Check if case is 'RIGHT' and x axis value greater than z score"),
    AND($D$71 = "RIGHT", $Q102 &gt; IF($H$71="", 0, $H$71)), $R102,
    FALSE, N("Check if case is 'TWO' and both directions"),
    AND(
        $D$71 = "TWO",
        OR($Q102 &lt; -ABS($H$71), $Q102 &gt; ABS($H$71))
    ), $R102,
    FALSE, N("Default case: Return NA()"),
    TRUE, NA()
)</f>
        <v>#VALUE!</v>
      </c>
      <c r="V102" s="38"/>
      <c r="W102" s="23">
        <v>-1.3333333333333357</v>
      </c>
      <c r="X102" s="23">
        <v>0.13400000000000001</v>
      </c>
      <c r="Y102" s="23">
        <f t="shared" si="15"/>
        <v>0.13400000000000001</v>
      </c>
      <c r="Z102" s="23" t="str">
        <f t="shared" si="16"/>
        <v>x</v>
      </c>
    </row>
    <row r="103" spans="1:26" ht="24" customHeight="1" x14ac:dyDescent="0.2">
      <c r="A103" s="63"/>
      <c r="B103" s="21"/>
      <c r="C103" s="12" t="s">
        <v>44</v>
      </c>
      <c r="D103" s="66" t="s">
        <v>267</v>
      </c>
      <c r="E103" s="63" t="s">
        <v>370</v>
      </c>
      <c r="F103" s="65" t="s">
        <v>371</v>
      </c>
      <c r="G103" s="124" t="s">
        <v>44</v>
      </c>
      <c r="H103" s="124" t="str">
        <f>H66</f>
        <v>z</v>
      </c>
      <c r="I103" s="67" t="s">
        <v>36</v>
      </c>
      <c r="J103" s="66" t="s">
        <v>268</v>
      </c>
      <c r="K103" s="38"/>
      <c r="L103" s="38"/>
      <c r="M103" s="38"/>
      <c r="N103" s="38"/>
      <c r="O103" s="38"/>
      <c r="P103" s="38"/>
      <c r="Q103" s="46">
        <f t="shared" si="5"/>
        <v>-0.79166666666666863</v>
      </c>
      <c r="R103" s="81">
        <f t="shared" si="6"/>
        <v>0.29161915585865517</v>
      </c>
      <c r="S103" s="81" cm="1">
        <f t="array" ref="S103">_xlfn.IFS(
    FALSE, N("Check if X1 shading is ON"),
    $S$48&lt;&gt;"x", NA(),
    FALSE, N("Check if case is 'LEFT' and x axis value less than z score"),
    AND($D$67 = "LEFT", $Q103 &lt; IF($H$67="", 0, $H$67)), $R103,
    FALSE, N("Check if case is 'RIGHT' and x axis value greater than z score"),
    AND($D$67 = "RIGHT", $Q103 &gt; IF($H$67="", 0, $H$67)), $R103,
    FALSE, N("Check if case is 'TWO' and both directions"),
    AND(
        $D$67 = "TWO",
        OR($Q103 &lt; -ABS($H$67), $Q103 &gt; ABS($H$68))
    ), $R103,
    FALSE, N("Default case: Return NA()"),
    TRUE, NA()
)</f>
        <v>0.29161915585865517</v>
      </c>
      <c r="T103" s="81" t="e" cm="1">
        <f t="array" ref="T103">_xlfn.IFS(
    FALSE, N("Check if X1 shading is ON"),
    $S$48&lt;&gt;"x", NA(),
    FALSE, N("Check if case is 'LEFT' and x axis value less than z score"),
    AND($D$68 = "LEFT", $Q103 &lt; IF($H$68="", 0, $H$68)), $R103,
    FALSE, N("Check if case is 'RIGHT' and x axis value greater than z score"),
    AND($D$68 = "RIGHT", $Q103 &gt; IF($H$68="", 0, $H$68)), $R103,
    FALSE, N("Default case: Return NA()"),
    TRUE, NA()
)</f>
        <v>#N/A</v>
      </c>
      <c r="U103" s="81" t="e" cm="1">
        <f t="array" ref="U103">_xlfn.IFS(
    FALSE, N("Check if X1 shading is ON"),
    $U$48&lt;&gt;"x", NA(),
    FALSE, N("Check if case is 'LEFT' and x axis value less than z score"),
    AND($D$71 = "LEFT", $Q103 &lt; IF($H$71="", 0, $H$71)), $R103,
    FALSE, N("Check if case is 'RIGHT' and x axis value greater than z score"),
    AND($D$71 = "RIGHT", $Q103 &gt; IF($H$71="", 0, $H$71)), $R103,
    FALSE, N("Check if case is 'TWO' and both directions"),
    AND(
        $D$71 = "TWO",
        OR($Q103 &lt; -ABS($H$71), $Q103 &gt; ABS($H$71))
    ), $R103,
    FALSE, N("Default case: Return NA()"),
    TRUE, NA()
)</f>
        <v>#VALUE!</v>
      </c>
      <c r="V103" s="38"/>
      <c r="W103" s="23">
        <v>-1.1666666666666687</v>
      </c>
      <c r="X103" s="23">
        <v>0.13400000000000001</v>
      </c>
      <c r="Y103" s="23">
        <f t="shared" si="15"/>
        <v>0.13400000000000001</v>
      </c>
      <c r="Z103" s="23" t="str">
        <f t="shared" si="16"/>
        <v>x</v>
      </c>
    </row>
    <row r="104" spans="1:26" ht="24" customHeight="1" x14ac:dyDescent="0.2">
      <c r="A104" s="68" t="s">
        <v>375</v>
      </c>
      <c r="B104" s="69" t="str">
        <f>$C67</f>
        <v>Diego</v>
      </c>
      <c r="C104" s="70" cm="1">
        <f t="array" ref="C104">IFERROR(
   _xlfn.IFS(
       FALSE, N("Use the value of z if it is not empty"),
       $H67&lt;&gt;"", $H67,
       FALSE, N("Calculate (x - μ) / σ if μ, σ, and x are numbers"),
       AND(ISNUMBER($E67), ISNUMBER($F67), ISNUMBER($G67)), ($G67 - $E67) / $F67,
       FALSE, N("Fallback to 0 if no conditions are met"),
       TRUE, 0
   ),
   NA()
)</f>
        <v>1.2815515655446006</v>
      </c>
      <c r="D104" s="70" cm="1">
        <f t="array" ref="D104">IFERROR(
   _xlfn.IFS(
       $D$102&lt;&gt;"x", NA(),
       $H67&lt;&gt;"", MAX(1.1*_xlfn.NORM.S.DIST($H67, FALSE), 0.2)
   ),
   NA()
)</f>
        <v>0.2</v>
      </c>
      <c r="E104" s="22" t="str" cm="1">
        <f t="array" ref="E104">_xlfn.IFS(
            $D67="RIGHT", " &gt; ",
            $D67="LEFT", " &lt; "
        )</f>
        <v xml:space="preserve"> &lt; </v>
      </c>
      <c r="F104" s="22" t="str" cm="1">
        <f t="array" ref="F104">_xlfn.IFS(
            $D67="RIGHT", "⟶",
            $D67="LEFT", "⟵",
             $D67="TWO", "⟵  ⟶",
            TRUE, "⟵ ? ⟶"
        )</f>
        <v>⟵</v>
      </c>
      <c r="G104" s="13" t="str">
        <f>IF(
    AND($G$102="x", $G67&lt;&gt;""),
    $G$57 &amp; E104 &amp;
    TEXT(
        $G67,
        IF(
            L62 = 0,
            "#,##0",
            "#,##0." &amp; REPT("0", L62)
        )
    ),
   ""
)</f>
        <v>x &lt; 80</v>
      </c>
      <c r="H104" s="22" t="str">
        <f>IF(
    AND($H$102="x", $H67&lt;&gt;""),
    "  "&amp;$H$103 &amp; E104 &amp; TEXT($H67, "0.00"),
   ""
)</f>
        <v xml:space="preserve">  z &lt; 1.28</v>
      </c>
      <c r="I104" s="22" t="str">
        <f>IF(
       AND($I$102="x",$I67&lt;&gt;""),
        " = "&amp;TEXT($I67,"#0.0%"),
        ""
)</f>
        <v xml:space="preserve"> = 90.0%</v>
      </c>
      <c r="J104" s="71" t="str">
        <f>IF($D67="LEFT",F104&amp;" "&amp;B104,B104&amp;" "&amp;F104) &amp; CHAR(10) &amp;
"P( " &amp; G104 &amp; H104 &amp; " )" &amp; I104</f>
        <v>⟵ Diego
P( x &lt; 80  z &lt; 1.28 ) = 90.0%</v>
      </c>
      <c r="K104" s="38"/>
      <c r="L104" s="38"/>
      <c r="M104" s="38"/>
      <c r="N104" s="38"/>
      <c r="O104" s="38"/>
      <c r="P104" s="38"/>
      <c r="Q104" s="46">
        <f t="shared" si="5"/>
        <v>-0.750000000000002</v>
      </c>
      <c r="R104" s="81">
        <f t="shared" si="6"/>
        <v>0.30113743215480399</v>
      </c>
      <c r="S104" s="81" cm="1">
        <f t="array" ref="S104">_xlfn.IFS(
    FALSE, N("Check if X1 shading is ON"),
    $S$48&lt;&gt;"x", NA(),
    FALSE, N("Check if case is 'LEFT' and x axis value less than z score"),
    AND($D$67 = "LEFT", $Q104 &lt; IF($H$67="", 0, $H$67)), $R104,
    FALSE, N("Check if case is 'RIGHT' and x axis value greater than z score"),
    AND($D$67 = "RIGHT", $Q104 &gt; IF($H$67="", 0, $H$67)), $R104,
    FALSE, N("Check if case is 'TWO' and both directions"),
    AND(
        $D$67 = "TWO",
        OR($Q104 &lt; -ABS($H$67), $Q104 &gt; ABS($H$68))
    ), $R104,
    FALSE, N("Default case: Return NA()"),
    TRUE, NA()
)</f>
        <v>0.30113743215480399</v>
      </c>
      <c r="T104" s="81" t="e" cm="1">
        <f t="array" ref="T104">_xlfn.IFS(
    FALSE, N("Check if X1 shading is ON"),
    $S$48&lt;&gt;"x", NA(),
    FALSE, N("Check if case is 'LEFT' and x axis value less than z score"),
    AND($D$68 = "LEFT", $Q104 &lt; IF($H$68="", 0, $H$68)), $R104,
    FALSE, N("Check if case is 'RIGHT' and x axis value greater than z score"),
    AND($D$68 = "RIGHT", $Q104 &gt; IF($H$68="", 0, $H$68)), $R104,
    FALSE, N("Default case: Return NA()"),
    TRUE, NA()
)</f>
        <v>#N/A</v>
      </c>
      <c r="U104" s="81" t="e" cm="1">
        <f t="array" ref="U104">_xlfn.IFS(
    FALSE, N("Check if X1 shading is ON"),
    $U$48&lt;&gt;"x", NA(),
    FALSE, N("Check if case is 'LEFT' and x axis value less than z score"),
    AND($D$71 = "LEFT", $Q104 &lt; IF($H$71="", 0, $H$71)), $R104,
    FALSE, N("Check if case is 'RIGHT' and x axis value greater than z score"),
    AND($D$71 = "RIGHT", $Q104 &gt; IF($H$71="", 0, $H$71)), $R104,
    FALSE, N("Check if case is 'TWO' and both directions"),
    AND(
        $D$71 = "TWO",
        OR($Q104 &lt; -ABS($H$71), $Q104 &gt; ABS($H$71))
    ), $R104,
    FALSE, N("Default case: Return NA()"),
    TRUE, NA()
)</f>
        <v>#VALUE!</v>
      </c>
      <c r="V104" s="38"/>
      <c r="W104" s="23">
        <v>-0.83333333333333526</v>
      </c>
      <c r="X104" s="23">
        <v>0.13400000000000001</v>
      </c>
      <c r="Y104" s="23">
        <f t="shared" si="15"/>
        <v>0.13400000000000001</v>
      </c>
      <c r="Z104" s="23" t="str">
        <f t="shared" si="16"/>
        <v>x</v>
      </c>
    </row>
    <row r="105" spans="1:26" ht="24" customHeight="1" x14ac:dyDescent="0.2">
      <c r="A105" s="68" t="s">
        <v>380</v>
      </c>
      <c r="B105" s="69" t="str">
        <f>$C68</f>
        <v/>
      </c>
      <c r="C105" s="70" cm="1">
        <f t="array" ref="C105">IFERROR(
   _xlfn.IFS(
       FALSE, N("Use the value of z if it is not empty"),
       $H68&lt;&gt;"", $H68,
       FALSE, N("Calculate (x - μ) / σ if μ, σ, and x are numbers"),
       AND(ISNUMBER($E68), ISNUMBER($F68), ISNUMBER($G68)), ($G68 - $E68) / $F68,
       FALSE, N("Fallback to 0 if no conditions are met"),
       TRUE, 0
   ),
   NA()
)</f>
        <v>0</v>
      </c>
      <c r="D105" s="70" t="e" cm="1">
        <f t="array" ref="D105">IFERROR(
   _xlfn.IFS(
       $D$102&lt;&gt;"x", NA(),
       $H68&lt;&gt;"", MAX(1.1*_xlfn.NORM.S.DIST($H68, FALSE), 0.2)
   ),
   NA()
)</f>
        <v>#N/A</v>
      </c>
      <c r="E105" s="22" t="e" cm="1">
        <f t="array" ref="E105">_xlfn.IFS(
            $D68="RIGHT", " &gt; ",
            $D68="LEFT", " &lt; "
        )</f>
        <v>#N/A</v>
      </c>
      <c r="F105" s="22" t="str" cm="1">
        <f t="array" ref="F105">_xlfn.IFS(
            $D68="RIGHT", "⟶",
            $D68="LEFT", "⟵",
             $D68="TWO", "⟵  ⟶",
            TRUE, "⟵ ? ⟶"
        )</f>
        <v>⟵ ? ⟶</v>
      </c>
      <c r="G105" s="13" t="str">
        <f>IF(
    AND($G$102="x", $G68&lt;&gt;""),
    $G$57 &amp; E105 &amp;
    TEXT(
        $G68,
        IF(
            L62 = 0,
            "#,##0",
            "#,##0." &amp; REPT("0", L62)
        )
    ),
   ""
)</f>
        <v/>
      </c>
      <c r="H105" s="22" t="str">
        <f>IF(
    AND($H$102="x", $H68&lt;&gt;""),
    "  "&amp;$H$103 &amp; E105 &amp; TEXT($H68, "0.00"),
   ""
)</f>
        <v/>
      </c>
      <c r="I105" s="22" t="str">
        <f>IF(
       AND($I$102="x",$I68&lt;&gt;""),
        " = "&amp;TEXT($I68,"#0.0%"),
        ""
)</f>
        <v/>
      </c>
      <c r="J105" s="71" t="str">
        <f>IF($D68="LEFT",F105&amp;" "&amp;B105,B105&amp;" "&amp;F105) &amp; CHAR(10) &amp;
"P( " &amp; G105 &amp; H105 &amp; " )" &amp; I105</f>
        <v xml:space="preserve"> ⟵ ? ⟶
P(  )</v>
      </c>
      <c r="K105" s="38"/>
      <c r="L105" s="38"/>
      <c r="M105" s="38"/>
      <c r="N105" s="38"/>
      <c r="O105" s="38"/>
      <c r="P105" s="38"/>
      <c r="Q105" s="46">
        <f t="shared" si="5"/>
        <v>-0.70833333333333537</v>
      </c>
      <c r="R105" s="81">
        <f t="shared" si="6"/>
        <v>0.31042697552584209</v>
      </c>
      <c r="S105" s="81" cm="1">
        <f t="array" ref="S105">_xlfn.IFS(
    FALSE, N("Check if X1 shading is ON"),
    $S$48&lt;&gt;"x", NA(),
    FALSE, N("Check if case is 'LEFT' and x axis value less than z score"),
    AND($D$67 = "LEFT", $Q105 &lt; IF($H$67="", 0, $H$67)), $R105,
    FALSE, N("Check if case is 'RIGHT' and x axis value greater than z score"),
    AND($D$67 = "RIGHT", $Q105 &gt; IF($H$67="", 0, $H$67)), $R105,
    FALSE, N("Check if case is 'TWO' and both directions"),
    AND(
        $D$67 = "TWO",
        OR($Q105 &lt; -ABS($H$67), $Q105 &gt; ABS($H$68))
    ), $R105,
    FALSE, N("Default case: Return NA()"),
    TRUE, NA()
)</f>
        <v>0.31042697552584209</v>
      </c>
      <c r="T105" s="81" t="e" cm="1">
        <f t="array" ref="T105">_xlfn.IFS(
    FALSE, N("Check if X1 shading is ON"),
    $S$48&lt;&gt;"x", NA(),
    FALSE, N("Check if case is 'LEFT' and x axis value less than z score"),
    AND($D$68 = "LEFT", $Q105 &lt; IF($H$68="", 0, $H$68)), $R105,
    FALSE, N("Check if case is 'RIGHT' and x axis value greater than z score"),
    AND($D$68 = "RIGHT", $Q105 &gt; IF($H$68="", 0, $H$68)), $R105,
    FALSE, N("Default case: Return NA()"),
    TRUE, NA()
)</f>
        <v>#N/A</v>
      </c>
      <c r="U105" s="81" t="e" cm="1">
        <f t="array" ref="U105">_xlfn.IFS(
    FALSE, N("Check if X1 shading is ON"),
    $U$48&lt;&gt;"x", NA(),
    FALSE, N("Check if case is 'LEFT' and x axis value less than z score"),
    AND($D$71 = "LEFT", $Q105 &lt; IF($H$71="", 0, $H$71)), $R105,
    FALSE, N("Check if case is 'RIGHT' and x axis value greater than z score"),
    AND($D$71 = "RIGHT", $Q105 &gt; IF($H$71="", 0, $H$71)), $R105,
    FALSE, N("Check if case is 'TWO' and both directions"),
    AND(
        $D$71 = "TWO",
        OR($Q105 &lt; -ABS($H$71), $Q105 &gt; ABS($H$71))
    ), $R105,
    FALSE, N("Default case: Return NA()"),
    TRUE, NA()
)</f>
        <v>#VALUE!</v>
      </c>
      <c r="V105" s="38"/>
      <c r="W105" s="23">
        <v>-0.66666666666666874</v>
      </c>
      <c r="X105" s="23">
        <v>0.13400000000000001</v>
      </c>
      <c r="Y105" s="23">
        <f t="shared" si="15"/>
        <v>0.13400000000000001</v>
      </c>
      <c r="Z105" s="23" t="str">
        <f t="shared" si="16"/>
        <v>x</v>
      </c>
    </row>
    <row r="106" spans="1:26" ht="16" x14ac:dyDescent="0.2">
      <c r="A106" s="39"/>
      <c r="B106" s="39"/>
      <c r="C106" s="39"/>
      <c r="D106" s="39"/>
      <c r="E106" s="121"/>
      <c r="F106" s="121"/>
      <c r="G106" s="121"/>
      <c r="H106" s="46"/>
      <c r="I106" s="47"/>
      <c r="J106" s="38"/>
      <c r="K106" s="38"/>
      <c r="L106" s="38"/>
      <c r="M106" s="38"/>
      <c r="N106" s="38"/>
      <c r="O106" s="38"/>
      <c r="P106" s="38"/>
      <c r="Q106" s="46">
        <f t="shared" si="5"/>
        <v>-0.66666666666666874</v>
      </c>
      <c r="R106" s="81">
        <f t="shared" si="6"/>
        <v>0.31944800552235181</v>
      </c>
      <c r="S106" s="81" cm="1">
        <f t="array" ref="S106">_xlfn.IFS(
    FALSE, N("Check if X1 shading is ON"),
    $S$48&lt;&gt;"x", NA(),
    FALSE, N("Check if case is 'LEFT' and x axis value less than z score"),
    AND($D$67 = "LEFT", $Q106 &lt; IF($H$67="", 0, $H$67)), $R106,
    FALSE, N("Check if case is 'RIGHT' and x axis value greater than z score"),
    AND($D$67 = "RIGHT", $Q106 &gt; IF($H$67="", 0, $H$67)), $R106,
    FALSE, N("Check if case is 'TWO' and both directions"),
    AND(
        $D$67 = "TWO",
        OR($Q106 &lt; -ABS($H$67), $Q106 &gt; ABS($H$68))
    ), $R106,
    FALSE, N("Default case: Return NA()"),
    TRUE, NA()
)</f>
        <v>0.31944800552235181</v>
      </c>
      <c r="T106" s="81" t="e" cm="1">
        <f t="array" ref="T106">_xlfn.IFS(
    FALSE, N("Check if X1 shading is ON"),
    $S$48&lt;&gt;"x", NA(),
    FALSE, N("Check if case is 'LEFT' and x axis value less than z score"),
    AND($D$68 = "LEFT", $Q106 &lt; IF($H$68="", 0, $H$68)), $R106,
    FALSE, N("Check if case is 'RIGHT' and x axis value greater than z score"),
    AND($D$68 = "RIGHT", $Q106 &gt; IF($H$68="", 0, $H$68)), $R106,
    FALSE, N("Default case: Return NA()"),
    TRUE, NA()
)</f>
        <v>#N/A</v>
      </c>
      <c r="U106" s="81" t="e" cm="1">
        <f t="array" ref="U106">_xlfn.IFS(
    FALSE, N("Check if X1 shading is ON"),
    $U$48&lt;&gt;"x", NA(),
    FALSE, N("Check if case is 'LEFT' and x axis value less than z score"),
    AND($D$71 = "LEFT", $Q106 &lt; IF($H$71="", 0, $H$71)), $R106,
    FALSE, N("Check if case is 'RIGHT' and x axis value greater than z score"),
    AND($D$71 = "RIGHT", $Q106 &gt; IF($H$71="", 0, $H$71)), $R106,
    FALSE, N("Check if case is 'TWO' and both directions"),
    AND(
        $D$71 = "TWO",
        OR($Q106 &lt; -ABS($H$71), $Q106 &gt; ABS($H$71))
    ), $R106,
    FALSE, N("Default case: Return NA()"),
    TRUE, NA()
)</f>
        <v>#VALUE!</v>
      </c>
      <c r="V106" s="38"/>
      <c r="W106" s="23">
        <v>-0.50000000000000222</v>
      </c>
      <c r="X106" s="23">
        <v>0.13400000000000001</v>
      </c>
      <c r="Y106" s="23">
        <f t="shared" si="15"/>
        <v>0.13400000000000001</v>
      </c>
      <c r="Z106" s="23" t="str">
        <f t="shared" si="16"/>
        <v>x</v>
      </c>
    </row>
    <row r="107" spans="1:26" ht="16" x14ac:dyDescent="0.2">
      <c r="A107" s="72" t="s">
        <v>385</v>
      </c>
      <c r="B107" s="39"/>
      <c r="C107" s="39"/>
      <c r="D107" s="41" t="str">
        <f>L53</f>
        <v>x</v>
      </c>
      <c r="E107" s="121"/>
      <c r="F107" s="121"/>
      <c r="G107" s="41" t="str">
        <f>L55</f>
        <v>x</v>
      </c>
      <c r="H107" s="41" t="str">
        <f>L56</f>
        <v>x</v>
      </c>
      <c r="I107" s="41" t="str">
        <f>L57</f>
        <v>x</v>
      </c>
      <c r="J107" s="38"/>
      <c r="K107" s="38"/>
      <c r="L107" s="38"/>
      <c r="M107" s="38"/>
      <c r="N107" s="38"/>
      <c r="O107" s="38"/>
      <c r="P107" s="38"/>
      <c r="Q107" s="46">
        <f t="shared" si="5"/>
        <v>-0.62500000000000211</v>
      </c>
      <c r="R107" s="81">
        <f t="shared" si="6"/>
        <v>0.32816096855037463</v>
      </c>
      <c r="S107" s="81" cm="1">
        <f t="array" ref="S107">_xlfn.IFS(
    FALSE, N("Check if X1 shading is ON"),
    $S$48&lt;&gt;"x", NA(),
    FALSE, N("Check if case is 'LEFT' and x axis value less than z score"),
    AND($D$67 = "LEFT", $Q107 &lt; IF($H$67="", 0, $H$67)), $R107,
    FALSE, N("Check if case is 'RIGHT' and x axis value greater than z score"),
    AND($D$67 = "RIGHT", $Q107 &gt; IF($H$67="", 0, $H$67)), $R107,
    FALSE, N("Check if case is 'TWO' and both directions"),
    AND(
        $D$67 = "TWO",
        OR($Q107 &lt; -ABS($H$67), $Q107 &gt; ABS($H$68))
    ), $R107,
    FALSE, N("Default case: Return NA()"),
    TRUE, NA()
)</f>
        <v>0.32816096855037463</v>
      </c>
      <c r="T107" s="81" t="e" cm="1">
        <f t="array" ref="T107">_xlfn.IFS(
    FALSE, N("Check if X1 shading is ON"),
    $S$48&lt;&gt;"x", NA(),
    FALSE, N("Check if case is 'LEFT' and x axis value less than z score"),
    AND($D$68 = "LEFT", $Q107 &lt; IF($H$68="", 0, $H$68)), $R107,
    FALSE, N("Check if case is 'RIGHT' and x axis value greater than z score"),
    AND($D$68 = "RIGHT", $Q107 &gt; IF($H$68="", 0, $H$68)), $R107,
    FALSE, N("Default case: Return NA()"),
    TRUE, NA()
)</f>
        <v>#N/A</v>
      </c>
      <c r="U107" s="81" t="e" cm="1">
        <f t="array" ref="U107">_xlfn.IFS(
    FALSE, N("Check if X1 shading is ON"),
    $U$48&lt;&gt;"x", NA(),
    FALSE, N("Check if case is 'LEFT' and x axis value less than z score"),
    AND($D$71 = "LEFT", $Q107 &lt; IF($H$71="", 0, $H$71)), $R107,
    FALSE, N("Check if case is 'RIGHT' and x axis value greater than z score"),
    AND($D$71 = "RIGHT", $Q107 &gt; IF($H$71="", 0, $H$71)), $R107,
    FALSE, N("Check if case is 'TWO' and both directions"),
    AND(
        $D$71 = "TWO",
        OR($Q107 &lt; -ABS($H$71), $Q107 &gt; ABS($H$71))
    ), $R107,
    FALSE, N("Default case: Return NA()"),
    TRUE, NA()
)</f>
        <v>#VALUE!</v>
      </c>
      <c r="V107" s="38"/>
      <c r="W107" s="23">
        <v>-0.33333333333333548</v>
      </c>
      <c r="X107" s="23">
        <v>0.13400000000000001</v>
      </c>
      <c r="Y107" s="23">
        <f t="shared" si="15"/>
        <v>0.13400000000000001</v>
      </c>
      <c r="Z107" s="23" t="str">
        <f t="shared" si="16"/>
        <v>x</v>
      </c>
    </row>
    <row r="108" spans="1:26" ht="16" x14ac:dyDescent="0.2">
      <c r="A108" s="39"/>
      <c r="B108" s="39"/>
      <c r="C108" s="12" t="s">
        <v>44</v>
      </c>
      <c r="D108" s="66" t="s">
        <v>267</v>
      </c>
      <c r="E108" s="63" t="s">
        <v>370</v>
      </c>
      <c r="F108" s="65" t="s">
        <v>371</v>
      </c>
      <c r="G108" s="124" t="s">
        <v>44</v>
      </c>
      <c r="H108" s="124" t="str">
        <f>H103</f>
        <v>z</v>
      </c>
      <c r="I108" s="67" t="s">
        <v>36</v>
      </c>
      <c r="J108" s="44" t="s">
        <v>268</v>
      </c>
      <c r="K108" s="38"/>
      <c r="L108" s="38"/>
      <c r="M108" s="38"/>
      <c r="N108" s="38"/>
      <c r="O108" s="38"/>
      <c r="P108" s="38"/>
      <c r="Q108" s="46">
        <f t="shared" si="5"/>
        <v>-0.58333333333333548</v>
      </c>
      <c r="R108" s="81">
        <f t="shared" si="6"/>
        <v>0.33652682274495277</v>
      </c>
      <c r="S108" s="81" cm="1">
        <f t="array" ref="S108">_xlfn.IFS(
    FALSE, N("Check if X1 shading is ON"),
    $S$48&lt;&gt;"x", NA(),
    FALSE, N("Check if case is 'LEFT' and x axis value less than z score"),
    AND($D$67 = "LEFT", $Q108 &lt; IF($H$67="", 0, $H$67)), $R108,
    FALSE, N("Check if case is 'RIGHT' and x axis value greater than z score"),
    AND($D$67 = "RIGHT", $Q108 &gt; IF($H$67="", 0, $H$67)), $R108,
    FALSE, N("Check if case is 'TWO' and both directions"),
    AND(
        $D$67 = "TWO",
        OR($Q108 &lt; -ABS($H$67), $Q108 &gt; ABS($H$68))
    ), $R108,
    FALSE, N("Default case: Return NA()"),
    TRUE, NA()
)</f>
        <v>0.33652682274495277</v>
      </c>
      <c r="T108" s="81" t="e" cm="1">
        <f t="array" ref="T108">_xlfn.IFS(
    FALSE, N("Check if X1 shading is ON"),
    $S$48&lt;&gt;"x", NA(),
    FALSE, N("Check if case is 'LEFT' and x axis value less than z score"),
    AND($D$68 = "LEFT", $Q108 &lt; IF($H$68="", 0, $H$68)), $R108,
    FALSE, N("Check if case is 'RIGHT' and x axis value greater than z score"),
    AND($D$68 = "RIGHT", $Q108 &gt; IF($H$68="", 0, $H$68)), $R108,
    FALSE, N("Default case: Return NA()"),
    TRUE, NA()
)</f>
        <v>#N/A</v>
      </c>
      <c r="U108" s="81" t="e" cm="1">
        <f t="array" ref="U108">_xlfn.IFS(
    FALSE, N("Check if X1 shading is ON"),
    $U$48&lt;&gt;"x", NA(),
    FALSE, N("Check if case is 'LEFT' and x axis value less than z score"),
    AND($D$71 = "LEFT", $Q108 &lt; IF($H$71="", 0, $H$71)), $R108,
    FALSE, N("Check if case is 'RIGHT' and x axis value greater than z score"),
    AND($D$71 = "RIGHT", $Q108 &gt; IF($H$71="", 0, $H$71)), $R108,
    FALSE, N("Check if case is 'TWO' and both directions"),
    AND(
        $D$71 = "TWO",
        OR($Q108 &lt; -ABS($H$71), $Q108 &gt; ABS($H$71))
    ), $R108,
    FALSE, N("Default case: Return NA()"),
    TRUE, NA()
)</f>
        <v>#VALUE!</v>
      </c>
      <c r="V108" s="38"/>
      <c r="W108" s="23">
        <v>-0.16666666666666879</v>
      </c>
      <c r="X108" s="23">
        <v>0.13400000000000001</v>
      </c>
      <c r="Y108" s="23">
        <f t="shared" si="15"/>
        <v>0.13400000000000001</v>
      </c>
      <c r="Z108" s="23" t="str">
        <f t="shared" si="16"/>
        <v>x</v>
      </c>
    </row>
    <row r="109" spans="1:26" ht="51" x14ac:dyDescent="0.2">
      <c r="A109" s="68" t="s">
        <v>386</v>
      </c>
      <c r="B109" s="73" t="str">
        <f>C71</f>
        <v/>
      </c>
      <c r="C109" s="70">
        <f>IFERROR(
   MAX(-3.9, MIN(3.9,
       _xlfn.IFS(
           FALSE, N("Check if the Case display is ON"),
           D70&lt;&gt;"x", NA(),
           FALSE, N("Use the value of z if it is not empty"),
           H71&lt;&gt;"", H71,
           FALSE, N("Calculate (x - μ) / σ if μ, σ, and x are numbers"),
           AND(ISNUMBER(E71), ISNUMBER(F71), ISNUMBER(G71)), (G71 - E71) / F71,
           FALSE, N("Fallback to 0 if no conditions are met"),
           TRUE, 0
       )
   )),
   NA()
)</f>
        <v>0</v>
      </c>
      <c r="D109" s="70" t="e" cm="1">
        <f t="array" ref="D109">IFERROR(
   _xlfn.IFS(
       D107&lt;&gt;"x", NA(),
       H71&lt;&gt;"", MAX(1.1*_xlfn.NORM.S.DIST(H71, FALSE), 0.1)
   ),
   NA()
)</f>
        <v>#N/A</v>
      </c>
      <c r="E109" s="22" t="e" cm="1">
        <f t="array" ref="E109">_xlfn.IFS(
            $D71="RIGHT", " &gt; ",
            $D71="LEFT", " &lt; "
        )</f>
        <v>#N/A</v>
      </c>
      <c r="F109" s="22" t="str" cm="1">
        <f t="array" ref="F109">_xlfn.IFS(
            D71="RIGHT", "⟶",
            D71="LEFT", "⟵",
            TRUE, "⟵ ? ⟶"
        )</f>
        <v>⟵ ? ⟶</v>
      </c>
      <c r="G109" s="13" t="str">
        <f>IF(
    AND(G107="x", G71&lt;&gt;""),
    $G$66 &amp; E109 &amp;
    TEXT(
        G71,
        IF(
            L62 = 0,
            "#,##0",
            "#,##0." &amp; REPT("0", L62)
        )
    ),
 ""
)</f>
        <v/>
      </c>
      <c r="H109" s="22" t="str">
        <f>IF(
    AND(H107="x", H71&lt;&gt;""),
    " "&amp; H108 &amp; E109 &amp; TEXT(H71, "0.00"),
   ""
)</f>
        <v/>
      </c>
      <c r="I109" s="22" t="str">
        <f>IF(
       AND($I107="x",I71&lt;&gt;""),
        " = "&amp;TEXT(I71,"#0.0%"),
       ""
)</f>
        <v/>
      </c>
      <c r="J109" s="71" t="str">
        <f>IF(D71="LEFT",F109&amp;" "&amp;B109,B109&amp;" "&amp;F109) &amp; CHAR(10) &amp;
"P( " &amp; G109 &amp; H109 &amp; " )" &amp; I109</f>
        <v xml:space="preserve"> ⟵ ? ⟶
P(  )</v>
      </c>
      <c r="K109" s="38"/>
      <c r="L109" s="38"/>
      <c r="M109" s="38"/>
      <c r="N109" s="38"/>
      <c r="O109" s="38"/>
      <c r="P109" s="38"/>
      <c r="Q109" s="46">
        <f t="shared" si="5"/>
        <v>-0.54166666666666885</v>
      </c>
      <c r="R109" s="81">
        <f t="shared" si="6"/>
        <v>0.34450732636471215</v>
      </c>
      <c r="S109" s="81" cm="1">
        <f t="array" ref="S109">_xlfn.IFS(
    FALSE, N("Check if X1 shading is ON"),
    $S$48&lt;&gt;"x", NA(),
    FALSE, N("Check if case is 'LEFT' and x axis value less than z score"),
    AND($D$67 = "LEFT", $Q109 &lt; IF($H$67="", 0, $H$67)), $R109,
    FALSE, N("Check if case is 'RIGHT' and x axis value greater than z score"),
    AND($D$67 = "RIGHT", $Q109 &gt; IF($H$67="", 0, $H$67)), $R109,
    FALSE, N("Check if case is 'TWO' and both directions"),
    AND(
        $D$67 = "TWO",
        OR($Q109 &lt; -ABS($H$67), $Q109 &gt; ABS($H$68))
    ), $R109,
    FALSE, N("Default case: Return NA()"),
    TRUE, NA()
)</f>
        <v>0.34450732636471215</v>
      </c>
      <c r="T109" s="81" t="e" cm="1">
        <f t="array" ref="T109">_xlfn.IFS(
    FALSE, N("Check if X1 shading is ON"),
    $S$48&lt;&gt;"x", NA(),
    FALSE, N("Check if case is 'LEFT' and x axis value less than z score"),
    AND($D$68 = "LEFT", $Q109 &lt; IF($H$68="", 0, $H$68)), $R109,
    FALSE, N("Check if case is 'RIGHT' and x axis value greater than z score"),
    AND($D$68 = "RIGHT", $Q109 &gt; IF($H$68="", 0, $H$68)), $R109,
    FALSE, N("Default case: Return NA()"),
    TRUE, NA()
)</f>
        <v>#N/A</v>
      </c>
      <c r="U109" s="81" t="e" cm="1">
        <f t="array" ref="U109">_xlfn.IFS(
    FALSE, N("Check if X1 shading is ON"),
    $U$48&lt;&gt;"x", NA(),
    FALSE, N("Check if case is 'LEFT' and x axis value less than z score"),
    AND($D$71 = "LEFT", $Q109 &lt; IF($H$71="", 0, $H$71)), $R109,
    FALSE, N("Check if case is 'RIGHT' and x axis value greater than z score"),
    AND($D$71 = "RIGHT", $Q109 &gt; IF($H$71="", 0, $H$71)), $R109,
    FALSE, N("Check if case is 'TWO' and both directions"),
    AND(
        $D$71 = "TWO",
        OR($Q109 &lt; -ABS($H$71), $Q109 &gt; ABS($H$71))
    ), $R109,
    FALSE, N("Default case: Return NA()"),
    TRUE, NA()
)</f>
        <v>#VALUE!</v>
      </c>
      <c r="V109" s="38"/>
      <c r="W109" s="23">
        <v>0.16666666666666449</v>
      </c>
      <c r="X109" s="23">
        <v>0.13400000000000001</v>
      </c>
      <c r="Y109" s="23">
        <f t="shared" si="15"/>
        <v>0.13400000000000001</v>
      </c>
      <c r="Z109" s="23" t="str">
        <f t="shared" si="16"/>
        <v>x</v>
      </c>
    </row>
    <row r="110" spans="1:26" ht="16" x14ac:dyDescent="0.2">
      <c r="A110" s="39"/>
      <c r="B110" s="23"/>
      <c r="C110" s="23"/>
      <c r="D110" s="39"/>
      <c r="E110" s="39"/>
      <c r="F110" s="39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46">
        <f t="shared" si="5"/>
        <v>-0.50000000000000222</v>
      </c>
      <c r="R110" s="81">
        <f t="shared" si="6"/>
        <v>0.35206532676429914</v>
      </c>
      <c r="S110" s="81" cm="1">
        <f t="array" ref="S110">_xlfn.IFS(
    FALSE, N("Check if X1 shading is ON"),
    $S$48&lt;&gt;"x", NA(),
    FALSE, N("Check if case is 'LEFT' and x axis value less than z score"),
    AND($D$67 = "LEFT", $Q110 &lt; IF($H$67="", 0, $H$67)), $R110,
    FALSE, N("Check if case is 'RIGHT' and x axis value greater than z score"),
    AND($D$67 = "RIGHT", $Q110 &gt; IF($H$67="", 0, $H$67)), $R110,
    FALSE, N("Check if case is 'TWO' and both directions"),
    AND(
        $D$67 = "TWO",
        OR($Q110 &lt; -ABS($H$67), $Q110 &gt; ABS($H$68))
    ), $R110,
    FALSE, N("Default case: Return NA()"),
    TRUE, NA()
)</f>
        <v>0.35206532676429914</v>
      </c>
      <c r="T110" s="81" t="e" cm="1">
        <f t="array" ref="T110">_xlfn.IFS(
    FALSE, N("Check if X1 shading is ON"),
    $S$48&lt;&gt;"x", NA(),
    FALSE, N("Check if case is 'LEFT' and x axis value less than z score"),
    AND($D$68 = "LEFT", $Q110 &lt; IF($H$68="", 0, $H$68)), $R110,
    FALSE, N("Check if case is 'RIGHT' and x axis value greater than z score"),
    AND($D$68 = "RIGHT", $Q110 &gt; IF($H$68="", 0, $H$68)), $R110,
    FALSE, N("Default case: Return NA()"),
    TRUE, NA()
)</f>
        <v>#N/A</v>
      </c>
      <c r="U110" s="81" t="e" cm="1">
        <f t="array" ref="U110">_xlfn.IFS(
    FALSE, N("Check if X1 shading is ON"),
    $U$48&lt;&gt;"x", NA(),
    FALSE, N("Check if case is 'LEFT' and x axis value less than z score"),
    AND($D$71 = "LEFT", $Q110 &lt; IF($H$71="", 0, $H$71)), $R110,
    FALSE, N("Check if case is 'RIGHT' and x axis value greater than z score"),
    AND($D$71 = "RIGHT", $Q110 &gt; IF($H$71="", 0, $H$71)), $R110,
    FALSE, N("Check if case is 'TWO' and both directions"),
    AND(
        $D$71 = "TWO",
        OR($Q110 &lt; -ABS($H$71), $Q110 &gt; ABS($H$71))
    ), $R110,
    FALSE, N("Default case: Return NA()"),
    TRUE, NA()
)</f>
        <v>#VALUE!</v>
      </c>
      <c r="V110" s="38"/>
      <c r="W110" s="23">
        <v>0.33333333333333115</v>
      </c>
      <c r="X110" s="23">
        <v>0.13400000000000001</v>
      </c>
      <c r="Y110" s="23">
        <f t="shared" si="15"/>
        <v>0.13400000000000001</v>
      </c>
      <c r="Z110" s="23" t="str">
        <f t="shared" si="16"/>
        <v>x</v>
      </c>
    </row>
    <row r="111" spans="1:26" ht="16" x14ac:dyDescent="0.2">
      <c r="A111" s="39"/>
      <c r="B111" s="23"/>
      <c r="C111" s="23"/>
      <c r="D111" s="39"/>
      <c r="E111" s="39"/>
      <c r="F111" s="39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46">
        <f t="shared" si="5"/>
        <v>-0.45833333333333554</v>
      </c>
      <c r="R111" s="81">
        <f t="shared" si="6"/>
        <v>0.35916504691680912</v>
      </c>
      <c r="S111" s="81" cm="1">
        <f t="array" ref="S111">_xlfn.IFS(
    FALSE, N("Check if X1 shading is ON"),
    $S$48&lt;&gt;"x", NA(),
    FALSE, N("Check if case is 'LEFT' and x axis value less than z score"),
    AND($D$67 = "LEFT", $Q111 &lt; IF($H$67="", 0, $H$67)), $R111,
    FALSE, N("Check if case is 'RIGHT' and x axis value greater than z score"),
    AND($D$67 = "RIGHT", $Q111 &gt; IF($H$67="", 0, $H$67)), $R111,
    FALSE, N("Check if case is 'TWO' and both directions"),
    AND(
        $D$67 = "TWO",
        OR($Q111 &lt; -ABS($H$67), $Q111 &gt; ABS($H$68))
    ), $R111,
    FALSE, N("Default case: Return NA()"),
    TRUE, NA()
)</f>
        <v>0.35916504691680912</v>
      </c>
      <c r="T111" s="81" t="e" cm="1">
        <f t="array" ref="T111">_xlfn.IFS(
    FALSE, N("Check if X1 shading is ON"),
    $S$48&lt;&gt;"x", NA(),
    FALSE, N("Check if case is 'LEFT' and x axis value less than z score"),
    AND($D$68 = "LEFT", $Q111 &lt; IF($H$68="", 0, $H$68)), $R111,
    FALSE, N("Check if case is 'RIGHT' and x axis value greater than z score"),
    AND($D$68 = "RIGHT", $Q111 &gt; IF($H$68="", 0, $H$68)), $R111,
    FALSE, N("Default case: Return NA()"),
    TRUE, NA()
)</f>
        <v>#N/A</v>
      </c>
      <c r="U111" s="81" t="e" cm="1">
        <f t="array" ref="U111">_xlfn.IFS(
    FALSE, N("Check if X1 shading is ON"),
    $U$48&lt;&gt;"x", NA(),
    FALSE, N("Check if case is 'LEFT' and x axis value less than z score"),
    AND($D$71 = "LEFT", $Q111 &lt; IF($H$71="", 0, $H$71)), $R111,
    FALSE, N("Check if case is 'RIGHT' and x axis value greater than z score"),
    AND($D$71 = "RIGHT", $Q111 &gt; IF($H$71="", 0, $H$71)), $R111,
    FALSE, N("Check if case is 'TWO' and both directions"),
    AND(
        $D$71 = "TWO",
        OR($Q111 &lt; -ABS($H$71), $Q111 &gt; ABS($H$71))
    ), $R111,
    FALSE, N("Default case: Return NA()"),
    TRUE, NA()
)</f>
        <v>#VALUE!</v>
      </c>
      <c r="V111" s="38"/>
      <c r="W111" s="23">
        <v>0.49999999999999789</v>
      </c>
      <c r="X111" s="23">
        <v>0.13400000000000001</v>
      </c>
      <c r="Y111" s="23">
        <f t="shared" si="15"/>
        <v>0.13400000000000001</v>
      </c>
      <c r="Z111" s="23" t="str">
        <f t="shared" si="16"/>
        <v>x</v>
      </c>
    </row>
    <row r="112" spans="1:26" ht="19" x14ac:dyDescent="0.25">
      <c r="A112" s="78" t="s">
        <v>387</v>
      </c>
      <c r="B112" s="23"/>
      <c r="C112" s="23"/>
      <c r="D112" s="39"/>
      <c r="E112" s="39"/>
      <c r="F112" s="39"/>
      <c r="G112" s="38"/>
      <c r="H112" s="16"/>
      <c r="I112" s="16"/>
      <c r="J112" s="16"/>
      <c r="K112" s="16"/>
      <c r="L112" s="16"/>
      <c r="M112" s="16"/>
      <c r="N112" s="38"/>
      <c r="O112" s="38"/>
      <c r="P112" s="38"/>
      <c r="Q112" s="46">
        <f t="shared" si="5"/>
        <v>-0.41666666666666885</v>
      </c>
      <c r="R112" s="81">
        <f t="shared" si="6"/>
        <v>0.36577236641400213</v>
      </c>
      <c r="S112" s="81" cm="1">
        <f t="array" ref="S112">_xlfn.IFS(
    FALSE, N("Check if X1 shading is ON"),
    $S$48&lt;&gt;"x", NA(),
    FALSE, N("Check if case is 'LEFT' and x axis value less than z score"),
    AND($D$67 = "LEFT", $Q112 &lt; IF($H$67="", 0, $H$67)), $R112,
    FALSE, N("Check if case is 'RIGHT' and x axis value greater than z score"),
    AND($D$67 = "RIGHT", $Q112 &gt; IF($H$67="", 0, $H$67)), $R112,
    FALSE, N("Check if case is 'TWO' and both directions"),
    AND(
        $D$67 = "TWO",
        OR($Q112 &lt; -ABS($H$67), $Q112 &gt; ABS($H$68))
    ), $R112,
    FALSE, N("Default case: Return NA()"),
    TRUE, NA()
)</f>
        <v>0.36577236641400213</v>
      </c>
      <c r="T112" s="81" t="e" cm="1">
        <f t="array" ref="T112">_xlfn.IFS(
    FALSE, N("Check if X1 shading is ON"),
    $S$48&lt;&gt;"x", NA(),
    FALSE, N("Check if case is 'LEFT' and x axis value less than z score"),
    AND($D$68 = "LEFT", $Q112 &lt; IF($H$68="", 0, $H$68)), $R112,
    FALSE, N("Check if case is 'RIGHT' and x axis value greater than z score"),
    AND($D$68 = "RIGHT", $Q112 &gt; IF($H$68="", 0, $H$68)), $R112,
    FALSE, N("Default case: Return NA()"),
    TRUE, NA()
)</f>
        <v>#N/A</v>
      </c>
      <c r="U112" s="81" t="e" cm="1">
        <f t="array" ref="U112">_xlfn.IFS(
    FALSE, N("Check if X1 shading is ON"),
    $U$48&lt;&gt;"x", NA(),
    FALSE, N("Check if case is 'LEFT' and x axis value less than z score"),
    AND($D$71 = "LEFT", $Q112 &lt; IF($H$71="", 0, $H$71)), $R112,
    FALSE, N("Check if case is 'RIGHT' and x axis value greater than z score"),
    AND($D$71 = "RIGHT", $Q112 &gt; IF($H$71="", 0, $H$71)), $R112,
    FALSE, N("Check if case is 'TWO' and both directions"),
    AND(
        $D$71 = "TWO",
        OR($Q112 &lt; -ABS($H$71), $Q112 &gt; ABS($H$71))
    ), $R112,
    FALSE, N("Default case: Return NA()"),
    TRUE, NA()
)</f>
        <v>#VALUE!</v>
      </c>
      <c r="V112" s="38"/>
      <c r="W112" s="23">
        <v>0.66666666666666441</v>
      </c>
      <c r="X112" s="23">
        <v>0.13400000000000001</v>
      </c>
      <c r="Y112" s="23">
        <f t="shared" si="15"/>
        <v>0.13400000000000001</v>
      </c>
      <c r="Z112" s="23" t="str">
        <f t="shared" si="16"/>
        <v>x</v>
      </c>
    </row>
    <row r="113" spans="1:26" ht="16" x14ac:dyDescent="0.2">
      <c r="A113" s="44" t="s">
        <v>289</v>
      </c>
      <c r="B113" s="5" t="s">
        <v>290</v>
      </c>
      <c r="C113" s="44" t="s">
        <v>388</v>
      </c>
      <c r="D113" s="44" t="s">
        <v>389</v>
      </c>
      <c r="E113" s="44" t="s">
        <v>390</v>
      </c>
      <c r="F113" s="44" t="s">
        <v>391</v>
      </c>
      <c r="G113" s="38"/>
      <c r="H113" s="16"/>
      <c r="I113" s="16"/>
      <c r="J113" s="16"/>
      <c r="K113" s="16"/>
      <c r="L113" s="16"/>
      <c r="M113" s="16"/>
      <c r="N113" s="38"/>
      <c r="O113" s="38"/>
      <c r="P113" s="38"/>
      <c r="Q113" s="46">
        <f t="shared" si="5"/>
        <v>-0.37500000000000216</v>
      </c>
      <c r="R113" s="81">
        <f t="shared" si="6"/>
        <v>0.37185509386976862</v>
      </c>
      <c r="S113" s="81" cm="1">
        <f t="array" ref="S113">_xlfn.IFS(
    FALSE, N("Check if X1 shading is ON"),
    $S$48&lt;&gt;"x", NA(),
    FALSE, N("Check if case is 'LEFT' and x axis value less than z score"),
    AND($D$67 = "LEFT", $Q113 &lt; IF($H$67="", 0, $H$67)), $R113,
    FALSE, N("Check if case is 'RIGHT' and x axis value greater than z score"),
    AND($D$67 = "RIGHT", $Q113 &gt; IF($H$67="", 0, $H$67)), $R113,
    FALSE, N("Check if case is 'TWO' and both directions"),
    AND(
        $D$67 = "TWO",
        OR($Q113 &lt; -ABS($H$67), $Q113 &gt; ABS($H$68))
    ), $R113,
    FALSE, N("Default case: Return NA()"),
    TRUE, NA()
)</f>
        <v>0.37185509386976862</v>
      </c>
      <c r="T113" s="81" t="e" cm="1">
        <f t="array" ref="T113">_xlfn.IFS(
    FALSE, N("Check if X1 shading is ON"),
    $S$48&lt;&gt;"x", NA(),
    FALSE, N("Check if case is 'LEFT' and x axis value less than z score"),
    AND($D$68 = "LEFT", $Q113 &lt; IF($H$68="", 0, $H$68)), $R113,
    FALSE, N("Check if case is 'RIGHT' and x axis value greater than z score"),
    AND($D$68 = "RIGHT", $Q113 &gt; IF($H$68="", 0, $H$68)), $R113,
    FALSE, N("Default case: Return NA()"),
    TRUE, NA()
)</f>
        <v>#N/A</v>
      </c>
      <c r="U113" s="81" t="e" cm="1">
        <f t="array" ref="U113">_xlfn.IFS(
    FALSE, N("Check if X1 shading is ON"),
    $U$48&lt;&gt;"x", NA(),
    FALSE, N("Check if case is 'LEFT' and x axis value less than z score"),
    AND($D$71 = "LEFT", $Q113 &lt; IF($H$71="", 0, $H$71)), $R113,
    FALSE, N("Check if case is 'RIGHT' and x axis value greater than z score"),
    AND($D$71 = "RIGHT", $Q113 &gt; IF($H$71="", 0, $H$71)), $R113,
    FALSE, N("Check if case is 'TWO' and both directions"),
    AND(
        $D$71 = "TWO",
        OR($Q113 &lt; -ABS($H$71), $Q113 &gt; ABS($H$71))
    ), $R113,
    FALSE, N("Default case: Return NA()"),
    TRUE, NA()
)</f>
        <v>#VALUE!</v>
      </c>
      <c r="V113" s="38"/>
      <c r="W113" s="23">
        <v>0.83333333333333093</v>
      </c>
      <c r="X113" s="23">
        <v>0.13400000000000001</v>
      </c>
      <c r="Y113" s="23">
        <f t="shared" si="15"/>
        <v>0.13400000000000001</v>
      </c>
      <c r="Z113" s="23" t="str">
        <f t="shared" si="16"/>
        <v>x</v>
      </c>
    </row>
    <row r="114" spans="1:26" ht="17" x14ac:dyDescent="0.2">
      <c r="A114" s="83" t="str">
        <f>L47</f>
        <v>x</v>
      </c>
      <c r="B114" s="23">
        <f>IF(A114="x",-0.02,NA())</f>
        <v>-0.02</v>
      </c>
      <c r="C114" s="39">
        <v>-4</v>
      </c>
      <c r="D114" s="39">
        <f>IF(
    ISNA(A114),
    NA(),
    B114
)</f>
        <v>-0.02</v>
      </c>
      <c r="E114" s="23"/>
      <c r="F114" s="44"/>
      <c r="G114" s="38"/>
      <c r="H114" s="16"/>
      <c r="I114" s="16"/>
      <c r="J114" s="16"/>
      <c r="K114" s="16"/>
      <c r="L114" s="16"/>
      <c r="M114" s="16"/>
      <c r="N114" s="38"/>
      <c r="O114" s="38"/>
      <c r="P114" s="38"/>
      <c r="Q114" s="46">
        <f t="shared" si="5"/>
        <v>-0.33333333333333548</v>
      </c>
      <c r="R114" s="81">
        <f t="shared" si="6"/>
        <v>0.37738322769299293</v>
      </c>
      <c r="S114" s="81" cm="1">
        <f t="array" ref="S114">_xlfn.IFS(
    FALSE, N("Check if X1 shading is ON"),
    $S$48&lt;&gt;"x", NA(),
    FALSE, N("Check if case is 'LEFT' and x axis value less than z score"),
    AND($D$67 = "LEFT", $Q114 &lt; IF($H$67="", 0, $H$67)), $R114,
    FALSE, N("Check if case is 'RIGHT' and x axis value greater than z score"),
    AND($D$67 = "RIGHT", $Q114 &gt; IF($H$67="", 0, $H$67)), $R114,
    FALSE, N("Check if case is 'TWO' and both directions"),
    AND(
        $D$67 = "TWO",
        OR($Q114 &lt; -ABS($H$67), $Q114 &gt; ABS($H$68))
    ), $R114,
    FALSE, N("Default case: Return NA()"),
    TRUE, NA()
)</f>
        <v>0.37738322769299293</v>
      </c>
      <c r="T114" s="81" t="e" cm="1">
        <f t="array" ref="T114">_xlfn.IFS(
    FALSE, N("Check if X1 shading is ON"),
    $S$48&lt;&gt;"x", NA(),
    FALSE, N("Check if case is 'LEFT' and x axis value less than z score"),
    AND($D$68 = "LEFT", $Q114 &lt; IF($H$68="", 0, $H$68)), $R114,
    FALSE, N("Check if case is 'RIGHT' and x axis value greater than z score"),
    AND($D$68 = "RIGHT", $Q114 &gt; IF($H$68="", 0, $H$68)), $R114,
    FALSE, N("Default case: Return NA()"),
    TRUE, NA()
)</f>
        <v>#N/A</v>
      </c>
      <c r="U114" s="81" t="e" cm="1">
        <f t="array" ref="U114">_xlfn.IFS(
    FALSE, N("Check if X1 shading is ON"),
    $U$48&lt;&gt;"x", NA(),
    FALSE, N("Check if case is 'LEFT' and x axis value less than z score"),
    AND($D$71 = "LEFT", $Q114 &lt; IF($H$71="", 0, $H$71)), $R114,
    FALSE, N("Check if case is 'RIGHT' and x axis value greater than z score"),
    AND($D$71 = "RIGHT", $Q114 &gt; IF($H$71="", 0, $H$71)), $R114,
    FALSE, N("Check if case is 'TWO' and both directions"),
    AND(
        $D$71 = "TWO",
        OR($Q114 &lt; -ABS($H$71), $Q114 &gt; ABS($H$71))
    ), $R114,
    FALSE, N("Default case: Return NA()"),
    TRUE, NA()
)</f>
        <v>#VALUE!</v>
      </c>
      <c r="V114" s="38"/>
      <c r="W114" s="23">
        <v>1.1666666666666643</v>
      </c>
      <c r="X114" s="23">
        <v>0.13400000000000001</v>
      </c>
      <c r="Y114" s="23">
        <f t="shared" si="15"/>
        <v>0.13400000000000001</v>
      </c>
      <c r="Z114" s="23" t="str">
        <f t="shared" si="16"/>
        <v>x</v>
      </c>
    </row>
    <row r="115" spans="1:26" ht="16" x14ac:dyDescent="0.2">
      <c r="A115" s="39"/>
      <c r="B115" s="23"/>
      <c r="C115" s="39">
        <f t="shared" ref="C115:C121" si="19">C114+1</f>
        <v>-3</v>
      </c>
      <c r="D115" s="39">
        <f t="shared" ref="D115:D121" si="20">D114</f>
        <v>-0.02</v>
      </c>
      <c r="E115" s="23" t="str">
        <f>C115&amp;$H$66</f>
        <v>-3z</v>
      </c>
      <c r="F115" s="81">
        <f t="shared" ref="F115:F121" si="21">IF($A$114="x",_xlfn.NORM.S.DIST(C115,FALSE),NA())</f>
        <v>4.4318484119380075E-3</v>
      </c>
      <c r="G115" s="38"/>
      <c r="H115" s="16"/>
      <c r="I115" s="16"/>
      <c r="J115" s="16"/>
      <c r="K115" s="16"/>
      <c r="L115" s="16"/>
      <c r="M115" s="16"/>
      <c r="N115" s="38"/>
      <c r="O115" s="38"/>
      <c r="P115" s="38"/>
      <c r="Q115" s="46">
        <f t="shared" ref="Q115:Q178" si="22">Q114+$P$52</f>
        <v>-0.29166666666666879</v>
      </c>
      <c r="R115" s="81">
        <f t="shared" ref="R115:R178" si="23">IF(
    LEFT($B$67,1) ="T",
    _xlfn.T.DIST(Q115, $A$67-1, FALSE),
    _xlfn.NORM.S.DIST(Q115, FALSE)
)</f>
        <v>0.3823292022799164</v>
      </c>
      <c r="S115" s="81" cm="1">
        <f t="array" ref="S115">_xlfn.IFS(
    FALSE, N("Check if X1 shading is ON"),
    $S$48&lt;&gt;"x", NA(),
    FALSE, N("Check if case is 'LEFT' and x axis value less than z score"),
    AND($D$67 = "LEFT", $Q115 &lt; IF($H$67="", 0, $H$67)), $R115,
    FALSE, N("Check if case is 'RIGHT' and x axis value greater than z score"),
    AND($D$67 = "RIGHT", $Q115 &gt; IF($H$67="", 0, $H$67)), $R115,
    FALSE, N("Check if case is 'TWO' and both directions"),
    AND(
        $D$67 = "TWO",
        OR($Q115 &lt; -ABS($H$67), $Q115 &gt; ABS($H$68))
    ), $R115,
    FALSE, N("Default case: Return NA()"),
    TRUE, NA()
)</f>
        <v>0.3823292022799164</v>
      </c>
      <c r="T115" s="81" t="e" cm="1">
        <f t="array" ref="T115">_xlfn.IFS(
    FALSE, N("Check if X1 shading is ON"),
    $S$48&lt;&gt;"x", NA(),
    FALSE, N("Check if case is 'LEFT' and x axis value less than z score"),
    AND($D$68 = "LEFT", $Q115 &lt; IF($H$68="", 0, $H$68)), $R115,
    FALSE, N("Check if case is 'RIGHT' and x axis value greater than z score"),
    AND($D$68 = "RIGHT", $Q115 &gt; IF($H$68="", 0, $H$68)), $R115,
    FALSE, N("Default case: Return NA()"),
    TRUE, NA()
)</f>
        <v>#N/A</v>
      </c>
      <c r="U115" s="81" t="e" cm="1">
        <f t="array" ref="U115">_xlfn.IFS(
    FALSE, N("Check if X1 shading is ON"),
    $U$48&lt;&gt;"x", NA(),
    FALSE, N("Check if case is 'LEFT' and x axis value less than z score"),
    AND($D$71 = "LEFT", $Q115 &lt; IF($H$71="", 0, $H$71)), $R115,
    FALSE, N("Check if case is 'RIGHT' and x axis value greater than z score"),
    AND($D$71 = "RIGHT", $Q115 &gt; IF($H$71="", 0, $H$71)), $R115,
    FALSE, N("Check if case is 'TWO' and both directions"),
    AND(
        $D$71 = "TWO",
        OR($Q115 &lt; -ABS($H$71), $Q115 &gt; ABS($H$71))
    ), $R115,
    FALSE, N("Default case: Return NA()"),
    TRUE, NA()
)</f>
        <v>#VALUE!</v>
      </c>
      <c r="V115" s="38"/>
      <c r="W115" s="23">
        <v>1.3333333333333313</v>
      </c>
      <c r="X115" s="23">
        <v>0.13400000000000001</v>
      </c>
      <c r="Y115" s="23">
        <f t="shared" si="15"/>
        <v>0.13400000000000001</v>
      </c>
      <c r="Z115" s="23" t="str">
        <f t="shared" si="16"/>
        <v>x</v>
      </c>
    </row>
    <row r="116" spans="1:26" ht="16" x14ac:dyDescent="0.2">
      <c r="A116" s="39"/>
      <c r="B116" s="23"/>
      <c r="C116" s="39">
        <f t="shared" si="19"/>
        <v>-2</v>
      </c>
      <c r="D116" s="39">
        <f t="shared" si="20"/>
        <v>-0.02</v>
      </c>
      <c r="E116" s="23" t="str">
        <f t="shared" ref="E116:E117" si="24">C116&amp;$H$66</f>
        <v>-2z</v>
      </c>
      <c r="F116" s="81">
        <f t="shared" si="21"/>
        <v>5.3990966513188063E-2</v>
      </c>
      <c r="G116" s="38"/>
      <c r="H116" s="16"/>
      <c r="I116" s="16"/>
      <c r="J116" s="16"/>
      <c r="K116" s="16"/>
      <c r="L116" s="16"/>
      <c r="M116" s="16"/>
      <c r="N116" s="38"/>
      <c r="O116" s="38"/>
      <c r="P116" s="38"/>
      <c r="Q116" s="46">
        <f t="shared" si="22"/>
        <v>-0.25000000000000211</v>
      </c>
      <c r="R116" s="81">
        <f t="shared" si="23"/>
        <v>0.38666811680284902</v>
      </c>
      <c r="S116" s="81" cm="1">
        <f t="array" ref="S116">_xlfn.IFS(
    FALSE, N("Check if X1 shading is ON"),
    $S$48&lt;&gt;"x", NA(),
    FALSE, N("Check if case is 'LEFT' and x axis value less than z score"),
    AND($D$67 = "LEFT", $Q116 &lt; IF($H$67="", 0, $H$67)), $R116,
    FALSE, N("Check if case is 'RIGHT' and x axis value greater than z score"),
    AND($D$67 = "RIGHT", $Q116 &gt; IF($H$67="", 0, $H$67)), $R116,
    FALSE, N("Check if case is 'TWO' and both directions"),
    AND(
        $D$67 = "TWO",
        OR($Q116 &lt; -ABS($H$67), $Q116 &gt; ABS($H$68))
    ), $R116,
    FALSE, N("Default case: Return NA()"),
    TRUE, NA()
)</f>
        <v>0.38666811680284902</v>
      </c>
      <c r="T116" s="81" t="e" cm="1">
        <f t="array" ref="T116">_xlfn.IFS(
    FALSE, N("Check if X1 shading is ON"),
    $S$48&lt;&gt;"x", NA(),
    FALSE, N("Check if case is 'LEFT' and x axis value less than z score"),
    AND($D$68 = "LEFT", $Q116 &lt; IF($H$68="", 0, $H$68)), $R116,
    FALSE, N("Check if case is 'RIGHT' and x axis value greater than z score"),
    AND($D$68 = "RIGHT", $Q116 &gt; IF($H$68="", 0, $H$68)), $R116,
    FALSE, N("Default case: Return NA()"),
    TRUE, NA()
)</f>
        <v>#N/A</v>
      </c>
      <c r="U116" s="81" t="e" cm="1">
        <f t="array" ref="U116">_xlfn.IFS(
    FALSE, N("Check if X1 shading is ON"),
    $U$48&lt;&gt;"x", NA(),
    FALSE, N("Check if case is 'LEFT' and x axis value less than z score"),
    AND($D$71 = "LEFT", $Q116 &lt; IF($H$71="", 0, $H$71)), $R116,
    FALSE, N("Check if case is 'RIGHT' and x axis value greater than z score"),
    AND($D$71 = "RIGHT", $Q116 &gt; IF($H$71="", 0, $H$71)), $R116,
    FALSE, N("Check if case is 'TWO' and both directions"),
    AND(
        $D$71 = "TWO",
        OR($Q116 &lt; -ABS($H$71), $Q116 &gt; ABS($H$71))
    ), $R116,
    FALSE, N("Default case: Return NA()"),
    TRUE, NA()
)</f>
        <v>#VALUE!</v>
      </c>
      <c r="V116" s="38"/>
      <c r="W116" s="23">
        <v>-1.1666666666666687</v>
      </c>
      <c r="X116" s="23">
        <v>0.158</v>
      </c>
      <c r="Y116" s="23">
        <f t="shared" si="15"/>
        <v>0.158</v>
      </c>
      <c r="Z116" s="23" t="str">
        <f t="shared" si="16"/>
        <v>x</v>
      </c>
    </row>
    <row r="117" spans="1:26" ht="16" x14ac:dyDescent="0.2">
      <c r="A117" s="39"/>
      <c r="B117" s="23"/>
      <c r="C117" s="39">
        <f t="shared" si="19"/>
        <v>-1</v>
      </c>
      <c r="D117" s="39">
        <f t="shared" si="20"/>
        <v>-0.02</v>
      </c>
      <c r="E117" s="23" t="str">
        <f t="shared" si="24"/>
        <v>-1z</v>
      </c>
      <c r="F117" s="81">
        <f t="shared" si="21"/>
        <v>0.24197072451914337</v>
      </c>
      <c r="G117" s="38"/>
      <c r="H117" s="16"/>
      <c r="I117" s="16"/>
      <c r="J117" s="16"/>
      <c r="K117" s="16"/>
      <c r="L117" s="16"/>
      <c r="M117" s="16"/>
      <c r="N117" s="38"/>
      <c r="O117" s="38"/>
      <c r="P117" s="38"/>
      <c r="Q117" s="46">
        <f t="shared" si="22"/>
        <v>-0.20833333333333545</v>
      </c>
      <c r="R117" s="81">
        <f t="shared" si="23"/>
        <v>0.39037794394036218</v>
      </c>
      <c r="S117" s="81" cm="1">
        <f t="array" ref="S117">_xlfn.IFS(
    FALSE, N("Check if X1 shading is ON"),
    $S$48&lt;&gt;"x", NA(),
    FALSE, N("Check if case is 'LEFT' and x axis value less than z score"),
    AND($D$67 = "LEFT", $Q117 &lt; IF($H$67="", 0, $H$67)), $R117,
    FALSE, N("Check if case is 'RIGHT' and x axis value greater than z score"),
    AND($D$67 = "RIGHT", $Q117 &gt; IF($H$67="", 0, $H$67)), $R117,
    FALSE, N("Check if case is 'TWO' and both directions"),
    AND(
        $D$67 = "TWO",
        OR($Q117 &lt; -ABS($H$67), $Q117 &gt; ABS($H$68))
    ), $R117,
    FALSE, N("Default case: Return NA()"),
    TRUE, NA()
)</f>
        <v>0.39037794394036218</v>
      </c>
      <c r="T117" s="81" t="e" cm="1">
        <f t="array" ref="T117">_xlfn.IFS(
    FALSE, N("Check if X1 shading is ON"),
    $S$48&lt;&gt;"x", NA(),
    FALSE, N("Check if case is 'LEFT' and x axis value less than z score"),
    AND($D$68 = "LEFT", $Q117 &lt; IF($H$68="", 0, $H$68)), $R117,
    FALSE, N("Check if case is 'RIGHT' and x axis value greater than z score"),
    AND($D$68 = "RIGHT", $Q117 &gt; IF($H$68="", 0, $H$68)), $R117,
    FALSE, N("Default case: Return NA()"),
    TRUE, NA()
)</f>
        <v>#N/A</v>
      </c>
      <c r="U117" s="81" t="e" cm="1">
        <f t="array" ref="U117">_xlfn.IFS(
    FALSE, N("Check if X1 shading is ON"),
    $U$48&lt;&gt;"x", NA(),
    FALSE, N("Check if case is 'LEFT' and x axis value less than z score"),
    AND($D$71 = "LEFT", $Q117 &lt; IF($H$71="", 0, $H$71)), $R117,
    FALSE, N("Check if case is 'RIGHT' and x axis value greater than z score"),
    AND($D$71 = "RIGHT", $Q117 &gt; IF($H$71="", 0, $H$71)), $R117,
    FALSE, N("Check if case is 'TWO' and both directions"),
    AND(
        $D$71 = "TWO",
        OR($Q117 &lt; -ABS($H$71), $Q117 &gt; ABS($H$71))
    ), $R117,
    FALSE, N("Default case: Return NA()"),
    TRUE, NA()
)</f>
        <v>#VALUE!</v>
      </c>
      <c r="V117" s="38"/>
      <c r="W117" s="23">
        <v>-0.83333333333333526</v>
      </c>
      <c r="X117" s="23">
        <v>0.158</v>
      </c>
      <c r="Y117" s="23">
        <f t="shared" si="15"/>
        <v>0.158</v>
      </c>
      <c r="Z117" s="23" t="str">
        <f t="shared" si="16"/>
        <v>x</v>
      </c>
    </row>
    <row r="118" spans="1:26" ht="16" x14ac:dyDescent="0.2">
      <c r="A118" s="39"/>
      <c r="B118" s="23"/>
      <c r="C118" s="39">
        <f t="shared" si="19"/>
        <v>0</v>
      </c>
      <c r="D118" s="39">
        <f t="shared" si="20"/>
        <v>-0.02</v>
      </c>
      <c r="E118" s="23">
        <f>C118</f>
        <v>0</v>
      </c>
      <c r="F118" s="81">
        <f t="shared" si="21"/>
        <v>0.3989422804014327</v>
      </c>
      <c r="G118" s="38"/>
      <c r="H118" s="16"/>
      <c r="I118" s="16"/>
      <c r="J118" s="16"/>
      <c r="K118" s="16"/>
      <c r="L118" s="16"/>
      <c r="M118" s="16"/>
      <c r="N118" s="38"/>
      <c r="O118" s="38"/>
      <c r="P118" s="38"/>
      <c r="Q118" s="46">
        <f t="shared" si="22"/>
        <v>-0.16666666666666879</v>
      </c>
      <c r="R118" s="81">
        <f t="shared" si="23"/>
        <v>0.39343971610193973</v>
      </c>
      <c r="S118" s="81" cm="1">
        <f t="array" ref="S118">_xlfn.IFS(
    FALSE, N("Check if X1 shading is ON"),
    $S$48&lt;&gt;"x", NA(),
    FALSE, N("Check if case is 'LEFT' and x axis value less than z score"),
    AND($D$67 = "LEFT", $Q118 &lt; IF($H$67="", 0, $H$67)), $R118,
    FALSE, N("Check if case is 'RIGHT' and x axis value greater than z score"),
    AND($D$67 = "RIGHT", $Q118 &gt; IF($H$67="", 0, $H$67)), $R118,
    FALSE, N("Check if case is 'TWO' and both directions"),
    AND(
        $D$67 = "TWO",
        OR($Q118 &lt; -ABS($H$67), $Q118 &gt; ABS($H$68))
    ), $R118,
    FALSE, N("Default case: Return NA()"),
    TRUE, NA()
)</f>
        <v>0.39343971610193973</v>
      </c>
      <c r="T118" s="81" t="e" cm="1">
        <f t="array" ref="T118">_xlfn.IFS(
    FALSE, N("Check if X1 shading is ON"),
    $S$48&lt;&gt;"x", NA(),
    FALSE, N("Check if case is 'LEFT' and x axis value less than z score"),
    AND($D$68 = "LEFT", $Q118 &lt; IF($H$68="", 0, $H$68)), $R118,
    FALSE, N("Check if case is 'RIGHT' and x axis value greater than z score"),
    AND($D$68 = "RIGHT", $Q118 &gt; IF($H$68="", 0, $H$68)), $R118,
    FALSE, N("Default case: Return NA()"),
    TRUE, NA()
)</f>
        <v>#N/A</v>
      </c>
      <c r="U118" s="81" t="e" cm="1">
        <f t="array" ref="U118">_xlfn.IFS(
    FALSE, N("Check if X1 shading is ON"),
    $U$48&lt;&gt;"x", NA(),
    FALSE, N("Check if case is 'LEFT' and x axis value less than z score"),
    AND($D$71 = "LEFT", $Q118 &lt; IF($H$71="", 0, $H$71)), $R118,
    FALSE, N("Check if case is 'RIGHT' and x axis value greater than z score"),
    AND($D$71 = "RIGHT", $Q118 &gt; IF($H$71="", 0, $H$71)), $R118,
    FALSE, N("Check if case is 'TWO' and both directions"),
    AND(
        $D$71 = "TWO",
        OR($Q118 &lt; -ABS($H$71), $Q118 &gt; ABS($H$71))
    ), $R118,
    FALSE, N("Default case: Return NA()"),
    TRUE, NA()
)</f>
        <v>#VALUE!</v>
      </c>
      <c r="V118" s="38"/>
      <c r="W118" s="23">
        <v>-0.66666666666666874</v>
      </c>
      <c r="X118" s="23">
        <v>0.158</v>
      </c>
      <c r="Y118" s="23">
        <f t="shared" si="15"/>
        <v>0.158</v>
      </c>
      <c r="Z118" s="23" t="str">
        <f t="shared" si="16"/>
        <v>x</v>
      </c>
    </row>
    <row r="119" spans="1:26" ht="16" x14ac:dyDescent="0.2">
      <c r="A119" s="39"/>
      <c r="B119" s="23"/>
      <c r="C119" s="39">
        <f t="shared" si="19"/>
        <v>1</v>
      </c>
      <c r="D119" s="39">
        <f t="shared" si="20"/>
        <v>-0.02</v>
      </c>
      <c r="E119" s="23" t="str">
        <f t="shared" ref="E119:E121" si="25">C119&amp;$H$66</f>
        <v>1z</v>
      </c>
      <c r="F119" s="81">
        <f t="shared" si="21"/>
        <v>0.24197072451914337</v>
      </c>
      <c r="G119" s="38"/>
      <c r="H119" s="16"/>
      <c r="I119" s="16"/>
      <c r="J119" s="16"/>
      <c r="K119" s="16"/>
      <c r="L119" s="16"/>
      <c r="M119" s="16"/>
      <c r="N119" s="38"/>
      <c r="O119" s="38"/>
      <c r="P119" s="38"/>
      <c r="Q119" s="46">
        <f t="shared" si="22"/>
        <v>-0.12500000000000214</v>
      </c>
      <c r="R119" s="81">
        <f t="shared" si="23"/>
        <v>0.39583768694474941</v>
      </c>
      <c r="S119" s="81" cm="1">
        <f t="array" ref="S119">_xlfn.IFS(
    FALSE, N("Check if X1 shading is ON"),
    $S$48&lt;&gt;"x", NA(),
    FALSE, N("Check if case is 'LEFT' and x axis value less than z score"),
    AND($D$67 = "LEFT", $Q119 &lt; IF($H$67="", 0, $H$67)), $R119,
    FALSE, N("Check if case is 'RIGHT' and x axis value greater than z score"),
    AND($D$67 = "RIGHT", $Q119 &gt; IF($H$67="", 0, $H$67)), $R119,
    FALSE, N("Check if case is 'TWO' and both directions"),
    AND(
        $D$67 = "TWO",
        OR($Q119 &lt; -ABS($H$67), $Q119 &gt; ABS($H$68))
    ), $R119,
    FALSE, N("Default case: Return NA()"),
    TRUE, NA()
)</f>
        <v>0.39583768694474941</v>
      </c>
      <c r="T119" s="81" t="e" cm="1">
        <f t="array" ref="T119">_xlfn.IFS(
    FALSE, N("Check if X1 shading is ON"),
    $S$48&lt;&gt;"x", NA(),
    FALSE, N("Check if case is 'LEFT' and x axis value less than z score"),
    AND($D$68 = "LEFT", $Q119 &lt; IF($H$68="", 0, $H$68)), $R119,
    FALSE, N("Check if case is 'RIGHT' and x axis value greater than z score"),
    AND($D$68 = "RIGHT", $Q119 &gt; IF($H$68="", 0, $H$68)), $R119,
    FALSE, N("Default case: Return NA()"),
    TRUE, NA()
)</f>
        <v>#N/A</v>
      </c>
      <c r="U119" s="81" t="e" cm="1">
        <f t="array" ref="U119">_xlfn.IFS(
    FALSE, N("Check if X1 shading is ON"),
    $U$48&lt;&gt;"x", NA(),
    FALSE, N("Check if case is 'LEFT' and x axis value less than z score"),
    AND($D$71 = "LEFT", $Q119 &lt; IF($H$71="", 0, $H$71)), $R119,
    FALSE, N("Check if case is 'RIGHT' and x axis value greater than z score"),
    AND($D$71 = "RIGHT", $Q119 &gt; IF($H$71="", 0, $H$71)), $R119,
    FALSE, N("Check if case is 'TWO' and both directions"),
    AND(
        $D$71 = "TWO",
        OR($Q119 &lt; -ABS($H$71), $Q119 &gt; ABS($H$71))
    ), $R119,
    FALSE, N("Default case: Return NA()"),
    TRUE, NA()
)</f>
        <v>#VALUE!</v>
      </c>
      <c r="V119" s="38"/>
      <c r="W119" s="23">
        <v>-0.50000000000000222</v>
      </c>
      <c r="X119" s="23">
        <v>0.158</v>
      </c>
      <c r="Y119" s="23">
        <f t="shared" si="15"/>
        <v>0.158</v>
      </c>
      <c r="Z119" s="23" t="str">
        <f t="shared" si="16"/>
        <v>x</v>
      </c>
    </row>
    <row r="120" spans="1:26" ht="16" x14ac:dyDescent="0.2">
      <c r="A120" s="39"/>
      <c r="B120" s="23"/>
      <c r="C120" s="39">
        <f t="shared" si="19"/>
        <v>2</v>
      </c>
      <c r="D120" s="39">
        <f t="shared" si="20"/>
        <v>-0.02</v>
      </c>
      <c r="E120" s="23" t="str">
        <f t="shared" si="25"/>
        <v>2z</v>
      </c>
      <c r="F120" s="81">
        <f t="shared" si="21"/>
        <v>5.3990966513188063E-2</v>
      </c>
      <c r="G120" s="38"/>
      <c r="H120" s="16"/>
      <c r="I120" s="16"/>
      <c r="J120" s="16"/>
      <c r="K120" s="16"/>
      <c r="L120" s="16"/>
      <c r="M120" s="16"/>
      <c r="N120" s="38"/>
      <c r="O120" s="38"/>
      <c r="P120" s="38"/>
      <c r="Q120" s="46">
        <f t="shared" si="22"/>
        <v>-8.333333333333548E-2</v>
      </c>
      <c r="R120" s="81">
        <f t="shared" si="23"/>
        <v>0.39755946625834188</v>
      </c>
      <c r="S120" s="81" cm="1">
        <f t="array" ref="S120">_xlfn.IFS(
    FALSE, N("Check if X1 shading is ON"),
    $S$48&lt;&gt;"x", NA(),
    FALSE, N("Check if case is 'LEFT' and x axis value less than z score"),
    AND($D$67 = "LEFT", $Q120 &lt; IF($H$67="", 0, $H$67)), $R120,
    FALSE, N("Check if case is 'RIGHT' and x axis value greater than z score"),
    AND($D$67 = "RIGHT", $Q120 &gt; IF($H$67="", 0, $H$67)), $R120,
    FALSE, N("Check if case is 'TWO' and both directions"),
    AND(
        $D$67 = "TWO",
        OR($Q120 &lt; -ABS($H$67), $Q120 &gt; ABS($H$68))
    ), $R120,
    FALSE, N("Default case: Return NA()"),
    TRUE, NA()
)</f>
        <v>0.39755946625834188</v>
      </c>
      <c r="T120" s="81" t="e" cm="1">
        <f t="array" ref="T120">_xlfn.IFS(
    FALSE, N("Check if X1 shading is ON"),
    $S$48&lt;&gt;"x", NA(),
    FALSE, N("Check if case is 'LEFT' and x axis value less than z score"),
    AND($D$68 = "LEFT", $Q120 &lt; IF($H$68="", 0, $H$68)), $R120,
    FALSE, N("Check if case is 'RIGHT' and x axis value greater than z score"),
    AND($D$68 = "RIGHT", $Q120 &gt; IF($H$68="", 0, $H$68)), $R120,
    FALSE, N("Default case: Return NA()"),
    TRUE, NA()
)</f>
        <v>#N/A</v>
      </c>
      <c r="U120" s="81" t="e" cm="1">
        <f t="array" ref="U120">_xlfn.IFS(
    FALSE, N("Check if X1 shading is ON"),
    $U$48&lt;&gt;"x", NA(),
    FALSE, N("Check if case is 'LEFT' and x axis value less than z score"),
    AND($D$71 = "LEFT", $Q120 &lt; IF($H$71="", 0, $H$71)), $R120,
    FALSE, N("Check if case is 'RIGHT' and x axis value greater than z score"),
    AND($D$71 = "RIGHT", $Q120 &gt; IF($H$71="", 0, $H$71)), $R120,
    FALSE, N("Check if case is 'TWO' and both directions"),
    AND(
        $D$71 = "TWO",
        OR($Q120 &lt; -ABS($H$71), $Q120 &gt; ABS($H$71))
    ), $R120,
    FALSE, N("Default case: Return NA()"),
    TRUE, NA()
)</f>
        <v>#VALUE!</v>
      </c>
      <c r="V120" s="38"/>
      <c r="W120" s="23">
        <v>-0.33333333333333548</v>
      </c>
      <c r="X120" s="23">
        <v>0.158</v>
      </c>
      <c r="Y120" s="23">
        <f t="shared" si="15"/>
        <v>0.158</v>
      </c>
      <c r="Z120" s="23" t="str">
        <f t="shared" si="16"/>
        <v>x</v>
      </c>
    </row>
    <row r="121" spans="1:26" ht="16" x14ac:dyDescent="0.2">
      <c r="A121" s="39"/>
      <c r="B121" s="23"/>
      <c r="C121" s="39">
        <f t="shared" si="19"/>
        <v>3</v>
      </c>
      <c r="D121" s="39">
        <f t="shared" si="20"/>
        <v>-0.02</v>
      </c>
      <c r="E121" s="23" t="str">
        <f t="shared" si="25"/>
        <v>3z</v>
      </c>
      <c r="F121" s="81">
        <f t="shared" si="21"/>
        <v>4.4318484119380075E-3</v>
      </c>
      <c r="G121" s="38"/>
      <c r="H121" s="16"/>
      <c r="I121" s="16"/>
      <c r="J121" s="16"/>
      <c r="K121" s="16"/>
      <c r="L121" s="16"/>
      <c r="M121" s="16"/>
      <c r="N121" s="38"/>
      <c r="O121" s="38"/>
      <c r="P121" s="38"/>
      <c r="Q121" s="46">
        <f t="shared" si="22"/>
        <v>-4.1666666666668815E-2</v>
      </c>
      <c r="R121" s="81">
        <f t="shared" si="23"/>
        <v>0.39859612660068527</v>
      </c>
      <c r="S121" s="81" cm="1">
        <f t="array" ref="S121">_xlfn.IFS(
    FALSE, N("Check if X1 shading is ON"),
    $S$48&lt;&gt;"x", NA(),
    FALSE, N("Check if case is 'LEFT' and x axis value less than z score"),
    AND($D$67 = "LEFT", $Q121 &lt; IF($H$67="", 0, $H$67)), $R121,
    FALSE, N("Check if case is 'RIGHT' and x axis value greater than z score"),
    AND($D$67 = "RIGHT", $Q121 &gt; IF($H$67="", 0, $H$67)), $R121,
    FALSE, N("Check if case is 'TWO' and both directions"),
    AND(
        $D$67 = "TWO",
        OR($Q121 &lt; -ABS($H$67), $Q121 &gt; ABS($H$68))
    ), $R121,
    FALSE, N("Default case: Return NA()"),
    TRUE, NA()
)</f>
        <v>0.39859612660068527</v>
      </c>
      <c r="T121" s="81" t="e" cm="1">
        <f t="array" ref="T121">_xlfn.IFS(
    FALSE, N("Check if X1 shading is ON"),
    $S$48&lt;&gt;"x", NA(),
    FALSE, N("Check if case is 'LEFT' and x axis value less than z score"),
    AND($D$68 = "LEFT", $Q121 &lt; IF($H$68="", 0, $H$68)), $R121,
    FALSE, N("Check if case is 'RIGHT' and x axis value greater than z score"),
    AND($D$68 = "RIGHT", $Q121 &gt; IF($H$68="", 0, $H$68)), $R121,
    FALSE, N("Default case: Return NA()"),
    TRUE, NA()
)</f>
        <v>#N/A</v>
      </c>
      <c r="U121" s="81" t="e" cm="1">
        <f t="array" ref="U121">_xlfn.IFS(
    FALSE, N("Check if X1 shading is ON"),
    $U$48&lt;&gt;"x", NA(),
    FALSE, N("Check if case is 'LEFT' and x axis value less than z score"),
    AND($D$71 = "LEFT", $Q121 &lt; IF($H$71="", 0, $H$71)), $R121,
    FALSE, N("Check if case is 'RIGHT' and x axis value greater than z score"),
    AND($D$71 = "RIGHT", $Q121 &gt; IF($H$71="", 0, $H$71)), $R121,
    FALSE, N("Check if case is 'TWO' and both directions"),
    AND(
        $D$71 = "TWO",
        OR($Q121 &lt; -ABS($H$71), $Q121 &gt; ABS($H$71))
    ), $R121,
    FALSE, N("Default case: Return NA()"),
    TRUE, NA()
)</f>
        <v>#VALUE!</v>
      </c>
      <c r="V121" s="38"/>
      <c r="W121" s="23">
        <v>-0.16666666666666879</v>
      </c>
      <c r="X121" s="23">
        <v>0.158</v>
      </c>
      <c r="Y121" s="23">
        <f t="shared" si="15"/>
        <v>0.158</v>
      </c>
      <c r="Z121" s="23" t="str">
        <f t="shared" si="16"/>
        <v>x</v>
      </c>
    </row>
    <row r="122" spans="1:26" ht="16" x14ac:dyDescent="0.2">
      <c r="A122" s="39"/>
      <c r="B122" s="23"/>
      <c r="C122" s="23"/>
      <c r="D122" s="39"/>
      <c r="E122" s="39"/>
      <c r="F122" s="39"/>
      <c r="G122" s="38"/>
      <c r="H122" s="16"/>
      <c r="I122" s="16"/>
      <c r="J122" s="16"/>
      <c r="K122" s="16"/>
      <c r="L122" s="16"/>
      <c r="M122" s="16"/>
      <c r="N122" s="16"/>
      <c r="O122" s="38"/>
      <c r="P122" s="38"/>
      <c r="Q122" s="46">
        <f t="shared" si="22"/>
        <v>-2.1510571102112408E-15</v>
      </c>
      <c r="R122" s="81">
        <f t="shared" si="23"/>
        <v>0.3989422804014327</v>
      </c>
      <c r="S122" s="81" cm="1">
        <f t="array" ref="S122">_xlfn.IFS(
    FALSE, N("Check if X1 shading is ON"),
    $S$48&lt;&gt;"x", NA(),
    FALSE, N("Check if case is 'LEFT' and x axis value less than z score"),
    AND($D$67 = "LEFT", $Q122 &lt; IF($H$67="", 0, $H$67)), $R122,
    FALSE, N("Check if case is 'RIGHT' and x axis value greater than z score"),
    AND($D$67 = "RIGHT", $Q122 &gt; IF($H$67="", 0, $H$67)), $R122,
    FALSE, N("Check if case is 'TWO' and both directions"),
    AND(
        $D$67 = "TWO",
        OR($Q122 &lt; -ABS($H$67), $Q122 &gt; ABS($H$68))
    ), $R122,
    FALSE, N("Default case: Return NA()"),
    TRUE, NA()
)</f>
        <v>0.3989422804014327</v>
      </c>
      <c r="T122" s="81" t="e" cm="1">
        <f t="array" ref="T122">_xlfn.IFS(
    FALSE, N("Check if X1 shading is ON"),
    $S$48&lt;&gt;"x", NA(),
    FALSE, N("Check if case is 'LEFT' and x axis value less than z score"),
    AND($D$68 = "LEFT", $Q122 &lt; IF($H$68="", 0, $H$68)), $R122,
    FALSE, N("Check if case is 'RIGHT' and x axis value greater than z score"),
    AND($D$68 = "RIGHT", $Q122 &gt; IF($H$68="", 0, $H$68)), $R122,
    FALSE, N("Default case: Return NA()"),
    TRUE, NA()
)</f>
        <v>#N/A</v>
      </c>
      <c r="U122" s="81" t="e" cm="1">
        <f t="array" ref="U122">_xlfn.IFS(
    FALSE, N("Check if X1 shading is ON"),
    $U$48&lt;&gt;"x", NA(),
    FALSE, N("Check if case is 'LEFT' and x axis value less than z score"),
    AND($D$71 = "LEFT", $Q122 &lt; IF($H$71="", 0, $H$71)), $R122,
    FALSE, N("Check if case is 'RIGHT' and x axis value greater than z score"),
    AND($D$71 = "RIGHT", $Q122 &gt; IF($H$71="", 0, $H$71)), $R122,
    FALSE, N("Check if case is 'TWO' and both directions"),
    AND(
        $D$71 = "TWO",
        OR($Q122 &lt; -ABS($H$71), $Q122 &gt; ABS($H$71))
    ), $R122,
    FALSE, N("Default case: Return NA()"),
    TRUE, NA()
)</f>
        <v>#VALUE!</v>
      </c>
      <c r="V122" s="38"/>
      <c r="W122" s="23">
        <v>0.16666666666666449</v>
      </c>
      <c r="X122" s="23">
        <v>0.158</v>
      </c>
      <c r="Y122" s="23">
        <f t="shared" si="15"/>
        <v>0.158</v>
      </c>
      <c r="Z122" s="23" t="str">
        <f t="shared" si="16"/>
        <v>x</v>
      </c>
    </row>
    <row r="123" spans="1:26" ht="19" x14ac:dyDescent="0.25">
      <c r="A123" s="78" t="s">
        <v>107</v>
      </c>
      <c r="B123" s="23"/>
      <c r="C123" s="23"/>
      <c r="D123" s="39"/>
      <c r="E123" s="39"/>
      <c r="F123" s="39"/>
      <c r="G123" s="38"/>
      <c r="H123" s="16"/>
      <c r="I123" s="16"/>
      <c r="J123" s="16"/>
      <c r="K123" s="16"/>
      <c r="L123" s="16"/>
      <c r="M123" s="16"/>
      <c r="N123" s="16"/>
      <c r="O123" s="38"/>
      <c r="P123" s="38"/>
      <c r="Q123" s="46">
        <f t="shared" si="22"/>
        <v>4.1666666666664513E-2</v>
      </c>
      <c r="R123" s="81">
        <f t="shared" si="23"/>
        <v>0.39859612660068539</v>
      </c>
      <c r="S123" s="81" cm="1">
        <f t="array" ref="S123">_xlfn.IFS(
    FALSE, N("Check if X1 shading is ON"),
    $S$48&lt;&gt;"x", NA(),
    FALSE, N("Check if case is 'LEFT' and x axis value less than z score"),
    AND($D$67 = "LEFT", $Q123 &lt; IF($H$67="", 0, $H$67)), $R123,
    FALSE, N("Check if case is 'RIGHT' and x axis value greater than z score"),
    AND($D$67 = "RIGHT", $Q123 &gt; IF($H$67="", 0, $H$67)), $R123,
    FALSE, N("Check if case is 'TWO' and both directions"),
    AND(
        $D$67 = "TWO",
        OR($Q123 &lt; -ABS($H$67), $Q123 &gt; ABS($H$68))
    ), $R123,
    FALSE, N("Default case: Return NA()"),
    TRUE, NA()
)</f>
        <v>0.39859612660068539</v>
      </c>
      <c r="T123" s="81" t="e" cm="1">
        <f t="array" ref="T123">_xlfn.IFS(
    FALSE, N("Check if X1 shading is ON"),
    $S$48&lt;&gt;"x", NA(),
    FALSE, N("Check if case is 'LEFT' and x axis value less than z score"),
    AND($D$68 = "LEFT", $Q123 &lt; IF($H$68="", 0, $H$68)), $R123,
    FALSE, N("Check if case is 'RIGHT' and x axis value greater than z score"),
    AND($D$68 = "RIGHT", $Q123 &gt; IF($H$68="", 0, $H$68)), $R123,
    FALSE, N("Default case: Return NA()"),
    TRUE, NA()
)</f>
        <v>#N/A</v>
      </c>
      <c r="U123" s="81" t="e" cm="1">
        <f t="array" ref="U123">_xlfn.IFS(
    FALSE, N("Check if X1 shading is ON"),
    $U$48&lt;&gt;"x", NA(),
    FALSE, N("Check if case is 'LEFT' and x axis value less than z score"),
    AND($D$71 = "LEFT", $Q123 &lt; IF($H$71="", 0, $H$71)), $R123,
    FALSE, N("Check if case is 'RIGHT' and x axis value greater than z score"),
    AND($D$71 = "RIGHT", $Q123 &gt; IF($H$71="", 0, $H$71)), $R123,
    FALSE, N("Check if case is 'TWO' and both directions"),
    AND(
        $D$71 = "TWO",
        OR($Q123 &lt; -ABS($H$71), $Q123 &gt; ABS($H$71))
    ), $R123,
    FALSE, N("Default case: Return NA()"),
    TRUE, NA()
)</f>
        <v>#VALUE!</v>
      </c>
      <c r="V123" s="38"/>
      <c r="W123" s="23">
        <v>0.33333333333333115</v>
      </c>
      <c r="X123" s="23">
        <v>0.158</v>
      </c>
      <c r="Y123" s="23">
        <f t="shared" si="15"/>
        <v>0.158</v>
      </c>
      <c r="Z123" s="23" t="str">
        <f t="shared" si="16"/>
        <v>x</v>
      </c>
    </row>
    <row r="124" spans="1:26" ht="17" x14ac:dyDescent="0.2">
      <c r="A124" s="44" t="s">
        <v>289</v>
      </c>
      <c r="B124" s="5" t="s">
        <v>290</v>
      </c>
      <c r="C124" s="45" t="s">
        <v>392</v>
      </c>
      <c r="D124" s="44" t="s">
        <v>393</v>
      </c>
      <c r="E124" s="45" t="s">
        <v>394</v>
      </c>
      <c r="F124" s="39"/>
      <c r="G124" s="38"/>
      <c r="H124" s="38"/>
      <c r="I124" s="38"/>
      <c r="J124" s="38"/>
      <c r="K124" s="38"/>
      <c r="L124" s="38"/>
      <c r="M124" s="38"/>
      <c r="N124" s="16"/>
      <c r="O124" s="38"/>
      <c r="P124" s="38"/>
      <c r="Q124" s="46">
        <f t="shared" si="22"/>
        <v>8.3333333333331178E-2</v>
      </c>
      <c r="R124" s="81">
        <f t="shared" si="23"/>
        <v>0.39755946625834204</v>
      </c>
      <c r="S124" s="81" cm="1">
        <f t="array" ref="S124">_xlfn.IFS(
    FALSE, N("Check if X1 shading is ON"),
    $S$48&lt;&gt;"x", NA(),
    FALSE, N("Check if case is 'LEFT' and x axis value less than z score"),
    AND($D$67 = "LEFT", $Q124 &lt; IF($H$67="", 0, $H$67)), $R124,
    FALSE, N("Check if case is 'RIGHT' and x axis value greater than z score"),
    AND($D$67 = "RIGHT", $Q124 &gt; IF($H$67="", 0, $H$67)), $R124,
    FALSE, N("Check if case is 'TWO' and both directions"),
    AND(
        $D$67 = "TWO",
        OR($Q124 &lt; -ABS($H$67), $Q124 &gt; ABS($H$68))
    ), $R124,
    FALSE, N("Default case: Return NA()"),
    TRUE, NA()
)</f>
        <v>0.39755946625834204</v>
      </c>
      <c r="T124" s="81" t="e" cm="1">
        <f t="array" ref="T124">_xlfn.IFS(
    FALSE, N("Check if X1 shading is ON"),
    $S$48&lt;&gt;"x", NA(),
    FALSE, N("Check if case is 'LEFT' and x axis value less than z score"),
    AND($D$68 = "LEFT", $Q124 &lt; IF($H$68="", 0, $H$68)), $R124,
    FALSE, N("Check if case is 'RIGHT' and x axis value greater than z score"),
    AND($D$68 = "RIGHT", $Q124 &gt; IF($H$68="", 0, $H$68)), $R124,
    FALSE, N("Default case: Return NA()"),
    TRUE, NA()
)</f>
        <v>#N/A</v>
      </c>
      <c r="U124" s="81" t="e" cm="1">
        <f t="array" ref="U124">_xlfn.IFS(
    FALSE, N("Check if X1 shading is ON"),
    $U$48&lt;&gt;"x", NA(),
    FALSE, N("Check if case is 'LEFT' and x axis value less than z score"),
    AND($D$71 = "LEFT", $Q124 &lt; IF($H$71="", 0, $H$71)), $R124,
    FALSE, N("Check if case is 'RIGHT' and x axis value greater than z score"),
    AND($D$71 = "RIGHT", $Q124 &gt; IF($H$71="", 0, $H$71)), $R124,
    FALSE, N("Check if case is 'TWO' and both directions"),
    AND(
        $D$71 = "TWO",
        OR($Q124 &lt; -ABS($H$71), $Q124 &gt; ABS($H$71))
    ), $R124,
    FALSE, N("Default case: Return NA()"),
    TRUE, NA()
)</f>
        <v>#VALUE!</v>
      </c>
      <c r="V124" s="38"/>
      <c r="W124" s="23">
        <v>0.49999999999999789</v>
      </c>
      <c r="X124" s="23">
        <v>0.158</v>
      </c>
      <c r="Y124" s="23">
        <f t="shared" si="15"/>
        <v>0.158</v>
      </c>
      <c r="Z124" s="23" t="str">
        <f t="shared" si="16"/>
        <v>x</v>
      </c>
    </row>
    <row r="125" spans="1:26" ht="16" x14ac:dyDescent="0.2">
      <c r="A125" s="39" t="str">
        <f>L49</f>
        <v>x</v>
      </c>
      <c r="B125" s="23">
        <v>-0.02</v>
      </c>
      <c r="C125" s="39">
        <v>-3.5</v>
      </c>
      <c r="D125" s="39">
        <f>IF(
    A125="x",
    B125,
    NA()
)</f>
        <v>-0.02</v>
      </c>
      <c r="E125" s="47">
        <v>5.0000000000000001E-3</v>
      </c>
      <c r="F125" s="39"/>
      <c r="G125" s="38"/>
      <c r="H125" s="38"/>
      <c r="I125" s="38"/>
      <c r="J125" s="38"/>
      <c r="K125" s="38"/>
      <c r="L125" s="38"/>
      <c r="M125" s="38"/>
      <c r="N125" s="16"/>
      <c r="O125" s="38"/>
      <c r="P125" s="38"/>
      <c r="Q125" s="46">
        <f t="shared" si="22"/>
        <v>0.12499999999999784</v>
      </c>
      <c r="R125" s="81">
        <f t="shared" si="23"/>
        <v>0.39583768694474958</v>
      </c>
      <c r="S125" s="81" cm="1">
        <f t="array" ref="S125">_xlfn.IFS(
    FALSE, N("Check if X1 shading is ON"),
    $S$48&lt;&gt;"x", NA(),
    FALSE, N("Check if case is 'LEFT' and x axis value less than z score"),
    AND($D$67 = "LEFT", $Q125 &lt; IF($H$67="", 0, $H$67)), $R125,
    FALSE, N("Check if case is 'RIGHT' and x axis value greater than z score"),
    AND($D$67 = "RIGHT", $Q125 &gt; IF($H$67="", 0, $H$67)), $R125,
    FALSE, N("Check if case is 'TWO' and both directions"),
    AND(
        $D$67 = "TWO",
        OR($Q125 &lt; -ABS($H$67), $Q125 &gt; ABS($H$68))
    ), $R125,
    FALSE, N("Default case: Return NA()"),
    TRUE, NA()
)</f>
        <v>0.39583768694474958</v>
      </c>
      <c r="T125" s="81" t="e" cm="1">
        <f t="array" ref="T125">_xlfn.IFS(
    FALSE, N("Check if X1 shading is ON"),
    $S$48&lt;&gt;"x", NA(),
    FALSE, N("Check if case is 'LEFT' and x axis value less than z score"),
    AND($D$68 = "LEFT", $Q125 &lt; IF($H$68="", 0, $H$68)), $R125,
    FALSE, N("Check if case is 'RIGHT' and x axis value greater than z score"),
    AND($D$68 = "RIGHT", $Q125 &gt; IF($H$68="", 0, $H$68)), $R125,
    FALSE, N("Default case: Return NA()"),
    TRUE, NA()
)</f>
        <v>#N/A</v>
      </c>
      <c r="U125" s="81" t="e" cm="1">
        <f t="array" ref="U125">_xlfn.IFS(
    FALSE, N("Check if X1 shading is ON"),
    $U$48&lt;&gt;"x", NA(),
    FALSE, N("Check if case is 'LEFT' and x axis value less than z score"),
    AND($D$71 = "LEFT", $Q125 &lt; IF($H$71="", 0, $H$71)), $R125,
    FALSE, N("Check if case is 'RIGHT' and x axis value greater than z score"),
    AND($D$71 = "RIGHT", $Q125 &gt; IF($H$71="", 0, $H$71)), $R125,
    FALSE, N("Check if case is 'TWO' and both directions"),
    AND(
        $D$71 = "TWO",
        OR($Q125 &lt; -ABS($H$71), $Q125 &gt; ABS($H$71))
    ), $R125,
    FALSE, N("Default case: Return NA()"),
    TRUE, NA()
)</f>
        <v>#VALUE!</v>
      </c>
      <c r="V125" s="38"/>
      <c r="W125" s="23">
        <v>0.66666666666666441</v>
      </c>
      <c r="X125" s="23">
        <v>0.158</v>
      </c>
      <c r="Y125" s="23">
        <f t="shared" si="15"/>
        <v>0.158</v>
      </c>
      <c r="Z125" s="23" t="str">
        <f t="shared" si="16"/>
        <v>x</v>
      </c>
    </row>
    <row r="126" spans="1:26" ht="16" x14ac:dyDescent="0.2">
      <c r="A126" s="39"/>
      <c r="B126" s="23"/>
      <c r="C126" s="39">
        <f t="shared" ref="C126:C132" si="26">C125+1</f>
        <v>-2.5</v>
      </c>
      <c r="D126" s="39">
        <f>D125</f>
        <v>-0.02</v>
      </c>
      <c r="E126" s="47">
        <v>0.02</v>
      </c>
      <c r="F126" s="39"/>
      <c r="G126" s="38"/>
      <c r="H126" s="38"/>
      <c r="I126" s="38"/>
      <c r="J126" s="38"/>
      <c r="K126" s="38"/>
      <c r="L126" s="38"/>
      <c r="M126" s="38"/>
      <c r="N126" s="16"/>
      <c r="O126" s="38"/>
      <c r="P126" s="38"/>
      <c r="Q126" s="46">
        <f t="shared" si="22"/>
        <v>0.16666666666666449</v>
      </c>
      <c r="R126" s="81">
        <f t="shared" si="23"/>
        <v>0.39343971610194006</v>
      </c>
      <c r="S126" s="81" cm="1">
        <f t="array" ref="S126">_xlfn.IFS(
    FALSE, N("Check if X1 shading is ON"),
    $S$48&lt;&gt;"x", NA(),
    FALSE, N("Check if case is 'LEFT' and x axis value less than z score"),
    AND($D$67 = "LEFT", $Q126 &lt; IF($H$67="", 0, $H$67)), $R126,
    FALSE, N("Check if case is 'RIGHT' and x axis value greater than z score"),
    AND($D$67 = "RIGHT", $Q126 &gt; IF($H$67="", 0, $H$67)), $R126,
    FALSE, N("Check if case is 'TWO' and both directions"),
    AND(
        $D$67 = "TWO",
        OR($Q126 &lt; -ABS($H$67), $Q126 &gt; ABS($H$68))
    ), $R126,
    FALSE, N("Default case: Return NA()"),
    TRUE, NA()
)</f>
        <v>0.39343971610194006</v>
      </c>
      <c r="T126" s="81" t="e" cm="1">
        <f t="array" ref="T126">_xlfn.IFS(
    FALSE, N("Check if X1 shading is ON"),
    $S$48&lt;&gt;"x", NA(),
    FALSE, N("Check if case is 'LEFT' and x axis value less than z score"),
    AND($D$68 = "LEFT", $Q126 &lt; IF($H$68="", 0, $H$68)), $R126,
    FALSE, N("Check if case is 'RIGHT' and x axis value greater than z score"),
    AND($D$68 = "RIGHT", $Q126 &gt; IF($H$68="", 0, $H$68)), $R126,
    FALSE, N("Default case: Return NA()"),
    TRUE, NA()
)</f>
        <v>#N/A</v>
      </c>
      <c r="U126" s="81" t="e" cm="1">
        <f t="array" ref="U126">_xlfn.IFS(
    FALSE, N("Check if X1 shading is ON"),
    $U$48&lt;&gt;"x", NA(),
    FALSE, N("Check if case is 'LEFT' and x axis value less than z score"),
    AND($D$71 = "LEFT", $Q126 &lt; IF($H$71="", 0, $H$71)), $R126,
    FALSE, N("Check if case is 'RIGHT' and x axis value greater than z score"),
    AND($D$71 = "RIGHT", $Q126 &gt; IF($H$71="", 0, $H$71)), $R126,
    FALSE, N("Check if case is 'TWO' and both directions"),
    AND(
        $D$71 = "TWO",
        OR($Q126 &lt; -ABS($H$71), $Q126 &gt; ABS($H$71))
    ), $R126,
    FALSE, N("Default case: Return NA()"),
    TRUE, NA()
)</f>
        <v>#VALUE!</v>
      </c>
      <c r="V126" s="38"/>
      <c r="W126" s="23">
        <v>0.83333333333333093</v>
      </c>
      <c r="X126" s="23">
        <v>0.158</v>
      </c>
      <c r="Y126" s="23">
        <f t="shared" si="15"/>
        <v>0.158</v>
      </c>
      <c r="Z126" s="23" t="str">
        <f t="shared" si="16"/>
        <v>x</v>
      </c>
    </row>
    <row r="127" spans="1:26" ht="16" x14ac:dyDescent="0.2">
      <c r="A127" s="39"/>
      <c r="B127" s="23"/>
      <c r="C127" s="39">
        <f t="shared" si="26"/>
        <v>-1.5</v>
      </c>
      <c r="D127" s="39">
        <f t="shared" ref="D127:D132" si="27">D126</f>
        <v>-0.02</v>
      </c>
      <c r="E127" s="47">
        <v>0.13500000000000001</v>
      </c>
      <c r="F127" s="39"/>
      <c r="G127" s="38"/>
      <c r="H127" s="38"/>
      <c r="I127" s="38"/>
      <c r="J127" s="38"/>
      <c r="K127" s="38"/>
      <c r="L127" s="38"/>
      <c r="M127" s="38"/>
      <c r="N127" s="16"/>
      <c r="O127" s="38"/>
      <c r="P127" s="38"/>
      <c r="Q127" s="46">
        <f t="shared" si="22"/>
        <v>0.20833333333333115</v>
      </c>
      <c r="R127" s="81">
        <f t="shared" si="23"/>
        <v>0.39037794394036252</v>
      </c>
      <c r="S127" s="81" cm="1">
        <f t="array" ref="S127">_xlfn.IFS(
    FALSE, N("Check if X1 shading is ON"),
    $S$48&lt;&gt;"x", NA(),
    FALSE, N("Check if case is 'LEFT' and x axis value less than z score"),
    AND($D$67 = "LEFT", $Q127 &lt; IF($H$67="", 0, $H$67)), $R127,
    FALSE, N("Check if case is 'RIGHT' and x axis value greater than z score"),
    AND($D$67 = "RIGHT", $Q127 &gt; IF($H$67="", 0, $H$67)), $R127,
    FALSE, N("Check if case is 'TWO' and both directions"),
    AND(
        $D$67 = "TWO",
        OR($Q127 &lt; -ABS($H$67), $Q127 &gt; ABS($H$68))
    ), $R127,
    FALSE, N("Default case: Return NA()"),
    TRUE, NA()
)</f>
        <v>0.39037794394036252</v>
      </c>
      <c r="T127" s="81" t="e" cm="1">
        <f t="array" ref="T127">_xlfn.IFS(
    FALSE, N("Check if X1 shading is ON"),
    $S$48&lt;&gt;"x", NA(),
    FALSE, N("Check if case is 'LEFT' and x axis value less than z score"),
    AND($D$68 = "LEFT", $Q127 &lt; IF($H$68="", 0, $H$68)), $R127,
    FALSE, N("Check if case is 'RIGHT' and x axis value greater than z score"),
    AND($D$68 = "RIGHT", $Q127 &gt; IF($H$68="", 0, $H$68)), $R127,
    FALSE, N("Default case: Return NA()"),
    TRUE, NA()
)</f>
        <v>#N/A</v>
      </c>
      <c r="U127" s="81" t="e" cm="1">
        <f t="array" ref="U127">_xlfn.IFS(
    FALSE, N("Check if X1 shading is ON"),
    $U$48&lt;&gt;"x", NA(),
    FALSE, N("Check if case is 'LEFT' and x axis value less than z score"),
    AND($D$71 = "LEFT", $Q127 &lt; IF($H$71="", 0, $H$71)), $R127,
    FALSE, N("Check if case is 'RIGHT' and x axis value greater than z score"),
    AND($D$71 = "RIGHT", $Q127 &gt; IF($H$71="", 0, $H$71)), $R127,
    FALSE, N("Check if case is 'TWO' and both directions"),
    AND(
        $D$71 = "TWO",
        OR($Q127 &lt; -ABS($H$71), $Q127 &gt; ABS($H$71))
    ), $R127,
    FALSE, N("Default case: Return NA()"),
    TRUE, NA()
)</f>
        <v>#VALUE!</v>
      </c>
      <c r="V127" s="38"/>
      <c r="W127" s="23">
        <v>1.1666666666666643</v>
      </c>
      <c r="X127" s="23">
        <v>0.158</v>
      </c>
      <c r="Y127" s="23">
        <f t="shared" si="15"/>
        <v>0.158</v>
      </c>
      <c r="Z127" s="23" t="str">
        <f t="shared" si="16"/>
        <v>x</v>
      </c>
    </row>
    <row r="128" spans="1:26" ht="16" x14ac:dyDescent="0.2">
      <c r="A128" s="39"/>
      <c r="B128" s="23"/>
      <c r="C128" s="39">
        <f t="shared" si="26"/>
        <v>-0.5</v>
      </c>
      <c r="D128" s="39">
        <f t="shared" si="27"/>
        <v>-0.02</v>
      </c>
      <c r="E128" s="47">
        <v>0.34</v>
      </c>
      <c r="F128" s="39"/>
      <c r="G128" s="38"/>
      <c r="H128" s="38"/>
      <c r="I128" s="38"/>
      <c r="J128" s="38"/>
      <c r="K128" s="38"/>
      <c r="L128" s="38"/>
      <c r="M128" s="38"/>
      <c r="N128" s="16"/>
      <c r="O128" s="38"/>
      <c r="P128" s="38"/>
      <c r="Q128" s="46">
        <f t="shared" si="22"/>
        <v>0.24999999999999781</v>
      </c>
      <c r="R128" s="81">
        <f t="shared" si="23"/>
        <v>0.3866681168028494</v>
      </c>
      <c r="S128" s="81" cm="1">
        <f t="array" ref="S128">_xlfn.IFS(
    FALSE, N("Check if X1 shading is ON"),
    $S$48&lt;&gt;"x", NA(),
    FALSE, N("Check if case is 'LEFT' and x axis value less than z score"),
    AND($D$67 = "LEFT", $Q128 &lt; IF($H$67="", 0, $H$67)), $R128,
    FALSE, N("Check if case is 'RIGHT' and x axis value greater than z score"),
    AND($D$67 = "RIGHT", $Q128 &gt; IF($H$67="", 0, $H$67)), $R128,
    FALSE, N("Check if case is 'TWO' and both directions"),
    AND(
        $D$67 = "TWO",
        OR($Q128 &lt; -ABS($H$67), $Q128 &gt; ABS($H$68))
    ), $R128,
    FALSE, N("Default case: Return NA()"),
    TRUE, NA()
)</f>
        <v>0.3866681168028494</v>
      </c>
      <c r="T128" s="81" t="e" cm="1">
        <f t="array" ref="T128">_xlfn.IFS(
    FALSE, N("Check if X1 shading is ON"),
    $S$48&lt;&gt;"x", NA(),
    FALSE, N("Check if case is 'LEFT' and x axis value less than z score"),
    AND($D$68 = "LEFT", $Q128 &lt; IF($H$68="", 0, $H$68)), $R128,
    FALSE, N("Check if case is 'RIGHT' and x axis value greater than z score"),
    AND($D$68 = "RIGHT", $Q128 &gt; IF($H$68="", 0, $H$68)), $R128,
    FALSE, N("Default case: Return NA()"),
    TRUE, NA()
)</f>
        <v>#N/A</v>
      </c>
      <c r="U128" s="81" t="e" cm="1">
        <f t="array" ref="U128">_xlfn.IFS(
    FALSE, N("Check if X1 shading is ON"),
    $U$48&lt;&gt;"x", NA(),
    FALSE, N("Check if case is 'LEFT' and x axis value less than z score"),
    AND($D$71 = "LEFT", $Q128 &lt; IF($H$71="", 0, $H$71)), $R128,
    FALSE, N("Check if case is 'RIGHT' and x axis value greater than z score"),
    AND($D$71 = "RIGHT", $Q128 &gt; IF($H$71="", 0, $H$71)), $R128,
    FALSE, N("Check if case is 'TWO' and both directions"),
    AND(
        $D$71 = "TWO",
        OR($Q128 &lt; -ABS($H$71), $Q128 &gt; ABS($H$71))
    ), $R128,
    FALSE, N("Default case: Return NA()"),
    TRUE, NA()
)</f>
        <v>#VALUE!</v>
      </c>
      <c r="V128" s="38"/>
      <c r="W128" s="23">
        <v>-1.1666666666666687</v>
      </c>
      <c r="X128" s="23">
        <v>0.182</v>
      </c>
      <c r="Y128" s="23">
        <f t="shared" si="15"/>
        <v>0.182</v>
      </c>
      <c r="Z128" s="23" t="str">
        <f t="shared" si="16"/>
        <v>x</v>
      </c>
    </row>
    <row r="129" spans="1:26" ht="16" x14ac:dyDescent="0.2">
      <c r="A129" s="39"/>
      <c r="B129" s="23"/>
      <c r="C129" s="39">
        <f t="shared" si="26"/>
        <v>0.5</v>
      </c>
      <c r="D129" s="39">
        <f t="shared" si="27"/>
        <v>-0.02</v>
      </c>
      <c r="E129" s="47">
        <v>0.34</v>
      </c>
      <c r="F129" s="39"/>
      <c r="G129" s="38"/>
      <c r="H129" s="38"/>
      <c r="I129" s="38"/>
      <c r="J129" s="38"/>
      <c r="K129" s="38"/>
      <c r="L129" s="38"/>
      <c r="M129" s="38"/>
      <c r="N129" s="16"/>
      <c r="O129" s="38"/>
      <c r="P129" s="38"/>
      <c r="Q129" s="46">
        <f t="shared" si="22"/>
        <v>0.29166666666666446</v>
      </c>
      <c r="R129" s="81">
        <f t="shared" si="23"/>
        <v>0.3823292022799169</v>
      </c>
      <c r="S129" s="81" cm="1">
        <f t="array" ref="S129">_xlfn.IFS(
    FALSE, N("Check if X1 shading is ON"),
    $S$48&lt;&gt;"x", NA(),
    FALSE, N("Check if case is 'LEFT' and x axis value less than z score"),
    AND($D$67 = "LEFT", $Q129 &lt; IF($H$67="", 0, $H$67)), $R129,
    FALSE, N("Check if case is 'RIGHT' and x axis value greater than z score"),
    AND($D$67 = "RIGHT", $Q129 &gt; IF($H$67="", 0, $H$67)), $R129,
    FALSE, N("Check if case is 'TWO' and both directions"),
    AND(
        $D$67 = "TWO",
        OR($Q129 &lt; -ABS($H$67), $Q129 &gt; ABS($H$68))
    ), $R129,
    FALSE, N("Default case: Return NA()"),
    TRUE, NA()
)</f>
        <v>0.3823292022799169</v>
      </c>
      <c r="T129" s="81" t="e" cm="1">
        <f t="array" ref="T129">_xlfn.IFS(
    FALSE, N("Check if X1 shading is ON"),
    $S$48&lt;&gt;"x", NA(),
    FALSE, N("Check if case is 'LEFT' and x axis value less than z score"),
    AND($D$68 = "LEFT", $Q129 &lt; IF($H$68="", 0, $H$68)), $R129,
    FALSE, N("Check if case is 'RIGHT' and x axis value greater than z score"),
    AND($D$68 = "RIGHT", $Q129 &gt; IF($H$68="", 0, $H$68)), $R129,
    FALSE, N("Default case: Return NA()"),
    TRUE, NA()
)</f>
        <v>#N/A</v>
      </c>
      <c r="U129" s="81" t="e" cm="1">
        <f t="array" ref="U129">_xlfn.IFS(
    FALSE, N("Check if X1 shading is ON"),
    $U$48&lt;&gt;"x", NA(),
    FALSE, N("Check if case is 'LEFT' and x axis value less than z score"),
    AND($D$71 = "LEFT", $Q129 &lt; IF($H$71="", 0, $H$71)), $R129,
    FALSE, N("Check if case is 'RIGHT' and x axis value greater than z score"),
    AND($D$71 = "RIGHT", $Q129 &gt; IF($H$71="", 0, $H$71)), $R129,
    FALSE, N("Check if case is 'TWO' and both directions"),
    AND(
        $D$71 = "TWO",
        OR($Q129 &lt; -ABS($H$71), $Q129 &gt; ABS($H$71))
    ), $R129,
    FALSE, N("Default case: Return NA()"),
    TRUE, NA()
)</f>
        <v>#VALUE!</v>
      </c>
      <c r="V129" s="38"/>
      <c r="W129" s="23">
        <v>-0.83333333333333526</v>
      </c>
      <c r="X129" s="23">
        <v>0.182</v>
      </c>
      <c r="Y129" s="23">
        <f t="shared" si="15"/>
        <v>0.182</v>
      </c>
      <c r="Z129" s="23" t="str">
        <f t="shared" si="16"/>
        <v>x</v>
      </c>
    </row>
    <row r="130" spans="1:26" ht="16" x14ac:dyDescent="0.2">
      <c r="A130" s="39"/>
      <c r="B130" s="23"/>
      <c r="C130" s="39">
        <f t="shared" si="26"/>
        <v>1.5</v>
      </c>
      <c r="D130" s="39">
        <f t="shared" si="27"/>
        <v>-0.02</v>
      </c>
      <c r="E130" s="47">
        <v>0.13500000000000001</v>
      </c>
      <c r="F130" s="39"/>
      <c r="G130" s="38"/>
      <c r="H130" s="38"/>
      <c r="I130" s="38"/>
      <c r="J130" s="38"/>
      <c r="K130" s="38"/>
      <c r="L130" s="38"/>
      <c r="M130" s="38"/>
      <c r="N130" s="16"/>
      <c r="O130" s="38"/>
      <c r="P130" s="38"/>
      <c r="Q130" s="46">
        <f t="shared" si="22"/>
        <v>0.33333333333333115</v>
      </c>
      <c r="R130" s="81">
        <f t="shared" si="23"/>
        <v>0.37738322769299348</v>
      </c>
      <c r="S130" s="81" cm="1">
        <f t="array" ref="S130">_xlfn.IFS(
    FALSE, N("Check if X1 shading is ON"),
    $S$48&lt;&gt;"x", NA(),
    FALSE, N("Check if case is 'LEFT' and x axis value less than z score"),
    AND($D$67 = "LEFT", $Q130 &lt; IF($H$67="", 0, $H$67)), $R130,
    FALSE, N("Check if case is 'RIGHT' and x axis value greater than z score"),
    AND($D$67 = "RIGHT", $Q130 &gt; IF($H$67="", 0, $H$67)), $R130,
    FALSE, N("Check if case is 'TWO' and both directions"),
    AND(
        $D$67 = "TWO",
        OR($Q130 &lt; -ABS($H$67), $Q130 &gt; ABS($H$68))
    ), $R130,
    FALSE, N("Default case: Return NA()"),
    TRUE, NA()
)</f>
        <v>0.37738322769299348</v>
      </c>
      <c r="T130" s="81" t="e" cm="1">
        <f t="array" ref="T130">_xlfn.IFS(
    FALSE, N("Check if X1 shading is ON"),
    $S$48&lt;&gt;"x", NA(),
    FALSE, N("Check if case is 'LEFT' and x axis value less than z score"),
    AND($D$68 = "LEFT", $Q130 &lt; IF($H$68="", 0, $H$68)), $R130,
    FALSE, N("Check if case is 'RIGHT' and x axis value greater than z score"),
    AND($D$68 = "RIGHT", $Q130 &gt; IF($H$68="", 0, $H$68)), $R130,
    FALSE, N("Default case: Return NA()"),
    TRUE, NA()
)</f>
        <v>#N/A</v>
      </c>
      <c r="U130" s="81" t="e" cm="1">
        <f t="array" ref="U130">_xlfn.IFS(
    FALSE, N("Check if X1 shading is ON"),
    $U$48&lt;&gt;"x", NA(),
    FALSE, N("Check if case is 'LEFT' and x axis value less than z score"),
    AND($D$71 = "LEFT", $Q130 &lt; IF($H$71="", 0, $H$71)), $R130,
    FALSE, N("Check if case is 'RIGHT' and x axis value greater than z score"),
    AND($D$71 = "RIGHT", $Q130 &gt; IF($H$71="", 0, $H$71)), $R130,
    FALSE, N("Check if case is 'TWO' and both directions"),
    AND(
        $D$71 = "TWO",
        OR($Q130 &lt; -ABS($H$71), $Q130 &gt; ABS($H$71))
    ), $R130,
    FALSE, N("Default case: Return NA()"),
    TRUE, NA()
)</f>
        <v>#VALUE!</v>
      </c>
      <c r="V130" s="38"/>
      <c r="W130" s="23">
        <v>-0.66666666666666874</v>
      </c>
      <c r="X130" s="23">
        <v>0.182</v>
      </c>
      <c r="Y130" s="23">
        <f t="shared" si="15"/>
        <v>0.182</v>
      </c>
      <c r="Z130" s="23" t="str">
        <f t="shared" si="16"/>
        <v>x</v>
      </c>
    </row>
    <row r="131" spans="1:26" ht="16" x14ac:dyDescent="0.2">
      <c r="A131" s="39"/>
      <c r="B131" s="23"/>
      <c r="C131" s="39">
        <f t="shared" si="26"/>
        <v>2.5</v>
      </c>
      <c r="D131" s="39">
        <f t="shared" si="27"/>
        <v>-0.02</v>
      </c>
      <c r="E131" s="47">
        <v>0.02</v>
      </c>
      <c r="F131" s="39"/>
      <c r="G131" s="38"/>
      <c r="H131" s="38"/>
      <c r="I131" s="38"/>
      <c r="J131" s="38"/>
      <c r="K131" s="38"/>
      <c r="L131" s="38"/>
      <c r="M131" s="38"/>
      <c r="N131" s="16"/>
      <c r="O131" s="38"/>
      <c r="P131" s="38"/>
      <c r="Q131" s="46">
        <f t="shared" si="22"/>
        <v>0.37499999999999784</v>
      </c>
      <c r="R131" s="81">
        <f t="shared" si="23"/>
        <v>0.37185509386976923</v>
      </c>
      <c r="S131" s="81" cm="1">
        <f t="array" ref="S131">_xlfn.IFS(
    FALSE, N("Check if X1 shading is ON"),
    $S$48&lt;&gt;"x", NA(),
    FALSE, N("Check if case is 'LEFT' and x axis value less than z score"),
    AND($D$67 = "LEFT", $Q131 &lt; IF($H$67="", 0, $H$67)), $R131,
    FALSE, N("Check if case is 'RIGHT' and x axis value greater than z score"),
    AND($D$67 = "RIGHT", $Q131 &gt; IF($H$67="", 0, $H$67)), $R131,
    FALSE, N("Check if case is 'TWO' and both directions"),
    AND(
        $D$67 = "TWO",
        OR($Q131 &lt; -ABS($H$67), $Q131 &gt; ABS($H$68))
    ), $R131,
    FALSE, N("Default case: Return NA()"),
    TRUE, NA()
)</f>
        <v>0.37185509386976923</v>
      </c>
      <c r="T131" s="81" t="e" cm="1">
        <f t="array" ref="T131">_xlfn.IFS(
    FALSE, N("Check if X1 shading is ON"),
    $S$48&lt;&gt;"x", NA(),
    FALSE, N("Check if case is 'LEFT' and x axis value less than z score"),
    AND($D$68 = "LEFT", $Q131 &lt; IF($H$68="", 0, $H$68)), $R131,
    FALSE, N("Check if case is 'RIGHT' and x axis value greater than z score"),
    AND($D$68 = "RIGHT", $Q131 &gt; IF($H$68="", 0, $H$68)), $R131,
    FALSE, N("Default case: Return NA()"),
    TRUE, NA()
)</f>
        <v>#N/A</v>
      </c>
      <c r="U131" s="81" t="e" cm="1">
        <f t="array" ref="U131">_xlfn.IFS(
    FALSE, N("Check if X1 shading is ON"),
    $U$48&lt;&gt;"x", NA(),
    FALSE, N("Check if case is 'LEFT' and x axis value less than z score"),
    AND($D$71 = "LEFT", $Q131 &lt; IF($H$71="", 0, $H$71)), $R131,
    FALSE, N("Check if case is 'RIGHT' and x axis value greater than z score"),
    AND($D$71 = "RIGHT", $Q131 &gt; IF($H$71="", 0, $H$71)), $R131,
    FALSE, N("Check if case is 'TWO' and both directions"),
    AND(
        $D$71 = "TWO",
        OR($Q131 &lt; -ABS($H$71), $Q131 &gt; ABS($H$71))
    ), $R131,
    FALSE, N("Default case: Return NA()"),
    TRUE, NA()
)</f>
        <v>#VALUE!</v>
      </c>
      <c r="V131" s="38"/>
      <c r="W131" s="23">
        <v>-0.50000000000000222</v>
      </c>
      <c r="X131" s="23">
        <v>0.182</v>
      </c>
      <c r="Y131" s="23">
        <f t="shared" si="15"/>
        <v>0.182</v>
      </c>
      <c r="Z131" s="23" t="str">
        <f t="shared" si="16"/>
        <v>x</v>
      </c>
    </row>
    <row r="132" spans="1:26" ht="16" x14ac:dyDescent="0.2">
      <c r="A132" s="39"/>
      <c r="B132" s="23"/>
      <c r="C132" s="39">
        <f t="shared" si="26"/>
        <v>3.5</v>
      </c>
      <c r="D132" s="39">
        <f t="shared" si="27"/>
        <v>-0.02</v>
      </c>
      <c r="E132" s="47">
        <v>5.0000000000000001E-3</v>
      </c>
      <c r="F132" s="39"/>
      <c r="G132" s="38"/>
      <c r="H132" s="38"/>
      <c r="I132" s="38"/>
      <c r="J132" s="38"/>
      <c r="K132" s="38"/>
      <c r="L132" s="38"/>
      <c r="M132" s="38"/>
      <c r="N132" s="16"/>
      <c r="O132" s="38"/>
      <c r="P132" s="38"/>
      <c r="Q132" s="46">
        <f t="shared" si="22"/>
        <v>0.41666666666666452</v>
      </c>
      <c r="R132" s="81">
        <f t="shared" si="23"/>
        <v>0.36577236641400274</v>
      </c>
      <c r="S132" s="81" cm="1">
        <f t="array" ref="S132">_xlfn.IFS(
    FALSE, N("Check if X1 shading is ON"),
    $S$48&lt;&gt;"x", NA(),
    FALSE, N("Check if case is 'LEFT' and x axis value less than z score"),
    AND($D$67 = "LEFT", $Q132 &lt; IF($H$67="", 0, $H$67)), $R132,
    FALSE, N("Check if case is 'RIGHT' and x axis value greater than z score"),
    AND($D$67 = "RIGHT", $Q132 &gt; IF($H$67="", 0, $H$67)), $R132,
    FALSE, N("Check if case is 'TWO' and both directions"),
    AND(
        $D$67 = "TWO",
        OR($Q132 &lt; -ABS($H$67), $Q132 &gt; ABS($H$68))
    ), $R132,
    FALSE, N("Default case: Return NA()"),
    TRUE, NA()
)</f>
        <v>0.36577236641400274</v>
      </c>
      <c r="T132" s="81" t="e" cm="1">
        <f t="array" ref="T132">_xlfn.IFS(
    FALSE, N("Check if X1 shading is ON"),
    $S$48&lt;&gt;"x", NA(),
    FALSE, N("Check if case is 'LEFT' and x axis value less than z score"),
    AND($D$68 = "LEFT", $Q132 &lt; IF($H$68="", 0, $H$68)), $R132,
    FALSE, N("Check if case is 'RIGHT' and x axis value greater than z score"),
    AND($D$68 = "RIGHT", $Q132 &gt; IF($H$68="", 0, $H$68)), $R132,
    FALSE, N("Default case: Return NA()"),
    TRUE, NA()
)</f>
        <v>#N/A</v>
      </c>
      <c r="U132" s="81" t="e" cm="1">
        <f t="array" ref="U132">_xlfn.IFS(
    FALSE, N("Check if X1 shading is ON"),
    $U$48&lt;&gt;"x", NA(),
    FALSE, N("Check if case is 'LEFT' and x axis value less than z score"),
    AND($D$71 = "LEFT", $Q132 &lt; IF($H$71="", 0, $H$71)), $R132,
    FALSE, N("Check if case is 'RIGHT' and x axis value greater than z score"),
    AND($D$71 = "RIGHT", $Q132 &gt; IF($H$71="", 0, $H$71)), $R132,
    FALSE, N("Check if case is 'TWO' and both directions"),
    AND(
        $D$71 = "TWO",
        OR($Q132 &lt; -ABS($H$71), $Q132 &gt; ABS($H$71))
    ), $R132,
    FALSE, N("Default case: Return NA()"),
    TRUE, NA()
)</f>
        <v>#VALUE!</v>
      </c>
      <c r="V132" s="38"/>
      <c r="W132" s="23">
        <v>-0.33333333333333548</v>
      </c>
      <c r="X132" s="23">
        <v>0.182</v>
      </c>
      <c r="Y132" s="23">
        <f t="shared" si="15"/>
        <v>0.182</v>
      </c>
      <c r="Z132" s="23" t="str">
        <f t="shared" si="16"/>
        <v>x</v>
      </c>
    </row>
    <row r="133" spans="1:26" ht="16" x14ac:dyDescent="0.2">
      <c r="A133" s="39"/>
      <c r="B133" s="23"/>
      <c r="C133" s="23"/>
      <c r="D133" s="39"/>
      <c r="E133" s="39"/>
      <c r="F133" s="39"/>
      <c r="G133" s="38"/>
      <c r="H133" s="38"/>
      <c r="I133" s="38"/>
      <c r="J133" s="38"/>
      <c r="K133" s="38"/>
      <c r="L133" s="38"/>
      <c r="M133" s="38"/>
      <c r="N133" s="16"/>
      <c r="O133" s="38"/>
      <c r="P133" s="38"/>
      <c r="Q133" s="46">
        <f t="shared" si="22"/>
        <v>0.45833333333333121</v>
      </c>
      <c r="R133" s="81">
        <f t="shared" si="23"/>
        <v>0.35916504691680978</v>
      </c>
      <c r="S133" s="81" cm="1">
        <f t="array" ref="S133">_xlfn.IFS(
    FALSE, N("Check if X1 shading is ON"),
    $S$48&lt;&gt;"x", NA(),
    FALSE, N("Check if case is 'LEFT' and x axis value less than z score"),
    AND($D$67 = "LEFT", $Q133 &lt; IF($H$67="", 0, $H$67)), $R133,
    FALSE, N("Check if case is 'RIGHT' and x axis value greater than z score"),
    AND($D$67 = "RIGHT", $Q133 &gt; IF($H$67="", 0, $H$67)), $R133,
    FALSE, N("Check if case is 'TWO' and both directions"),
    AND(
        $D$67 = "TWO",
        OR($Q133 &lt; -ABS($H$67), $Q133 &gt; ABS($H$68))
    ), $R133,
    FALSE, N("Default case: Return NA()"),
    TRUE, NA()
)</f>
        <v>0.35916504691680978</v>
      </c>
      <c r="T133" s="81" t="e" cm="1">
        <f t="array" ref="T133">_xlfn.IFS(
    FALSE, N("Check if X1 shading is ON"),
    $S$48&lt;&gt;"x", NA(),
    FALSE, N("Check if case is 'LEFT' and x axis value less than z score"),
    AND($D$68 = "LEFT", $Q133 &lt; IF($H$68="", 0, $H$68)), $R133,
    FALSE, N("Check if case is 'RIGHT' and x axis value greater than z score"),
    AND($D$68 = "RIGHT", $Q133 &gt; IF($H$68="", 0, $H$68)), $R133,
    FALSE, N("Default case: Return NA()"),
    TRUE, NA()
)</f>
        <v>#N/A</v>
      </c>
      <c r="U133" s="81" t="e" cm="1">
        <f t="array" ref="U133">_xlfn.IFS(
    FALSE, N("Check if X1 shading is ON"),
    $U$48&lt;&gt;"x", NA(),
    FALSE, N("Check if case is 'LEFT' and x axis value less than z score"),
    AND($D$71 = "LEFT", $Q133 &lt; IF($H$71="", 0, $H$71)), $R133,
    FALSE, N("Check if case is 'RIGHT' and x axis value greater than z score"),
    AND($D$71 = "RIGHT", $Q133 &gt; IF($H$71="", 0, $H$71)), $R133,
    FALSE, N("Check if case is 'TWO' and both directions"),
    AND(
        $D$71 = "TWO",
        OR($Q133 &lt; -ABS($H$71), $Q133 &gt; ABS($H$71))
    ), $R133,
    FALSE, N("Default case: Return NA()"),
    TRUE, NA()
)</f>
        <v>#VALUE!</v>
      </c>
      <c r="V133" s="38"/>
      <c r="W133" s="23">
        <v>-0.16666666666666879</v>
      </c>
      <c r="X133" s="23">
        <v>0.182</v>
      </c>
      <c r="Y133" s="23">
        <f t="shared" ref="Y133:Y196" si="28">IF($Y$2="x",X133,NA())</f>
        <v>0.182</v>
      </c>
      <c r="Z133" s="23" t="str">
        <f t="shared" ref="Z133:Z196" si="29">IF($G$66="","",$G$66)</f>
        <v>x</v>
      </c>
    </row>
    <row r="134" spans="1:26" ht="19" x14ac:dyDescent="0.25">
      <c r="A134" s="78" t="s">
        <v>444</v>
      </c>
      <c r="B134" s="23"/>
      <c r="C134" s="23"/>
      <c r="D134" s="39"/>
      <c r="E134" s="39"/>
      <c r="F134" s="39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46">
        <f t="shared" si="22"/>
        <v>0.49999999999999789</v>
      </c>
      <c r="R134" s="81">
        <f t="shared" si="23"/>
        <v>0.35206532676429986</v>
      </c>
      <c r="S134" s="81" cm="1">
        <f t="array" ref="S134">_xlfn.IFS(
    FALSE, N("Check if X1 shading is ON"),
    $S$48&lt;&gt;"x", NA(),
    FALSE, N("Check if case is 'LEFT' and x axis value less than z score"),
    AND($D$67 = "LEFT", $Q134 &lt; IF($H$67="", 0, $H$67)), $R134,
    FALSE, N("Check if case is 'RIGHT' and x axis value greater than z score"),
    AND($D$67 = "RIGHT", $Q134 &gt; IF($H$67="", 0, $H$67)), $R134,
    FALSE, N("Check if case is 'TWO' and both directions"),
    AND(
        $D$67 = "TWO",
        OR($Q134 &lt; -ABS($H$67), $Q134 &gt; ABS($H$68))
    ), $R134,
    FALSE, N("Default case: Return NA()"),
    TRUE, NA()
)</f>
        <v>0.35206532676429986</v>
      </c>
      <c r="T134" s="81" t="e" cm="1">
        <f t="array" ref="T134">_xlfn.IFS(
    FALSE, N("Check if X1 shading is ON"),
    $S$48&lt;&gt;"x", NA(),
    FALSE, N("Check if case is 'LEFT' and x axis value less than z score"),
    AND($D$68 = "LEFT", $Q134 &lt; IF($H$68="", 0, $H$68)), $R134,
    FALSE, N("Check if case is 'RIGHT' and x axis value greater than z score"),
    AND($D$68 = "RIGHT", $Q134 &gt; IF($H$68="", 0, $H$68)), $R134,
    FALSE, N("Default case: Return NA()"),
    TRUE, NA()
)</f>
        <v>#N/A</v>
      </c>
      <c r="U134" s="81" t="e" cm="1">
        <f t="array" ref="U134">_xlfn.IFS(
    FALSE, N("Check if X1 shading is ON"),
    $U$48&lt;&gt;"x", NA(),
    FALSE, N("Check if case is 'LEFT' and x axis value less than z score"),
    AND($D$71 = "LEFT", $Q134 &lt; IF($H$71="", 0, $H$71)), $R134,
    FALSE, N("Check if case is 'RIGHT' and x axis value greater than z score"),
    AND($D$71 = "RIGHT", $Q134 &gt; IF($H$71="", 0, $H$71)), $R134,
    FALSE, N("Check if case is 'TWO' and both directions"),
    AND(
        $D$71 = "TWO",
        OR($Q134 &lt; -ABS($H$71), $Q134 &gt; ABS($H$71))
    ), $R134,
    FALSE, N("Default case: Return NA()"),
    TRUE, NA()
)</f>
        <v>#VALUE!</v>
      </c>
      <c r="V134" s="38"/>
      <c r="W134" s="23">
        <v>0.16666666666666449</v>
      </c>
      <c r="X134" s="23">
        <v>0.182</v>
      </c>
      <c r="Y134" s="23">
        <f t="shared" si="28"/>
        <v>0.182</v>
      </c>
      <c r="Z134" s="23" t="str">
        <f t="shared" si="29"/>
        <v>x</v>
      </c>
    </row>
    <row r="135" spans="1:26" ht="17" x14ac:dyDescent="0.2">
      <c r="A135" s="44" t="s">
        <v>289</v>
      </c>
      <c r="B135" s="5" t="s">
        <v>290</v>
      </c>
      <c r="C135" s="44" t="s">
        <v>396</v>
      </c>
      <c r="D135" s="45" t="s">
        <v>397</v>
      </c>
      <c r="E135" s="44" t="s">
        <v>398</v>
      </c>
      <c r="F135" s="44" t="s">
        <v>399</v>
      </c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46">
        <f t="shared" si="22"/>
        <v>0.54166666666666452</v>
      </c>
      <c r="R135" s="81">
        <f t="shared" si="23"/>
        <v>0.34450732636471298</v>
      </c>
      <c r="S135" s="81" cm="1">
        <f t="array" ref="S135">_xlfn.IFS(
    FALSE, N("Check if X1 shading is ON"),
    $S$48&lt;&gt;"x", NA(),
    FALSE, N("Check if case is 'LEFT' and x axis value less than z score"),
    AND($D$67 = "LEFT", $Q135 &lt; IF($H$67="", 0, $H$67)), $R135,
    FALSE, N("Check if case is 'RIGHT' and x axis value greater than z score"),
    AND($D$67 = "RIGHT", $Q135 &gt; IF($H$67="", 0, $H$67)), $R135,
    FALSE, N("Check if case is 'TWO' and both directions"),
    AND(
        $D$67 = "TWO",
        OR($Q135 &lt; -ABS($H$67), $Q135 &gt; ABS($H$68))
    ), $R135,
    FALSE, N("Default case: Return NA()"),
    TRUE, NA()
)</f>
        <v>0.34450732636471298</v>
      </c>
      <c r="T135" s="81" t="e" cm="1">
        <f t="array" ref="T135">_xlfn.IFS(
    FALSE, N("Check if X1 shading is ON"),
    $S$48&lt;&gt;"x", NA(),
    FALSE, N("Check if case is 'LEFT' and x axis value less than z score"),
    AND($D$68 = "LEFT", $Q135 &lt; IF($H$68="", 0, $H$68)), $R135,
    FALSE, N("Check if case is 'RIGHT' and x axis value greater than z score"),
    AND($D$68 = "RIGHT", $Q135 &gt; IF($H$68="", 0, $H$68)), $R135,
    FALSE, N("Default case: Return NA()"),
    TRUE, NA()
)</f>
        <v>#N/A</v>
      </c>
      <c r="U135" s="81" t="e" cm="1">
        <f t="array" ref="U135">_xlfn.IFS(
    FALSE, N("Check if X1 shading is ON"),
    $U$48&lt;&gt;"x", NA(),
    FALSE, N("Check if case is 'LEFT' and x axis value less than z score"),
    AND($D$71 = "LEFT", $Q135 &lt; IF($H$71="", 0, $H$71)), $R135,
    FALSE, N("Check if case is 'RIGHT' and x axis value greater than z score"),
    AND($D$71 = "RIGHT", $Q135 &gt; IF($H$71="", 0, $H$71)), $R135,
    FALSE, N("Check if case is 'TWO' and both directions"),
    AND(
        $D$71 = "TWO",
        OR($Q135 &lt; -ABS($H$71), $Q135 &gt; ABS($H$71))
    ), $R135,
    FALSE, N("Default case: Return NA()"),
    TRUE, NA()
)</f>
        <v>#VALUE!</v>
      </c>
      <c r="V135" s="38"/>
      <c r="W135" s="23">
        <v>0.33333333333333115</v>
      </c>
      <c r="X135" s="23">
        <v>0.182</v>
      </c>
      <c r="Y135" s="23">
        <f t="shared" si="28"/>
        <v>0.182</v>
      </c>
      <c r="Z135" s="23" t="str">
        <f t="shared" si="29"/>
        <v>x</v>
      </c>
    </row>
    <row r="136" spans="1:26" ht="16" x14ac:dyDescent="0.2">
      <c r="A136" s="82" t="str">
        <f>L50</f>
        <v>x</v>
      </c>
      <c r="B136" s="23">
        <f>-0.05</f>
        <v>-0.05</v>
      </c>
      <c r="C136" s="39">
        <f t="shared" ref="C136:C142" si="30">C115</f>
        <v>-3</v>
      </c>
      <c r="D136" s="39">
        <f>IF(
    A136="x",
    B136,
    NA()
)</f>
        <v>-0.05</v>
      </c>
      <c r="E136" s="125" cm="1">
        <f t="array" ref="E136">_xlfn.IFS(
    $D$69 = "TWO", IF(SUM($E$125:E125) &lt;= 0.5, SUM($E$125:E125), 1 - SUM($E$125:E125)),
    $D$67 = "LEFT", SUM($E$125:E125),
    $D$67 = "RIGHT", 1 - SUM($E$125:E125)
)</f>
        <v>5.0000000000000001E-3</v>
      </c>
      <c r="F136" s="126" t="str" cm="1">
        <f t="array" ref="F136">_xlfn.IFS(
    $D$67 = "", "",
    AND($D$69 = "TWO", ROWS($E$136:E136) = 1), "⟵ " &amp; TEXT(E136, "#0.0%"),
    AND($D$69 = "TWO", E136 = 50%), TEXT(E136, "#0.0%"),
    AND($D$69 = "TWO", E137 &gt; E136), "⟵ " &amp; TEXT(E136, "#0.0%"),
    AND($D$69 = "TWO", E137 &lt; E136), TEXT(E136, "#0.0%") &amp; " ⟶",
    $D$67 = "LEFT", "⟵ " &amp; TEXT(E136, "#0.0%"),
    $D$67 = "RIGHT", TEXT(E136, "#0.0%") &amp; " ⟶"
)</f>
        <v>⟵ 0.5%</v>
      </c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46">
        <f t="shared" si="22"/>
        <v>0.58333333333333115</v>
      </c>
      <c r="R136" s="81">
        <f t="shared" si="23"/>
        <v>0.3365268227449536</v>
      </c>
      <c r="S136" s="81" cm="1">
        <f t="array" ref="S136">_xlfn.IFS(
    FALSE, N("Check if X1 shading is ON"),
    $S$48&lt;&gt;"x", NA(),
    FALSE, N("Check if case is 'LEFT' and x axis value less than z score"),
    AND($D$67 = "LEFT", $Q136 &lt; IF($H$67="", 0, $H$67)), $R136,
    FALSE, N("Check if case is 'RIGHT' and x axis value greater than z score"),
    AND($D$67 = "RIGHT", $Q136 &gt; IF($H$67="", 0, $H$67)), $R136,
    FALSE, N("Check if case is 'TWO' and both directions"),
    AND(
        $D$67 = "TWO",
        OR($Q136 &lt; -ABS($H$67), $Q136 &gt; ABS($H$68))
    ), $R136,
    FALSE, N("Default case: Return NA()"),
    TRUE, NA()
)</f>
        <v>0.3365268227449536</v>
      </c>
      <c r="T136" s="81" t="e" cm="1">
        <f t="array" ref="T136">_xlfn.IFS(
    FALSE, N("Check if X1 shading is ON"),
    $S$48&lt;&gt;"x", NA(),
    FALSE, N("Check if case is 'LEFT' and x axis value less than z score"),
    AND($D$68 = "LEFT", $Q136 &lt; IF($H$68="", 0, $H$68)), $R136,
    FALSE, N("Check if case is 'RIGHT' and x axis value greater than z score"),
    AND($D$68 = "RIGHT", $Q136 &gt; IF($H$68="", 0, $H$68)), $R136,
    FALSE, N("Default case: Return NA()"),
    TRUE, NA()
)</f>
        <v>#N/A</v>
      </c>
      <c r="U136" s="81" t="e" cm="1">
        <f t="array" ref="U136">_xlfn.IFS(
    FALSE, N("Check if X1 shading is ON"),
    $U$48&lt;&gt;"x", NA(),
    FALSE, N("Check if case is 'LEFT' and x axis value less than z score"),
    AND($D$71 = "LEFT", $Q136 &lt; IF($H$71="", 0, $H$71)), $R136,
    FALSE, N("Check if case is 'RIGHT' and x axis value greater than z score"),
    AND($D$71 = "RIGHT", $Q136 &gt; IF($H$71="", 0, $H$71)), $R136,
    FALSE, N("Check if case is 'TWO' and both directions"),
    AND(
        $D$71 = "TWO",
        OR($Q136 &lt; -ABS($H$71), $Q136 &gt; ABS($H$71))
    ), $R136,
    FALSE, N("Default case: Return NA()"),
    TRUE, NA()
)</f>
        <v>#VALUE!</v>
      </c>
      <c r="V136" s="38"/>
      <c r="W136" s="23">
        <v>0.49999999999999789</v>
      </c>
      <c r="X136" s="23">
        <v>0.182</v>
      </c>
      <c r="Y136" s="23">
        <f t="shared" si="28"/>
        <v>0.182</v>
      </c>
      <c r="Z136" s="23" t="str">
        <f t="shared" si="29"/>
        <v>x</v>
      </c>
    </row>
    <row r="137" spans="1:26" ht="16" x14ac:dyDescent="0.2">
      <c r="A137" s="39"/>
      <c r="B137" s="23"/>
      <c r="C137" s="39">
        <f t="shared" si="30"/>
        <v>-2</v>
      </c>
      <c r="D137" s="39">
        <f t="shared" ref="D137:D142" si="31">D136</f>
        <v>-0.05</v>
      </c>
      <c r="E137" s="125" cm="1">
        <f t="array" ref="E137">_xlfn.IFS(
    $D$69 = "TWO", IF(SUM($E$125:E126) &lt;= 0.5, SUM($E$125:E126), 1 - SUM($E$125:E126)),
    $D$67 = "LEFT", SUM($E$125:E126),
    $D$67 = "RIGHT", 1 - SUM($E$125:E126)
)</f>
        <v>2.5000000000000001E-2</v>
      </c>
      <c r="F137" s="126" t="str" cm="1">
        <f t="array" ref="F137">_xlfn.IFS(
    $D$67 = "", "",
    AND($D$69 = "TWO", ROWS($E$136:E137) = 1), "⟵ " &amp; TEXT(E137, "#0.0%"),
    AND($D$69 = "TWO", E137 = 50%), TEXT(E137, "#0.0%"),
    AND($D$69 = "TWO", E138 &gt; E137), "⟵ " &amp; TEXT(E137, "#0.0%"),
    AND($D$69 = "TWO", E138 &lt; E137), TEXT(E137, "#0.0%") &amp; " ⟶",
    $D$67 = "LEFT", "⟵ " &amp; TEXT(E137, "#0.0%"),
    $D$67 = "RIGHT", TEXT(E137, "#0.0%") &amp; " ⟶"
)</f>
        <v>⟵ 2.5%</v>
      </c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46">
        <f t="shared" si="22"/>
        <v>0.62499999999999778</v>
      </c>
      <c r="R137" s="81">
        <f t="shared" si="23"/>
        <v>0.32816096855037552</v>
      </c>
      <c r="S137" s="81" cm="1">
        <f t="array" ref="S137">_xlfn.IFS(
    FALSE, N("Check if X1 shading is ON"),
    $S$48&lt;&gt;"x", NA(),
    FALSE, N("Check if case is 'LEFT' and x axis value less than z score"),
    AND($D$67 = "LEFT", $Q137 &lt; IF($H$67="", 0, $H$67)), $R137,
    FALSE, N("Check if case is 'RIGHT' and x axis value greater than z score"),
    AND($D$67 = "RIGHT", $Q137 &gt; IF($H$67="", 0, $H$67)), $R137,
    FALSE, N("Check if case is 'TWO' and both directions"),
    AND(
        $D$67 = "TWO",
        OR($Q137 &lt; -ABS($H$67), $Q137 &gt; ABS($H$68))
    ), $R137,
    FALSE, N("Default case: Return NA()"),
    TRUE, NA()
)</f>
        <v>0.32816096855037552</v>
      </c>
      <c r="T137" s="81" t="e" cm="1">
        <f t="array" ref="T137">_xlfn.IFS(
    FALSE, N("Check if X1 shading is ON"),
    $S$48&lt;&gt;"x", NA(),
    FALSE, N("Check if case is 'LEFT' and x axis value less than z score"),
    AND($D$68 = "LEFT", $Q137 &lt; IF($H$68="", 0, $H$68)), $R137,
    FALSE, N("Check if case is 'RIGHT' and x axis value greater than z score"),
    AND($D$68 = "RIGHT", $Q137 &gt; IF($H$68="", 0, $H$68)), $R137,
    FALSE, N("Default case: Return NA()"),
    TRUE, NA()
)</f>
        <v>#N/A</v>
      </c>
      <c r="U137" s="81" t="e" cm="1">
        <f t="array" ref="U137">_xlfn.IFS(
    FALSE, N("Check if X1 shading is ON"),
    $U$48&lt;&gt;"x", NA(),
    FALSE, N("Check if case is 'LEFT' and x axis value less than z score"),
    AND($D$71 = "LEFT", $Q137 &lt; IF($H$71="", 0, $H$71)), $R137,
    FALSE, N("Check if case is 'RIGHT' and x axis value greater than z score"),
    AND($D$71 = "RIGHT", $Q137 &gt; IF($H$71="", 0, $H$71)), $R137,
    FALSE, N("Check if case is 'TWO' and both directions"),
    AND(
        $D$71 = "TWO",
        OR($Q137 &lt; -ABS($H$71), $Q137 &gt; ABS($H$71))
    ), $R137,
    FALSE, N("Default case: Return NA()"),
    TRUE, NA()
)</f>
        <v>#VALUE!</v>
      </c>
      <c r="V137" s="38"/>
      <c r="W137" s="23">
        <v>0.66666666666666441</v>
      </c>
      <c r="X137" s="23">
        <v>0.182</v>
      </c>
      <c r="Y137" s="23">
        <f t="shared" si="28"/>
        <v>0.182</v>
      </c>
      <c r="Z137" s="23" t="str">
        <f t="shared" si="29"/>
        <v>x</v>
      </c>
    </row>
    <row r="138" spans="1:26" ht="16" x14ac:dyDescent="0.2">
      <c r="A138" s="39"/>
      <c r="B138" s="23"/>
      <c r="C138" s="39">
        <f t="shared" si="30"/>
        <v>-1</v>
      </c>
      <c r="D138" s="39">
        <f t="shared" si="31"/>
        <v>-0.05</v>
      </c>
      <c r="E138" s="125" cm="1">
        <f t="array" ref="E138">_xlfn.IFS(
    $D$69 = "TWO", IF(SUM($E$125:E127) &lt;= 0.5, SUM($E$125:E127), 1 - SUM($E$125:E127)),
    $D$67 = "LEFT", SUM($E$125:E127),
    $D$67 = "RIGHT", 1 - SUM($E$125:E127)
)</f>
        <v>0.16</v>
      </c>
      <c r="F138" s="126" t="str" cm="1">
        <f t="array" ref="F138">_xlfn.IFS(
    $D$67 = "", "",
    AND($D$69 = "TWO", ROWS($E$136:E138) = 1), "⟵ " &amp; TEXT(E138, "#0.0%"),
    AND($D$69 = "TWO", E138 = 50%), TEXT(E138, "#0.0%"),
    AND($D$69 = "TWO", E139 &gt; E138), "⟵ " &amp; TEXT(E138, "#0.0%"),
    AND($D$69 = "TWO", E139 &lt; E138), TEXT(E138, "#0.0%") &amp; " ⟶",
    $D$67 = "LEFT", "⟵ " &amp; TEXT(E138, "#0.0%"),
    $D$67 = "RIGHT", TEXT(E138, "#0.0%") &amp; " ⟶"
)</f>
        <v>⟵ 16.0%</v>
      </c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46">
        <f t="shared" si="22"/>
        <v>0.66666666666666441</v>
      </c>
      <c r="R138" s="81">
        <f t="shared" si="23"/>
        <v>0.31944800552235275</v>
      </c>
      <c r="S138" s="81" cm="1">
        <f t="array" ref="S138">_xlfn.IFS(
    FALSE, N("Check if X1 shading is ON"),
    $S$48&lt;&gt;"x", NA(),
    FALSE, N("Check if case is 'LEFT' and x axis value less than z score"),
    AND($D$67 = "LEFT", $Q138 &lt; IF($H$67="", 0, $H$67)), $R138,
    FALSE, N("Check if case is 'RIGHT' and x axis value greater than z score"),
    AND($D$67 = "RIGHT", $Q138 &gt; IF($H$67="", 0, $H$67)), $R138,
    FALSE, N("Check if case is 'TWO' and both directions"),
    AND(
        $D$67 = "TWO",
        OR($Q138 &lt; -ABS($H$67), $Q138 &gt; ABS($H$68))
    ), $R138,
    FALSE, N("Default case: Return NA()"),
    TRUE, NA()
)</f>
        <v>0.31944800552235275</v>
      </c>
      <c r="T138" s="81" t="e" cm="1">
        <f t="array" ref="T138">_xlfn.IFS(
    FALSE, N("Check if X1 shading is ON"),
    $S$48&lt;&gt;"x", NA(),
    FALSE, N("Check if case is 'LEFT' and x axis value less than z score"),
    AND($D$68 = "LEFT", $Q138 &lt; IF($H$68="", 0, $H$68)), $R138,
    FALSE, N("Check if case is 'RIGHT' and x axis value greater than z score"),
    AND($D$68 = "RIGHT", $Q138 &gt; IF($H$68="", 0, $H$68)), $R138,
    FALSE, N("Default case: Return NA()"),
    TRUE, NA()
)</f>
        <v>#N/A</v>
      </c>
      <c r="U138" s="81" t="e" cm="1">
        <f t="array" ref="U138">_xlfn.IFS(
    FALSE, N("Check if X1 shading is ON"),
    $U$48&lt;&gt;"x", NA(),
    FALSE, N("Check if case is 'LEFT' and x axis value less than z score"),
    AND($D$71 = "LEFT", $Q138 &lt; IF($H$71="", 0, $H$71)), $R138,
    FALSE, N("Check if case is 'RIGHT' and x axis value greater than z score"),
    AND($D$71 = "RIGHT", $Q138 &gt; IF($H$71="", 0, $H$71)), $R138,
    FALSE, N("Check if case is 'TWO' and both directions"),
    AND(
        $D$71 = "TWO",
        OR($Q138 &lt; -ABS($H$71), $Q138 &gt; ABS($H$71))
    ), $R138,
    FALSE, N("Default case: Return NA()"),
    TRUE, NA()
)</f>
        <v>#VALUE!</v>
      </c>
      <c r="V138" s="38"/>
      <c r="W138" s="23">
        <v>0.83333333333333093</v>
      </c>
      <c r="X138" s="23">
        <v>0.182</v>
      </c>
      <c r="Y138" s="23">
        <f t="shared" si="28"/>
        <v>0.182</v>
      </c>
      <c r="Z138" s="23" t="str">
        <f t="shared" si="29"/>
        <v>x</v>
      </c>
    </row>
    <row r="139" spans="1:26" ht="16" x14ac:dyDescent="0.2">
      <c r="A139" s="39"/>
      <c r="B139" s="23"/>
      <c r="C139" s="39">
        <f t="shared" si="30"/>
        <v>0</v>
      </c>
      <c r="D139" s="39">
        <f t="shared" si="31"/>
        <v>-0.05</v>
      </c>
      <c r="E139" s="125" cm="1">
        <f t="array" ref="E139">_xlfn.IFS(
    $D$69 = "TWO", IF(SUM($E$125:E128) &lt;= 0.5, SUM($E$125:E128), 1 - SUM($E$125:E128)),
    $D$67 = "LEFT", SUM($E$125:E128),
    $D$67 = "RIGHT", 1 - SUM($E$125:E128)
)</f>
        <v>0.5</v>
      </c>
      <c r="F139" s="126" t="str" cm="1">
        <f t="array" ref="F139">_xlfn.IFS(
    $D$67 = "", "",
    AND($D$69 = "TWO", ROWS($E$136:E139) = 1), "⟵ " &amp; TEXT(E139, "#0.0%"),
    AND($D$69 = "TWO", E139 = 50%), TEXT(E139, "#0.0%"),
    AND($D$69 = "TWO", E140 &gt; E139), "⟵ " &amp; TEXT(E139, "#0.0%"),
    AND($D$69 = "TWO", E140 &lt; E139), TEXT(E139, "#0.0%") &amp; " ⟶",
    $D$67 = "LEFT", "⟵ " &amp; TEXT(E139, "#0.0%"),
    $D$67 = "RIGHT", TEXT(E139, "#0.0%") &amp; " ⟶"
)</f>
        <v>⟵ 50.0%</v>
      </c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46">
        <f t="shared" si="22"/>
        <v>0.70833333333333104</v>
      </c>
      <c r="R139" s="81">
        <f t="shared" si="23"/>
        <v>0.31042697552584309</v>
      </c>
      <c r="S139" s="81" cm="1">
        <f t="array" ref="S139">_xlfn.IFS(
    FALSE, N("Check if X1 shading is ON"),
    $S$48&lt;&gt;"x", NA(),
    FALSE, N("Check if case is 'LEFT' and x axis value less than z score"),
    AND($D$67 = "LEFT", $Q139 &lt; IF($H$67="", 0, $H$67)), $R139,
    FALSE, N("Check if case is 'RIGHT' and x axis value greater than z score"),
    AND($D$67 = "RIGHT", $Q139 &gt; IF($H$67="", 0, $H$67)), $R139,
    FALSE, N("Check if case is 'TWO' and both directions"),
    AND(
        $D$67 = "TWO",
        OR($Q139 &lt; -ABS($H$67), $Q139 &gt; ABS($H$68))
    ), $R139,
    FALSE, N("Default case: Return NA()"),
    TRUE, NA()
)</f>
        <v>0.31042697552584309</v>
      </c>
      <c r="T139" s="81" t="e" cm="1">
        <f t="array" ref="T139">_xlfn.IFS(
    FALSE, N("Check if X1 shading is ON"),
    $S$48&lt;&gt;"x", NA(),
    FALSE, N("Check if case is 'LEFT' and x axis value less than z score"),
    AND($D$68 = "LEFT", $Q139 &lt; IF($H$68="", 0, $H$68)), $R139,
    FALSE, N("Check if case is 'RIGHT' and x axis value greater than z score"),
    AND($D$68 = "RIGHT", $Q139 &gt; IF($H$68="", 0, $H$68)), $R139,
    FALSE, N("Default case: Return NA()"),
    TRUE, NA()
)</f>
        <v>#N/A</v>
      </c>
      <c r="U139" s="81" t="e" cm="1">
        <f t="array" ref="U139">_xlfn.IFS(
    FALSE, N("Check if X1 shading is ON"),
    $U$48&lt;&gt;"x", NA(),
    FALSE, N("Check if case is 'LEFT' and x axis value less than z score"),
    AND($D$71 = "LEFT", $Q139 &lt; IF($H$71="", 0, $H$71)), $R139,
    FALSE, N("Check if case is 'RIGHT' and x axis value greater than z score"),
    AND($D$71 = "RIGHT", $Q139 &gt; IF($H$71="", 0, $H$71)), $R139,
    FALSE, N("Check if case is 'TWO' and both directions"),
    AND(
        $D$71 = "TWO",
        OR($Q139 &lt; -ABS($H$71), $Q139 &gt; ABS($H$71))
    ), $R139,
    FALSE, N("Default case: Return NA()"),
    TRUE, NA()
)</f>
        <v>#VALUE!</v>
      </c>
      <c r="V139" s="38"/>
      <c r="W139" s="23">
        <v>1.1666666666666643</v>
      </c>
      <c r="X139" s="23">
        <v>0.182</v>
      </c>
      <c r="Y139" s="23">
        <f t="shared" si="28"/>
        <v>0.182</v>
      </c>
      <c r="Z139" s="23" t="str">
        <f t="shared" si="29"/>
        <v>x</v>
      </c>
    </row>
    <row r="140" spans="1:26" ht="16" x14ac:dyDescent="0.2">
      <c r="A140" s="39"/>
      <c r="B140" s="23"/>
      <c r="C140" s="39">
        <f t="shared" si="30"/>
        <v>1</v>
      </c>
      <c r="D140" s="39">
        <f t="shared" si="31"/>
        <v>-0.05</v>
      </c>
      <c r="E140" s="125" cm="1">
        <f t="array" ref="E140">_xlfn.IFS(
    $D$69 = "TWO", IF(SUM($E$125:E129) &lt;= 0.5, SUM($E$125:E129), 1 - SUM($E$125:E129)),
    $D$67 = "LEFT", SUM($E$125:E129),
    $D$67 = "RIGHT", 1 - SUM($E$125:E129)
)</f>
        <v>0.84000000000000008</v>
      </c>
      <c r="F140" s="126" t="str" cm="1">
        <f t="array" ref="F140">_xlfn.IFS(
    $D$67 = "", "",
    AND($D$69 = "TWO", ROWS($E$136:E140) = 1), "⟵ " &amp; TEXT(E140, "#0.0%"),
    AND($D$69 = "TWO", E140 = 50%), TEXT(E140, "#0.0%"),
    AND($D$69 = "TWO", E141 &gt; E140), "⟵ " &amp; TEXT(E140, "#0.0%"),
    AND($D$69 = "TWO", E141 &lt; E140), TEXT(E140, "#0.0%") &amp; " ⟶",
    $D$67 = "LEFT", "⟵ " &amp; TEXT(E140, "#0.0%"),
    $D$67 = "RIGHT", TEXT(E140, "#0.0%") &amp; " ⟶"
)</f>
        <v>⟵ 84.0%</v>
      </c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46">
        <f t="shared" si="22"/>
        <v>0.74999999999999767</v>
      </c>
      <c r="R140" s="81">
        <f t="shared" si="23"/>
        <v>0.30113743215480498</v>
      </c>
      <c r="S140" s="81" cm="1">
        <f t="array" ref="S140">_xlfn.IFS(
    FALSE, N("Check if X1 shading is ON"),
    $S$48&lt;&gt;"x", NA(),
    FALSE, N("Check if case is 'LEFT' and x axis value less than z score"),
    AND($D$67 = "LEFT", $Q140 &lt; IF($H$67="", 0, $H$67)), $R140,
    FALSE, N("Check if case is 'RIGHT' and x axis value greater than z score"),
    AND($D$67 = "RIGHT", $Q140 &gt; IF($H$67="", 0, $H$67)), $R140,
    FALSE, N("Check if case is 'TWO' and both directions"),
    AND(
        $D$67 = "TWO",
        OR($Q140 &lt; -ABS($H$67), $Q140 &gt; ABS($H$68))
    ), $R140,
    FALSE, N("Default case: Return NA()"),
    TRUE, NA()
)</f>
        <v>0.30113743215480498</v>
      </c>
      <c r="T140" s="81" t="e" cm="1">
        <f t="array" ref="T140">_xlfn.IFS(
    FALSE, N("Check if X1 shading is ON"),
    $S$48&lt;&gt;"x", NA(),
    FALSE, N("Check if case is 'LEFT' and x axis value less than z score"),
    AND($D$68 = "LEFT", $Q140 &lt; IF($H$68="", 0, $H$68)), $R140,
    FALSE, N("Check if case is 'RIGHT' and x axis value greater than z score"),
    AND($D$68 = "RIGHT", $Q140 &gt; IF($H$68="", 0, $H$68)), $R140,
    FALSE, N("Default case: Return NA()"),
    TRUE, NA()
)</f>
        <v>#N/A</v>
      </c>
      <c r="U140" s="81" t="e" cm="1">
        <f t="array" ref="U140">_xlfn.IFS(
    FALSE, N("Check if X1 shading is ON"),
    $U$48&lt;&gt;"x", NA(),
    FALSE, N("Check if case is 'LEFT' and x axis value less than z score"),
    AND($D$71 = "LEFT", $Q140 &lt; IF($H$71="", 0, $H$71)), $R140,
    FALSE, N("Check if case is 'RIGHT' and x axis value greater than z score"),
    AND($D$71 = "RIGHT", $Q140 &gt; IF($H$71="", 0, $H$71)), $R140,
    FALSE, N("Check if case is 'TWO' and both directions"),
    AND(
        $D$71 = "TWO",
        OR($Q140 &lt; -ABS($H$71), $Q140 &gt; ABS($H$71))
    ), $R140,
    FALSE, N("Default case: Return NA()"),
    TRUE, NA()
)</f>
        <v>#VALUE!</v>
      </c>
      <c r="V140" s="38"/>
      <c r="W140" s="23">
        <v>-0.83333333333333526</v>
      </c>
      <c r="X140" s="23">
        <v>0.20599999999999999</v>
      </c>
      <c r="Y140" s="23">
        <f t="shared" si="28"/>
        <v>0.20599999999999999</v>
      </c>
      <c r="Z140" s="23" t="str">
        <f t="shared" si="29"/>
        <v>x</v>
      </c>
    </row>
    <row r="141" spans="1:26" ht="16" x14ac:dyDescent="0.2">
      <c r="A141" s="39"/>
      <c r="B141" s="23"/>
      <c r="C141" s="39">
        <f t="shared" si="30"/>
        <v>2</v>
      </c>
      <c r="D141" s="39">
        <f t="shared" si="31"/>
        <v>-0.05</v>
      </c>
      <c r="E141" s="125" cm="1">
        <f t="array" ref="E141">_xlfn.IFS(
    $D$69 = "TWO", IF(SUM($E$125:E130) &lt;= 0.5, SUM($E$125:E130), 1 - SUM($E$125:E130)),
    $D$67 = "LEFT", SUM($E$125:E130),
    $D$67 = "RIGHT", 1 - SUM($E$125:E130)
)</f>
        <v>0.97500000000000009</v>
      </c>
      <c r="F141" s="126" t="str" cm="1">
        <f t="array" ref="F141">_xlfn.IFS(
    $D$67 = "", "",
    AND($D$69 = "TWO", ROWS($E$136:E141) = 1), "⟵ " &amp; TEXT(E141, "#0.0%"),
    AND($D$69 = "TWO", E141 = 50%), TEXT(E141, "#0.0%"),
    AND($D$69 = "TWO", E142 &gt; E141), "⟵ " &amp; TEXT(E141, "#0.0%"),
    AND($D$69 = "TWO", E142 &lt; E141), TEXT(E141, "#0.0%") &amp; " ⟶",
    $D$67 = "LEFT", "⟵ " &amp; TEXT(E141, "#0.0%"),
    $D$67 = "RIGHT", TEXT(E141, "#0.0%") &amp; " ⟶"
)</f>
        <v>⟵ 97.5%</v>
      </c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46">
        <f t="shared" si="22"/>
        <v>0.7916666666666643</v>
      </c>
      <c r="R141" s="81">
        <f t="shared" si="23"/>
        <v>0.29161915585865616</v>
      </c>
      <c r="S141" s="81" cm="1">
        <f t="array" ref="S141">_xlfn.IFS(
    FALSE, N("Check if X1 shading is ON"),
    $S$48&lt;&gt;"x", NA(),
    FALSE, N("Check if case is 'LEFT' and x axis value less than z score"),
    AND($D$67 = "LEFT", $Q141 &lt; IF($H$67="", 0, $H$67)), $R141,
    FALSE, N("Check if case is 'RIGHT' and x axis value greater than z score"),
    AND($D$67 = "RIGHT", $Q141 &gt; IF($H$67="", 0, $H$67)), $R141,
    FALSE, N("Check if case is 'TWO' and both directions"),
    AND(
        $D$67 = "TWO",
        OR($Q141 &lt; -ABS($H$67), $Q141 &gt; ABS($H$68))
    ), $R141,
    FALSE, N("Default case: Return NA()"),
    TRUE, NA()
)</f>
        <v>0.29161915585865616</v>
      </c>
      <c r="T141" s="81" t="e" cm="1">
        <f t="array" ref="T141">_xlfn.IFS(
    FALSE, N("Check if X1 shading is ON"),
    $S$48&lt;&gt;"x", NA(),
    FALSE, N("Check if case is 'LEFT' and x axis value less than z score"),
    AND($D$68 = "LEFT", $Q141 &lt; IF($H$68="", 0, $H$68)), $R141,
    FALSE, N("Check if case is 'RIGHT' and x axis value greater than z score"),
    AND($D$68 = "RIGHT", $Q141 &gt; IF($H$68="", 0, $H$68)), $R141,
    FALSE, N("Default case: Return NA()"),
    TRUE, NA()
)</f>
        <v>#N/A</v>
      </c>
      <c r="U141" s="81" t="e" cm="1">
        <f t="array" ref="U141">_xlfn.IFS(
    FALSE, N("Check if X1 shading is ON"),
    $U$48&lt;&gt;"x", NA(),
    FALSE, N("Check if case is 'LEFT' and x axis value less than z score"),
    AND($D$71 = "LEFT", $Q141 &lt; IF($H$71="", 0, $H$71)), $R141,
    FALSE, N("Check if case is 'RIGHT' and x axis value greater than z score"),
    AND($D$71 = "RIGHT", $Q141 &gt; IF($H$71="", 0, $H$71)), $R141,
    FALSE, N("Check if case is 'TWO' and both directions"),
    AND(
        $D$71 = "TWO",
        OR($Q141 &lt; -ABS($H$71), $Q141 &gt; ABS($H$71))
    ), $R141,
    FALSE, N("Default case: Return NA()"),
    TRUE, NA()
)</f>
        <v>#VALUE!</v>
      </c>
      <c r="V141" s="38"/>
      <c r="W141" s="23">
        <v>-0.66666666666666874</v>
      </c>
      <c r="X141" s="23">
        <v>0.20599999999999999</v>
      </c>
      <c r="Y141" s="23">
        <f t="shared" si="28"/>
        <v>0.20599999999999999</v>
      </c>
      <c r="Z141" s="23" t="str">
        <f t="shared" si="29"/>
        <v>x</v>
      </c>
    </row>
    <row r="142" spans="1:26" ht="16" x14ac:dyDescent="0.2">
      <c r="A142" s="39"/>
      <c r="B142" s="23"/>
      <c r="C142" s="39">
        <f t="shared" si="30"/>
        <v>3</v>
      </c>
      <c r="D142" s="39">
        <f t="shared" si="31"/>
        <v>-0.05</v>
      </c>
      <c r="E142" s="125" cm="1">
        <f t="array" ref="E142">_xlfn.IFS(
    $D$69 = "TWO", IF(SUM($E$125:E131) &lt;= 0.5, SUM($E$125:E131), 1 - SUM($E$125:E131)),
    $D$67 = "LEFT", SUM($E$125:E131),
    $D$67 = "RIGHT", 1 - SUM($E$125:E131)
)</f>
        <v>0.99500000000000011</v>
      </c>
      <c r="F142" s="126" t="str" cm="1">
        <f t="array" ref="F142">_xlfn.IFS(
    $D$67 = "", "",
    AND($D$69 = "TWO", ROWS($E$136:E142) = 1), "⟵ " &amp; TEXT(E142, "#0.0%"),
    AND($D$69 = "TWO", E142 = 50%), TEXT(E142, "#0.0%"),
    AND($D$69 = "TWO", E143 &gt; E142), "⟵ " &amp; TEXT(E142, "#0.0%"),
    AND($D$69 = "TWO", E143 &lt; E142), TEXT(E142, "#0.0%") &amp; " ⟶",
    $D$67 = "LEFT", "⟵ " &amp; TEXT(E142, "#0.0%"),
    $D$67 = "RIGHT", TEXT(E142, "#0.0%") &amp; " ⟶"
)</f>
        <v>⟵ 99.5%</v>
      </c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46">
        <f t="shared" si="22"/>
        <v>0.83333333333333093</v>
      </c>
      <c r="R142" s="81">
        <f t="shared" si="23"/>
        <v>0.2819118754103031</v>
      </c>
      <c r="S142" s="81" cm="1">
        <f t="array" ref="S142">_xlfn.IFS(
    FALSE, N("Check if X1 shading is ON"),
    $S$48&lt;&gt;"x", NA(),
    FALSE, N("Check if case is 'LEFT' and x axis value less than z score"),
    AND($D$67 = "LEFT", $Q142 &lt; IF($H$67="", 0, $H$67)), $R142,
    FALSE, N("Check if case is 'RIGHT' and x axis value greater than z score"),
    AND($D$67 = "RIGHT", $Q142 &gt; IF($H$67="", 0, $H$67)), $R142,
    FALSE, N("Check if case is 'TWO' and both directions"),
    AND(
        $D$67 = "TWO",
        OR($Q142 &lt; -ABS($H$67), $Q142 &gt; ABS($H$68))
    ), $R142,
    FALSE, N("Default case: Return NA()"),
    TRUE, NA()
)</f>
        <v>0.2819118754103031</v>
      </c>
      <c r="T142" s="81" t="e" cm="1">
        <f t="array" ref="T142">_xlfn.IFS(
    FALSE, N("Check if X1 shading is ON"),
    $S$48&lt;&gt;"x", NA(),
    FALSE, N("Check if case is 'LEFT' and x axis value less than z score"),
    AND($D$68 = "LEFT", $Q142 &lt; IF($H$68="", 0, $H$68)), $R142,
    FALSE, N("Check if case is 'RIGHT' and x axis value greater than z score"),
    AND($D$68 = "RIGHT", $Q142 &gt; IF($H$68="", 0, $H$68)), $R142,
    FALSE, N("Default case: Return NA()"),
    TRUE, NA()
)</f>
        <v>#N/A</v>
      </c>
      <c r="U142" s="81" t="e" cm="1">
        <f t="array" ref="U142">_xlfn.IFS(
    FALSE, N("Check if X1 shading is ON"),
    $U$48&lt;&gt;"x", NA(),
    FALSE, N("Check if case is 'LEFT' and x axis value less than z score"),
    AND($D$71 = "LEFT", $Q142 &lt; IF($H$71="", 0, $H$71)), $R142,
    FALSE, N("Check if case is 'RIGHT' and x axis value greater than z score"),
    AND($D$71 = "RIGHT", $Q142 &gt; IF($H$71="", 0, $H$71)), $R142,
    FALSE, N("Check if case is 'TWO' and both directions"),
    AND(
        $D$71 = "TWO",
        OR($Q142 &lt; -ABS($H$71), $Q142 &gt; ABS($H$71))
    ), $R142,
    FALSE, N("Default case: Return NA()"),
    TRUE, NA()
)</f>
        <v>#VALUE!</v>
      </c>
      <c r="V142" s="38"/>
      <c r="W142" s="23">
        <v>-0.50000000000000222</v>
      </c>
      <c r="X142" s="23">
        <v>0.20599999999999999</v>
      </c>
      <c r="Y142" s="23">
        <f t="shared" si="28"/>
        <v>0.20599999999999999</v>
      </c>
      <c r="Z142" s="23" t="str">
        <f t="shared" si="29"/>
        <v>x</v>
      </c>
    </row>
    <row r="143" spans="1:26" ht="16" x14ac:dyDescent="0.2">
      <c r="A143" s="39"/>
      <c r="B143" s="23"/>
      <c r="C143" s="23"/>
      <c r="D143" s="39"/>
      <c r="E143" s="39"/>
      <c r="F143" s="39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46">
        <f t="shared" si="22"/>
        <v>0.87499999999999756</v>
      </c>
      <c r="R143" s="81">
        <f t="shared" si="23"/>
        <v>0.27205499837854408</v>
      </c>
      <c r="S143" s="81" cm="1">
        <f t="array" ref="S143">_xlfn.IFS(
    FALSE, N("Check if X1 shading is ON"),
    $S$48&lt;&gt;"x", NA(),
    FALSE, N("Check if case is 'LEFT' and x axis value less than z score"),
    AND($D$67 = "LEFT", $Q143 &lt; IF($H$67="", 0, $H$67)), $R143,
    FALSE, N("Check if case is 'RIGHT' and x axis value greater than z score"),
    AND($D$67 = "RIGHT", $Q143 &gt; IF($H$67="", 0, $H$67)), $R143,
    FALSE, N("Check if case is 'TWO' and both directions"),
    AND(
        $D$67 = "TWO",
        OR($Q143 &lt; -ABS($H$67), $Q143 &gt; ABS($H$68))
    ), $R143,
    FALSE, N("Default case: Return NA()"),
    TRUE, NA()
)</f>
        <v>0.27205499837854408</v>
      </c>
      <c r="T143" s="81" t="e" cm="1">
        <f t="array" ref="T143">_xlfn.IFS(
    FALSE, N("Check if X1 shading is ON"),
    $S$48&lt;&gt;"x", NA(),
    FALSE, N("Check if case is 'LEFT' and x axis value less than z score"),
    AND($D$68 = "LEFT", $Q143 &lt; IF($H$68="", 0, $H$68)), $R143,
    FALSE, N("Check if case is 'RIGHT' and x axis value greater than z score"),
    AND($D$68 = "RIGHT", $Q143 &gt; IF($H$68="", 0, $H$68)), $R143,
    FALSE, N("Default case: Return NA()"),
    TRUE, NA()
)</f>
        <v>#N/A</v>
      </c>
      <c r="U143" s="81" t="e" cm="1">
        <f t="array" ref="U143">_xlfn.IFS(
    FALSE, N("Check if X1 shading is ON"),
    $U$48&lt;&gt;"x", NA(),
    FALSE, N("Check if case is 'LEFT' and x axis value less than z score"),
    AND($D$71 = "LEFT", $Q143 &lt; IF($H$71="", 0, $H$71)), $R143,
    FALSE, N("Check if case is 'RIGHT' and x axis value greater than z score"),
    AND($D$71 = "RIGHT", $Q143 &gt; IF($H$71="", 0, $H$71)), $R143,
    FALSE, N("Check if case is 'TWO' and both directions"),
    AND(
        $D$71 = "TWO",
        OR($Q143 &lt; -ABS($H$71), $Q143 &gt; ABS($H$71))
    ), $R143,
    FALSE, N("Default case: Return NA()"),
    TRUE, NA()
)</f>
        <v>#VALUE!</v>
      </c>
      <c r="V143" s="38"/>
      <c r="W143" s="23">
        <v>-0.33333333333333548</v>
      </c>
      <c r="X143" s="23">
        <v>0.20599999999999999</v>
      </c>
      <c r="Y143" s="23">
        <f t="shared" si="28"/>
        <v>0.20599999999999999</v>
      </c>
      <c r="Z143" s="23" t="str">
        <f t="shared" si="29"/>
        <v>x</v>
      </c>
    </row>
    <row r="144" spans="1:26" ht="19" x14ac:dyDescent="0.25">
      <c r="A144" s="78" t="s">
        <v>400</v>
      </c>
      <c r="B144" s="23"/>
      <c r="C144" s="23"/>
      <c r="D144" s="39"/>
      <c r="E144" s="39"/>
      <c r="F144" s="39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46">
        <f t="shared" si="22"/>
        <v>0.91666666666666419</v>
      </c>
      <c r="R144" s="81">
        <f t="shared" si="23"/>
        <v>0.262087353078302</v>
      </c>
      <c r="S144" s="81" cm="1">
        <f t="array" ref="S144">_xlfn.IFS(
    FALSE, N("Check if X1 shading is ON"),
    $S$48&lt;&gt;"x", NA(),
    FALSE, N("Check if case is 'LEFT' and x axis value less than z score"),
    AND($D$67 = "LEFT", $Q144 &lt; IF($H$67="", 0, $H$67)), $R144,
    FALSE, N("Check if case is 'RIGHT' and x axis value greater than z score"),
    AND($D$67 = "RIGHT", $Q144 &gt; IF($H$67="", 0, $H$67)), $R144,
    FALSE, N("Check if case is 'TWO' and both directions"),
    AND(
        $D$67 = "TWO",
        OR($Q144 &lt; -ABS($H$67), $Q144 &gt; ABS($H$68))
    ), $R144,
    FALSE, N("Default case: Return NA()"),
    TRUE, NA()
)</f>
        <v>0.262087353078302</v>
      </c>
      <c r="T144" s="81" t="e" cm="1">
        <f t="array" ref="T144">_xlfn.IFS(
    FALSE, N("Check if X1 shading is ON"),
    $S$48&lt;&gt;"x", NA(),
    FALSE, N("Check if case is 'LEFT' and x axis value less than z score"),
    AND($D$68 = "LEFT", $Q144 &lt; IF($H$68="", 0, $H$68)), $R144,
    FALSE, N("Check if case is 'RIGHT' and x axis value greater than z score"),
    AND($D$68 = "RIGHT", $Q144 &gt; IF($H$68="", 0, $H$68)), $R144,
    FALSE, N("Default case: Return NA()"),
    TRUE, NA()
)</f>
        <v>#N/A</v>
      </c>
      <c r="U144" s="81" t="e" cm="1">
        <f t="array" ref="U144">_xlfn.IFS(
    FALSE, N("Check if X1 shading is ON"),
    $U$48&lt;&gt;"x", NA(),
    FALSE, N("Check if case is 'LEFT' and x axis value less than z score"),
    AND($D$71 = "LEFT", $Q144 &lt; IF($H$71="", 0, $H$71)), $R144,
    FALSE, N("Check if case is 'RIGHT' and x axis value greater than z score"),
    AND($D$71 = "RIGHT", $Q144 &gt; IF($H$71="", 0, $H$71)), $R144,
    FALSE, N("Check if case is 'TWO' and both directions"),
    AND(
        $D$71 = "TWO",
        OR($Q144 &lt; -ABS($H$71), $Q144 &gt; ABS($H$71))
    ), $R144,
    FALSE, N("Default case: Return NA()"),
    TRUE, NA()
)</f>
        <v>#VALUE!</v>
      </c>
      <c r="V144" s="38"/>
      <c r="W144" s="23">
        <v>-0.16666666666666879</v>
      </c>
      <c r="X144" s="23">
        <v>0.20599999999999999</v>
      </c>
      <c r="Y144" s="23">
        <f t="shared" si="28"/>
        <v>0.20599999999999999</v>
      </c>
      <c r="Z144" s="23" t="str">
        <f t="shared" si="29"/>
        <v>x</v>
      </c>
    </row>
    <row r="145" spans="1:26" ht="51" x14ac:dyDescent="0.2">
      <c r="A145" s="44" t="s">
        <v>289</v>
      </c>
      <c r="B145" s="5" t="s">
        <v>290</v>
      </c>
      <c r="C145" s="45" t="str">
        <f>LEFT(A144,6)&amp;" "&amp;$B$67&amp;" axis"</f>
        <v>X1 raw normal pop axis</v>
      </c>
      <c r="D145" s="45" t="str">
        <f>$B$67&amp;" y"</f>
        <v>normal pop y</v>
      </c>
      <c r="E145" s="45" t="str">
        <f>B67&amp;" raw labels"</f>
        <v>normal pop raw labels</v>
      </c>
      <c r="F145" s="39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46">
        <f t="shared" si="22"/>
        <v>0.95833333333333082</v>
      </c>
      <c r="R145" s="81">
        <f t="shared" si="23"/>
        <v>0.25204694425504581</v>
      </c>
      <c r="S145" s="81" cm="1">
        <f t="array" ref="S145">_xlfn.IFS(
    FALSE, N("Check if X1 shading is ON"),
    $S$48&lt;&gt;"x", NA(),
    FALSE, N("Check if case is 'LEFT' and x axis value less than z score"),
    AND($D$67 = "LEFT", $Q145 &lt; IF($H$67="", 0, $H$67)), $R145,
    FALSE, N("Check if case is 'RIGHT' and x axis value greater than z score"),
    AND($D$67 = "RIGHT", $Q145 &gt; IF($H$67="", 0, $H$67)), $R145,
    FALSE, N("Check if case is 'TWO' and both directions"),
    AND(
        $D$67 = "TWO",
        OR($Q145 &lt; -ABS($H$67), $Q145 &gt; ABS($H$68))
    ), $R145,
    FALSE, N("Default case: Return NA()"),
    TRUE, NA()
)</f>
        <v>0.25204694425504581</v>
      </c>
      <c r="T145" s="81" t="e" cm="1">
        <f t="array" ref="T145">_xlfn.IFS(
    FALSE, N("Check if X1 shading is ON"),
    $S$48&lt;&gt;"x", NA(),
    FALSE, N("Check if case is 'LEFT' and x axis value less than z score"),
    AND($D$68 = "LEFT", $Q145 &lt; IF($H$68="", 0, $H$68)), $R145,
    FALSE, N("Check if case is 'RIGHT' and x axis value greater than z score"),
    AND($D$68 = "RIGHT", $Q145 &gt; IF($H$68="", 0, $H$68)), $R145,
    FALSE, N("Default case: Return NA()"),
    TRUE, NA()
)</f>
        <v>#N/A</v>
      </c>
      <c r="U145" s="81" t="e" cm="1">
        <f t="array" ref="U145">_xlfn.IFS(
    FALSE, N("Check if X1 shading is ON"),
    $U$48&lt;&gt;"x", NA(),
    FALSE, N("Check if case is 'LEFT' and x axis value less than z score"),
    AND($D$71 = "LEFT", $Q145 &lt; IF($H$71="", 0, $H$71)), $R145,
    FALSE, N("Check if case is 'RIGHT' and x axis value greater than z score"),
    AND($D$71 = "RIGHT", $Q145 &gt; IF($H$71="", 0, $H$71)), $R145,
    FALSE, N("Check if case is 'TWO' and both directions"),
    AND(
        $D$71 = "TWO",
        OR($Q145 &lt; -ABS($H$71), $Q145 &gt; ABS($H$71))
    ), $R145,
    FALSE, N("Default case: Return NA()"),
    TRUE, NA()
)</f>
        <v>#VALUE!</v>
      </c>
      <c r="V145" s="38"/>
      <c r="W145" s="23">
        <v>0.16666666666666449</v>
      </c>
      <c r="X145" s="23">
        <v>0.20599999999999999</v>
      </c>
      <c r="Y145" s="23">
        <f t="shared" si="28"/>
        <v>0.20599999999999999</v>
      </c>
      <c r="Z145" s="23" t="str">
        <f t="shared" si="29"/>
        <v>x</v>
      </c>
    </row>
    <row r="146" spans="1:26" ht="17" x14ac:dyDescent="0.2">
      <c r="A146" s="39" t="str">
        <f>L51</f>
        <v>x</v>
      </c>
      <c r="B146" s="23">
        <v>-0.12</v>
      </c>
      <c r="C146" s="39">
        <f t="shared" ref="C146:C153" si="32">C114</f>
        <v>-4</v>
      </c>
      <c r="D146" s="39">
        <f>IF(
    $A$146="x",
    $B$146,
    NA()
)</f>
        <v>-0.12</v>
      </c>
      <c r="E146" s="83" t="str">
        <f>IF(E147="","","raw scale")</f>
        <v>raw scale</v>
      </c>
      <c r="F146" s="39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46">
        <f t="shared" si="22"/>
        <v>0.99999999999999745</v>
      </c>
      <c r="R146" s="81">
        <f t="shared" si="23"/>
        <v>0.24197072451914398</v>
      </c>
      <c r="S146" s="81" cm="1">
        <f t="array" ref="S146">_xlfn.IFS(
    FALSE, N("Check if X1 shading is ON"),
    $S$48&lt;&gt;"x", NA(),
    FALSE, N("Check if case is 'LEFT' and x axis value less than z score"),
    AND($D$67 = "LEFT", $Q146 &lt; IF($H$67="", 0, $H$67)), $R146,
    FALSE, N("Check if case is 'RIGHT' and x axis value greater than z score"),
    AND($D$67 = "RIGHT", $Q146 &gt; IF($H$67="", 0, $H$67)), $R146,
    FALSE, N("Check if case is 'TWO' and both directions"),
    AND(
        $D$67 = "TWO",
        OR($Q146 &lt; -ABS($H$67), $Q146 &gt; ABS($H$68))
    ), $R146,
    FALSE, N("Default case: Return NA()"),
    TRUE, NA()
)</f>
        <v>0.24197072451914398</v>
      </c>
      <c r="T146" s="81" t="e" cm="1">
        <f t="array" ref="T146">_xlfn.IFS(
    FALSE, N("Check if X1 shading is ON"),
    $S$48&lt;&gt;"x", NA(),
    FALSE, N("Check if case is 'LEFT' and x axis value less than z score"),
    AND($D$68 = "LEFT", $Q146 &lt; IF($H$68="", 0, $H$68)), $R146,
    FALSE, N("Check if case is 'RIGHT' and x axis value greater than z score"),
    AND($D$68 = "RIGHT", $Q146 &gt; IF($H$68="", 0, $H$68)), $R146,
    FALSE, N("Default case: Return NA()"),
    TRUE, NA()
)</f>
        <v>#N/A</v>
      </c>
      <c r="U146" s="81" t="e" cm="1">
        <f t="array" ref="U146">_xlfn.IFS(
    FALSE, N("Check if X1 shading is ON"),
    $U$48&lt;&gt;"x", NA(),
    FALSE, N("Check if case is 'LEFT' and x axis value less than z score"),
    AND($D$71 = "LEFT", $Q146 &lt; IF($H$71="", 0, $H$71)), $R146,
    FALSE, N("Check if case is 'RIGHT' and x axis value greater than z score"),
    AND($D$71 = "RIGHT", $Q146 &gt; IF($H$71="", 0, $H$71)), $R146,
    FALSE, N("Check if case is 'TWO' and both directions"),
    AND(
        $D$71 = "TWO",
        OR($Q146 &lt; -ABS($H$71), $Q146 &gt; ABS($H$71))
    ), $R146,
    FALSE, N("Default case: Return NA()"),
    TRUE, NA()
)</f>
        <v>#VALUE!</v>
      </c>
      <c r="V146" s="38"/>
      <c r="W146" s="23">
        <v>0.33333333333333115</v>
      </c>
      <c r="X146" s="23">
        <v>0.20599999999999999</v>
      </c>
      <c r="Y146" s="23">
        <f t="shared" si="28"/>
        <v>0.20599999999999999</v>
      </c>
      <c r="Z146" s="23" t="str">
        <f t="shared" si="29"/>
        <v>x</v>
      </c>
    </row>
    <row r="147" spans="1:26" ht="16" x14ac:dyDescent="0.2">
      <c r="A147" s="39"/>
      <c r="B147" s="23"/>
      <c r="C147" s="39">
        <f t="shared" si="32"/>
        <v>-3</v>
      </c>
      <c r="D147" s="39">
        <f t="shared" ref="D147:D153" si="33">IF(
    $A$146="x",
    $B$146,
    NA()
)</f>
        <v>-0.12</v>
      </c>
      <c r="E147" s="84" t="str">
        <f t="shared" ref="E147:E153" si="34">IFERROR(
    TEXT(
        E$67 + $C147 * F$67,
        IF(
            L$62 = 0,
            "#,##0",
            "#,##0." &amp; REPT("0", L$62)
        )
    ),
    ""
)</f>
        <v>54</v>
      </c>
      <c r="F147" s="39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46">
        <f t="shared" si="22"/>
        <v>1.0416666666666641</v>
      </c>
      <c r="R147" s="81">
        <f t="shared" si="23"/>
        <v>0.23189438328624334</v>
      </c>
      <c r="S147" s="81" cm="1">
        <f t="array" ref="S147">_xlfn.IFS(
    FALSE, N("Check if X1 shading is ON"),
    $S$48&lt;&gt;"x", NA(),
    FALSE, N("Check if case is 'LEFT' and x axis value less than z score"),
    AND($D$67 = "LEFT", $Q147 &lt; IF($H$67="", 0, $H$67)), $R147,
    FALSE, N("Check if case is 'RIGHT' and x axis value greater than z score"),
    AND($D$67 = "RIGHT", $Q147 &gt; IF($H$67="", 0, $H$67)), $R147,
    FALSE, N("Check if case is 'TWO' and both directions"),
    AND(
        $D$67 = "TWO",
        OR($Q147 &lt; -ABS($H$67), $Q147 &gt; ABS($H$68))
    ), $R147,
    FALSE, N("Default case: Return NA()"),
    TRUE, NA()
)</f>
        <v>0.23189438328624334</v>
      </c>
      <c r="T147" s="81" t="e" cm="1">
        <f t="array" ref="T147">_xlfn.IFS(
    FALSE, N("Check if X1 shading is ON"),
    $S$48&lt;&gt;"x", NA(),
    FALSE, N("Check if case is 'LEFT' and x axis value less than z score"),
    AND($D$68 = "LEFT", $Q147 &lt; IF($H$68="", 0, $H$68)), $R147,
    FALSE, N("Check if case is 'RIGHT' and x axis value greater than z score"),
    AND($D$68 = "RIGHT", $Q147 &gt; IF($H$68="", 0, $H$68)), $R147,
    FALSE, N("Default case: Return NA()"),
    TRUE, NA()
)</f>
        <v>#N/A</v>
      </c>
      <c r="U147" s="81" t="e" cm="1">
        <f t="array" ref="U147">_xlfn.IFS(
    FALSE, N("Check if X1 shading is ON"),
    $U$48&lt;&gt;"x", NA(),
    FALSE, N("Check if case is 'LEFT' and x axis value less than z score"),
    AND($D$71 = "LEFT", $Q147 &lt; IF($H$71="", 0, $H$71)), $R147,
    FALSE, N("Check if case is 'RIGHT' and x axis value greater than z score"),
    AND($D$71 = "RIGHT", $Q147 &gt; IF($H$71="", 0, $H$71)), $R147,
    FALSE, N("Check if case is 'TWO' and both directions"),
    AND(
        $D$71 = "TWO",
        OR($Q147 &lt; -ABS($H$71), $Q147 &gt; ABS($H$71))
    ), $R147,
    FALSE, N("Default case: Return NA()"),
    TRUE, NA()
)</f>
        <v>#VALUE!</v>
      </c>
      <c r="V147" s="38"/>
      <c r="W147" s="23">
        <v>0.49999999999999789</v>
      </c>
      <c r="X147" s="23">
        <v>0.20599999999999999</v>
      </c>
      <c r="Y147" s="23">
        <f t="shared" si="28"/>
        <v>0.20599999999999999</v>
      </c>
      <c r="Z147" s="23" t="str">
        <f t="shared" si="29"/>
        <v>x</v>
      </c>
    </row>
    <row r="148" spans="1:26" ht="16" x14ac:dyDescent="0.2">
      <c r="A148" s="39"/>
      <c r="B148" s="23"/>
      <c r="C148" s="39">
        <f t="shared" si="32"/>
        <v>-2</v>
      </c>
      <c r="D148" s="39">
        <f t="shared" si="33"/>
        <v>-0.12</v>
      </c>
      <c r="E148" s="84" t="str">
        <f t="shared" si="34"/>
        <v>60</v>
      </c>
      <c r="F148" s="39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46">
        <f t="shared" si="22"/>
        <v>1.0833333333333308</v>
      </c>
      <c r="R148" s="81">
        <f t="shared" si="23"/>
        <v>0.22185215470573658</v>
      </c>
      <c r="S148" s="81" cm="1">
        <f t="array" ref="S148">_xlfn.IFS(
    FALSE, N("Check if X1 shading is ON"),
    $S$48&lt;&gt;"x", NA(),
    FALSE, N("Check if case is 'LEFT' and x axis value less than z score"),
    AND($D$67 = "LEFT", $Q148 &lt; IF($H$67="", 0, $H$67)), $R148,
    FALSE, N("Check if case is 'RIGHT' and x axis value greater than z score"),
    AND($D$67 = "RIGHT", $Q148 &gt; IF($H$67="", 0, $H$67)), $R148,
    FALSE, N("Check if case is 'TWO' and both directions"),
    AND(
        $D$67 = "TWO",
        OR($Q148 &lt; -ABS($H$67), $Q148 &gt; ABS($H$68))
    ), $R148,
    FALSE, N("Default case: Return NA()"),
    TRUE, NA()
)</f>
        <v>0.22185215470573658</v>
      </c>
      <c r="T148" s="81" t="e" cm="1">
        <f t="array" ref="T148">_xlfn.IFS(
    FALSE, N("Check if X1 shading is ON"),
    $S$48&lt;&gt;"x", NA(),
    FALSE, N("Check if case is 'LEFT' and x axis value less than z score"),
    AND($D$68 = "LEFT", $Q148 &lt; IF($H$68="", 0, $H$68)), $R148,
    FALSE, N("Check if case is 'RIGHT' and x axis value greater than z score"),
    AND($D$68 = "RIGHT", $Q148 &gt; IF($H$68="", 0, $H$68)), $R148,
    FALSE, N("Default case: Return NA()"),
    TRUE, NA()
)</f>
        <v>#N/A</v>
      </c>
      <c r="U148" s="81" t="e" cm="1">
        <f t="array" ref="U148">_xlfn.IFS(
    FALSE, N("Check if X1 shading is ON"),
    $U$48&lt;&gt;"x", NA(),
    FALSE, N("Check if case is 'LEFT' and x axis value less than z score"),
    AND($D$71 = "LEFT", $Q148 &lt; IF($H$71="", 0, $H$71)), $R148,
    FALSE, N("Check if case is 'RIGHT' and x axis value greater than z score"),
    AND($D$71 = "RIGHT", $Q148 &gt; IF($H$71="", 0, $H$71)), $R148,
    FALSE, N("Check if case is 'TWO' and both directions"),
    AND(
        $D$71 = "TWO",
        OR($Q148 &lt; -ABS($H$71), $Q148 &gt; ABS($H$71))
    ), $R148,
    FALSE, N("Default case: Return NA()"),
    TRUE, NA()
)</f>
        <v>#VALUE!</v>
      </c>
      <c r="V148" s="38"/>
      <c r="W148" s="23">
        <v>0.66666666666666441</v>
      </c>
      <c r="X148" s="23">
        <v>0.20599999999999999</v>
      </c>
      <c r="Y148" s="23">
        <f t="shared" si="28"/>
        <v>0.20599999999999999</v>
      </c>
      <c r="Z148" s="23" t="str">
        <f t="shared" si="29"/>
        <v>x</v>
      </c>
    </row>
    <row r="149" spans="1:26" ht="16" x14ac:dyDescent="0.2">
      <c r="A149" s="39"/>
      <c r="B149" s="23"/>
      <c r="C149" s="39">
        <f t="shared" si="32"/>
        <v>-1</v>
      </c>
      <c r="D149" s="39">
        <f t="shared" si="33"/>
        <v>-0.12</v>
      </c>
      <c r="E149" s="84" t="str">
        <f t="shared" si="34"/>
        <v>66</v>
      </c>
      <c r="F149" s="39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46">
        <f t="shared" si="22"/>
        <v>1.1249999999999976</v>
      </c>
      <c r="R149" s="81">
        <f t="shared" si="23"/>
        <v>0.21187664577570006</v>
      </c>
      <c r="S149" s="81" cm="1">
        <f t="array" ref="S149">_xlfn.IFS(
    FALSE, N("Check if X1 shading is ON"),
    $S$48&lt;&gt;"x", NA(),
    FALSE, N("Check if case is 'LEFT' and x axis value less than z score"),
    AND($D$67 = "LEFT", $Q149 &lt; IF($H$67="", 0, $H$67)), $R149,
    FALSE, N("Check if case is 'RIGHT' and x axis value greater than z score"),
    AND($D$67 = "RIGHT", $Q149 &gt; IF($H$67="", 0, $H$67)), $R149,
    FALSE, N("Check if case is 'TWO' and both directions"),
    AND(
        $D$67 = "TWO",
        OR($Q149 &lt; -ABS($H$67), $Q149 &gt; ABS($H$68))
    ), $R149,
    FALSE, N("Default case: Return NA()"),
    TRUE, NA()
)</f>
        <v>0.21187664577570006</v>
      </c>
      <c r="T149" s="81" t="e" cm="1">
        <f t="array" ref="T149">_xlfn.IFS(
    FALSE, N("Check if X1 shading is ON"),
    $S$48&lt;&gt;"x", NA(),
    FALSE, N("Check if case is 'LEFT' and x axis value less than z score"),
    AND($D$68 = "LEFT", $Q149 &lt; IF($H$68="", 0, $H$68)), $R149,
    FALSE, N("Check if case is 'RIGHT' and x axis value greater than z score"),
    AND($D$68 = "RIGHT", $Q149 &gt; IF($H$68="", 0, $H$68)), $R149,
    FALSE, N("Default case: Return NA()"),
    TRUE, NA()
)</f>
        <v>#N/A</v>
      </c>
      <c r="U149" s="81" t="e" cm="1">
        <f t="array" ref="U149">_xlfn.IFS(
    FALSE, N("Check if X1 shading is ON"),
    $U$48&lt;&gt;"x", NA(),
    FALSE, N("Check if case is 'LEFT' and x axis value less than z score"),
    AND($D$71 = "LEFT", $Q149 &lt; IF($H$71="", 0, $H$71)), $R149,
    FALSE, N("Check if case is 'RIGHT' and x axis value greater than z score"),
    AND($D$71 = "RIGHT", $Q149 &gt; IF($H$71="", 0, $H$71)), $R149,
    FALSE, N("Check if case is 'TWO' and both directions"),
    AND(
        $D$71 = "TWO",
        OR($Q149 &lt; -ABS($H$71), $Q149 &gt; ABS($H$71))
    ), $R149,
    FALSE, N("Default case: Return NA()"),
    TRUE, NA()
)</f>
        <v>#VALUE!</v>
      </c>
      <c r="V149" s="38"/>
      <c r="W149" s="23">
        <v>0.83333333333333093</v>
      </c>
      <c r="X149" s="23">
        <v>0.20599999999999999</v>
      </c>
      <c r="Y149" s="23">
        <f t="shared" si="28"/>
        <v>0.20599999999999999</v>
      </c>
      <c r="Z149" s="23" t="str">
        <f t="shared" si="29"/>
        <v>x</v>
      </c>
    </row>
    <row r="150" spans="1:26" ht="16" x14ac:dyDescent="0.2">
      <c r="A150" s="39"/>
      <c r="B150" s="23"/>
      <c r="C150" s="39">
        <f t="shared" si="32"/>
        <v>0</v>
      </c>
      <c r="D150" s="39">
        <f t="shared" si="33"/>
        <v>-0.12</v>
      </c>
      <c r="E150" s="84" t="str">
        <f t="shared" si="34"/>
        <v>72</v>
      </c>
      <c r="F150" s="39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46">
        <f t="shared" si="22"/>
        <v>1.1666666666666643</v>
      </c>
      <c r="R150" s="81">
        <f t="shared" si="23"/>
        <v>0.20199868555405945</v>
      </c>
      <c r="S150" s="81" cm="1">
        <f t="array" ref="S150">_xlfn.IFS(
    FALSE, N("Check if X1 shading is ON"),
    $S$48&lt;&gt;"x", NA(),
    FALSE, N("Check if case is 'LEFT' and x axis value less than z score"),
    AND($D$67 = "LEFT", $Q150 &lt; IF($H$67="", 0, $H$67)), $R150,
    FALSE, N("Check if case is 'RIGHT' and x axis value greater than z score"),
    AND($D$67 = "RIGHT", $Q150 &gt; IF($H$67="", 0, $H$67)), $R150,
    FALSE, N("Check if case is 'TWO' and both directions"),
    AND(
        $D$67 = "TWO",
        OR($Q150 &lt; -ABS($H$67), $Q150 &gt; ABS($H$68))
    ), $R150,
    FALSE, N("Default case: Return NA()"),
    TRUE, NA()
)</f>
        <v>0.20199868555405945</v>
      </c>
      <c r="T150" s="81" t="e" cm="1">
        <f t="array" ref="T150">_xlfn.IFS(
    FALSE, N("Check if X1 shading is ON"),
    $S$48&lt;&gt;"x", NA(),
    FALSE, N("Check if case is 'LEFT' and x axis value less than z score"),
    AND($D$68 = "LEFT", $Q150 &lt; IF($H$68="", 0, $H$68)), $R150,
    FALSE, N("Check if case is 'RIGHT' and x axis value greater than z score"),
    AND($D$68 = "RIGHT", $Q150 &gt; IF($H$68="", 0, $H$68)), $R150,
    FALSE, N("Default case: Return NA()"),
    TRUE, NA()
)</f>
        <v>#N/A</v>
      </c>
      <c r="U150" s="81" t="e" cm="1">
        <f t="array" ref="U150">_xlfn.IFS(
    FALSE, N("Check if X1 shading is ON"),
    $U$48&lt;&gt;"x", NA(),
    FALSE, N("Check if case is 'LEFT' and x axis value less than z score"),
    AND($D$71 = "LEFT", $Q150 &lt; IF($H$71="", 0, $H$71)), $R150,
    FALSE, N("Check if case is 'RIGHT' and x axis value greater than z score"),
    AND($D$71 = "RIGHT", $Q150 &gt; IF($H$71="", 0, $H$71)), $R150,
    FALSE, N("Check if case is 'TWO' and both directions"),
    AND(
        $D$71 = "TWO",
        OR($Q150 &lt; -ABS($H$71), $Q150 &gt; ABS($H$71))
    ), $R150,
    FALSE, N("Default case: Return NA()"),
    TRUE, NA()
)</f>
        <v>#VALUE!</v>
      </c>
      <c r="V150" s="38"/>
      <c r="W150" s="23">
        <v>-0.83333333333333526</v>
      </c>
      <c r="X150" s="23">
        <v>0.22999999999999998</v>
      </c>
      <c r="Y150" s="23">
        <f t="shared" si="28"/>
        <v>0.22999999999999998</v>
      </c>
      <c r="Z150" s="23" t="str">
        <f t="shared" si="29"/>
        <v>x</v>
      </c>
    </row>
    <row r="151" spans="1:26" ht="16" x14ac:dyDescent="0.2">
      <c r="A151" s="39"/>
      <c r="B151" s="23"/>
      <c r="C151" s="39">
        <f t="shared" si="32"/>
        <v>1</v>
      </c>
      <c r="D151" s="39">
        <f t="shared" si="33"/>
        <v>-0.12</v>
      </c>
      <c r="E151" s="84" t="str">
        <f t="shared" si="34"/>
        <v>78</v>
      </c>
      <c r="F151" s="39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46">
        <f t="shared" si="22"/>
        <v>1.208333333333331</v>
      </c>
      <c r="R151" s="81">
        <f t="shared" si="23"/>
        <v>0.19224719608678212</v>
      </c>
      <c r="S151" s="81" cm="1">
        <f t="array" ref="S151">_xlfn.IFS(
    FALSE, N("Check if X1 shading is ON"),
    $S$48&lt;&gt;"x", NA(),
    FALSE, N("Check if case is 'LEFT' and x axis value less than z score"),
    AND($D$67 = "LEFT", $Q151 &lt; IF($H$67="", 0, $H$67)), $R151,
    FALSE, N("Check if case is 'RIGHT' and x axis value greater than z score"),
    AND($D$67 = "RIGHT", $Q151 &gt; IF($H$67="", 0, $H$67)), $R151,
    FALSE, N("Check if case is 'TWO' and both directions"),
    AND(
        $D$67 = "TWO",
        OR($Q151 &lt; -ABS($H$67), $Q151 &gt; ABS($H$68))
    ), $R151,
    FALSE, N("Default case: Return NA()"),
    TRUE, NA()
)</f>
        <v>0.19224719608678212</v>
      </c>
      <c r="T151" s="81" t="e" cm="1">
        <f t="array" ref="T151">_xlfn.IFS(
    FALSE, N("Check if X1 shading is ON"),
    $S$48&lt;&gt;"x", NA(),
    FALSE, N("Check if case is 'LEFT' and x axis value less than z score"),
    AND($D$68 = "LEFT", $Q151 &lt; IF($H$68="", 0, $H$68)), $R151,
    FALSE, N("Check if case is 'RIGHT' and x axis value greater than z score"),
    AND($D$68 = "RIGHT", $Q151 &gt; IF($H$68="", 0, $H$68)), $R151,
    FALSE, N("Default case: Return NA()"),
    TRUE, NA()
)</f>
        <v>#N/A</v>
      </c>
      <c r="U151" s="81" t="e" cm="1">
        <f t="array" ref="U151">_xlfn.IFS(
    FALSE, N("Check if X1 shading is ON"),
    $U$48&lt;&gt;"x", NA(),
    FALSE, N("Check if case is 'LEFT' and x axis value less than z score"),
    AND($D$71 = "LEFT", $Q151 &lt; IF($H$71="", 0, $H$71)), $R151,
    FALSE, N("Check if case is 'RIGHT' and x axis value greater than z score"),
    AND($D$71 = "RIGHT", $Q151 &gt; IF($H$71="", 0, $H$71)), $R151,
    FALSE, N("Check if case is 'TWO' and both directions"),
    AND(
        $D$71 = "TWO",
        OR($Q151 &lt; -ABS($H$71), $Q151 &gt; ABS($H$71))
    ), $R151,
    FALSE, N("Default case: Return NA()"),
    TRUE, NA()
)</f>
        <v>#VALUE!</v>
      </c>
      <c r="V151" s="38"/>
      <c r="W151" s="23">
        <v>-0.66666666666666874</v>
      </c>
      <c r="X151" s="23">
        <v>0.22999999999999998</v>
      </c>
      <c r="Y151" s="23">
        <f t="shared" si="28"/>
        <v>0.22999999999999998</v>
      </c>
      <c r="Z151" s="23" t="str">
        <f t="shared" si="29"/>
        <v>x</v>
      </c>
    </row>
    <row r="152" spans="1:26" ht="16" x14ac:dyDescent="0.2">
      <c r="A152" s="39"/>
      <c r="B152" s="23"/>
      <c r="C152" s="39">
        <f t="shared" si="32"/>
        <v>2</v>
      </c>
      <c r="D152" s="39">
        <f t="shared" si="33"/>
        <v>-0.12</v>
      </c>
      <c r="E152" s="84" t="str">
        <f t="shared" si="34"/>
        <v>84</v>
      </c>
      <c r="F152" s="39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46">
        <f t="shared" si="22"/>
        <v>1.2499999999999978</v>
      </c>
      <c r="R152" s="81">
        <f t="shared" si="23"/>
        <v>0.18264908538902244</v>
      </c>
      <c r="S152" s="81" cm="1">
        <f t="array" ref="S152">_xlfn.IFS(
    FALSE, N("Check if X1 shading is ON"),
    $S$48&lt;&gt;"x", NA(),
    FALSE, N("Check if case is 'LEFT' and x axis value less than z score"),
    AND($D$67 = "LEFT", $Q152 &lt; IF($H$67="", 0, $H$67)), $R152,
    FALSE, N("Check if case is 'RIGHT' and x axis value greater than z score"),
    AND($D$67 = "RIGHT", $Q152 &gt; IF($H$67="", 0, $H$67)), $R152,
    FALSE, N("Check if case is 'TWO' and both directions"),
    AND(
        $D$67 = "TWO",
        OR($Q152 &lt; -ABS($H$67), $Q152 &gt; ABS($H$68))
    ), $R152,
    FALSE, N("Default case: Return NA()"),
    TRUE, NA()
)</f>
        <v>0.18264908538902244</v>
      </c>
      <c r="T152" s="81" t="e" cm="1">
        <f t="array" ref="T152">_xlfn.IFS(
    FALSE, N("Check if X1 shading is ON"),
    $S$48&lt;&gt;"x", NA(),
    FALSE, N("Check if case is 'LEFT' and x axis value less than z score"),
    AND($D$68 = "LEFT", $Q152 &lt; IF($H$68="", 0, $H$68)), $R152,
    FALSE, N("Check if case is 'RIGHT' and x axis value greater than z score"),
    AND($D$68 = "RIGHT", $Q152 &gt; IF($H$68="", 0, $H$68)), $R152,
    FALSE, N("Default case: Return NA()"),
    TRUE, NA()
)</f>
        <v>#N/A</v>
      </c>
      <c r="U152" s="81" t="e" cm="1">
        <f t="array" ref="U152">_xlfn.IFS(
    FALSE, N("Check if X1 shading is ON"),
    $U$48&lt;&gt;"x", NA(),
    FALSE, N("Check if case is 'LEFT' and x axis value less than z score"),
    AND($D$71 = "LEFT", $Q152 &lt; IF($H$71="", 0, $H$71)), $R152,
    FALSE, N("Check if case is 'RIGHT' and x axis value greater than z score"),
    AND($D$71 = "RIGHT", $Q152 &gt; IF($H$71="", 0, $H$71)), $R152,
    FALSE, N("Check if case is 'TWO' and both directions"),
    AND(
        $D$71 = "TWO",
        OR($Q152 &lt; -ABS($H$71), $Q152 &gt; ABS($H$71))
    ), $R152,
    FALSE, N("Default case: Return NA()"),
    TRUE, NA()
)</f>
        <v>#VALUE!</v>
      </c>
      <c r="V152" s="38"/>
      <c r="W152" s="23">
        <v>-0.50000000000000222</v>
      </c>
      <c r="X152" s="23">
        <v>0.22999999999999998</v>
      </c>
      <c r="Y152" s="23">
        <f t="shared" si="28"/>
        <v>0.22999999999999998</v>
      </c>
      <c r="Z152" s="23" t="str">
        <f t="shared" si="29"/>
        <v>x</v>
      </c>
    </row>
    <row r="153" spans="1:26" ht="16" x14ac:dyDescent="0.2">
      <c r="A153" s="39"/>
      <c r="B153" s="23"/>
      <c r="C153" s="39">
        <f t="shared" si="32"/>
        <v>3</v>
      </c>
      <c r="D153" s="39">
        <f t="shared" si="33"/>
        <v>-0.12</v>
      </c>
      <c r="E153" s="84" t="str">
        <f t="shared" si="34"/>
        <v>90</v>
      </c>
      <c r="F153" s="39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46">
        <f t="shared" si="22"/>
        <v>1.2916666666666645</v>
      </c>
      <c r="R153" s="81">
        <f t="shared" si="23"/>
        <v>0.17322916253851886</v>
      </c>
      <c r="S153" s="81" t="e" cm="1">
        <f t="array" ref="S153">_xlfn.IFS(
    FALSE, N("Check if X1 shading is ON"),
    $S$48&lt;&gt;"x", NA(),
    FALSE, N("Check if case is 'LEFT' and x axis value less than z score"),
    AND($D$67 = "LEFT", $Q153 &lt; IF($H$67="", 0, $H$67)), $R153,
    FALSE, N("Check if case is 'RIGHT' and x axis value greater than z score"),
    AND($D$67 = "RIGHT", $Q153 &gt; IF($H$67="", 0, $H$67)), $R153,
    FALSE, N("Check if case is 'TWO' and both directions"),
    AND(
        $D$67 = "TWO",
        OR($Q153 &lt; -ABS($H$67), $Q153 &gt; ABS($H$68))
    ), $R153,
    FALSE, N("Default case: Return NA()"),
    TRUE, NA()
)</f>
        <v>#VALUE!</v>
      </c>
      <c r="T153" s="81" t="e" cm="1">
        <f t="array" ref="T153">_xlfn.IFS(
    FALSE, N("Check if X1 shading is ON"),
    $S$48&lt;&gt;"x", NA(),
    FALSE, N("Check if case is 'LEFT' and x axis value less than z score"),
    AND($D$68 = "LEFT", $Q153 &lt; IF($H$68="", 0, $H$68)), $R153,
    FALSE, N("Check if case is 'RIGHT' and x axis value greater than z score"),
    AND($D$68 = "RIGHT", $Q153 &gt; IF($H$68="", 0, $H$68)), $R153,
    FALSE, N("Default case: Return NA()"),
    TRUE, NA()
)</f>
        <v>#N/A</v>
      </c>
      <c r="U153" s="81" t="e" cm="1">
        <f t="array" ref="U153">_xlfn.IFS(
    FALSE, N("Check if X1 shading is ON"),
    $U$48&lt;&gt;"x", NA(),
    FALSE, N("Check if case is 'LEFT' and x axis value less than z score"),
    AND($D$71 = "LEFT", $Q153 &lt; IF($H$71="", 0, $H$71)), $R153,
    FALSE, N("Check if case is 'RIGHT' and x axis value greater than z score"),
    AND($D$71 = "RIGHT", $Q153 &gt; IF($H$71="", 0, $H$71)), $R153,
    FALSE, N("Check if case is 'TWO' and both directions"),
    AND(
        $D$71 = "TWO",
        OR($Q153 &lt; -ABS($H$71), $Q153 &gt; ABS($H$71))
    ), $R153,
    FALSE, N("Default case: Return NA()"),
    TRUE, NA()
)</f>
        <v>#VALUE!</v>
      </c>
      <c r="V153" s="38"/>
      <c r="W153" s="23">
        <v>-0.33333333333333548</v>
      </c>
      <c r="X153" s="23">
        <v>0.22999999999999998</v>
      </c>
      <c r="Y153" s="23">
        <f t="shared" si="28"/>
        <v>0.22999999999999998</v>
      </c>
      <c r="Z153" s="23" t="str">
        <f t="shared" si="29"/>
        <v>x</v>
      </c>
    </row>
    <row r="154" spans="1:26" ht="16" x14ac:dyDescent="0.2">
      <c r="A154" s="39"/>
      <c r="B154" s="23"/>
      <c r="C154" s="23"/>
      <c r="D154" s="39"/>
      <c r="E154" s="39"/>
      <c r="F154" s="39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46">
        <f t="shared" si="22"/>
        <v>1.3333333333333313</v>
      </c>
      <c r="R154" s="81">
        <f t="shared" si="23"/>
        <v>0.16401007467599407</v>
      </c>
      <c r="S154" s="81" t="e" cm="1">
        <f t="array" ref="S154">_xlfn.IFS(
    FALSE, N("Check if X1 shading is ON"),
    $S$48&lt;&gt;"x", NA(),
    FALSE, N("Check if case is 'LEFT' and x axis value less than z score"),
    AND($D$67 = "LEFT", $Q154 &lt; IF($H$67="", 0, $H$67)), $R154,
    FALSE, N("Check if case is 'RIGHT' and x axis value greater than z score"),
    AND($D$67 = "RIGHT", $Q154 &gt; IF($H$67="", 0, $H$67)), $R154,
    FALSE, N("Check if case is 'TWO' and both directions"),
    AND(
        $D$67 = "TWO",
        OR($Q154 &lt; -ABS($H$67), $Q154 &gt; ABS($H$68))
    ), $R154,
    FALSE, N("Default case: Return NA()"),
    TRUE, NA()
)</f>
        <v>#VALUE!</v>
      </c>
      <c r="T154" s="81" t="e" cm="1">
        <f t="array" ref="T154">_xlfn.IFS(
    FALSE, N("Check if X1 shading is ON"),
    $S$48&lt;&gt;"x", NA(),
    FALSE, N("Check if case is 'LEFT' and x axis value less than z score"),
    AND($D$68 = "LEFT", $Q154 &lt; IF($H$68="", 0, $H$68)), $R154,
    FALSE, N("Check if case is 'RIGHT' and x axis value greater than z score"),
    AND($D$68 = "RIGHT", $Q154 &gt; IF($H$68="", 0, $H$68)), $R154,
    FALSE, N("Default case: Return NA()"),
    TRUE, NA()
)</f>
        <v>#N/A</v>
      </c>
      <c r="U154" s="81" t="e" cm="1">
        <f t="array" ref="U154">_xlfn.IFS(
    FALSE, N("Check if X1 shading is ON"),
    $U$48&lt;&gt;"x", NA(),
    FALSE, N("Check if case is 'LEFT' and x axis value less than z score"),
    AND($D$71 = "LEFT", $Q154 &lt; IF($H$71="", 0, $H$71)), $R154,
    FALSE, N("Check if case is 'RIGHT' and x axis value greater than z score"),
    AND($D$71 = "RIGHT", $Q154 &gt; IF($H$71="", 0, $H$71)), $R154,
    FALSE, N("Check if case is 'TWO' and both directions"),
    AND(
        $D$71 = "TWO",
        OR($Q154 &lt; -ABS($H$71), $Q154 &gt; ABS($H$71))
    ), $R154,
    FALSE, N("Default case: Return NA()"),
    TRUE, NA()
)</f>
        <v>#VALUE!</v>
      </c>
      <c r="V154" s="38"/>
      <c r="W154" s="23">
        <v>-0.16666666666666879</v>
      </c>
      <c r="X154" s="23">
        <v>0.22999999999999998</v>
      </c>
      <c r="Y154" s="23">
        <f t="shared" si="28"/>
        <v>0.22999999999999998</v>
      </c>
      <c r="Z154" s="23" t="str">
        <f t="shared" si="29"/>
        <v>x</v>
      </c>
    </row>
    <row r="155" spans="1:26" ht="19" x14ac:dyDescent="0.25">
      <c r="A155" s="78" t="s">
        <v>401</v>
      </c>
      <c r="B155" s="23"/>
      <c r="C155" s="5" t="str">
        <f>$F$66</f>
        <v>σ</v>
      </c>
      <c r="D155" s="46">
        <f>F67</f>
        <v>6</v>
      </c>
      <c r="E155" s="39"/>
      <c r="F155" s="39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46">
        <f t="shared" si="22"/>
        <v>1.374999999999998</v>
      </c>
      <c r="R155" s="81">
        <f t="shared" si="23"/>
        <v>0.15501226545829364</v>
      </c>
      <c r="S155" s="81" t="e" cm="1">
        <f t="array" ref="S155">_xlfn.IFS(
    FALSE, N("Check if X1 shading is ON"),
    $S$48&lt;&gt;"x", NA(),
    FALSE, N("Check if case is 'LEFT' and x axis value less than z score"),
    AND($D$67 = "LEFT", $Q155 &lt; IF($H$67="", 0, $H$67)), $R155,
    FALSE, N("Check if case is 'RIGHT' and x axis value greater than z score"),
    AND($D$67 = "RIGHT", $Q155 &gt; IF($H$67="", 0, $H$67)), $R155,
    FALSE, N("Check if case is 'TWO' and both directions"),
    AND(
        $D$67 = "TWO",
        OR($Q155 &lt; -ABS($H$67), $Q155 &gt; ABS($H$68))
    ), $R155,
    FALSE, N("Default case: Return NA()"),
    TRUE, NA()
)</f>
        <v>#VALUE!</v>
      </c>
      <c r="T155" s="81" t="e" cm="1">
        <f t="array" ref="T155">_xlfn.IFS(
    FALSE, N("Check if X1 shading is ON"),
    $S$48&lt;&gt;"x", NA(),
    FALSE, N("Check if case is 'LEFT' and x axis value less than z score"),
    AND($D$68 = "LEFT", $Q155 &lt; IF($H$68="", 0, $H$68)), $R155,
    FALSE, N("Check if case is 'RIGHT' and x axis value greater than z score"),
    AND($D$68 = "RIGHT", $Q155 &gt; IF($H$68="", 0, $H$68)), $R155,
    FALSE, N("Default case: Return NA()"),
    TRUE, NA()
)</f>
        <v>#N/A</v>
      </c>
      <c r="U155" s="81" t="e" cm="1">
        <f t="array" ref="U155">_xlfn.IFS(
    FALSE, N("Check if X1 shading is ON"),
    $U$48&lt;&gt;"x", NA(),
    FALSE, N("Check if case is 'LEFT' and x axis value less than z score"),
    AND($D$71 = "LEFT", $Q155 &lt; IF($H$71="", 0, $H$71)), $R155,
    FALSE, N("Check if case is 'RIGHT' and x axis value greater than z score"),
    AND($D$71 = "RIGHT", $Q155 &gt; IF($H$71="", 0, $H$71)), $R155,
    FALSE, N("Check if case is 'TWO' and both directions"),
    AND(
        $D$71 = "TWO",
        OR($Q155 &lt; -ABS($H$71), $Q155 &gt; ABS($H$71))
    ), $R155,
    FALSE, N("Default case: Return NA()"),
    TRUE, NA()
)</f>
        <v>#VALUE!</v>
      </c>
      <c r="V155" s="38"/>
      <c r="W155" s="23">
        <v>0.16666666666666449</v>
      </c>
      <c r="X155" s="23">
        <v>0.22999999999999998</v>
      </c>
      <c r="Y155" s="23">
        <f t="shared" si="28"/>
        <v>0.22999999999999998</v>
      </c>
      <c r="Z155" s="23" t="str">
        <f t="shared" si="29"/>
        <v>x</v>
      </c>
    </row>
    <row r="156" spans="1:26" ht="51" x14ac:dyDescent="0.2">
      <c r="A156" s="44" t="s">
        <v>289</v>
      </c>
      <c r="B156" s="5" t="s">
        <v>290</v>
      </c>
      <c r="C156" s="45" t="str">
        <f>LEFT(A155,6)&amp;" "&amp;$B$67&amp;" axis"</f>
        <v>X1 std normal pop axis</v>
      </c>
      <c r="D156" s="45" t="str">
        <f>$B$67&amp;" stdev y"</f>
        <v>normal pop stdev y</v>
      </c>
      <c r="E156" s="23"/>
      <c r="F156" s="23"/>
      <c r="G156" s="45" t="str">
        <f>$B$67&amp;" stdev labels"</f>
        <v>normal pop stdev labels</v>
      </c>
      <c r="H156" s="16"/>
      <c r="I156" s="38"/>
      <c r="J156" s="38"/>
      <c r="K156" s="38"/>
      <c r="L156" s="38"/>
      <c r="M156" s="38"/>
      <c r="N156" s="38"/>
      <c r="O156" s="38"/>
      <c r="P156" s="38"/>
      <c r="Q156" s="46">
        <f t="shared" si="22"/>
        <v>1.4166666666666647</v>
      </c>
      <c r="R156" s="81">
        <f t="shared" si="23"/>
        <v>0.14625395427953614</v>
      </c>
      <c r="S156" s="81" t="e" cm="1">
        <f t="array" ref="S156">_xlfn.IFS(
    FALSE, N("Check if X1 shading is ON"),
    $S$48&lt;&gt;"x", NA(),
    FALSE, N("Check if case is 'LEFT' and x axis value less than z score"),
    AND($D$67 = "LEFT", $Q156 &lt; IF($H$67="", 0, $H$67)), $R156,
    FALSE, N("Check if case is 'RIGHT' and x axis value greater than z score"),
    AND($D$67 = "RIGHT", $Q156 &gt; IF($H$67="", 0, $H$67)), $R156,
    FALSE, N("Check if case is 'TWO' and both directions"),
    AND(
        $D$67 = "TWO",
        OR($Q156 &lt; -ABS($H$67), $Q156 &gt; ABS($H$68))
    ), $R156,
    FALSE, N("Default case: Return NA()"),
    TRUE, NA()
)</f>
        <v>#VALUE!</v>
      </c>
      <c r="T156" s="81" t="e" cm="1">
        <f t="array" ref="T156">_xlfn.IFS(
    FALSE, N("Check if X1 shading is ON"),
    $S$48&lt;&gt;"x", NA(),
    FALSE, N("Check if case is 'LEFT' and x axis value less than z score"),
    AND($D$68 = "LEFT", $Q156 &lt; IF($H$68="", 0, $H$68)), $R156,
    FALSE, N("Check if case is 'RIGHT' and x axis value greater than z score"),
    AND($D$68 = "RIGHT", $Q156 &gt; IF($H$68="", 0, $H$68)), $R156,
    FALSE, N("Default case: Return NA()"),
    TRUE, NA()
)</f>
        <v>#N/A</v>
      </c>
      <c r="U156" s="81" t="e" cm="1">
        <f t="array" ref="U156">_xlfn.IFS(
    FALSE, N("Check if X1 shading is ON"),
    $U$48&lt;&gt;"x", NA(),
    FALSE, N("Check if case is 'LEFT' and x axis value less than z score"),
    AND($D$71 = "LEFT", $Q156 &lt; IF($H$71="", 0, $H$71)), $R156,
    FALSE, N("Check if case is 'RIGHT' and x axis value greater than z score"),
    AND($D$71 = "RIGHT", $Q156 &gt; IF($H$71="", 0, $H$71)), $R156,
    FALSE, N("Check if case is 'TWO' and both directions"),
    AND(
        $D$71 = "TWO",
        OR($Q156 &lt; -ABS($H$71), $Q156 &gt; ABS($H$71))
    ), $R156,
    FALSE, N("Default case: Return NA()"),
    TRUE, NA()
)</f>
        <v>#VALUE!</v>
      </c>
      <c r="V156" s="38"/>
      <c r="W156" s="23">
        <v>0.33333333333333115</v>
      </c>
      <c r="X156" s="23">
        <v>0.22999999999999998</v>
      </c>
      <c r="Y156" s="23">
        <f t="shared" si="28"/>
        <v>0.22999999999999998</v>
      </c>
      <c r="Z156" s="23" t="str">
        <f t="shared" si="29"/>
        <v>x</v>
      </c>
    </row>
    <row r="157" spans="1:26" ht="16" x14ac:dyDescent="0.2">
      <c r="A157" s="39">
        <f>L52</f>
        <v>0</v>
      </c>
      <c r="B157" s="23">
        <v>-0.09</v>
      </c>
      <c r="C157" s="39">
        <f>C114</f>
        <v>-4</v>
      </c>
      <c r="D157" s="39" t="e">
        <f>IF(
    A157="x",
    B157,
    NA()
)</f>
        <v>#N/A</v>
      </c>
      <c r="E157" s="16"/>
      <c r="F157" s="108">
        <f>D155</f>
        <v>6</v>
      </c>
      <c r="G157" s="84" t="str">
        <f>IF($F$67 = "", "",
    C155&amp;" = "&amp;TEXT(F157,
        IF($L$62 = 0,
            "#,##0;-#,##0;0",
            "#,##0." &amp; REPT("0", $L$62) &amp; ";-#,##0." &amp; REPT("0", $L$62) &amp; ";0"
        )
    )
)</f>
        <v>σ = 6</v>
      </c>
      <c r="H157" s="16"/>
      <c r="I157" s="38"/>
      <c r="J157" s="38"/>
      <c r="K157" s="38"/>
      <c r="L157" s="38"/>
      <c r="M157" s="38"/>
      <c r="N157" s="38"/>
      <c r="O157" s="38"/>
      <c r="P157" s="38"/>
      <c r="Q157" s="46">
        <f t="shared" si="22"/>
        <v>1.4583333333333315</v>
      </c>
      <c r="R157" s="81">
        <f t="shared" si="23"/>
        <v>0.13775113536619821</v>
      </c>
      <c r="S157" s="81" t="e" cm="1">
        <f t="array" ref="S157">_xlfn.IFS(
    FALSE, N("Check if X1 shading is ON"),
    $S$48&lt;&gt;"x", NA(),
    FALSE, N("Check if case is 'LEFT' and x axis value less than z score"),
    AND($D$67 = "LEFT", $Q157 &lt; IF($H$67="", 0, $H$67)), $R157,
    FALSE, N("Check if case is 'RIGHT' and x axis value greater than z score"),
    AND($D$67 = "RIGHT", $Q157 &gt; IF($H$67="", 0, $H$67)), $R157,
    FALSE, N("Check if case is 'TWO' and both directions"),
    AND(
        $D$67 = "TWO",
        OR($Q157 &lt; -ABS($H$67), $Q157 &gt; ABS($H$68))
    ), $R157,
    FALSE, N("Default case: Return NA()"),
    TRUE, NA()
)</f>
        <v>#VALUE!</v>
      </c>
      <c r="T157" s="81" t="e" cm="1">
        <f t="array" ref="T157">_xlfn.IFS(
    FALSE, N("Check if X1 shading is ON"),
    $S$48&lt;&gt;"x", NA(),
    FALSE, N("Check if case is 'LEFT' and x axis value less than z score"),
    AND($D$68 = "LEFT", $Q157 &lt; IF($H$68="", 0, $H$68)), $R157,
    FALSE, N("Check if case is 'RIGHT' and x axis value greater than z score"),
    AND($D$68 = "RIGHT", $Q157 &gt; IF($H$68="", 0, $H$68)), $R157,
    FALSE, N("Default case: Return NA()"),
    TRUE, NA()
)</f>
        <v>#N/A</v>
      </c>
      <c r="U157" s="81" t="e" cm="1">
        <f t="array" ref="U157">_xlfn.IFS(
    FALSE, N("Check if X1 shading is ON"),
    $U$48&lt;&gt;"x", NA(),
    FALSE, N("Check if case is 'LEFT' and x axis value less than z score"),
    AND($D$71 = "LEFT", $Q157 &lt; IF($H$71="", 0, $H$71)), $R157,
    FALSE, N("Check if case is 'RIGHT' and x axis value greater than z score"),
    AND($D$71 = "RIGHT", $Q157 &gt; IF($H$71="", 0, $H$71)), $R157,
    FALSE, N("Check if case is 'TWO' and both directions"),
    AND(
        $D$71 = "TWO",
        OR($Q157 &lt; -ABS($H$71), $Q157 &gt; ABS($H$71))
    ), $R157,
    FALSE, N("Default case: Return NA()"),
    TRUE, NA()
)</f>
        <v>#VALUE!</v>
      </c>
      <c r="V157" s="38"/>
      <c r="W157" s="23">
        <v>0.49999999999999789</v>
      </c>
      <c r="X157" s="23">
        <v>0.22999999999999998</v>
      </c>
      <c r="Y157" s="23">
        <f t="shared" si="28"/>
        <v>0.22999999999999998</v>
      </c>
      <c r="Z157" s="23" t="str">
        <f t="shared" si="29"/>
        <v>x</v>
      </c>
    </row>
    <row r="158" spans="1:26" ht="16" x14ac:dyDescent="0.2">
      <c r="A158" s="39"/>
      <c r="B158" s="23"/>
      <c r="C158" s="39">
        <f t="shared" ref="C158:C162" si="35">C115</f>
        <v>-3</v>
      </c>
      <c r="D158" s="39" t="e">
        <f>D157</f>
        <v>#N/A</v>
      </c>
      <c r="E158" s="23">
        <v>-3</v>
      </c>
      <c r="F158" s="109">
        <f t="shared" ref="F158:F164" si="36">E158*$F$67</f>
        <v>-18</v>
      </c>
      <c r="G158" s="84" t="str">
        <f t="shared" ref="G158:G164" si="37">IF($F$67 = "", "",
    TEXT(F158,
        IF($L$62 = 0,
            "+#,##0;-#,##0;0",
            "+#,##0." &amp; REPT("0", $L$62) &amp; ";-#,##0." &amp; REPT("0", $L$62) &amp; ";0"
        )
    )
)</f>
        <v>-18</v>
      </c>
      <c r="H158" s="16"/>
      <c r="I158" s="38"/>
      <c r="J158" s="38"/>
      <c r="K158" s="38"/>
      <c r="L158" s="38"/>
      <c r="M158" s="38"/>
      <c r="N158" s="38"/>
      <c r="O158" s="38"/>
      <c r="P158" s="38"/>
      <c r="Q158" s="46">
        <f t="shared" si="22"/>
        <v>1.4999999999999982</v>
      </c>
      <c r="R158" s="81">
        <f t="shared" si="23"/>
        <v>0.12951759566589208</v>
      </c>
      <c r="S158" s="81" t="e" cm="1">
        <f t="array" ref="S158">_xlfn.IFS(
    FALSE, N("Check if X1 shading is ON"),
    $S$48&lt;&gt;"x", NA(),
    FALSE, N("Check if case is 'LEFT' and x axis value less than z score"),
    AND($D$67 = "LEFT", $Q158 &lt; IF($H$67="", 0, $H$67)), $R158,
    FALSE, N("Check if case is 'RIGHT' and x axis value greater than z score"),
    AND($D$67 = "RIGHT", $Q158 &gt; IF($H$67="", 0, $H$67)), $R158,
    FALSE, N("Check if case is 'TWO' and both directions"),
    AND(
        $D$67 = "TWO",
        OR($Q158 &lt; -ABS($H$67), $Q158 &gt; ABS($H$68))
    ), $R158,
    FALSE, N("Default case: Return NA()"),
    TRUE, NA()
)</f>
        <v>#VALUE!</v>
      </c>
      <c r="T158" s="81" t="e" cm="1">
        <f t="array" ref="T158">_xlfn.IFS(
    FALSE, N("Check if X1 shading is ON"),
    $S$48&lt;&gt;"x", NA(),
    FALSE, N("Check if case is 'LEFT' and x axis value less than z score"),
    AND($D$68 = "LEFT", $Q158 &lt; IF($H$68="", 0, $H$68)), $R158,
    FALSE, N("Check if case is 'RIGHT' and x axis value greater than z score"),
    AND($D$68 = "RIGHT", $Q158 &gt; IF($H$68="", 0, $H$68)), $R158,
    FALSE, N("Default case: Return NA()"),
    TRUE, NA()
)</f>
        <v>#N/A</v>
      </c>
      <c r="U158" s="81" t="e" cm="1">
        <f t="array" ref="U158">_xlfn.IFS(
    FALSE, N("Check if X1 shading is ON"),
    $U$48&lt;&gt;"x", NA(),
    FALSE, N("Check if case is 'LEFT' and x axis value less than z score"),
    AND($D$71 = "LEFT", $Q158 &lt; IF($H$71="", 0, $H$71)), $R158,
    FALSE, N("Check if case is 'RIGHT' and x axis value greater than z score"),
    AND($D$71 = "RIGHT", $Q158 &gt; IF($H$71="", 0, $H$71)), $R158,
    FALSE, N("Check if case is 'TWO' and both directions"),
    AND(
        $D$71 = "TWO",
        OR($Q158 &lt; -ABS($H$71), $Q158 &gt; ABS($H$71))
    ), $R158,
    FALSE, N("Default case: Return NA()"),
    TRUE, NA()
)</f>
        <v>#VALUE!</v>
      </c>
      <c r="V158" s="38"/>
      <c r="W158" s="23">
        <v>0.66666666666666441</v>
      </c>
      <c r="X158" s="23">
        <v>0.22999999999999998</v>
      </c>
      <c r="Y158" s="23">
        <f t="shared" si="28"/>
        <v>0.22999999999999998</v>
      </c>
      <c r="Z158" s="23" t="str">
        <f t="shared" si="29"/>
        <v>x</v>
      </c>
    </row>
    <row r="159" spans="1:26" ht="16" x14ac:dyDescent="0.2">
      <c r="A159" s="39"/>
      <c r="B159" s="23"/>
      <c r="C159" s="39">
        <f t="shared" si="35"/>
        <v>-2</v>
      </c>
      <c r="D159" s="39" t="e">
        <f>D158</f>
        <v>#N/A</v>
      </c>
      <c r="E159" s="23">
        <v>-2</v>
      </c>
      <c r="F159" s="109">
        <f t="shared" si="36"/>
        <v>-12</v>
      </c>
      <c r="G159" s="84" t="str">
        <f t="shared" si="37"/>
        <v>-12</v>
      </c>
      <c r="H159" s="16"/>
      <c r="I159" s="38"/>
      <c r="J159" s="38"/>
      <c r="K159" s="38"/>
      <c r="L159" s="38"/>
      <c r="M159" s="38"/>
      <c r="N159" s="38"/>
      <c r="O159" s="38"/>
      <c r="P159" s="38"/>
      <c r="Q159" s="46">
        <f t="shared" si="22"/>
        <v>1.541666666666665</v>
      </c>
      <c r="R159" s="81">
        <f t="shared" si="23"/>
        <v>0.12156495028818123</v>
      </c>
      <c r="S159" s="81" t="e" cm="1">
        <f t="array" ref="S159">_xlfn.IFS(
    FALSE, N("Check if X1 shading is ON"),
    $S$48&lt;&gt;"x", NA(),
    FALSE, N("Check if case is 'LEFT' and x axis value less than z score"),
    AND($D$67 = "LEFT", $Q159 &lt; IF($H$67="", 0, $H$67)), $R159,
    FALSE, N("Check if case is 'RIGHT' and x axis value greater than z score"),
    AND($D$67 = "RIGHT", $Q159 &gt; IF($H$67="", 0, $H$67)), $R159,
    FALSE, N("Check if case is 'TWO' and both directions"),
    AND(
        $D$67 = "TWO",
        OR($Q159 &lt; -ABS($H$67), $Q159 &gt; ABS($H$68))
    ), $R159,
    FALSE, N("Default case: Return NA()"),
    TRUE, NA()
)</f>
        <v>#VALUE!</v>
      </c>
      <c r="T159" s="81" t="e" cm="1">
        <f t="array" ref="T159">_xlfn.IFS(
    FALSE, N("Check if X1 shading is ON"),
    $S$48&lt;&gt;"x", NA(),
    FALSE, N("Check if case is 'LEFT' and x axis value less than z score"),
    AND($D$68 = "LEFT", $Q159 &lt; IF($H$68="", 0, $H$68)), $R159,
    FALSE, N("Check if case is 'RIGHT' and x axis value greater than z score"),
    AND($D$68 = "RIGHT", $Q159 &gt; IF($H$68="", 0, $H$68)), $R159,
    FALSE, N("Default case: Return NA()"),
    TRUE, NA()
)</f>
        <v>#N/A</v>
      </c>
      <c r="U159" s="81" t="e" cm="1">
        <f t="array" ref="U159">_xlfn.IFS(
    FALSE, N("Check if X1 shading is ON"),
    $U$48&lt;&gt;"x", NA(),
    FALSE, N("Check if case is 'LEFT' and x axis value less than z score"),
    AND($D$71 = "LEFT", $Q159 &lt; IF($H$71="", 0, $H$71)), $R159,
    FALSE, N("Check if case is 'RIGHT' and x axis value greater than z score"),
    AND($D$71 = "RIGHT", $Q159 &gt; IF($H$71="", 0, $H$71)), $R159,
    FALSE, N("Check if case is 'TWO' and both directions"),
    AND(
        $D$71 = "TWO",
        OR($Q159 &lt; -ABS($H$71), $Q159 &gt; ABS($H$71))
    ), $R159,
    FALSE, N("Default case: Return NA()"),
    TRUE, NA()
)</f>
        <v>#VALUE!</v>
      </c>
      <c r="V159" s="38"/>
      <c r="W159" s="23">
        <v>0.83333333333333093</v>
      </c>
      <c r="X159" s="23">
        <v>0.22999999999999998</v>
      </c>
      <c r="Y159" s="23">
        <f t="shared" si="28"/>
        <v>0.22999999999999998</v>
      </c>
      <c r="Z159" s="23" t="str">
        <f t="shared" si="29"/>
        <v>x</v>
      </c>
    </row>
    <row r="160" spans="1:26" ht="16" x14ac:dyDescent="0.2">
      <c r="A160" s="39"/>
      <c r="B160" s="23"/>
      <c r="C160" s="39">
        <f t="shared" si="35"/>
        <v>-1</v>
      </c>
      <c r="D160" s="39" t="e">
        <f t="shared" ref="D160:D162" si="38">D159</f>
        <v>#N/A</v>
      </c>
      <c r="E160" s="23">
        <v>-1</v>
      </c>
      <c r="F160" s="109">
        <f t="shared" si="36"/>
        <v>-6</v>
      </c>
      <c r="G160" s="84" t="str">
        <f t="shared" si="37"/>
        <v>-6</v>
      </c>
      <c r="H160" s="16"/>
      <c r="I160" s="38"/>
      <c r="J160" s="38"/>
      <c r="K160" s="38"/>
      <c r="L160" s="38"/>
      <c r="M160" s="38"/>
      <c r="N160" s="38"/>
      <c r="O160" s="38"/>
      <c r="P160" s="38"/>
      <c r="Q160" s="46">
        <f t="shared" si="22"/>
        <v>1.5833333333333317</v>
      </c>
      <c r="R160" s="81">
        <f t="shared" si="23"/>
        <v>0.11390269412019215</v>
      </c>
      <c r="S160" s="81" t="e" cm="1">
        <f t="array" ref="S160">_xlfn.IFS(
    FALSE, N("Check if X1 shading is ON"),
    $S$48&lt;&gt;"x", NA(),
    FALSE, N("Check if case is 'LEFT' and x axis value less than z score"),
    AND($D$67 = "LEFT", $Q160 &lt; IF($H$67="", 0, $H$67)), $R160,
    FALSE, N("Check if case is 'RIGHT' and x axis value greater than z score"),
    AND($D$67 = "RIGHT", $Q160 &gt; IF($H$67="", 0, $H$67)), $R160,
    FALSE, N("Check if case is 'TWO' and both directions"),
    AND(
        $D$67 = "TWO",
        OR($Q160 &lt; -ABS($H$67), $Q160 &gt; ABS($H$68))
    ), $R160,
    FALSE, N("Default case: Return NA()"),
    TRUE, NA()
)</f>
        <v>#VALUE!</v>
      </c>
      <c r="T160" s="81" t="e" cm="1">
        <f t="array" ref="T160">_xlfn.IFS(
    FALSE, N("Check if X1 shading is ON"),
    $S$48&lt;&gt;"x", NA(),
    FALSE, N("Check if case is 'LEFT' and x axis value less than z score"),
    AND($D$68 = "LEFT", $Q160 &lt; IF($H$68="", 0, $H$68)), $R160,
    FALSE, N("Check if case is 'RIGHT' and x axis value greater than z score"),
    AND($D$68 = "RIGHT", $Q160 &gt; IF($H$68="", 0, $H$68)), $R160,
    FALSE, N("Default case: Return NA()"),
    TRUE, NA()
)</f>
        <v>#N/A</v>
      </c>
      <c r="U160" s="81" t="e" cm="1">
        <f t="array" ref="U160">_xlfn.IFS(
    FALSE, N("Check if X1 shading is ON"),
    $U$48&lt;&gt;"x", NA(),
    FALSE, N("Check if case is 'LEFT' and x axis value less than z score"),
    AND($D$71 = "LEFT", $Q160 &lt; IF($H$71="", 0, $H$71)), $R160,
    FALSE, N("Check if case is 'RIGHT' and x axis value greater than z score"),
    AND($D$71 = "RIGHT", $Q160 &gt; IF($H$71="", 0, $H$71)), $R160,
    FALSE, N("Check if case is 'TWO' and both directions"),
    AND(
        $D$71 = "TWO",
        OR($Q160 &lt; -ABS($H$71), $Q160 &gt; ABS($H$71))
    ), $R160,
    FALSE, N("Default case: Return NA()"),
    TRUE, NA()
)</f>
        <v>#VALUE!</v>
      </c>
      <c r="V160" s="38"/>
      <c r="W160" s="23">
        <v>-0.83333333333333526</v>
      </c>
      <c r="X160" s="23">
        <v>0.254</v>
      </c>
      <c r="Y160" s="23">
        <f t="shared" si="28"/>
        <v>0.254</v>
      </c>
      <c r="Z160" s="23" t="str">
        <f t="shared" si="29"/>
        <v>x</v>
      </c>
    </row>
    <row r="161" spans="1:26" ht="16" x14ac:dyDescent="0.2">
      <c r="A161" s="39"/>
      <c r="B161" s="23"/>
      <c r="C161" s="39">
        <f t="shared" si="35"/>
        <v>0</v>
      </c>
      <c r="D161" s="39" t="e">
        <f t="shared" si="38"/>
        <v>#N/A</v>
      </c>
      <c r="E161" s="48">
        <v>0</v>
      </c>
      <c r="F161" s="109">
        <f t="shared" si="36"/>
        <v>0</v>
      </c>
      <c r="G161" s="84" t="str">
        <f t="shared" si="37"/>
        <v>0</v>
      </c>
      <c r="H161" s="16"/>
      <c r="I161" s="38"/>
      <c r="J161" s="38"/>
      <c r="K161" s="38"/>
      <c r="L161" s="38"/>
      <c r="M161" s="38"/>
      <c r="N161" s="38"/>
      <c r="O161" s="38"/>
      <c r="P161" s="38"/>
      <c r="Q161" s="46">
        <f t="shared" si="22"/>
        <v>1.6249999999999984</v>
      </c>
      <c r="R161" s="81">
        <f t="shared" si="23"/>
        <v>0.10653826813058534</v>
      </c>
      <c r="S161" s="81" t="e" cm="1">
        <f t="array" ref="S161">_xlfn.IFS(
    FALSE, N("Check if X1 shading is ON"),
    $S$48&lt;&gt;"x", NA(),
    FALSE, N("Check if case is 'LEFT' and x axis value less than z score"),
    AND($D$67 = "LEFT", $Q161 &lt; IF($H$67="", 0, $H$67)), $R161,
    FALSE, N("Check if case is 'RIGHT' and x axis value greater than z score"),
    AND($D$67 = "RIGHT", $Q161 &gt; IF($H$67="", 0, $H$67)), $R161,
    FALSE, N("Check if case is 'TWO' and both directions"),
    AND(
        $D$67 = "TWO",
        OR($Q161 &lt; -ABS($H$67), $Q161 &gt; ABS($H$68))
    ), $R161,
    FALSE, N("Default case: Return NA()"),
    TRUE, NA()
)</f>
        <v>#VALUE!</v>
      </c>
      <c r="T161" s="81" t="e" cm="1">
        <f t="array" ref="T161">_xlfn.IFS(
    FALSE, N("Check if X1 shading is ON"),
    $S$48&lt;&gt;"x", NA(),
    FALSE, N("Check if case is 'LEFT' and x axis value less than z score"),
    AND($D$68 = "LEFT", $Q161 &lt; IF($H$68="", 0, $H$68)), $R161,
    FALSE, N("Check if case is 'RIGHT' and x axis value greater than z score"),
    AND($D$68 = "RIGHT", $Q161 &gt; IF($H$68="", 0, $H$68)), $R161,
    FALSE, N("Default case: Return NA()"),
    TRUE, NA()
)</f>
        <v>#N/A</v>
      </c>
      <c r="U161" s="81" t="e" cm="1">
        <f t="array" ref="U161">_xlfn.IFS(
    FALSE, N("Check if X1 shading is ON"),
    $U$48&lt;&gt;"x", NA(),
    FALSE, N("Check if case is 'LEFT' and x axis value less than z score"),
    AND($D$71 = "LEFT", $Q161 &lt; IF($H$71="", 0, $H$71)), $R161,
    FALSE, N("Check if case is 'RIGHT' and x axis value greater than z score"),
    AND($D$71 = "RIGHT", $Q161 &gt; IF($H$71="", 0, $H$71)), $R161,
    FALSE, N("Check if case is 'TWO' and both directions"),
    AND(
        $D$71 = "TWO",
        OR($Q161 &lt; -ABS($H$71), $Q161 &gt; ABS($H$71))
    ), $R161,
    FALSE, N("Default case: Return NA()"),
    TRUE, NA()
)</f>
        <v>#VALUE!</v>
      </c>
      <c r="V161" s="38"/>
      <c r="W161" s="23">
        <v>-0.66666666666666874</v>
      </c>
      <c r="X161" s="23">
        <v>0.254</v>
      </c>
      <c r="Y161" s="23">
        <f t="shared" si="28"/>
        <v>0.254</v>
      </c>
      <c r="Z161" s="23" t="str">
        <f t="shared" si="29"/>
        <v>x</v>
      </c>
    </row>
    <row r="162" spans="1:26" ht="16" x14ac:dyDescent="0.2">
      <c r="A162" s="39"/>
      <c r="B162" s="23"/>
      <c r="C162" s="39">
        <f t="shared" si="35"/>
        <v>1</v>
      </c>
      <c r="D162" s="39" t="e">
        <f t="shared" si="38"/>
        <v>#N/A</v>
      </c>
      <c r="E162" s="48">
        <v>1</v>
      </c>
      <c r="F162" s="109">
        <f t="shared" si="36"/>
        <v>6</v>
      </c>
      <c r="G162" s="84" t="str">
        <f t="shared" si="37"/>
        <v>+6</v>
      </c>
      <c r="H162" s="16"/>
      <c r="I162" s="38"/>
      <c r="J162" s="38"/>
      <c r="K162" s="38"/>
      <c r="L162" s="38"/>
      <c r="M162" s="38"/>
      <c r="N162" s="38"/>
      <c r="O162" s="38"/>
      <c r="P162" s="38"/>
      <c r="Q162" s="46">
        <f t="shared" si="22"/>
        <v>1.6666666666666652</v>
      </c>
      <c r="R162" s="81">
        <f t="shared" si="23"/>
        <v>9.9477138792748943E-2</v>
      </c>
      <c r="S162" s="81" t="e" cm="1">
        <f t="array" ref="S162">_xlfn.IFS(
    FALSE, N("Check if X1 shading is ON"),
    $S$48&lt;&gt;"x", NA(),
    FALSE, N("Check if case is 'LEFT' and x axis value less than z score"),
    AND($D$67 = "LEFT", $Q162 &lt; IF($H$67="", 0, $H$67)), $R162,
    FALSE, N("Check if case is 'RIGHT' and x axis value greater than z score"),
    AND($D$67 = "RIGHT", $Q162 &gt; IF($H$67="", 0, $H$67)), $R162,
    FALSE, N("Check if case is 'TWO' and both directions"),
    AND(
        $D$67 = "TWO",
        OR($Q162 &lt; -ABS($H$67), $Q162 &gt; ABS($H$68))
    ), $R162,
    FALSE, N("Default case: Return NA()"),
    TRUE, NA()
)</f>
        <v>#VALUE!</v>
      </c>
      <c r="T162" s="81" t="e" cm="1">
        <f t="array" ref="T162">_xlfn.IFS(
    FALSE, N("Check if X1 shading is ON"),
    $S$48&lt;&gt;"x", NA(),
    FALSE, N("Check if case is 'LEFT' and x axis value less than z score"),
    AND($D$68 = "LEFT", $Q162 &lt; IF($H$68="", 0, $H$68)), $R162,
    FALSE, N("Check if case is 'RIGHT' and x axis value greater than z score"),
    AND($D$68 = "RIGHT", $Q162 &gt; IF($H$68="", 0, $H$68)), $R162,
    FALSE, N("Default case: Return NA()"),
    TRUE, NA()
)</f>
        <v>#N/A</v>
      </c>
      <c r="U162" s="81" t="e" cm="1">
        <f t="array" ref="U162">_xlfn.IFS(
    FALSE, N("Check if X1 shading is ON"),
    $U$48&lt;&gt;"x", NA(),
    FALSE, N("Check if case is 'LEFT' and x axis value less than z score"),
    AND($D$71 = "LEFT", $Q162 &lt; IF($H$71="", 0, $H$71)), $R162,
    FALSE, N("Check if case is 'RIGHT' and x axis value greater than z score"),
    AND($D$71 = "RIGHT", $Q162 &gt; IF($H$71="", 0, $H$71)), $R162,
    FALSE, N("Check if case is 'TWO' and both directions"),
    AND(
        $D$71 = "TWO",
        OR($Q162 &lt; -ABS($H$71), $Q162 &gt; ABS($H$71))
    ), $R162,
    FALSE, N("Default case: Return NA()"),
    TRUE, NA()
)</f>
        <v>#VALUE!</v>
      </c>
      <c r="V162" s="38"/>
      <c r="W162" s="23">
        <v>-0.50000000000000222</v>
      </c>
      <c r="X162" s="23">
        <v>0.254</v>
      </c>
      <c r="Y162" s="23">
        <f t="shared" si="28"/>
        <v>0.254</v>
      </c>
      <c r="Z162" s="23" t="str">
        <f t="shared" si="29"/>
        <v>x</v>
      </c>
    </row>
    <row r="163" spans="1:26" ht="16" x14ac:dyDescent="0.2">
      <c r="A163" s="39"/>
      <c r="B163" s="23"/>
      <c r="C163" s="39">
        <f>C120</f>
        <v>2</v>
      </c>
      <c r="D163" s="39" t="e">
        <f>D162</f>
        <v>#N/A</v>
      </c>
      <c r="E163" s="48">
        <v>2</v>
      </c>
      <c r="F163" s="109">
        <f t="shared" si="36"/>
        <v>12</v>
      </c>
      <c r="G163" s="84" t="str">
        <f t="shared" si="37"/>
        <v>+12</v>
      </c>
      <c r="H163" s="16"/>
      <c r="I163" s="38"/>
      <c r="J163" s="38"/>
      <c r="K163" s="38"/>
      <c r="L163" s="38"/>
      <c r="M163" s="38"/>
      <c r="N163" s="38"/>
      <c r="O163" s="38"/>
      <c r="P163" s="38"/>
      <c r="Q163" s="46">
        <f t="shared" si="22"/>
        <v>1.7083333333333319</v>
      </c>
      <c r="R163" s="81">
        <f t="shared" si="23"/>
        <v>9.2722889001515929E-2</v>
      </c>
      <c r="S163" s="81" t="e" cm="1">
        <f t="array" ref="S163">_xlfn.IFS(
    FALSE, N("Check if X1 shading is ON"),
    $S$48&lt;&gt;"x", NA(),
    FALSE, N("Check if case is 'LEFT' and x axis value less than z score"),
    AND($D$67 = "LEFT", $Q163 &lt; IF($H$67="", 0, $H$67)), $R163,
    FALSE, N("Check if case is 'RIGHT' and x axis value greater than z score"),
    AND($D$67 = "RIGHT", $Q163 &gt; IF($H$67="", 0, $H$67)), $R163,
    FALSE, N("Check if case is 'TWO' and both directions"),
    AND(
        $D$67 = "TWO",
        OR($Q163 &lt; -ABS($H$67), $Q163 &gt; ABS($H$68))
    ), $R163,
    FALSE, N("Default case: Return NA()"),
    TRUE, NA()
)</f>
        <v>#VALUE!</v>
      </c>
      <c r="T163" s="81" t="e" cm="1">
        <f t="array" ref="T163">_xlfn.IFS(
    FALSE, N("Check if X1 shading is ON"),
    $S$48&lt;&gt;"x", NA(),
    FALSE, N("Check if case is 'LEFT' and x axis value less than z score"),
    AND($D$68 = "LEFT", $Q163 &lt; IF($H$68="", 0, $H$68)), $R163,
    FALSE, N("Check if case is 'RIGHT' and x axis value greater than z score"),
    AND($D$68 = "RIGHT", $Q163 &gt; IF($H$68="", 0, $H$68)), $R163,
    FALSE, N("Default case: Return NA()"),
    TRUE, NA()
)</f>
        <v>#N/A</v>
      </c>
      <c r="U163" s="81" t="e" cm="1">
        <f t="array" ref="U163">_xlfn.IFS(
    FALSE, N("Check if X1 shading is ON"),
    $U$48&lt;&gt;"x", NA(),
    FALSE, N("Check if case is 'LEFT' and x axis value less than z score"),
    AND($D$71 = "LEFT", $Q163 &lt; IF($H$71="", 0, $H$71)), $R163,
    FALSE, N("Check if case is 'RIGHT' and x axis value greater than z score"),
    AND($D$71 = "RIGHT", $Q163 &gt; IF($H$71="", 0, $H$71)), $R163,
    FALSE, N("Check if case is 'TWO' and both directions"),
    AND(
        $D$71 = "TWO",
        OR($Q163 &lt; -ABS($H$71), $Q163 &gt; ABS($H$71))
    ), $R163,
    FALSE, N("Default case: Return NA()"),
    TRUE, NA()
)</f>
        <v>#VALUE!</v>
      </c>
      <c r="V163" s="38"/>
      <c r="W163" s="23">
        <v>-0.33333333333333548</v>
      </c>
      <c r="X163" s="23">
        <v>0.254</v>
      </c>
      <c r="Y163" s="23">
        <f t="shared" si="28"/>
        <v>0.254</v>
      </c>
      <c r="Z163" s="23" t="str">
        <f t="shared" si="29"/>
        <v>x</v>
      </c>
    </row>
    <row r="164" spans="1:26" ht="16" x14ac:dyDescent="0.2">
      <c r="A164" s="39"/>
      <c r="B164" s="23"/>
      <c r="C164" s="39">
        <f>C121</f>
        <v>3</v>
      </c>
      <c r="D164" s="39" t="e">
        <f>D163</f>
        <v>#N/A</v>
      </c>
      <c r="E164" s="48">
        <v>3</v>
      </c>
      <c r="F164" s="109">
        <f t="shared" si="36"/>
        <v>18</v>
      </c>
      <c r="G164" s="84" t="str">
        <f t="shared" si="37"/>
        <v>+18</v>
      </c>
      <c r="H164" s="38"/>
      <c r="I164" s="38"/>
      <c r="J164" s="38"/>
      <c r="K164" s="38"/>
      <c r="L164" s="38"/>
      <c r="M164" s="38"/>
      <c r="N164" s="38"/>
      <c r="O164" s="38"/>
      <c r="P164" s="38"/>
      <c r="Q164" s="46">
        <f t="shared" si="22"/>
        <v>1.7499999999999987</v>
      </c>
      <c r="R164" s="81">
        <f t="shared" si="23"/>
        <v>8.6277318826511712E-2</v>
      </c>
      <c r="S164" s="81" t="e" cm="1">
        <f t="array" ref="S164">_xlfn.IFS(
    FALSE, N("Check if X1 shading is ON"),
    $S$48&lt;&gt;"x", NA(),
    FALSE, N("Check if case is 'LEFT' and x axis value less than z score"),
    AND($D$67 = "LEFT", $Q164 &lt; IF($H$67="", 0, $H$67)), $R164,
    FALSE, N("Check if case is 'RIGHT' and x axis value greater than z score"),
    AND($D$67 = "RIGHT", $Q164 &gt; IF($H$67="", 0, $H$67)), $R164,
    FALSE, N("Check if case is 'TWO' and both directions"),
    AND(
        $D$67 = "TWO",
        OR($Q164 &lt; -ABS($H$67), $Q164 &gt; ABS($H$68))
    ), $R164,
    FALSE, N("Default case: Return NA()"),
    TRUE, NA()
)</f>
        <v>#VALUE!</v>
      </c>
      <c r="T164" s="81" t="e" cm="1">
        <f t="array" ref="T164">_xlfn.IFS(
    FALSE, N("Check if X1 shading is ON"),
    $S$48&lt;&gt;"x", NA(),
    FALSE, N("Check if case is 'LEFT' and x axis value less than z score"),
    AND($D$68 = "LEFT", $Q164 &lt; IF($H$68="", 0, $H$68)), $R164,
    FALSE, N("Check if case is 'RIGHT' and x axis value greater than z score"),
    AND($D$68 = "RIGHT", $Q164 &gt; IF($H$68="", 0, $H$68)), $R164,
    FALSE, N("Default case: Return NA()"),
    TRUE, NA()
)</f>
        <v>#N/A</v>
      </c>
      <c r="U164" s="81" t="e" cm="1">
        <f t="array" ref="U164">_xlfn.IFS(
    FALSE, N("Check if X1 shading is ON"),
    $U$48&lt;&gt;"x", NA(),
    FALSE, N("Check if case is 'LEFT' and x axis value less than z score"),
    AND($D$71 = "LEFT", $Q164 &lt; IF($H$71="", 0, $H$71)), $R164,
    FALSE, N("Check if case is 'RIGHT' and x axis value greater than z score"),
    AND($D$71 = "RIGHT", $Q164 &gt; IF($H$71="", 0, $H$71)), $R164,
    FALSE, N("Check if case is 'TWO' and both directions"),
    AND(
        $D$71 = "TWO",
        OR($Q164 &lt; -ABS($H$71), $Q164 &gt; ABS($H$71))
    ), $R164,
    FALSE, N("Default case: Return NA()"),
    TRUE, NA()
)</f>
        <v>#VALUE!</v>
      </c>
      <c r="V164" s="38"/>
      <c r="W164" s="23">
        <v>-0.16666666666666879</v>
      </c>
      <c r="X164" s="23">
        <v>0.254</v>
      </c>
      <c r="Y164" s="23">
        <f t="shared" si="28"/>
        <v>0.254</v>
      </c>
      <c r="Z164" s="23" t="str">
        <f t="shared" si="29"/>
        <v>x</v>
      </c>
    </row>
    <row r="165" spans="1:26" ht="19" x14ac:dyDescent="0.25">
      <c r="A165" s="78" t="s">
        <v>413</v>
      </c>
      <c r="B165" s="23"/>
      <c r="C165" s="23"/>
      <c r="D165" s="39"/>
      <c r="E165" s="39"/>
      <c r="F165" s="39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46">
        <f t="shared" si="22"/>
        <v>1.7916666666666654</v>
      </c>
      <c r="R165" s="81">
        <f t="shared" si="23"/>
        <v>8.014055443826619E-2</v>
      </c>
      <c r="S165" s="81" t="e" cm="1">
        <f t="array" ref="S165">_xlfn.IFS(
    FALSE, N("Check if X1 shading is ON"),
    $S$48&lt;&gt;"x", NA(),
    FALSE, N("Check if case is 'LEFT' and x axis value less than z score"),
    AND($D$67 = "LEFT", $Q165 &lt; IF($H$67="", 0, $H$67)), $R165,
    FALSE, N("Check if case is 'RIGHT' and x axis value greater than z score"),
    AND($D$67 = "RIGHT", $Q165 &gt; IF($H$67="", 0, $H$67)), $R165,
    FALSE, N("Check if case is 'TWO' and both directions"),
    AND(
        $D$67 = "TWO",
        OR($Q165 &lt; -ABS($H$67), $Q165 &gt; ABS($H$68))
    ), $R165,
    FALSE, N("Default case: Return NA()"),
    TRUE, NA()
)</f>
        <v>#VALUE!</v>
      </c>
      <c r="T165" s="81" t="e" cm="1">
        <f t="array" ref="T165">_xlfn.IFS(
    FALSE, N("Check if X1 shading is ON"),
    $S$48&lt;&gt;"x", NA(),
    FALSE, N("Check if case is 'LEFT' and x axis value less than z score"),
    AND($D$68 = "LEFT", $Q165 &lt; IF($H$68="", 0, $H$68)), $R165,
    FALSE, N("Check if case is 'RIGHT' and x axis value greater than z score"),
    AND($D$68 = "RIGHT", $Q165 &gt; IF($H$68="", 0, $H$68)), $R165,
    FALSE, N("Default case: Return NA()"),
    TRUE, NA()
)</f>
        <v>#N/A</v>
      </c>
      <c r="U165" s="81" t="e" cm="1">
        <f t="array" ref="U165">_xlfn.IFS(
    FALSE, N("Check if X1 shading is ON"),
    $U$48&lt;&gt;"x", NA(),
    FALSE, N("Check if case is 'LEFT' and x axis value less than z score"),
    AND($D$71 = "LEFT", $Q165 &lt; IF($H$71="", 0, $H$71)), $R165,
    FALSE, N("Check if case is 'RIGHT' and x axis value greater than z score"),
    AND($D$71 = "RIGHT", $Q165 &gt; IF($H$71="", 0, $H$71)), $R165,
    FALSE, N("Check if case is 'TWO' and both directions"),
    AND(
        $D$71 = "TWO",
        OR($Q165 &lt; -ABS($H$71), $Q165 &gt; ABS($H$71))
    ), $R165,
    FALSE, N("Default case: Return NA()"),
    TRUE, NA()
)</f>
        <v>#VALUE!</v>
      </c>
      <c r="V165" s="38"/>
      <c r="W165" s="23">
        <v>0.16666666666666449</v>
      </c>
      <c r="X165" s="23">
        <v>0.254</v>
      </c>
      <c r="Y165" s="23">
        <f t="shared" si="28"/>
        <v>0.254</v>
      </c>
      <c r="Z165" s="23" t="str">
        <f t="shared" si="29"/>
        <v>x</v>
      </c>
    </row>
    <row r="166" spans="1:26" ht="51" x14ac:dyDescent="0.2">
      <c r="A166" s="44" t="s">
        <v>289</v>
      </c>
      <c r="B166" s="5" t="s">
        <v>290</v>
      </c>
      <c r="C166" s="45" t="str">
        <f>LEFT(A165,6)&amp;" "&amp;$B$67&amp;" axis"</f>
        <v>X3 raw normal pop axis</v>
      </c>
      <c r="D166" s="45" t="str">
        <f>$B$62&amp;" y"</f>
        <v>0 y</v>
      </c>
      <c r="E166" s="44" t="str">
        <f>$B$62&amp;" raw labels"</f>
        <v>0 raw labels</v>
      </c>
      <c r="F166" s="39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46">
        <f t="shared" si="22"/>
        <v>1.8333333333333321</v>
      </c>
      <c r="R166" s="81">
        <f t="shared" si="23"/>
        <v>7.4311163558993254E-2</v>
      </c>
      <c r="S166" s="81" t="e" cm="1">
        <f t="array" ref="S166">_xlfn.IFS(
    FALSE, N("Check if X1 shading is ON"),
    $S$48&lt;&gt;"x", NA(),
    FALSE, N("Check if case is 'LEFT' and x axis value less than z score"),
    AND($D$67 = "LEFT", $Q166 &lt; IF($H$67="", 0, $H$67)), $R166,
    FALSE, N("Check if case is 'RIGHT' and x axis value greater than z score"),
    AND($D$67 = "RIGHT", $Q166 &gt; IF($H$67="", 0, $H$67)), $R166,
    FALSE, N("Check if case is 'TWO' and both directions"),
    AND(
        $D$67 = "TWO",
        OR($Q166 &lt; -ABS($H$67), $Q166 &gt; ABS($H$68))
    ), $R166,
    FALSE, N("Default case: Return NA()"),
    TRUE, NA()
)</f>
        <v>#VALUE!</v>
      </c>
      <c r="T166" s="81" t="e" cm="1">
        <f t="array" ref="T166">_xlfn.IFS(
    FALSE, N("Check if X1 shading is ON"),
    $S$48&lt;&gt;"x", NA(),
    FALSE, N("Check if case is 'LEFT' and x axis value less than z score"),
    AND($D$68 = "LEFT", $Q166 &lt; IF($H$68="", 0, $H$68)), $R166,
    FALSE, N("Check if case is 'RIGHT' and x axis value greater than z score"),
    AND($D$68 = "RIGHT", $Q166 &gt; IF($H$68="", 0, $H$68)), $R166,
    FALSE, N("Default case: Return NA()"),
    TRUE, NA()
)</f>
        <v>#N/A</v>
      </c>
      <c r="U166" s="81" t="e" cm="1">
        <f t="array" ref="U166">_xlfn.IFS(
    FALSE, N("Check if X1 shading is ON"),
    $U$48&lt;&gt;"x", NA(),
    FALSE, N("Check if case is 'LEFT' and x axis value less than z score"),
    AND($D$71 = "LEFT", $Q166 &lt; IF($H$71="", 0, $H$71)), $R166,
    FALSE, N("Check if case is 'RIGHT' and x axis value greater than z score"),
    AND($D$71 = "RIGHT", $Q166 &gt; IF($H$71="", 0, $H$71)), $R166,
    FALSE, N("Check if case is 'TWO' and both directions"),
    AND(
        $D$71 = "TWO",
        OR($Q166 &lt; -ABS($H$71), $Q166 &gt; ABS($H$71))
    ), $R166,
    FALSE, N("Default case: Return NA()"),
    TRUE, NA()
)</f>
        <v>#VALUE!</v>
      </c>
      <c r="V166" s="38"/>
      <c r="W166" s="23">
        <v>0.33333333333333115</v>
      </c>
      <c r="X166" s="23">
        <v>0.254</v>
      </c>
      <c r="Y166" s="23">
        <f t="shared" si="28"/>
        <v>0.254</v>
      </c>
      <c r="Z166" s="23" t="str">
        <f t="shared" si="29"/>
        <v>x</v>
      </c>
    </row>
    <row r="167" spans="1:26" ht="17" x14ac:dyDescent="0.2">
      <c r="A167" s="39">
        <f>L59</f>
        <v>0</v>
      </c>
      <c r="B167" s="23">
        <v>-0.2</v>
      </c>
      <c r="C167" s="39">
        <f t="shared" ref="C167:C174" si="39">C114</f>
        <v>-4</v>
      </c>
      <c r="D167" s="39" t="e">
        <f>IF(
    $A$167="x",
    $B$167,
    NA()
)</f>
        <v>#N/A</v>
      </c>
      <c r="E167" s="83" t="str">
        <f>IF(E168="","","raw scale")</f>
        <v/>
      </c>
      <c r="F167" s="39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46">
        <f t="shared" si="22"/>
        <v>1.8749999999999989</v>
      </c>
      <c r="R167" s="81">
        <f t="shared" si="23"/>
        <v>6.8786275826692042E-2</v>
      </c>
      <c r="S167" s="81" t="e" cm="1">
        <f t="array" ref="S167">_xlfn.IFS(
    FALSE, N("Check if X1 shading is ON"),
    $S$48&lt;&gt;"x", NA(),
    FALSE, N("Check if case is 'LEFT' and x axis value less than z score"),
    AND($D$67 = "LEFT", $Q167 &lt; IF($H$67="", 0, $H$67)), $R167,
    FALSE, N("Check if case is 'RIGHT' and x axis value greater than z score"),
    AND($D$67 = "RIGHT", $Q167 &gt; IF($H$67="", 0, $H$67)), $R167,
    FALSE, N("Check if case is 'TWO' and both directions"),
    AND(
        $D$67 = "TWO",
        OR($Q167 &lt; -ABS($H$67), $Q167 &gt; ABS($H$68))
    ), $R167,
    FALSE, N("Default case: Return NA()"),
    TRUE, NA()
)</f>
        <v>#VALUE!</v>
      </c>
      <c r="T167" s="81" t="e" cm="1">
        <f t="array" ref="T167">_xlfn.IFS(
    FALSE, N("Check if X1 shading is ON"),
    $S$48&lt;&gt;"x", NA(),
    FALSE, N("Check if case is 'LEFT' and x axis value less than z score"),
    AND($D$68 = "LEFT", $Q167 &lt; IF($H$68="", 0, $H$68)), $R167,
    FALSE, N("Check if case is 'RIGHT' and x axis value greater than z score"),
    AND($D$68 = "RIGHT", $Q167 &gt; IF($H$68="", 0, $H$68)), $R167,
    FALSE, N("Default case: Return NA()"),
    TRUE, NA()
)</f>
        <v>#N/A</v>
      </c>
      <c r="U167" s="81" t="e" cm="1">
        <f t="array" ref="U167">_xlfn.IFS(
    FALSE, N("Check if X1 shading is ON"),
    $U$48&lt;&gt;"x", NA(),
    FALSE, N("Check if case is 'LEFT' and x axis value less than z score"),
    AND($D$71 = "LEFT", $Q167 &lt; IF($H$71="", 0, $H$71)), $R167,
    FALSE, N("Check if case is 'RIGHT' and x axis value greater than z score"),
    AND($D$71 = "RIGHT", $Q167 &gt; IF($H$71="", 0, $H$71)), $R167,
    FALSE, N("Check if case is 'TWO' and both directions"),
    AND(
        $D$71 = "TWO",
        OR($Q167 &lt; -ABS($H$71), $Q167 &gt; ABS($H$71))
    ), $R167,
    FALSE, N("Default case: Return NA()"),
    TRUE, NA()
)</f>
        <v>#VALUE!</v>
      </c>
      <c r="V167" s="38"/>
      <c r="W167" s="23">
        <v>0.49999999999999789</v>
      </c>
      <c r="X167" s="23">
        <v>0.254</v>
      </c>
      <c r="Y167" s="23">
        <f t="shared" si="28"/>
        <v>0.254</v>
      </c>
      <c r="Z167" s="23" t="str">
        <f t="shared" si="29"/>
        <v>x</v>
      </c>
    </row>
    <row r="168" spans="1:26" ht="16" x14ac:dyDescent="0.2">
      <c r="A168" s="39"/>
      <c r="B168" s="23"/>
      <c r="C168" s="39">
        <f t="shared" si="39"/>
        <v>-3</v>
      </c>
      <c r="D168" s="39" t="e">
        <f t="shared" ref="D168:D174" si="40">IF(
    $A$167="x",
    $B$167,
    NA()
)</f>
        <v>#N/A</v>
      </c>
      <c r="E168" s="84" t="str">
        <f t="shared" ref="E168:E174" si="41">IFERROR(
    TEXT(
        E$71 + $C168 * F$71,
        IF(
            $L$62 = 0,
            "#,##0",
            "#,##0." &amp; REPT("0", $L$62)
        )
    ),
    ""
)</f>
        <v/>
      </c>
      <c r="F168" s="39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46">
        <f t="shared" si="22"/>
        <v>1.9166666666666656</v>
      </c>
      <c r="R168" s="81">
        <f t="shared" si="23"/>
        <v>6.3561706516962482E-2</v>
      </c>
      <c r="S168" s="81" t="e" cm="1">
        <f t="array" ref="S168">_xlfn.IFS(
    FALSE, N("Check if X1 shading is ON"),
    $S$48&lt;&gt;"x", NA(),
    FALSE, N("Check if case is 'LEFT' and x axis value less than z score"),
    AND($D$67 = "LEFT", $Q168 &lt; IF($H$67="", 0, $H$67)), $R168,
    FALSE, N("Check if case is 'RIGHT' and x axis value greater than z score"),
    AND($D$67 = "RIGHT", $Q168 &gt; IF($H$67="", 0, $H$67)), $R168,
    FALSE, N("Check if case is 'TWO' and both directions"),
    AND(
        $D$67 = "TWO",
        OR($Q168 &lt; -ABS($H$67), $Q168 &gt; ABS($H$68))
    ), $R168,
    FALSE, N("Default case: Return NA()"),
    TRUE, NA()
)</f>
        <v>#VALUE!</v>
      </c>
      <c r="T168" s="81" t="e" cm="1">
        <f t="array" ref="T168">_xlfn.IFS(
    FALSE, N("Check if X1 shading is ON"),
    $S$48&lt;&gt;"x", NA(),
    FALSE, N("Check if case is 'LEFT' and x axis value less than z score"),
    AND($D$68 = "LEFT", $Q168 &lt; IF($H$68="", 0, $H$68)), $R168,
    FALSE, N("Check if case is 'RIGHT' and x axis value greater than z score"),
    AND($D$68 = "RIGHT", $Q168 &gt; IF($H$68="", 0, $H$68)), $R168,
    FALSE, N("Default case: Return NA()"),
    TRUE, NA()
)</f>
        <v>#N/A</v>
      </c>
      <c r="U168" s="81" t="e" cm="1">
        <f t="array" ref="U168">_xlfn.IFS(
    FALSE, N("Check if X1 shading is ON"),
    $U$48&lt;&gt;"x", NA(),
    FALSE, N("Check if case is 'LEFT' and x axis value less than z score"),
    AND($D$71 = "LEFT", $Q168 &lt; IF($H$71="", 0, $H$71)), $R168,
    FALSE, N("Check if case is 'RIGHT' and x axis value greater than z score"),
    AND($D$71 = "RIGHT", $Q168 &gt; IF($H$71="", 0, $H$71)), $R168,
    FALSE, N("Check if case is 'TWO' and both directions"),
    AND(
        $D$71 = "TWO",
        OR($Q168 &lt; -ABS($H$71), $Q168 &gt; ABS($H$71))
    ), $R168,
    FALSE, N("Default case: Return NA()"),
    TRUE, NA()
)</f>
        <v>#VALUE!</v>
      </c>
      <c r="V168" s="38"/>
      <c r="W168" s="23">
        <v>0.66666666666666441</v>
      </c>
      <c r="X168" s="23">
        <v>0.254</v>
      </c>
      <c r="Y168" s="23">
        <f t="shared" si="28"/>
        <v>0.254</v>
      </c>
      <c r="Z168" s="23" t="str">
        <f t="shared" si="29"/>
        <v>x</v>
      </c>
    </row>
    <row r="169" spans="1:26" ht="16" x14ac:dyDescent="0.2">
      <c r="A169" s="39"/>
      <c r="B169" s="23"/>
      <c r="C169" s="39">
        <f t="shared" si="39"/>
        <v>-2</v>
      </c>
      <c r="D169" s="39" t="e">
        <f t="shared" si="40"/>
        <v>#N/A</v>
      </c>
      <c r="E169" s="84" t="str">
        <f t="shared" si="41"/>
        <v/>
      </c>
      <c r="F169" s="39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46">
        <f t="shared" si="22"/>
        <v>1.9583333333333324</v>
      </c>
      <c r="R169" s="81">
        <f t="shared" si="23"/>
        <v>5.8632082139484676E-2</v>
      </c>
      <c r="S169" s="81" t="e" cm="1">
        <f t="array" ref="S169">_xlfn.IFS(
    FALSE, N("Check if X1 shading is ON"),
    $S$48&lt;&gt;"x", NA(),
    FALSE, N("Check if case is 'LEFT' and x axis value less than z score"),
    AND($D$67 = "LEFT", $Q169 &lt; IF($H$67="", 0, $H$67)), $R169,
    FALSE, N("Check if case is 'RIGHT' and x axis value greater than z score"),
    AND($D$67 = "RIGHT", $Q169 &gt; IF($H$67="", 0, $H$67)), $R169,
    FALSE, N("Check if case is 'TWO' and both directions"),
    AND(
        $D$67 = "TWO",
        OR($Q169 &lt; -ABS($H$67), $Q169 &gt; ABS($H$68))
    ), $R169,
    FALSE, N("Default case: Return NA()"),
    TRUE, NA()
)</f>
        <v>#VALUE!</v>
      </c>
      <c r="T169" s="81" t="e" cm="1">
        <f t="array" ref="T169">_xlfn.IFS(
    FALSE, N("Check if X1 shading is ON"),
    $S$48&lt;&gt;"x", NA(),
    FALSE, N("Check if case is 'LEFT' and x axis value less than z score"),
    AND($D$68 = "LEFT", $Q169 &lt; IF($H$68="", 0, $H$68)), $R169,
    FALSE, N("Check if case is 'RIGHT' and x axis value greater than z score"),
    AND($D$68 = "RIGHT", $Q169 &gt; IF($H$68="", 0, $H$68)), $R169,
    FALSE, N("Default case: Return NA()"),
    TRUE, NA()
)</f>
        <v>#N/A</v>
      </c>
      <c r="U169" s="81" t="e" cm="1">
        <f t="array" ref="U169">_xlfn.IFS(
    FALSE, N("Check if X1 shading is ON"),
    $U$48&lt;&gt;"x", NA(),
    FALSE, N("Check if case is 'LEFT' and x axis value less than z score"),
    AND($D$71 = "LEFT", $Q169 &lt; IF($H$71="", 0, $H$71)), $R169,
    FALSE, N("Check if case is 'RIGHT' and x axis value greater than z score"),
    AND($D$71 = "RIGHT", $Q169 &gt; IF($H$71="", 0, $H$71)), $R169,
    FALSE, N("Check if case is 'TWO' and both directions"),
    AND(
        $D$71 = "TWO",
        OR($Q169 &lt; -ABS($H$71), $Q169 &gt; ABS($H$71))
    ), $R169,
    FALSE, N("Default case: Return NA()"),
    TRUE, NA()
)</f>
        <v>#VALUE!</v>
      </c>
      <c r="V169" s="38"/>
      <c r="W169" s="23">
        <v>0.83333333333333093</v>
      </c>
      <c r="X169" s="23">
        <v>0.254</v>
      </c>
      <c r="Y169" s="23">
        <f t="shared" si="28"/>
        <v>0.254</v>
      </c>
      <c r="Z169" s="23" t="str">
        <f t="shared" si="29"/>
        <v>x</v>
      </c>
    </row>
    <row r="170" spans="1:26" ht="16" x14ac:dyDescent="0.2">
      <c r="A170" s="39"/>
      <c r="B170" s="23"/>
      <c r="C170" s="39">
        <f t="shared" si="39"/>
        <v>-1</v>
      </c>
      <c r="D170" s="39" t="e">
        <f t="shared" si="40"/>
        <v>#N/A</v>
      </c>
      <c r="E170" s="84" t="str">
        <f t="shared" si="41"/>
        <v/>
      </c>
      <c r="F170" s="39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46">
        <f t="shared" si="22"/>
        <v>1.9999999999999991</v>
      </c>
      <c r="R170" s="81">
        <f t="shared" si="23"/>
        <v>5.3990966513188146E-2</v>
      </c>
      <c r="S170" s="81" t="e" cm="1">
        <f t="array" ref="S170">_xlfn.IFS(
    FALSE, N("Check if X1 shading is ON"),
    $S$48&lt;&gt;"x", NA(),
    FALSE, N("Check if case is 'LEFT' and x axis value less than z score"),
    AND($D$67 = "LEFT", $Q170 &lt; IF($H$67="", 0, $H$67)), $R170,
    FALSE, N("Check if case is 'RIGHT' and x axis value greater than z score"),
    AND($D$67 = "RIGHT", $Q170 &gt; IF($H$67="", 0, $H$67)), $R170,
    FALSE, N("Check if case is 'TWO' and both directions"),
    AND(
        $D$67 = "TWO",
        OR($Q170 &lt; -ABS($H$67), $Q170 &gt; ABS($H$68))
    ), $R170,
    FALSE, N("Default case: Return NA()"),
    TRUE, NA()
)</f>
        <v>#VALUE!</v>
      </c>
      <c r="T170" s="81" t="e" cm="1">
        <f t="array" ref="T170">_xlfn.IFS(
    FALSE, N("Check if X1 shading is ON"),
    $S$48&lt;&gt;"x", NA(),
    FALSE, N("Check if case is 'LEFT' and x axis value less than z score"),
    AND($D$68 = "LEFT", $Q170 &lt; IF($H$68="", 0, $H$68)), $R170,
    FALSE, N("Check if case is 'RIGHT' and x axis value greater than z score"),
    AND($D$68 = "RIGHT", $Q170 &gt; IF($H$68="", 0, $H$68)), $R170,
    FALSE, N("Default case: Return NA()"),
    TRUE, NA()
)</f>
        <v>#N/A</v>
      </c>
      <c r="U170" s="81" t="e" cm="1">
        <f t="array" ref="U170">_xlfn.IFS(
    FALSE, N("Check if X1 shading is ON"),
    $U$48&lt;&gt;"x", NA(),
    FALSE, N("Check if case is 'LEFT' and x axis value less than z score"),
    AND($D$71 = "LEFT", $Q170 &lt; IF($H$71="", 0, $H$71)), $R170,
    FALSE, N("Check if case is 'RIGHT' and x axis value greater than z score"),
    AND($D$71 = "RIGHT", $Q170 &gt; IF($H$71="", 0, $H$71)), $R170,
    FALSE, N("Check if case is 'TWO' and both directions"),
    AND(
        $D$71 = "TWO",
        OR($Q170 &lt; -ABS($H$71), $Q170 &gt; ABS($H$71))
    ), $R170,
    FALSE, N("Default case: Return NA()"),
    TRUE, NA()
)</f>
        <v>#VALUE!</v>
      </c>
      <c r="V170" s="38"/>
      <c r="W170" s="23">
        <v>-0.66666666666666874</v>
      </c>
      <c r="X170" s="23">
        <v>0.27800000000000002</v>
      </c>
      <c r="Y170" s="23">
        <f t="shared" si="28"/>
        <v>0.27800000000000002</v>
      </c>
      <c r="Z170" s="23" t="str">
        <f t="shared" si="29"/>
        <v>x</v>
      </c>
    </row>
    <row r="171" spans="1:26" ht="16" x14ac:dyDescent="0.2">
      <c r="A171" s="39"/>
      <c r="B171" s="23"/>
      <c r="C171" s="39">
        <f t="shared" si="39"/>
        <v>0</v>
      </c>
      <c r="D171" s="39" t="e">
        <f t="shared" si="40"/>
        <v>#N/A</v>
      </c>
      <c r="E171" s="84" t="str">
        <f t="shared" si="41"/>
        <v/>
      </c>
      <c r="F171" s="39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46">
        <f t="shared" si="22"/>
        <v>2.0416666666666656</v>
      </c>
      <c r="R171" s="81">
        <f t="shared" si="23"/>
        <v>4.9630986023359178E-2</v>
      </c>
      <c r="S171" s="81" t="e" cm="1">
        <f t="array" ref="S171">_xlfn.IFS(
    FALSE, N("Check if X1 shading is ON"),
    $S$48&lt;&gt;"x", NA(),
    FALSE, N("Check if case is 'LEFT' and x axis value less than z score"),
    AND($D$67 = "LEFT", $Q171 &lt; IF($H$67="", 0, $H$67)), $R171,
    FALSE, N("Check if case is 'RIGHT' and x axis value greater than z score"),
    AND($D$67 = "RIGHT", $Q171 &gt; IF($H$67="", 0, $H$67)), $R171,
    FALSE, N("Check if case is 'TWO' and both directions"),
    AND(
        $D$67 = "TWO",
        OR($Q171 &lt; -ABS($H$67), $Q171 &gt; ABS($H$68))
    ), $R171,
    FALSE, N("Default case: Return NA()"),
    TRUE, NA()
)</f>
        <v>#VALUE!</v>
      </c>
      <c r="T171" s="81" t="e" cm="1">
        <f t="array" ref="T171">_xlfn.IFS(
    FALSE, N("Check if X1 shading is ON"),
    $S$48&lt;&gt;"x", NA(),
    FALSE, N("Check if case is 'LEFT' and x axis value less than z score"),
    AND($D$68 = "LEFT", $Q171 &lt; IF($H$68="", 0, $H$68)), $R171,
    FALSE, N("Check if case is 'RIGHT' and x axis value greater than z score"),
    AND($D$68 = "RIGHT", $Q171 &gt; IF($H$68="", 0, $H$68)), $R171,
    FALSE, N("Default case: Return NA()"),
    TRUE, NA()
)</f>
        <v>#N/A</v>
      </c>
      <c r="U171" s="81" t="e" cm="1">
        <f t="array" ref="U171">_xlfn.IFS(
    FALSE, N("Check if X1 shading is ON"),
    $U$48&lt;&gt;"x", NA(),
    FALSE, N("Check if case is 'LEFT' and x axis value less than z score"),
    AND($D$71 = "LEFT", $Q171 &lt; IF($H$71="", 0, $H$71)), $R171,
    FALSE, N("Check if case is 'RIGHT' and x axis value greater than z score"),
    AND($D$71 = "RIGHT", $Q171 &gt; IF($H$71="", 0, $H$71)), $R171,
    FALSE, N("Check if case is 'TWO' and both directions"),
    AND(
        $D$71 = "TWO",
        OR($Q171 &lt; -ABS($H$71), $Q171 &gt; ABS($H$71))
    ), $R171,
    FALSE, N("Default case: Return NA()"),
    TRUE, NA()
)</f>
        <v>#VALUE!</v>
      </c>
      <c r="V171" s="38"/>
      <c r="W171" s="23">
        <v>-0.50000000000000222</v>
      </c>
      <c r="X171" s="23">
        <v>0.27800000000000002</v>
      </c>
      <c r="Y171" s="23">
        <f t="shared" si="28"/>
        <v>0.27800000000000002</v>
      </c>
      <c r="Z171" s="23" t="str">
        <f t="shared" si="29"/>
        <v>x</v>
      </c>
    </row>
    <row r="172" spans="1:26" ht="16" x14ac:dyDescent="0.2">
      <c r="A172" s="39"/>
      <c r="B172" s="23"/>
      <c r="C172" s="39">
        <f t="shared" si="39"/>
        <v>1</v>
      </c>
      <c r="D172" s="39" t="e">
        <f t="shared" si="40"/>
        <v>#N/A</v>
      </c>
      <c r="E172" s="84" t="str">
        <f t="shared" si="41"/>
        <v/>
      </c>
      <c r="F172" s="39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46">
        <f t="shared" si="22"/>
        <v>2.0833333333333321</v>
      </c>
      <c r="R172" s="81">
        <f t="shared" si="23"/>
        <v>4.5543952872905698E-2</v>
      </c>
      <c r="S172" s="81" t="e" cm="1">
        <f t="array" ref="S172">_xlfn.IFS(
    FALSE, N("Check if X1 shading is ON"),
    $S$48&lt;&gt;"x", NA(),
    FALSE, N("Check if case is 'LEFT' and x axis value less than z score"),
    AND($D$67 = "LEFT", $Q172 &lt; IF($H$67="", 0, $H$67)), $R172,
    FALSE, N("Check if case is 'RIGHT' and x axis value greater than z score"),
    AND($D$67 = "RIGHT", $Q172 &gt; IF($H$67="", 0, $H$67)), $R172,
    FALSE, N("Check if case is 'TWO' and both directions"),
    AND(
        $D$67 = "TWO",
        OR($Q172 &lt; -ABS($H$67), $Q172 &gt; ABS($H$68))
    ), $R172,
    FALSE, N("Default case: Return NA()"),
    TRUE, NA()
)</f>
        <v>#VALUE!</v>
      </c>
      <c r="T172" s="81" t="e" cm="1">
        <f t="array" ref="T172">_xlfn.IFS(
    FALSE, N("Check if X1 shading is ON"),
    $S$48&lt;&gt;"x", NA(),
    FALSE, N("Check if case is 'LEFT' and x axis value less than z score"),
    AND($D$68 = "LEFT", $Q172 &lt; IF($H$68="", 0, $H$68)), $R172,
    FALSE, N("Check if case is 'RIGHT' and x axis value greater than z score"),
    AND($D$68 = "RIGHT", $Q172 &gt; IF($H$68="", 0, $H$68)), $R172,
    FALSE, N("Default case: Return NA()"),
    TRUE, NA()
)</f>
        <v>#N/A</v>
      </c>
      <c r="U172" s="81" t="e" cm="1">
        <f t="array" ref="U172">_xlfn.IFS(
    FALSE, N("Check if X1 shading is ON"),
    $U$48&lt;&gt;"x", NA(),
    FALSE, N("Check if case is 'LEFT' and x axis value less than z score"),
    AND($D$71 = "LEFT", $Q172 &lt; IF($H$71="", 0, $H$71)), $R172,
    FALSE, N("Check if case is 'RIGHT' and x axis value greater than z score"),
    AND($D$71 = "RIGHT", $Q172 &gt; IF($H$71="", 0, $H$71)), $R172,
    FALSE, N("Check if case is 'TWO' and both directions"),
    AND(
        $D$71 = "TWO",
        OR($Q172 &lt; -ABS($H$71), $Q172 &gt; ABS($H$71))
    ), $R172,
    FALSE, N("Default case: Return NA()"),
    TRUE, NA()
)</f>
        <v>#VALUE!</v>
      </c>
      <c r="V172" s="38"/>
      <c r="W172" s="23">
        <v>-0.33333333333333548</v>
      </c>
      <c r="X172" s="23">
        <v>0.27800000000000002</v>
      </c>
      <c r="Y172" s="23">
        <f t="shared" si="28"/>
        <v>0.27800000000000002</v>
      </c>
      <c r="Z172" s="23" t="str">
        <f t="shared" si="29"/>
        <v>x</v>
      </c>
    </row>
    <row r="173" spans="1:26" ht="16" x14ac:dyDescent="0.2">
      <c r="A173" s="39"/>
      <c r="B173" s="23"/>
      <c r="C173" s="39">
        <f t="shared" si="39"/>
        <v>2</v>
      </c>
      <c r="D173" s="39" t="e">
        <f t="shared" si="40"/>
        <v>#N/A</v>
      </c>
      <c r="E173" s="84" t="str">
        <f t="shared" si="41"/>
        <v/>
      </c>
      <c r="F173" s="39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46">
        <f t="shared" si="22"/>
        <v>2.1249999999999987</v>
      </c>
      <c r="R173" s="81">
        <f t="shared" si="23"/>
        <v>4.1720985256338723E-2</v>
      </c>
      <c r="S173" s="81" t="e" cm="1">
        <f t="array" ref="S173">_xlfn.IFS(
    FALSE, N("Check if X1 shading is ON"),
    $S$48&lt;&gt;"x", NA(),
    FALSE, N("Check if case is 'LEFT' and x axis value less than z score"),
    AND($D$67 = "LEFT", $Q173 &lt; IF($H$67="", 0, $H$67)), $R173,
    FALSE, N("Check if case is 'RIGHT' and x axis value greater than z score"),
    AND($D$67 = "RIGHT", $Q173 &gt; IF($H$67="", 0, $H$67)), $R173,
    FALSE, N("Check if case is 'TWO' and both directions"),
    AND(
        $D$67 = "TWO",
        OR($Q173 &lt; -ABS($H$67), $Q173 &gt; ABS($H$68))
    ), $R173,
    FALSE, N("Default case: Return NA()"),
    TRUE, NA()
)</f>
        <v>#VALUE!</v>
      </c>
      <c r="T173" s="81" t="e" cm="1">
        <f t="array" ref="T173">_xlfn.IFS(
    FALSE, N("Check if X1 shading is ON"),
    $S$48&lt;&gt;"x", NA(),
    FALSE, N("Check if case is 'LEFT' and x axis value less than z score"),
    AND($D$68 = "LEFT", $Q173 &lt; IF($H$68="", 0, $H$68)), $R173,
    FALSE, N("Check if case is 'RIGHT' and x axis value greater than z score"),
    AND($D$68 = "RIGHT", $Q173 &gt; IF($H$68="", 0, $H$68)), $R173,
    FALSE, N("Default case: Return NA()"),
    TRUE, NA()
)</f>
        <v>#N/A</v>
      </c>
      <c r="U173" s="81" t="e" cm="1">
        <f t="array" ref="U173">_xlfn.IFS(
    FALSE, N("Check if X1 shading is ON"),
    $U$48&lt;&gt;"x", NA(),
    FALSE, N("Check if case is 'LEFT' and x axis value less than z score"),
    AND($D$71 = "LEFT", $Q173 &lt; IF($H$71="", 0, $H$71)), $R173,
    FALSE, N("Check if case is 'RIGHT' and x axis value greater than z score"),
    AND($D$71 = "RIGHT", $Q173 &gt; IF($H$71="", 0, $H$71)), $R173,
    FALSE, N("Check if case is 'TWO' and both directions"),
    AND(
        $D$71 = "TWO",
        OR($Q173 &lt; -ABS($H$71), $Q173 &gt; ABS($H$71))
    ), $R173,
    FALSE, N("Default case: Return NA()"),
    TRUE, NA()
)</f>
        <v>#VALUE!</v>
      </c>
      <c r="V173" s="38"/>
      <c r="W173" s="23">
        <v>-0.16666666666666879</v>
      </c>
      <c r="X173" s="23">
        <v>0.27800000000000002</v>
      </c>
      <c r="Y173" s="23">
        <f t="shared" si="28"/>
        <v>0.27800000000000002</v>
      </c>
      <c r="Z173" s="23" t="str">
        <f t="shared" si="29"/>
        <v>x</v>
      </c>
    </row>
    <row r="174" spans="1:26" ht="16" x14ac:dyDescent="0.2">
      <c r="A174" s="39"/>
      <c r="B174" s="23"/>
      <c r="C174" s="39">
        <f t="shared" si="39"/>
        <v>3</v>
      </c>
      <c r="D174" s="39" t="e">
        <f t="shared" si="40"/>
        <v>#N/A</v>
      </c>
      <c r="E174" s="84" t="str">
        <f t="shared" si="41"/>
        <v/>
      </c>
      <c r="F174" s="39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46">
        <f t="shared" si="22"/>
        <v>2.1666666666666652</v>
      </c>
      <c r="R174" s="81">
        <f t="shared" si="23"/>
        <v>3.8152623506418078E-2</v>
      </c>
      <c r="S174" s="81" t="e" cm="1">
        <f t="array" ref="S174">_xlfn.IFS(
    FALSE, N("Check if X1 shading is ON"),
    $S$48&lt;&gt;"x", NA(),
    FALSE, N("Check if case is 'LEFT' and x axis value less than z score"),
    AND($D$67 = "LEFT", $Q174 &lt; IF($H$67="", 0, $H$67)), $R174,
    FALSE, N("Check if case is 'RIGHT' and x axis value greater than z score"),
    AND($D$67 = "RIGHT", $Q174 &gt; IF($H$67="", 0, $H$67)), $R174,
    FALSE, N("Check if case is 'TWO' and both directions"),
    AND(
        $D$67 = "TWO",
        OR($Q174 &lt; -ABS($H$67), $Q174 &gt; ABS($H$68))
    ), $R174,
    FALSE, N("Default case: Return NA()"),
    TRUE, NA()
)</f>
        <v>#VALUE!</v>
      </c>
      <c r="T174" s="81" t="e" cm="1">
        <f t="array" ref="T174">_xlfn.IFS(
    FALSE, N("Check if X1 shading is ON"),
    $S$48&lt;&gt;"x", NA(),
    FALSE, N("Check if case is 'LEFT' and x axis value less than z score"),
    AND($D$68 = "LEFT", $Q174 &lt; IF($H$68="", 0, $H$68)), $R174,
    FALSE, N("Check if case is 'RIGHT' and x axis value greater than z score"),
    AND($D$68 = "RIGHT", $Q174 &gt; IF($H$68="", 0, $H$68)), $R174,
    FALSE, N("Default case: Return NA()"),
    TRUE, NA()
)</f>
        <v>#N/A</v>
      </c>
      <c r="U174" s="81" t="e" cm="1">
        <f t="array" ref="U174">_xlfn.IFS(
    FALSE, N("Check if X1 shading is ON"),
    $U$48&lt;&gt;"x", NA(),
    FALSE, N("Check if case is 'LEFT' and x axis value less than z score"),
    AND($D$71 = "LEFT", $Q174 &lt; IF($H$71="", 0, $H$71)), $R174,
    FALSE, N("Check if case is 'RIGHT' and x axis value greater than z score"),
    AND($D$71 = "RIGHT", $Q174 &gt; IF($H$71="", 0, $H$71)), $R174,
    FALSE, N("Check if case is 'TWO' and both directions"),
    AND(
        $D$71 = "TWO",
        OR($Q174 &lt; -ABS($H$71), $Q174 &gt; ABS($H$71))
    ), $R174,
    FALSE, N("Default case: Return NA()"),
    TRUE, NA()
)</f>
        <v>#VALUE!</v>
      </c>
      <c r="V174" s="38"/>
      <c r="W174" s="23">
        <v>0.16666666666666449</v>
      </c>
      <c r="X174" s="23">
        <v>0.27800000000000002</v>
      </c>
      <c r="Y174" s="23">
        <f t="shared" si="28"/>
        <v>0.27800000000000002</v>
      </c>
      <c r="Z174" s="23" t="str">
        <f t="shared" si="29"/>
        <v>x</v>
      </c>
    </row>
    <row r="175" spans="1:26" ht="16" x14ac:dyDescent="0.2">
      <c r="A175" s="39"/>
      <c r="B175" s="23"/>
      <c r="C175" s="23"/>
      <c r="D175" s="39"/>
      <c r="E175" s="39"/>
      <c r="F175" s="39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46">
        <f t="shared" si="22"/>
        <v>2.2083333333333317</v>
      </c>
      <c r="R175" s="81">
        <f t="shared" si="23"/>
        <v>3.4828941387634517E-2</v>
      </c>
      <c r="S175" s="81" t="e" cm="1">
        <f t="array" ref="S175">_xlfn.IFS(
    FALSE, N("Check if X1 shading is ON"),
    $S$48&lt;&gt;"x", NA(),
    FALSE, N("Check if case is 'LEFT' and x axis value less than z score"),
    AND($D$67 = "LEFT", $Q175 &lt; IF($H$67="", 0, $H$67)), $R175,
    FALSE, N("Check if case is 'RIGHT' and x axis value greater than z score"),
    AND($D$67 = "RIGHT", $Q175 &gt; IF($H$67="", 0, $H$67)), $R175,
    FALSE, N("Check if case is 'TWO' and both directions"),
    AND(
        $D$67 = "TWO",
        OR($Q175 &lt; -ABS($H$67), $Q175 &gt; ABS($H$68))
    ), $R175,
    FALSE, N("Default case: Return NA()"),
    TRUE, NA()
)</f>
        <v>#VALUE!</v>
      </c>
      <c r="T175" s="81" t="e" cm="1">
        <f t="array" ref="T175">_xlfn.IFS(
    FALSE, N("Check if X1 shading is ON"),
    $S$48&lt;&gt;"x", NA(),
    FALSE, N("Check if case is 'LEFT' and x axis value less than z score"),
    AND($D$68 = "LEFT", $Q175 &lt; IF($H$68="", 0, $H$68)), $R175,
    FALSE, N("Check if case is 'RIGHT' and x axis value greater than z score"),
    AND($D$68 = "RIGHT", $Q175 &gt; IF($H$68="", 0, $H$68)), $R175,
    FALSE, N("Default case: Return NA()"),
    TRUE, NA()
)</f>
        <v>#N/A</v>
      </c>
      <c r="U175" s="81" t="e" cm="1">
        <f t="array" ref="U175">_xlfn.IFS(
    FALSE, N("Check if X1 shading is ON"),
    $U$48&lt;&gt;"x", NA(),
    FALSE, N("Check if case is 'LEFT' and x axis value less than z score"),
    AND($D$71 = "LEFT", $Q175 &lt; IF($H$71="", 0, $H$71)), $R175,
    FALSE, N("Check if case is 'RIGHT' and x axis value greater than z score"),
    AND($D$71 = "RIGHT", $Q175 &gt; IF($H$71="", 0, $H$71)), $R175,
    FALSE, N("Check if case is 'TWO' and both directions"),
    AND(
        $D$71 = "TWO",
        OR($Q175 &lt; -ABS($H$71), $Q175 &gt; ABS($H$71))
    ), $R175,
    FALSE, N("Default case: Return NA()"),
    TRUE, NA()
)</f>
        <v>#VALUE!</v>
      </c>
      <c r="V175" s="38"/>
      <c r="W175" s="23">
        <v>0.33333333333333115</v>
      </c>
      <c r="X175" s="23">
        <v>0.27800000000000002</v>
      </c>
      <c r="Y175" s="23">
        <f t="shared" si="28"/>
        <v>0.27800000000000002</v>
      </c>
      <c r="Z175" s="23" t="str">
        <f t="shared" si="29"/>
        <v>x</v>
      </c>
    </row>
    <row r="176" spans="1:26" ht="19" x14ac:dyDescent="0.25">
      <c r="A176" s="78" t="s">
        <v>414</v>
      </c>
      <c r="B176" s="23"/>
      <c r="C176" s="5" t="str">
        <f>$F$66</f>
        <v>σ</v>
      </c>
      <c r="D176" s="110">
        <f>H31</f>
        <v>0</v>
      </c>
      <c r="E176" s="39"/>
      <c r="F176" s="39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46">
        <f t="shared" si="22"/>
        <v>2.2499999999999982</v>
      </c>
      <c r="R176" s="81">
        <f t="shared" si="23"/>
        <v>3.173965183566755E-2</v>
      </c>
      <c r="S176" s="81" t="e" cm="1">
        <f t="array" ref="S176">_xlfn.IFS(
    FALSE, N("Check if X1 shading is ON"),
    $S$48&lt;&gt;"x", NA(),
    FALSE, N("Check if case is 'LEFT' and x axis value less than z score"),
    AND($D$67 = "LEFT", $Q176 &lt; IF($H$67="", 0, $H$67)), $R176,
    FALSE, N("Check if case is 'RIGHT' and x axis value greater than z score"),
    AND($D$67 = "RIGHT", $Q176 &gt; IF($H$67="", 0, $H$67)), $R176,
    FALSE, N("Check if case is 'TWO' and both directions"),
    AND(
        $D$67 = "TWO",
        OR($Q176 &lt; -ABS($H$67), $Q176 &gt; ABS($H$68))
    ), $R176,
    FALSE, N("Default case: Return NA()"),
    TRUE, NA()
)</f>
        <v>#VALUE!</v>
      </c>
      <c r="T176" s="81" t="e" cm="1">
        <f t="array" ref="T176">_xlfn.IFS(
    FALSE, N("Check if X1 shading is ON"),
    $S$48&lt;&gt;"x", NA(),
    FALSE, N("Check if case is 'LEFT' and x axis value less than z score"),
    AND($D$68 = "LEFT", $Q176 &lt; IF($H$68="", 0, $H$68)), $R176,
    FALSE, N("Check if case is 'RIGHT' and x axis value greater than z score"),
    AND($D$68 = "RIGHT", $Q176 &gt; IF($H$68="", 0, $H$68)), $R176,
    FALSE, N("Default case: Return NA()"),
    TRUE, NA()
)</f>
        <v>#N/A</v>
      </c>
      <c r="U176" s="81" t="e" cm="1">
        <f t="array" ref="U176">_xlfn.IFS(
    FALSE, N("Check if X1 shading is ON"),
    $U$48&lt;&gt;"x", NA(),
    FALSE, N("Check if case is 'LEFT' and x axis value less than z score"),
    AND($D$71 = "LEFT", $Q176 &lt; IF($H$71="", 0, $H$71)), $R176,
    FALSE, N("Check if case is 'RIGHT' and x axis value greater than z score"),
    AND($D$71 = "RIGHT", $Q176 &gt; IF($H$71="", 0, $H$71)), $R176,
    FALSE, N("Check if case is 'TWO' and both directions"),
    AND(
        $D$71 = "TWO",
        OR($Q176 &lt; -ABS($H$71), $Q176 &gt; ABS($H$71))
    ), $R176,
    FALSE, N("Default case: Return NA()"),
    TRUE, NA()
)</f>
        <v>#VALUE!</v>
      </c>
      <c r="V176" s="38"/>
      <c r="W176" s="23">
        <v>0.49999999999999789</v>
      </c>
      <c r="X176" s="23">
        <v>0.27800000000000002</v>
      </c>
      <c r="Y176" s="23">
        <f t="shared" si="28"/>
        <v>0.27800000000000002</v>
      </c>
      <c r="Z176" s="23" t="str">
        <f t="shared" si="29"/>
        <v>x</v>
      </c>
    </row>
    <row r="177" spans="1:26" ht="51" x14ac:dyDescent="0.2">
      <c r="A177" s="44" t="s">
        <v>289</v>
      </c>
      <c r="B177" s="5" t="s">
        <v>290</v>
      </c>
      <c r="C177" s="45" t="str">
        <f>LEFT(A176,6)&amp;" "&amp;$B$67&amp;" axis"</f>
        <v>X3 std normal pop axis</v>
      </c>
      <c r="D177" s="45" t="str">
        <f>$B$62&amp;" stdev y"</f>
        <v>0 stdev y</v>
      </c>
      <c r="E177" s="23"/>
      <c r="F177" s="23"/>
      <c r="G177" s="45" t="str">
        <f>$B$67&amp;" stdev labels"</f>
        <v>normal pop stdev labels</v>
      </c>
      <c r="H177" s="38"/>
      <c r="I177" s="38"/>
      <c r="J177" s="38"/>
      <c r="K177" s="38"/>
      <c r="L177" s="38"/>
      <c r="M177" s="38"/>
      <c r="N177" s="38"/>
      <c r="O177" s="38"/>
      <c r="P177" s="38"/>
      <c r="Q177" s="46">
        <f t="shared" si="22"/>
        <v>2.2916666666666647</v>
      </c>
      <c r="R177" s="81">
        <f t="shared" si="23"/>
        <v>2.8874206565747504E-2</v>
      </c>
      <c r="S177" s="81" t="e" cm="1">
        <f t="array" ref="S177">_xlfn.IFS(
    FALSE, N("Check if X1 shading is ON"),
    $S$48&lt;&gt;"x", NA(),
    FALSE, N("Check if case is 'LEFT' and x axis value less than z score"),
    AND($D$67 = "LEFT", $Q177 &lt; IF($H$67="", 0, $H$67)), $R177,
    FALSE, N("Check if case is 'RIGHT' and x axis value greater than z score"),
    AND($D$67 = "RIGHT", $Q177 &gt; IF($H$67="", 0, $H$67)), $R177,
    FALSE, N("Check if case is 'TWO' and both directions"),
    AND(
        $D$67 = "TWO",
        OR($Q177 &lt; -ABS($H$67), $Q177 &gt; ABS($H$68))
    ), $R177,
    FALSE, N("Default case: Return NA()"),
    TRUE, NA()
)</f>
        <v>#VALUE!</v>
      </c>
      <c r="T177" s="81" t="e" cm="1">
        <f t="array" ref="T177">_xlfn.IFS(
    FALSE, N("Check if X1 shading is ON"),
    $S$48&lt;&gt;"x", NA(),
    FALSE, N("Check if case is 'LEFT' and x axis value less than z score"),
    AND($D$68 = "LEFT", $Q177 &lt; IF($H$68="", 0, $H$68)), $R177,
    FALSE, N("Check if case is 'RIGHT' and x axis value greater than z score"),
    AND($D$68 = "RIGHT", $Q177 &gt; IF($H$68="", 0, $H$68)), $R177,
    FALSE, N("Default case: Return NA()"),
    TRUE, NA()
)</f>
        <v>#N/A</v>
      </c>
      <c r="U177" s="81" t="e" cm="1">
        <f t="array" ref="U177">_xlfn.IFS(
    FALSE, N("Check if X1 shading is ON"),
    $U$48&lt;&gt;"x", NA(),
    FALSE, N("Check if case is 'LEFT' and x axis value less than z score"),
    AND($D$71 = "LEFT", $Q177 &lt; IF($H$71="", 0, $H$71)), $R177,
    FALSE, N("Check if case is 'RIGHT' and x axis value greater than z score"),
    AND($D$71 = "RIGHT", $Q177 &gt; IF($H$71="", 0, $H$71)), $R177,
    FALSE, N("Check if case is 'TWO' and both directions"),
    AND(
        $D$71 = "TWO",
        OR($Q177 &lt; -ABS($H$71), $Q177 &gt; ABS($H$71))
    ), $R177,
    FALSE, N("Default case: Return NA()"),
    TRUE, NA()
)</f>
        <v>#VALUE!</v>
      </c>
      <c r="V177" s="38"/>
      <c r="W177" s="23">
        <v>0.66666666666666441</v>
      </c>
      <c r="X177" s="23">
        <v>0.27800000000000002</v>
      </c>
      <c r="Y177" s="23">
        <f t="shared" si="28"/>
        <v>0.27800000000000002</v>
      </c>
      <c r="Z177" s="23" t="str">
        <f t="shared" si="29"/>
        <v>x</v>
      </c>
    </row>
    <row r="178" spans="1:26" ht="16" x14ac:dyDescent="0.2">
      <c r="A178" s="39">
        <f>L60</f>
        <v>0</v>
      </c>
      <c r="B178" s="23">
        <f>B167+0.03</f>
        <v>-0.17</v>
      </c>
      <c r="C178" s="39">
        <f>C157</f>
        <v>-4</v>
      </c>
      <c r="D178" s="39" t="e">
        <f>IF(
    A178="x",
    B178,
    NA()
)</f>
        <v>#N/A</v>
      </c>
      <c r="E178" s="16"/>
      <c r="F178" s="108">
        <f>D176</f>
        <v>0</v>
      </c>
      <c r="G178" s="84" t="str">
        <f>IF($F$67 = "", "",
    C176&amp;" = "&amp;TEXT(F178,
        IF($L$62 = 0,
            "#,##0;-#,##0;0",
            "#,##0." &amp; REPT("0", $L$62) &amp; ";-#,##0." &amp; REPT("0", $L$62) &amp; ";0"
        )
    )
)</f>
        <v>σ = 0</v>
      </c>
      <c r="H178" s="38"/>
      <c r="I178" s="38"/>
      <c r="J178" s="38"/>
      <c r="K178" s="38"/>
      <c r="L178" s="38"/>
      <c r="M178" s="38"/>
      <c r="N178" s="38"/>
      <c r="O178" s="38"/>
      <c r="P178" s="38"/>
      <c r="Q178" s="46">
        <f t="shared" si="22"/>
        <v>2.3333333333333313</v>
      </c>
      <c r="R178" s="81">
        <f t="shared" si="23"/>
        <v>2.6221889093709622E-2</v>
      </c>
      <c r="S178" s="81" t="e" cm="1">
        <f t="array" ref="S178">_xlfn.IFS(
    FALSE, N("Check if X1 shading is ON"),
    $S$48&lt;&gt;"x", NA(),
    FALSE, N("Check if case is 'LEFT' and x axis value less than z score"),
    AND($D$67 = "LEFT", $Q178 &lt; IF($H$67="", 0, $H$67)), $R178,
    FALSE, N("Check if case is 'RIGHT' and x axis value greater than z score"),
    AND($D$67 = "RIGHT", $Q178 &gt; IF($H$67="", 0, $H$67)), $R178,
    FALSE, N("Check if case is 'TWO' and both directions"),
    AND(
        $D$67 = "TWO",
        OR($Q178 &lt; -ABS($H$67), $Q178 &gt; ABS($H$68))
    ), $R178,
    FALSE, N("Default case: Return NA()"),
    TRUE, NA()
)</f>
        <v>#VALUE!</v>
      </c>
      <c r="T178" s="81" t="e" cm="1">
        <f t="array" ref="T178">_xlfn.IFS(
    FALSE, N("Check if X1 shading is ON"),
    $S$48&lt;&gt;"x", NA(),
    FALSE, N("Check if case is 'LEFT' and x axis value less than z score"),
    AND($D$68 = "LEFT", $Q178 &lt; IF($H$68="", 0, $H$68)), $R178,
    FALSE, N("Check if case is 'RIGHT' and x axis value greater than z score"),
    AND($D$68 = "RIGHT", $Q178 &gt; IF($H$68="", 0, $H$68)), $R178,
    FALSE, N("Default case: Return NA()"),
    TRUE, NA()
)</f>
        <v>#N/A</v>
      </c>
      <c r="U178" s="81" t="e" cm="1">
        <f t="array" ref="U178">_xlfn.IFS(
    FALSE, N("Check if X1 shading is ON"),
    $U$48&lt;&gt;"x", NA(),
    FALSE, N("Check if case is 'LEFT' and x axis value less than z score"),
    AND($D$71 = "LEFT", $Q178 &lt; IF($H$71="", 0, $H$71)), $R178,
    FALSE, N("Check if case is 'RIGHT' and x axis value greater than z score"),
    AND($D$71 = "RIGHT", $Q178 &gt; IF($H$71="", 0, $H$71)), $R178,
    FALSE, N("Check if case is 'TWO' and both directions"),
    AND(
        $D$71 = "TWO",
        OR($Q178 &lt; -ABS($H$71), $Q178 &gt; ABS($H$71))
    ), $R178,
    FALSE, N("Default case: Return NA()"),
    TRUE, NA()
)</f>
        <v>#VALUE!</v>
      </c>
      <c r="V178" s="38"/>
      <c r="W178" s="23">
        <v>-0.66666666666666874</v>
      </c>
      <c r="X178" s="23">
        <v>0.30199999999999999</v>
      </c>
      <c r="Y178" s="23">
        <f t="shared" si="28"/>
        <v>0.30199999999999999</v>
      </c>
      <c r="Z178" s="23" t="str">
        <f t="shared" si="29"/>
        <v>x</v>
      </c>
    </row>
    <row r="179" spans="1:26" ht="16" x14ac:dyDescent="0.2">
      <c r="A179" s="39"/>
      <c r="B179" s="23"/>
      <c r="C179" s="39">
        <f t="shared" ref="C179:C184" si="42">C158</f>
        <v>-3</v>
      </c>
      <c r="D179" s="39" t="e">
        <f>D178</f>
        <v>#N/A</v>
      </c>
      <c r="E179" s="23">
        <v>-3</v>
      </c>
      <c r="F179" s="109">
        <f t="shared" ref="F179:F185" si="43">E179*$F$67</f>
        <v>-18</v>
      </c>
      <c r="G179" s="84" t="str">
        <f t="shared" ref="G179:G185" si="44">IF($F$67 = "", "",
    TEXT(F179,
        IF($L$62 = 0,
            "+#,##0;-#,##0;0",
            "+#,##0." &amp; REPT("0", $L$62) &amp; ";-#,##0." &amp; REPT("0", $L$62) &amp; ";0"
        )
    )
)</f>
        <v>-18</v>
      </c>
      <c r="H179" s="38"/>
      <c r="I179" s="38"/>
      <c r="J179" s="38"/>
      <c r="K179" s="38"/>
      <c r="L179" s="38"/>
      <c r="M179" s="38"/>
      <c r="N179" s="38"/>
      <c r="O179" s="38"/>
      <c r="P179" s="38"/>
      <c r="Q179" s="46">
        <f t="shared" ref="Q179:Q194" si="45">Q178+$P$52</f>
        <v>2.3749999999999978</v>
      </c>
      <c r="R179" s="81">
        <f t="shared" ref="R179:R194" si="46">IF(
    LEFT($B$67,1) ="T",
    _xlfn.T.DIST(Q179, $A$67-1, FALSE),
    _xlfn.NORM.S.DIST(Q179, FALSE)
)</f>
        <v>2.3771900829913931E-2</v>
      </c>
      <c r="S179" s="81" t="e" cm="1">
        <f t="array" ref="S179">_xlfn.IFS(
    FALSE, N("Check if X1 shading is ON"),
    $S$48&lt;&gt;"x", NA(),
    FALSE, N("Check if case is 'LEFT' and x axis value less than z score"),
    AND($D$67 = "LEFT", $Q179 &lt; IF($H$67="", 0, $H$67)), $R179,
    FALSE, N("Check if case is 'RIGHT' and x axis value greater than z score"),
    AND($D$67 = "RIGHT", $Q179 &gt; IF($H$67="", 0, $H$67)), $R179,
    FALSE, N("Check if case is 'TWO' and both directions"),
    AND(
        $D$67 = "TWO",
        OR($Q179 &lt; -ABS($H$67), $Q179 &gt; ABS($H$68))
    ), $R179,
    FALSE, N("Default case: Return NA()"),
    TRUE, NA()
)</f>
        <v>#VALUE!</v>
      </c>
      <c r="T179" s="81" t="e" cm="1">
        <f t="array" ref="T179">_xlfn.IFS(
    FALSE, N("Check if X1 shading is ON"),
    $S$48&lt;&gt;"x", NA(),
    FALSE, N("Check if case is 'LEFT' and x axis value less than z score"),
    AND($D$68 = "LEFT", $Q179 &lt; IF($H$68="", 0, $H$68)), $R179,
    FALSE, N("Check if case is 'RIGHT' and x axis value greater than z score"),
    AND($D$68 = "RIGHT", $Q179 &gt; IF($H$68="", 0, $H$68)), $R179,
    FALSE, N("Default case: Return NA()"),
    TRUE, NA()
)</f>
        <v>#N/A</v>
      </c>
      <c r="U179" s="81" t="e" cm="1">
        <f t="array" ref="U179">_xlfn.IFS(
    FALSE, N("Check if X1 shading is ON"),
    $U$48&lt;&gt;"x", NA(),
    FALSE, N("Check if case is 'LEFT' and x axis value less than z score"),
    AND($D$71 = "LEFT", $Q179 &lt; IF($H$71="", 0, $H$71)), $R179,
    FALSE, N("Check if case is 'RIGHT' and x axis value greater than z score"),
    AND($D$71 = "RIGHT", $Q179 &gt; IF($H$71="", 0, $H$71)), $R179,
    FALSE, N("Check if case is 'TWO' and both directions"),
    AND(
        $D$71 = "TWO",
        OR($Q179 &lt; -ABS($H$71), $Q179 &gt; ABS($H$71))
    ), $R179,
    FALSE, N("Default case: Return NA()"),
    TRUE, NA()
)</f>
        <v>#VALUE!</v>
      </c>
      <c r="V179" s="38"/>
      <c r="W179" s="23">
        <v>-0.50000000000000222</v>
      </c>
      <c r="X179" s="23">
        <v>0.30199999999999999</v>
      </c>
      <c r="Y179" s="23">
        <f t="shared" si="28"/>
        <v>0.30199999999999999</v>
      </c>
      <c r="Z179" s="23" t="str">
        <f t="shared" si="29"/>
        <v>x</v>
      </c>
    </row>
    <row r="180" spans="1:26" ht="16" x14ac:dyDescent="0.2">
      <c r="A180" s="39"/>
      <c r="B180" s="23"/>
      <c r="C180" s="39">
        <f t="shared" si="42"/>
        <v>-2</v>
      </c>
      <c r="D180" s="39" t="e">
        <f t="shared" ref="D180:D185" si="47">D179</f>
        <v>#N/A</v>
      </c>
      <c r="E180" s="23">
        <v>-2</v>
      </c>
      <c r="F180" s="109">
        <f t="shared" si="43"/>
        <v>-12</v>
      </c>
      <c r="G180" s="84" t="str">
        <f t="shared" si="44"/>
        <v>-12</v>
      </c>
      <c r="H180" s="38"/>
      <c r="I180" s="38"/>
      <c r="J180" s="38"/>
      <c r="K180" s="38"/>
      <c r="L180" s="38"/>
      <c r="M180" s="38"/>
      <c r="N180" s="38"/>
      <c r="O180" s="38"/>
      <c r="P180" s="38"/>
      <c r="Q180" s="46">
        <f t="shared" si="45"/>
        <v>2.4166666666666643</v>
      </c>
      <c r="R180" s="81">
        <f t="shared" si="46"/>
        <v>2.1513440016773775E-2</v>
      </c>
      <c r="S180" s="81" t="e" cm="1">
        <f t="array" ref="S180">_xlfn.IFS(
    FALSE, N("Check if X1 shading is ON"),
    $S$48&lt;&gt;"x", NA(),
    FALSE, N("Check if case is 'LEFT' and x axis value less than z score"),
    AND($D$67 = "LEFT", $Q180 &lt; IF($H$67="", 0, $H$67)), $R180,
    FALSE, N("Check if case is 'RIGHT' and x axis value greater than z score"),
    AND($D$67 = "RIGHT", $Q180 &gt; IF($H$67="", 0, $H$67)), $R180,
    FALSE, N("Check if case is 'TWO' and both directions"),
    AND(
        $D$67 = "TWO",
        OR($Q180 &lt; -ABS($H$67), $Q180 &gt; ABS($H$68))
    ), $R180,
    FALSE, N("Default case: Return NA()"),
    TRUE, NA()
)</f>
        <v>#VALUE!</v>
      </c>
      <c r="T180" s="81" t="e" cm="1">
        <f t="array" ref="T180">_xlfn.IFS(
    FALSE, N("Check if X1 shading is ON"),
    $S$48&lt;&gt;"x", NA(),
    FALSE, N("Check if case is 'LEFT' and x axis value less than z score"),
    AND($D$68 = "LEFT", $Q180 &lt; IF($H$68="", 0, $H$68)), $R180,
    FALSE, N("Check if case is 'RIGHT' and x axis value greater than z score"),
    AND($D$68 = "RIGHT", $Q180 &gt; IF($H$68="", 0, $H$68)), $R180,
    FALSE, N("Default case: Return NA()"),
    TRUE, NA()
)</f>
        <v>#N/A</v>
      </c>
      <c r="U180" s="81" t="e" cm="1">
        <f t="array" ref="U180">_xlfn.IFS(
    FALSE, N("Check if X1 shading is ON"),
    $U$48&lt;&gt;"x", NA(),
    FALSE, N("Check if case is 'LEFT' and x axis value less than z score"),
    AND($D$71 = "LEFT", $Q180 &lt; IF($H$71="", 0, $H$71)), $R180,
    FALSE, N("Check if case is 'RIGHT' and x axis value greater than z score"),
    AND($D$71 = "RIGHT", $Q180 &gt; IF($H$71="", 0, $H$71)), $R180,
    FALSE, N("Check if case is 'TWO' and both directions"),
    AND(
        $D$71 = "TWO",
        OR($Q180 &lt; -ABS($H$71), $Q180 &gt; ABS($H$71))
    ), $R180,
    FALSE, N("Default case: Return NA()"),
    TRUE, NA()
)</f>
        <v>#VALUE!</v>
      </c>
      <c r="V180" s="38"/>
      <c r="W180" s="23">
        <v>-0.33333333333333548</v>
      </c>
      <c r="X180" s="23">
        <v>0.30199999999999999</v>
      </c>
      <c r="Y180" s="23">
        <f t="shared" si="28"/>
        <v>0.30199999999999999</v>
      </c>
      <c r="Z180" s="23" t="str">
        <f t="shared" si="29"/>
        <v>x</v>
      </c>
    </row>
    <row r="181" spans="1:26" ht="16" x14ac:dyDescent="0.2">
      <c r="A181" s="39"/>
      <c r="B181" s="23"/>
      <c r="C181" s="39">
        <f t="shared" si="42"/>
        <v>-1</v>
      </c>
      <c r="D181" s="39" t="e">
        <f t="shared" si="47"/>
        <v>#N/A</v>
      </c>
      <c r="E181" s="23">
        <v>-1</v>
      </c>
      <c r="F181" s="109">
        <f t="shared" si="43"/>
        <v>-6</v>
      </c>
      <c r="G181" s="84" t="str">
        <f t="shared" si="44"/>
        <v>-6</v>
      </c>
      <c r="H181" s="38"/>
      <c r="I181" s="38"/>
      <c r="J181" s="38"/>
      <c r="K181" s="38"/>
      <c r="L181" s="38"/>
      <c r="M181" s="38"/>
      <c r="N181" s="38"/>
      <c r="O181" s="38"/>
      <c r="P181" s="38"/>
      <c r="Q181" s="46">
        <f t="shared" si="45"/>
        <v>2.4583333333333308</v>
      </c>
      <c r="R181" s="81">
        <f t="shared" si="46"/>
        <v>1.9435773384265099E-2</v>
      </c>
      <c r="S181" s="81" t="e" cm="1">
        <f t="array" ref="S181">_xlfn.IFS(
    FALSE, N("Check if X1 shading is ON"),
    $S$48&lt;&gt;"x", NA(),
    FALSE, N("Check if case is 'LEFT' and x axis value less than z score"),
    AND($D$67 = "LEFT", $Q181 &lt; IF($H$67="", 0, $H$67)), $R181,
    FALSE, N("Check if case is 'RIGHT' and x axis value greater than z score"),
    AND($D$67 = "RIGHT", $Q181 &gt; IF($H$67="", 0, $H$67)), $R181,
    FALSE, N("Check if case is 'TWO' and both directions"),
    AND(
        $D$67 = "TWO",
        OR($Q181 &lt; -ABS($H$67), $Q181 &gt; ABS($H$68))
    ), $R181,
    FALSE, N("Default case: Return NA()"),
    TRUE, NA()
)</f>
        <v>#VALUE!</v>
      </c>
      <c r="T181" s="81" t="e" cm="1">
        <f t="array" ref="T181">_xlfn.IFS(
    FALSE, N("Check if X1 shading is ON"),
    $S$48&lt;&gt;"x", NA(),
    FALSE, N("Check if case is 'LEFT' and x axis value less than z score"),
    AND($D$68 = "LEFT", $Q181 &lt; IF($H$68="", 0, $H$68)), $R181,
    FALSE, N("Check if case is 'RIGHT' and x axis value greater than z score"),
    AND($D$68 = "RIGHT", $Q181 &gt; IF($H$68="", 0, $H$68)), $R181,
    FALSE, N("Default case: Return NA()"),
    TRUE, NA()
)</f>
        <v>#N/A</v>
      </c>
      <c r="U181" s="81" t="e" cm="1">
        <f t="array" ref="U181">_xlfn.IFS(
    FALSE, N("Check if X1 shading is ON"),
    $U$48&lt;&gt;"x", NA(),
    FALSE, N("Check if case is 'LEFT' and x axis value less than z score"),
    AND($D$71 = "LEFT", $Q181 &lt; IF($H$71="", 0, $H$71)), $R181,
    FALSE, N("Check if case is 'RIGHT' and x axis value greater than z score"),
    AND($D$71 = "RIGHT", $Q181 &gt; IF($H$71="", 0, $H$71)), $R181,
    FALSE, N("Check if case is 'TWO' and both directions"),
    AND(
        $D$71 = "TWO",
        OR($Q181 &lt; -ABS($H$71), $Q181 &gt; ABS($H$71))
    ), $R181,
    FALSE, N("Default case: Return NA()"),
    TRUE, NA()
)</f>
        <v>#VALUE!</v>
      </c>
      <c r="V181" s="38"/>
      <c r="W181" s="23">
        <v>-0.16666666666666879</v>
      </c>
      <c r="X181" s="23">
        <v>0.30199999999999999</v>
      </c>
      <c r="Y181" s="23">
        <f t="shared" si="28"/>
        <v>0.30199999999999999</v>
      </c>
      <c r="Z181" s="23" t="str">
        <f t="shared" si="29"/>
        <v>x</v>
      </c>
    </row>
    <row r="182" spans="1:26" ht="16" x14ac:dyDescent="0.2">
      <c r="A182" s="39"/>
      <c r="B182" s="23"/>
      <c r="C182" s="39">
        <f t="shared" si="42"/>
        <v>0</v>
      </c>
      <c r="D182" s="39" t="e">
        <f t="shared" si="47"/>
        <v>#N/A</v>
      </c>
      <c r="E182" s="48">
        <v>0</v>
      </c>
      <c r="F182" s="109">
        <f t="shared" si="43"/>
        <v>0</v>
      </c>
      <c r="G182" s="84" t="str">
        <f t="shared" si="44"/>
        <v>0</v>
      </c>
      <c r="H182" s="38"/>
      <c r="I182" s="38"/>
      <c r="J182" s="38"/>
      <c r="K182" s="38"/>
      <c r="L182" s="38"/>
      <c r="M182" s="38"/>
      <c r="N182" s="38"/>
      <c r="O182" s="38"/>
      <c r="P182" s="38"/>
      <c r="Q182" s="46">
        <f t="shared" si="45"/>
        <v>2.4999999999999973</v>
      </c>
      <c r="R182" s="81">
        <f t="shared" si="46"/>
        <v>1.7528300493568655E-2</v>
      </c>
      <c r="S182" s="81" t="e" cm="1">
        <f t="array" ref="S182">_xlfn.IFS(
    FALSE, N("Check if X1 shading is ON"),
    $S$48&lt;&gt;"x", NA(),
    FALSE, N("Check if case is 'LEFT' and x axis value less than z score"),
    AND($D$67 = "LEFT", $Q182 &lt; IF($H$67="", 0, $H$67)), $R182,
    FALSE, N("Check if case is 'RIGHT' and x axis value greater than z score"),
    AND($D$67 = "RIGHT", $Q182 &gt; IF($H$67="", 0, $H$67)), $R182,
    FALSE, N("Check if case is 'TWO' and both directions"),
    AND(
        $D$67 = "TWO",
        OR($Q182 &lt; -ABS($H$67), $Q182 &gt; ABS($H$68))
    ), $R182,
    FALSE, N("Default case: Return NA()"),
    TRUE, NA()
)</f>
        <v>#VALUE!</v>
      </c>
      <c r="T182" s="81" t="e" cm="1">
        <f t="array" ref="T182">_xlfn.IFS(
    FALSE, N("Check if X1 shading is ON"),
    $S$48&lt;&gt;"x", NA(),
    FALSE, N("Check if case is 'LEFT' and x axis value less than z score"),
    AND($D$68 = "LEFT", $Q182 &lt; IF($H$68="", 0, $H$68)), $R182,
    FALSE, N("Check if case is 'RIGHT' and x axis value greater than z score"),
    AND($D$68 = "RIGHT", $Q182 &gt; IF($H$68="", 0, $H$68)), $R182,
    FALSE, N("Default case: Return NA()"),
    TRUE, NA()
)</f>
        <v>#N/A</v>
      </c>
      <c r="U182" s="81" t="e" cm="1">
        <f t="array" ref="U182">_xlfn.IFS(
    FALSE, N("Check if X1 shading is ON"),
    $U$48&lt;&gt;"x", NA(),
    FALSE, N("Check if case is 'LEFT' and x axis value less than z score"),
    AND($D$71 = "LEFT", $Q182 &lt; IF($H$71="", 0, $H$71)), $R182,
    FALSE, N("Check if case is 'RIGHT' and x axis value greater than z score"),
    AND($D$71 = "RIGHT", $Q182 &gt; IF($H$71="", 0, $H$71)), $R182,
    FALSE, N("Check if case is 'TWO' and both directions"),
    AND(
        $D$71 = "TWO",
        OR($Q182 &lt; -ABS($H$71), $Q182 &gt; ABS($H$71))
    ), $R182,
    FALSE, N("Default case: Return NA()"),
    TRUE, NA()
)</f>
        <v>#VALUE!</v>
      </c>
      <c r="V182" s="38"/>
      <c r="W182" s="23">
        <v>0.16666666666666449</v>
      </c>
      <c r="X182" s="23">
        <v>0.30199999999999999</v>
      </c>
      <c r="Y182" s="23">
        <f t="shared" si="28"/>
        <v>0.30199999999999999</v>
      </c>
      <c r="Z182" s="23" t="str">
        <f t="shared" si="29"/>
        <v>x</v>
      </c>
    </row>
    <row r="183" spans="1:26" ht="16" x14ac:dyDescent="0.2">
      <c r="A183" s="39"/>
      <c r="B183" s="23"/>
      <c r="C183" s="39">
        <f t="shared" si="42"/>
        <v>1</v>
      </c>
      <c r="D183" s="39" t="e">
        <f t="shared" si="47"/>
        <v>#N/A</v>
      </c>
      <c r="E183" s="48">
        <v>1</v>
      </c>
      <c r="F183" s="109">
        <f t="shared" si="43"/>
        <v>6</v>
      </c>
      <c r="G183" s="84" t="str">
        <f t="shared" si="44"/>
        <v>+6</v>
      </c>
      <c r="H183" s="38"/>
      <c r="I183" s="38"/>
      <c r="J183" s="38"/>
      <c r="K183" s="38"/>
      <c r="L183" s="38"/>
      <c r="M183" s="38"/>
      <c r="N183" s="38"/>
      <c r="O183" s="38"/>
      <c r="P183" s="38"/>
      <c r="Q183" s="46">
        <f t="shared" si="45"/>
        <v>2.5416666666666639</v>
      </c>
      <c r="R183" s="81">
        <f t="shared" si="46"/>
        <v>1.5780610826231976E-2</v>
      </c>
      <c r="S183" s="81" t="e" cm="1">
        <f t="array" ref="S183">_xlfn.IFS(
    FALSE, N("Check if X1 shading is ON"),
    $S$48&lt;&gt;"x", NA(),
    FALSE, N("Check if case is 'LEFT' and x axis value less than z score"),
    AND($D$67 = "LEFT", $Q183 &lt; IF($H$67="", 0, $H$67)), $R183,
    FALSE, N("Check if case is 'RIGHT' and x axis value greater than z score"),
    AND($D$67 = "RIGHT", $Q183 &gt; IF($H$67="", 0, $H$67)), $R183,
    FALSE, N("Check if case is 'TWO' and both directions"),
    AND(
        $D$67 = "TWO",
        OR($Q183 &lt; -ABS($H$67), $Q183 &gt; ABS($H$68))
    ), $R183,
    FALSE, N("Default case: Return NA()"),
    TRUE, NA()
)</f>
        <v>#VALUE!</v>
      </c>
      <c r="T183" s="81" t="e" cm="1">
        <f t="array" ref="T183">_xlfn.IFS(
    FALSE, N("Check if X1 shading is ON"),
    $S$48&lt;&gt;"x", NA(),
    FALSE, N("Check if case is 'LEFT' and x axis value less than z score"),
    AND($D$68 = "LEFT", $Q183 &lt; IF($H$68="", 0, $H$68)), $R183,
    FALSE, N("Check if case is 'RIGHT' and x axis value greater than z score"),
    AND($D$68 = "RIGHT", $Q183 &gt; IF($H$68="", 0, $H$68)), $R183,
    FALSE, N("Default case: Return NA()"),
    TRUE, NA()
)</f>
        <v>#N/A</v>
      </c>
      <c r="U183" s="81" t="e" cm="1">
        <f t="array" ref="U183">_xlfn.IFS(
    FALSE, N("Check if X1 shading is ON"),
    $U$48&lt;&gt;"x", NA(),
    FALSE, N("Check if case is 'LEFT' and x axis value less than z score"),
    AND($D$71 = "LEFT", $Q183 &lt; IF($H$71="", 0, $H$71)), $R183,
    FALSE, N("Check if case is 'RIGHT' and x axis value greater than z score"),
    AND($D$71 = "RIGHT", $Q183 &gt; IF($H$71="", 0, $H$71)), $R183,
    FALSE, N("Check if case is 'TWO' and both directions"),
    AND(
        $D$71 = "TWO",
        OR($Q183 &lt; -ABS($H$71), $Q183 &gt; ABS($H$71))
    ), $R183,
    FALSE, N("Default case: Return NA()"),
    TRUE, NA()
)</f>
        <v>#VALUE!</v>
      </c>
      <c r="V183" s="38"/>
      <c r="W183" s="23">
        <v>0.33333333333333115</v>
      </c>
      <c r="X183" s="23">
        <v>0.30199999999999999</v>
      </c>
      <c r="Y183" s="23">
        <f t="shared" si="28"/>
        <v>0.30199999999999999</v>
      </c>
      <c r="Z183" s="23" t="str">
        <f t="shared" si="29"/>
        <v>x</v>
      </c>
    </row>
    <row r="184" spans="1:26" ht="16" x14ac:dyDescent="0.2">
      <c r="A184" s="39"/>
      <c r="B184" s="23"/>
      <c r="C184" s="39">
        <f t="shared" si="42"/>
        <v>2</v>
      </c>
      <c r="D184" s="39" t="e">
        <f t="shared" si="47"/>
        <v>#N/A</v>
      </c>
      <c r="E184" s="48">
        <v>2</v>
      </c>
      <c r="F184" s="109">
        <f t="shared" si="43"/>
        <v>12</v>
      </c>
      <c r="G184" s="84" t="str">
        <f t="shared" si="44"/>
        <v>+12</v>
      </c>
      <c r="H184" s="38"/>
      <c r="I184" s="38"/>
      <c r="J184" s="38"/>
      <c r="K184" s="38"/>
      <c r="L184" s="38"/>
      <c r="M184" s="38"/>
      <c r="N184" s="38"/>
      <c r="O184" s="38"/>
      <c r="P184" s="38"/>
      <c r="Q184" s="46">
        <f t="shared" si="45"/>
        <v>2.5833333333333304</v>
      </c>
      <c r="R184" s="81">
        <f t="shared" si="46"/>
        <v>1.4182533754437414E-2</v>
      </c>
      <c r="S184" s="81" t="e" cm="1">
        <f t="array" ref="S184">_xlfn.IFS(
    FALSE, N("Check if X1 shading is ON"),
    $S$48&lt;&gt;"x", NA(),
    FALSE, N("Check if case is 'LEFT' and x axis value less than z score"),
    AND($D$67 = "LEFT", $Q184 &lt; IF($H$67="", 0, $H$67)), $R184,
    FALSE, N("Check if case is 'RIGHT' and x axis value greater than z score"),
    AND($D$67 = "RIGHT", $Q184 &gt; IF($H$67="", 0, $H$67)), $R184,
    FALSE, N("Check if case is 'TWO' and both directions"),
    AND(
        $D$67 = "TWO",
        OR($Q184 &lt; -ABS($H$67), $Q184 &gt; ABS($H$68))
    ), $R184,
    FALSE, N("Default case: Return NA()"),
    TRUE, NA()
)</f>
        <v>#VALUE!</v>
      </c>
      <c r="T184" s="81" t="e" cm="1">
        <f t="array" ref="T184">_xlfn.IFS(
    FALSE, N("Check if X1 shading is ON"),
    $S$48&lt;&gt;"x", NA(),
    FALSE, N("Check if case is 'LEFT' and x axis value less than z score"),
    AND($D$68 = "LEFT", $Q184 &lt; IF($H$68="", 0, $H$68)), $R184,
    FALSE, N("Check if case is 'RIGHT' and x axis value greater than z score"),
    AND($D$68 = "RIGHT", $Q184 &gt; IF($H$68="", 0, $H$68)), $R184,
    FALSE, N("Default case: Return NA()"),
    TRUE, NA()
)</f>
        <v>#N/A</v>
      </c>
      <c r="U184" s="81" t="e" cm="1">
        <f t="array" ref="U184">_xlfn.IFS(
    FALSE, N("Check if X1 shading is ON"),
    $U$48&lt;&gt;"x", NA(),
    FALSE, N("Check if case is 'LEFT' and x axis value less than z score"),
    AND($D$71 = "LEFT", $Q184 &lt; IF($H$71="", 0, $H$71)), $R184,
    FALSE, N("Check if case is 'RIGHT' and x axis value greater than z score"),
    AND($D$71 = "RIGHT", $Q184 &gt; IF($H$71="", 0, $H$71)), $R184,
    FALSE, N("Check if case is 'TWO' and both directions"),
    AND(
        $D$71 = "TWO",
        OR($Q184 &lt; -ABS($H$71), $Q184 &gt; ABS($H$71))
    ), $R184,
    FALSE, N("Default case: Return NA()"),
    TRUE, NA()
)</f>
        <v>#VALUE!</v>
      </c>
      <c r="V184" s="38"/>
      <c r="W184" s="23">
        <v>0.49999999999999789</v>
      </c>
      <c r="X184" s="23">
        <v>0.30199999999999999</v>
      </c>
      <c r="Y184" s="23">
        <f t="shared" si="28"/>
        <v>0.30199999999999999</v>
      </c>
      <c r="Z184" s="23" t="str">
        <f t="shared" si="29"/>
        <v>x</v>
      </c>
    </row>
    <row r="185" spans="1:26" ht="16" x14ac:dyDescent="0.2">
      <c r="A185" s="39"/>
      <c r="B185" s="23"/>
      <c r="C185" s="39">
        <f>C164</f>
        <v>3</v>
      </c>
      <c r="D185" s="39" t="e">
        <f t="shared" si="47"/>
        <v>#N/A</v>
      </c>
      <c r="E185" s="48">
        <v>3</v>
      </c>
      <c r="F185" s="109">
        <f t="shared" si="43"/>
        <v>18</v>
      </c>
      <c r="G185" s="84" t="str">
        <f t="shared" si="44"/>
        <v>+18</v>
      </c>
      <c r="H185" s="38"/>
      <c r="I185" s="38"/>
      <c r="J185" s="38"/>
      <c r="K185" s="38"/>
      <c r="L185" s="38"/>
      <c r="M185" s="38"/>
      <c r="N185" s="38"/>
      <c r="O185" s="38"/>
      <c r="P185" s="38"/>
      <c r="Q185" s="46">
        <f t="shared" si="45"/>
        <v>2.6249999999999969</v>
      </c>
      <c r="R185" s="81">
        <f t="shared" si="46"/>
        <v>1.2724181596831535E-2</v>
      </c>
      <c r="S185" s="81" t="e" cm="1">
        <f t="array" ref="S185">_xlfn.IFS(
    FALSE, N("Check if X1 shading is ON"),
    $S$48&lt;&gt;"x", NA(),
    FALSE, N("Check if case is 'LEFT' and x axis value less than z score"),
    AND($D$67 = "LEFT", $Q185 &lt; IF($H$67="", 0, $H$67)), $R185,
    FALSE, N("Check if case is 'RIGHT' and x axis value greater than z score"),
    AND($D$67 = "RIGHT", $Q185 &gt; IF($H$67="", 0, $H$67)), $R185,
    FALSE, N("Check if case is 'TWO' and both directions"),
    AND(
        $D$67 = "TWO",
        OR($Q185 &lt; -ABS($H$67), $Q185 &gt; ABS($H$68))
    ), $R185,
    FALSE, N("Default case: Return NA()"),
    TRUE, NA()
)</f>
        <v>#VALUE!</v>
      </c>
      <c r="T185" s="81" t="e" cm="1">
        <f t="array" ref="T185">_xlfn.IFS(
    FALSE, N("Check if X1 shading is ON"),
    $S$48&lt;&gt;"x", NA(),
    FALSE, N("Check if case is 'LEFT' and x axis value less than z score"),
    AND($D$68 = "LEFT", $Q185 &lt; IF($H$68="", 0, $H$68)), $R185,
    FALSE, N("Check if case is 'RIGHT' and x axis value greater than z score"),
    AND($D$68 = "RIGHT", $Q185 &gt; IF($H$68="", 0, $H$68)), $R185,
    FALSE, N("Default case: Return NA()"),
    TRUE, NA()
)</f>
        <v>#N/A</v>
      </c>
      <c r="U185" s="81" t="e" cm="1">
        <f t="array" ref="U185">_xlfn.IFS(
    FALSE, N("Check if X1 shading is ON"),
    $U$48&lt;&gt;"x", NA(),
    FALSE, N("Check if case is 'LEFT' and x axis value less than z score"),
    AND($D$71 = "LEFT", $Q185 &lt; IF($H$71="", 0, $H$71)), $R185,
    FALSE, N("Check if case is 'RIGHT' and x axis value greater than z score"),
    AND($D$71 = "RIGHT", $Q185 &gt; IF($H$71="", 0, $H$71)), $R185,
    FALSE, N("Check if case is 'TWO' and both directions"),
    AND(
        $D$71 = "TWO",
        OR($Q185 &lt; -ABS($H$71), $Q185 &gt; ABS($H$71))
    ), $R185,
    FALSE, N("Default case: Return NA()"),
    TRUE, NA()
)</f>
        <v>#VALUE!</v>
      </c>
      <c r="V185" s="38"/>
      <c r="W185" s="23">
        <v>0.66666666666666441</v>
      </c>
      <c r="X185" s="23">
        <v>0.30199999999999999</v>
      </c>
      <c r="Y185" s="23">
        <f t="shared" si="28"/>
        <v>0.30199999999999999</v>
      </c>
      <c r="Z185" s="23" t="str">
        <f t="shared" si="29"/>
        <v>x</v>
      </c>
    </row>
    <row r="186" spans="1:26" ht="16" x14ac:dyDescent="0.2">
      <c r="A186" s="39"/>
      <c r="B186" s="23"/>
      <c r="C186" s="23"/>
      <c r="D186" s="39"/>
      <c r="E186" s="39"/>
      <c r="F186" s="39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46">
        <f t="shared" si="45"/>
        <v>2.6666666666666634</v>
      </c>
      <c r="R186" s="81">
        <f t="shared" si="46"/>
        <v>1.1395986023797539E-2</v>
      </c>
      <c r="S186" s="81" t="e" cm="1">
        <f t="array" ref="S186">_xlfn.IFS(
    FALSE, N("Check if X1 shading is ON"),
    $S$48&lt;&gt;"x", NA(),
    FALSE, N("Check if case is 'LEFT' and x axis value less than z score"),
    AND($D$67 = "LEFT", $Q186 &lt; IF($H$67="", 0, $H$67)), $R186,
    FALSE, N("Check if case is 'RIGHT' and x axis value greater than z score"),
    AND($D$67 = "RIGHT", $Q186 &gt; IF($H$67="", 0, $H$67)), $R186,
    FALSE, N("Check if case is 'TWO' and both directions"),
    AND(
        $D$67 = "TWO",
        OR($Q186 &lt; -ABS($H$67), $Q186 &gt; ABS($H$68))
    ), $R186,
    FALSE, N("Default case: Return NA()"),
    TRUE, NA()
)</f>
        <v>#VALUE!</v>
      </c>
      <c r="T186" s="81" t="e" cm="1">
        <f t="array" ref="T186">_xlfn.IFS(
    FALSE, N("Check if X1 shading is ON"),
    $S$48&lt;&gt;"x", NA(),
    FALSE, N("Check if case is 'LEFT' and x axis value less than z score"),
    AND($D$68 = "LEFT", $Q186 &lt; IF($H$68="", 0, $H$68)), $R186,
    FALSE, N("Check if case is 'RIGHT' and x axis value greater than z score"),
    AND($D$68 = "RIGHT", $Q186 &gt; IF($H$68="", 0, $H$68)), $R186,
    FALSE, N("Default case: Return NA()"),
    TRUE, NA()
)</f>
        <v>#N/A</v>
      </c>
      <c r="U186" s="81" t="e" cm="1">
        <f t="array" ref="U186">_xlfn.IFS(
    FALSE, N("Check if X1 shading is ON"),
    $U$48&lt;&gt;"x", NA(),
    FALSE, N("Check if case is 'LEFT' and x axis value less than z score"),
    AND($D$71 = "LEFT", $Q186 &lt; IF($H$71="", 0, $H$71)), $R186,
    FALSE, N("Check if case is 'RIGHT' and x axis value greater than z score"),
    AND($D$71 = "RIGHT", $Q186 &gt; IF($H$71="", 0, $H$71)), $R186,
    FALSE, N("Check if case is 'TWO' and both directions"),
    AND(
        $D$71 = "TWO",
        OR($Q186 &lt; -ABS($H$71), $Q186 &gt; ABS($H$71))
    ), $R186,
    FALSE, N("Default case: Return NA()"),
    TRUE, NA()
)</f>
        <v>#VALUE!</v>
      </c>
      <c r="V186" s="38"/>
      <c r="W186" s="23">
        <v>-0.50000000000000222</v>
      </c>
      <c r="X186" s="23">
        <v>0.32600000000000001</v>
      </c>
      <c r="Y186" s="23">
        <f t="shared" si="28"/>
        <v>0.32600000000000001</v>
      </c>
      <c r="Z186" s="23" t="str">
        <f t="shared" si="29"/>
        <v>x</v>
      </c>
    </row>
    <row r="187" spans="1:26" ht="16" x14ac:dyDescent="0.2">
      <c r="A187" s="39"/>
      <c r="B187" s="23"/>
      <c r="C187" s="23"/>
      <c r="D187" s="39"/>
      <c r="E187" s="39"/>
      <c r="F187" s="39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46">
        <f t="shared" si="45"/>
        <v>2.7083333333333299</v>
      </c>
      <c r="R187" s="81">
        <f t="shared" si="46"/>
        <v>1.0188728126088738E-2</v>
      </c>
      <c r="S187" s="81" t="e" cm="1">
        <f t="array" ref="S187">_xlfn.IFS(
    FALSE, N("Check if X1 shading is ON"),
    $S$48&lt;&gt;"x", NA(),
    FALSE, N("Check if case is 'LEFT' and x axis value less than z score"),
    AND($D$67 = "LEFT", $Q187 &lt; IF($H$67="", 0, $H$67)), $R187,
    FALSE, N("Check if case is 'RIGHT' and x axis value greater than z score"),
    AND($D$67 = "RIGHT", $Q187 &gt; IF($H$67="", 0, $H$67)), $R187,
    FALSE, N("Check if case is 'TWO' and both directions"),
    AND(
        $D$67 = "TWO",
        OR($Q187 &lt; -ABS($H$67), $Q187 &gt; ABS($H$68))
    ), $R187,
    FALSE, N("Default case: Return NA()"),
    TRUE, NA()
)</f>
        <v>#VALUE!</v>
      </c>
      <c r="T187" s="81" t="e" cm="1">
        <f t="array" ref="T187">_xlfn.IFS(
    FALSE, N("Check if X1 shading is ON"),
    $S$48&lt;&gt;"x", NA(),
    FALSE, N("Check if case is 'LEFT' and x axis value less than z score"),
    AND($D$68 = "LEFT", $Q187 &lt; IF($H$68="", 0, $H$68)), $R187,
    FALSE, N("Check if case is 'RIGHT' and x axis value greater than z score"),
    AND($D$68 = "RIGHT", $Q187 &gt; IF($H$68="", 0, $H$68)), $R187,
    FALSE, N("Default case: Return NA()"),
    TRUE, NA()
)</f>
        <v>#N/A</v>
      </c>
      <c r="U187" s="81" t="e" cm="1">
        <f t="array" ref="U187">_xlfn.IFS(
    FALSE, N("Check if X1 shading is ON"),
    $U$48&lt;&gt;"x", NA(),
    FALSE, N("Check if case is 'LEFT' and x axis value less than z score"),
    AND($D$71 = "LEFT", $Q187 &lt; IF($H$71="", 0, $H$71)), $R187,
    FALSE, N("Check if case is 'RIGHT' and x axis value greater than z score"),
    AND($D$71 = "RIGHT", $Q187 &gt; IF($H$71="", 0, $H$71)), $R187,
    FALSE, N("Check if case is 'TWO' and both directions"),
    AND(
        $D$71 = "TWO",
        OR($Q187 &lt; -ABS($H$71), $Q187 &gt; ABS($H$71))
    ), $R187,
    FALSE, N("Default case: Return NA()"),
    TRUE, NA()
)</f>
        <v>#VALUE!</v>
      </c>
      <c r="V187" s="38"/>
      <c r="W187" s="23">
        <v>-0.33333333333333548</v>
      </c>
      <c r="X187" s="23">
        <v>0.32600000000000001</v>
      </c>
      <c r="Y187" s="23">
        <f t="shared" si="28"/>
        <v>0.32600000000000001</v>
      </c>
      <c r="Z187" s="23" t="str">
        <f t="shared" si="29"/>
        <v>x</v>
      </c>
    </row>
    <row r="188" spans="1:26" ht="16" x14ac:dyDescent="0.2">
      <c r="A188" s="39"/>
      <c r="B188" s="23"/>
      <c r="C188" s="23"/>
      <c r="D188" s="39"/>
      <c r="E188" s="39"/>
      <c r="F188" s="39"/>
      <c r="G188" s="38"/>
      <c r="H188" s="38"/>
      <c r="I188" s="38"/>
      <c r="J188" s="38"/>
      <c r="K188" s="86"/>
      <c r="L188" s="86"/>
      <c r="M188" s="86"/>
      <c r="N188" s="38"/>
      <c r="O188" s="38"/>
      <c r="P188" s="38"/>
      <c r="Q188" s="46">
        <f t="shared" si="45"/>
        <v>2.7499999999999964</v>
      </c>
      <c r="R188" s="81">
        <f t="shared" si="46"/>
        <v>9.0935625015911431E-3</v>
      </c>
      <c r="S188" s="81" t="e" cm="1">
        <f t="array" ref="S188">_xlfn.IFS(
    FALSE, N("Check if X1 shading is ON"),
    $S$48&lt;&gt;"x", NA(),
    FALSE, N("Check if case is 'LEFT' and x axis value less than z score"),
    AND($D$67 = "LEFT", $Q188 &lt; IF($H$67="", 0, $H$67)), $R188,
    FALSE, N("Check if case is 'RIGHT' and x axis value greater than z score"),
    AND($D$67 = "RIGHT", $Q188 &gt; IF($H$67="", 0, $H$67)), $R188,
    FALSE, N("Check if case is 'TWO' and both directions"),
    AND(
        $D$67 = "TWO",
        OR($Q188 &lt; -ABS($H$67), $Q188 &gt; ABS($H$68))
    ), $R188,
    FALSE, N("Default case: Return NA()"),
    TRUE, NA()
)</f>
        <v>#VALUE!</v>
      </c>
      <c r="T188" s="81" t="e" cm="1">
        <f t="array" ref="T188">_xlfn.IFS(
    FALSE, N("Check if X1 shading is ON"),
    $S$48&lt;&gt;"x", NA(),
    FALSE, N("Check if case is 'LEFT' and x axis value less than z score"),
    AND($D$68 = "LEFT", $Q188 &lt; IF($H$68="", 0, $H$68)), $R188,
    FALSE, N("Check if case is 'RIGHT' and x axis value greater than z score"),
    AND($D$68 = "RIGHT", $Q188 &gt; IF($H$68="", 0, $H$68)), $R188,
    FALSE, N("Default case: Return NA()"),
    TRUE, NA()
)</f>
        <v>#N/A</v>
      </c>
      <c r="U188" s="81" t="e" cm="1">
        <f t="array" ref="U188">_xlfn.IFS(
    FALSE, N("Check if X1 shading is ON"),
    $U$48&lt;&gt;"x", NA(),
    FALSE, N("Check if case is 'LEFT' and x axis value less than z score"),
    AND($D$71 = "LEFT", $Q188 &lt; IF($H$71="", 0, $H$71)), $R188,
    FALSE, N("Check if case is 'RIGHT' and x axis value greater than z score"),
    AND($D$71 = "RIGHT", $Q188 &gt; IF($H$71="", 0, $H$71)), $R188,
    FALSE, N("Check if case is 'TWO' and both directions"),
    AND(
        $D$71 = "TWO",
        OR($Q188 &lt; -ABS($H$71), $Q188 &gt; ABS($H$71))
    ), $R188,
    FALSE, N("Default case: Return NA()"),
    TRUE, NA()
)</f>
        <v>#VALUE!</v>
      </c>
      <c r="V188" s="38"/>
      <c r="W188" s="23">
        <v>-0.16666666666666879</v>
      </c>
      <c r="X188" s="23">
        <v>0.32600000000000001</v>
      </c>
      <c r="Y188" s="23">
        <f t="shared" si="28"/>
        <v>0.32600000000000001</v>
      </c>
      <c r="Z188" s="23" t="str">
        <f t="shared" si="29"/>
        <v>x</v>
      </c>
    </row>
    <row r="189" spans="1:26" ht="16" x14ac:dyDescent="0.2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38"/>
      <c r="O189" s="38"/>
      <c r="P189" s="38"/>
      <c r="Q189" s="46">
        <f t="shared" si="45"/>
        <v>2.791666666666663</v>
      </c>
      <c r="R189" s="81">
        <f t="shared" si="46"/>
        <v>8.1020357469785802E-3</v>
      </c>
      <c r="S189" s="81" t="e" cm="1">
        <f t="array" ref="S189">_xlfn.IFS(
    FALSE, N("Check if X1 shading is ON"),
    $S$48&lt;&gt;"x", NA(),
    FALSE, N("Check if case is 'LEFT' and x axis value less than z score"),
    AND($D$67 = "LEFT", $Q189 &lt; IF($H$67="", 0, $H$67)), $R189,
    FALSE, N("Check if case is 'RIGHT' and x axis value greater than z score"),
    AND($D$67 = "RIGHT", $Q189 &gt; IF($H$67="", 0, $H$67)), $R189,
    FALSE, N("Check if case is 'TWO' and both directions"),
    AND(
        $D$67 = "TWO",
        OR($Q189 &lt; -ABS($H$67), $Q189 &gt; ABS($H$68))
    ), $R189,
    FALSE, N("Default case: Return NA()"),
    TRUE, NA()
)</f>
        <v>#VALUE!</v>
      </c>
      <c r="T189" s="81" t="e" cm="1">
        <f t="array" ref="T189">_xlfn.IFS(
    FALSE, N("Check if X1 shading is ON"),
    $S$48&lt;&gt;"x", NA(),
    FALSE, N("Check if case is 'LEFT' and x axis value less than z score"),
    AND($D$68 = "LEFT", $Q189 &lt; IF($H$68="", 0, $H$68)), $R189,
    FALSE, N("Check if case is 'RIGHT' and x axis value greater than z score"),
    AND($D$68 = "RIGHT", $Q189 &gt; IF($H$68="", 0, $H$68)), $R189,
    FALSE, N("Default case: Return NA()"),
    TRUE, NA()
)</f>
        <v>#N/A</v>
      </c>
      <c r="U189" s="81" t="e" cm="1">
        <f t="array" ref="U189">_xlfn.IFS(
    FALSE, N("Check if X1 shading is ON"),
    $U$48&lt;&gt;"x", NA(),
    FALSE, N("Check if case is 'LEFT' and x axis value less than z score"),
    AND($D$71 = "LEFT", $Q189 &lt; IF($H$71="", 0, $H$71)), $R189,
    FALSE, N("Check if case is 'RIGHT' and x axis value greater than z score"),
    AND($D$71 = "RIGHT", $Q189 &gt; IF($H$71="", 0, $H$71)), $R189,
    FALSE, N("Check if case is 'TWO' and both directions"),
    AND(
        $D$71 = "TWO",
        OR($Q189 &lt; -ABS($H$71), $Q189 &gt; ABS($H$71))
    ), $R189,
    FALSE, N("Default case: Return NA()"),
    TRUE, NA()
)</f>
        <v>#VALUE!</v>
      </c>
      <c r="V189" s="38"/>
      <c r="W189" s="23">
        <v>0.16666666666666449</v>
      </c>
      <c r="X189" s="23">
        <v>0.32600000000000001</v>
      </c>
      <c r="Y189" s="23">
        <f t="shared" si="28"/>
        <v>0.32600000000000001</v>
      </c>
      <c r="Z189" s="23" t="str">
        <f t="shared" si="29"/>
        <v>x</v>
      </c>
    </row>
    <row r="190" spans="1:26" ht="16" x14ac:dyDescent="0.2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38"/>
      <c r="O190" s="38"/>
      <c r="P190" s="38"/>
      <c r="Q190" s="46">
        <f t="shared" si="45"/>
        <v>2.8333333333333295</v>
      </c>
      <c r="R190" s="81">
        <f t="shared" si="46"/>
        <v>7.2060997646093061E-3</v>
      </c>
      <c r="S190" s="81" t="e" cm="1">
        <f t="array" ref="S190">_xlfn.IFS(
    FALSE, N("Check if X1 shading is ON"),
    $S$48&lt;&gt;"x", NA(),
    FALSE, N("Check if case is 'LEFT' and x axis value less than z score"),
    AND($D$67 = "LEFT", $Q190 &lt; IF($H$67="", 0, $H$67)), $R190,
    FALSE, N("Check if case is 'RIGHT' and x axis value greater than z score"),
    AND($D$67 = "RIGHT", $Q190 &gt; IF($H$67="", 0, $H$67)), $R190,
    FALSE, N("Check if case is 'TWO' and both directions"),
    AND(
        $D$67 = "TWO",
        OR($Q190 &lt; -ABS($H$67), $Q190 &gt; ABS($H$68))
    ), $R190,
    FALSE, N("Default case: Return NA()"),
    TRUE, NA()
)</f>
        <v>#VALUE!</v>
      </c>
      <c r="T190" s="81" t="e" cm="1">
        <f t="array" ref="T190">_xlfn.IFS(
    FALSE, N("Check if X1 shading is ON"),
    $S$48&lt;&gt;"x", NA(),
    FALSE, N("Check if case is 'LEFT' and x axis value less than z score"),
    AND($D$68 = "LEFT", $Q190 &lt; IF($H$68="", 0, $H$68)), $R190,
    FALSE, N("Check if case is 'RIGHT' and x axis value greater than z score"),
    AND($D$68 = "RIGHT", $Q190 &gt; IF($H$68="", 0, $H$68)), $R190,
    FALSE, N("Default case: Return NA()"),
    TRUE, NA()
)</f>
        <v>#N/A</v>
      </c>
      <c r="U190" s="81" t="e" cm="1">
        <f t="array" ref="U190">_xlfn.IFS(
    FALSE, N("Check if X1 shading is ON"),
    $U$48&lt;&gt;"x", NA(),
    FALSE, N("Check if case is 'LEFT' and x axis value less than z score"),
    AND($D$71 = "LEFT", $Q190 &lt; IF($H$71="", 0, $H$71)), $R190,
    FALSE, N("Check if case is 'RIGHT' and x axis value greater than z score"),
    AND($D$71 = "RIGHT", $Q190 &gt; IF($H$71="", 0, $H$71)), $R190,
    FALSE, N("Check if case is 'TWO' and both directions"),
    AND(
        $D$71 = "TWO",
        OR($Q190 &lt; -ABS($H$71), $Q190 &gt; ABS($H$71))
    ), $R190,
    FALSE, N("Default case: Return NA()"),
    TRUE, NA()
)</f>
        <v>#VALUE!</v>
      </c>
      <c r="V190" s="38"/>
      <c r="W190" s="23">
        <v>0.33333333333333115</v>
      </c>
      <c r="X190" s="23">
        <v>0.32600000000000001</v>
      </c>
      <c r="Y190" s="23">
        <f t="shared" si="28"/>
        <v>0.32600000000000001</v>
      </c>
      <c r="Z190" s="23" t="str">
        <f t="shared" si="29"/>
        <v>x</v>
      </c>
    </row>
    <row r="191" spans="1:26" ht="16" x14ac:dyDescent="0.2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38"/>
      <c r="O191" s="38"/>
      <c r="P191" s="38"/>
      <c r="Q191" s="46">
        <f t="shared" si="45"/>
        <v>2.874999999999996</v>
      </c>
      <c r="R191" s="81">
        <f t="shared" si="46"/>
        <v>6.3981203107236302E-3</v>
      </c>
      <c r="S191" s="81" t="e" cm="1">
        <f t="array" ref="S191">_xlfn.IFS(
    FALSE, N("Check if X1 shading is ON"),
    $S$48&lt;&gt;"x", NA(),
    FALSE, N("Check if case is 'LEFT' and x axis value less than z score"),
    AND($D$67 = "LEFT", $Q191 &lt; IF($H$67="", 0, $H$67)), $R191,
    FALSE, N("Check if case is 'RIGHT' and x axis value greater than z score"),
    AND($D$67 = "RIGHT", $Q191 &gt; IF($H$67="", 0, $H$67)), $R191,
    FALSE, N("Check if case is 'TWO' and both directions"),
    AND(
        $D$67 = "TWO",
        OR($Q191 &lt; -ABS($H$67), $Q191 &gt; ABS($H$68))
    ), $R191,
    FALSE, N("Default case: Return NA()"),
    TRUE, NA()
)</f>
        <v>#VALUE!</v>
      </c>
      <c r="T191" s="81" t="e" cm="1">
        <f t="array" ref="T191">_xlfn.IFS(
    FALSE, N("Check if X1 shading is ON"),
    $S$48&lt;&gt;"x", NA(),
    FALSE, N("Check if case is 'LEFT' and x axis value less than z score"),
    AND($D$68 = "LEFT", $Q191 &lt; IF($H$68="", 0, $H$68)), $R191,
    FALSE, N("Check if case is 'RIGHT' and x axis value greater than z score"),
    AND($D$68 = "RIGHT", $Q191 &gt; IF($H$68="", 0, $H$68)), $R191,
    FALSE, N("Default case: Return NA()"),
    TRUE, NA()
)</f>
        <v>#N/A</v>
      </c>
      <c r="U191" s="81" t="e" cm="1">
        <f t="array" ref="U191">_xlfn.IFS(
    FALSE, N("Check if X1 shading is ON"),
    $U$48&lt;&gt;"x", NA(),
    FALSE, N("Check if case is 'LEFT' and x axis value less than z score"),
    AND($D$71 = "LEFT", $Q191 &lt; IF($H$71="", 0, $H$71)), $R191,
    FALSE, N("Check if case is 'RIGHT' and x axis value greater than z score"),
    AND($D$71 = "RIGHT", $Q191 &gt; IF($H$71="", 0, $H$71)), $R191,
    FALSE, N("Check if case is 'TWO' and both directions"),
    AND(
        $D$71 = "TWO",
        OR($Q191 &lt; -ABS($H$71), $Q191 &gt; ABS($H$71))
    ), $R191,
    FALSE, N("Default case: Return NA()"),
    TRUE, NA()
)</f>
        <v>#VALUE!</v>
      </c>
      <c r="V191" s="38"/>
      <c r="W191" s="23">
        <v>0.49999999999999789</v>
      </c>
      <c r="X191" s="23">
        <v>0.32600000000000001</v>
      </c>
      <c r="Y191" s="23">
        <f t="shared" si="28"/>
        <v>0.32600000000000001</v>
      </c>
      <c r="Z191" s="23" t="str">
        <f t="shared" si="29"/>
        <v>x</v>
      </c>
    </row>
    <row r="192" spans="1:26" ht="16" x14ac:dyDescent="0.2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38"/>
      <c r="O192" s="38"/>
      <c r="P192" s="38"/>
      <c r="Q192" s="46">
        <f t="shared" si="45"/>
        <v>2.9166666666666625</v>
      </c>
      <c r="R192" s="81">
        <f t="shared" si="46"/>
        <v>5.6708812194459562E-3</v>
      </c>
      <c r="S192" s="81" t="e" cm="1">
        <f t="array" ref="S192">_xlfn.IFS(
    FALSE, N("Check if X1 shading is ON"),
    $S$48&lt;&gt;"x", NA(),
    FALSE, N("Check if case is 'LEFT' and x axis value less than z score"),
    AND($D$67 = "LEFT", $Q192 &lt; IF($H$67="", 0, $H$67)), $R192,
    FALSE, N("Check if case is 'RIGHT' and x axis value greater than z score"),
    AND($D$67 = "RIGHT", $Q192 &gt; IF($H$67="", 0, $H$67)), $R192,
    FALSE, N("Check if case is 'TWO' and both directions"),
    AND(
        $D$67 = "TWO",
        OR($Q192 &lt; -ABS($H$67), $Q192 &gt; ABS($H$68))
    ), $R192,
    FALSE, N("Default case: Return NA()"),
    TRUE, NA()
)</f>
        <v>#VALUE!</v>
      </c>
      <c r="T192" s="81" t="e" cm="1">
        <f t="array" ref="T192">_xlfn.IFS(
    FALSE, N("Check if X1 shading is ON"),
    $S$48&lt;&gt;"x", NA(),
    FALSE, N("Check if case is 'LEFT' and x axis value less than z score"),
    AND($D$68 = "LEFT", $Q192 &lt; IF($H$68="", 0, $H$68)), $R192,
    FALSE, N("Check if case is 'RIGHT' and x axis value greater than z score"),
    AND($D$68 = "RIGHT", $Q192 &gt; IF($H$68="", 0, $H$68)), $R192,
    FALSE, N("Default case: Return NA()"),
    TRUE, NA()
)</f>
        <v>#N/A</v>
      </c>
      <c r="U192" s="81" t="e" cm="1">
        <f t="array" ref="U192">_xlfn.IFS(
    FALSE, N("Check if X1 shading is ON"),
    $U$48&lt;&gt;"x", NA(),
    FALSE, N("Check if case is 'LEFT' and x axis value less than z score"),
    AND($D$71 = "LEFT", $Q192 &lt; IF($H$71="", 0, $H$71)), $R192,
    FALSE, N("Check if case is 'RIGHT' and x axis value greater than z score"),
    AND($D$71 = "RIGHT", $Q192 &gt; IF($H$71="", 0, $H$71)), $R192,
    FALSE, N("Check if case is 'TWO' and both directions"),
    AND(
        $D$71 = "TWO",
        OR($Q192 &lt; -ABS($H$71), $Q192 &gt; ABS($H$71))
    ), $R192,
    FALSE, N("Default case: Return NA()"),
    TRUE, NA()
)</f>
        <v>#VALUE!</v>
      </c>
      <c r="V192" s="38"/>
      <c r="W192" s="23">
        <v>-0.33333333333333548</v>
      </c>
      <c r="X192" s="23">
        <v>0.35</v>
      </c>
      <c r="Y192" s="23">
        <f t="shared" si="28"/>
        <v>0.35</v>
      </c>
      <c r="Z192" s="23" t="str">
        <f t="shared" si="29"/>
        <v>x</v>
      </c>
    </row>
    <row r="193" spans="15:26" ht="16" x14ac:dyDescent="0.2">
      <c r="O193" s="38"/>
      <c r="P193" s="38"/>
      <c r="Q193" s="46">
        <f t="shared" si="45"/>
        <v>2.958333333333329</v>
      </c>
      <c r="R193" s="81">
        <f t="shared" si="46"/>
        <v>5.01758473893272E-3</v>
      </c>
      <c r="S193" s="81" t="e" cm="1">
        <f t="array" ref="S193">_xlfn.IFS(
    FALSE, N("Check if X1 shading is ON"),
    $S$48&lt;&gt;"x", NA(),
    FALSE, N("Check if case is 'LEFT' and x axis value less than z score"),
    AND($D$67 = "LEFT", $Q193 &lt; IF($H$67="", 0, $H$67)), $R193,
    FALSE, N("Check if case is 'RIGHT' and x axis value greater than z score"),
    AND($D$67 = "RIGHT", $Q193 &gt; IF($H$67="", 0, $H$67)), $R193,
    FALSE, N("Check if case is 'TWO' and both directions"),
    AND(
        $D$67 = "TWO",
        OR($Q193 &lt; -ABS($H$67), $Q193 &gt; ABS($H$68))
    ), $R193,
    FALSE, N("Default case: Return NA()"),
    TRUE, NA()
)</f>
        <v>#VALUE!</v>
      </c>
      <c r="T193" s="81" t="e" cm="1">
        <f t="array" ref="T193">_xlfn.IFS(
    FALSE, N("Check if X1 shading is ON"),
    $S$48&lt;&gt;"x", NA(),
    FALSE, N("Check if case is 'LEFT' and x axis value less than z score"),
    AND($D$68 = "LEFT", $Q193 &lt; IF($H$68="", 0, $H$68)), $R193,
    FALSE, N("Check if case is 'RIGHT' and x axis value greater than z score"),
    AND($D$68 = "RIGHT", $Q193 &gt; IF($H$68="", 0, $H$68)), $R193,
    FALSE, N("Default case: Return NA()"),
    TRUE, NA()
)</f>
        <v>#N/A</v>
      </c>
      <c r="U193" s="81" t="e" cm="1">
        <f t="array" ref="U193">_xlfn.IFS(
    FALSE, N("Check if X1 shading is ON"),
    $U$48&lt;&gt;"x", NA(),
    FALSE, N("Check if case is 'LEFT' and x axis value less than z score"),
    AND($D$71 = "LEFT", $Q193 &lt; IF($H$71="", 0, $H$71)), $R193,
    FALSE, N("Check if case is 'RIGHT' and x axis value greater than z score"),
    AND($D$71 = "RIGHT", $Q193 &gt; IF($H$71="", 0, $H$71)), $R193,
    FALSE, N("Check if case is 'TWO' and both directions"),
    AND(
        $D$71 = "TWO",
        OR($Q193 &lt; -ABS($H$71), $Q193 &gt; ABS($H$71))
    ), $R193,
    FALSE, N("Default case: Return NA()"),
    TRUE, NA()
)</f>
        <v>#VALUE!</v>
      </c>
      <c r="V193" s="38"/>
      <c r="W193" s="23">
        <v>-0.16666666666666879</v>
      </c>
      <c r="X193" s="23">
        <v>0.35</v>
      </c>
      <c r="Y193" s="23">
        <f t="shared" si="28"/>
        <v>0.35</v>
      </c>
      <c r="Z193" s="23" t="str">
        <f t="shared" si="29"/>
        <v>x</v>
      </c>
    </row>
    <row r="194" spans="15:26" ht="16" x14ac:dyDescent="0.2">
      <c r="O194" s="38"/>
      <c r="P194" s="38"/>
      <c r="Q194" s="46">
        <f t="shared" si="45"/>
        <v>2.9999999999999956</v>
      </c>
      <c r="R194" s="81">
        <f t="shared" si="46"/>
        <v>4.4318484119380665E-3</v>
      </c>
      <c r="S194" s="81" t="e" cm="1">
        <f t="array" ref="S194">_xlfn.IFS(
    FALSE, N("Check if X1 shading is ON"),
    $S$48&lt;&gt;"x", NA(),
    FALSE, N("Check if case is 'LEFT' and x axis value less than z score"),
    AND($D$67 = "LEFT", $Q194 &lt; IF($H$67="", 0, $H$67)), $R194,
    FALSE, N("Check if case is 'RIGHT' and x axis value greater than z score"),
    AND($D$67 = "RIGHT", $Q194 &gt; IF($H$67="", 0, $H$67)), $R194,
    FALSE, N("Check if case is 'TWO' and both directions"),
    AND(
        $D$67 = "TWO",
        OR($Q194 &lt; -ABS($H$67), $Q194 &gt; ABS($H$68))
    ), $R194,
    FALSE, N("Default case: Return NA()"),
    TRUE, NA()
)</f>
        <v>#VALUE!</v>
      </c>
      <c r="T194" s="81" t="e" cm="1">
        <f t="array" ref="T194">_xlfn.IFS(
    FALSE, N("Check if X1 shading is ON"),
    $S$48&lt;&gt;"x", NA(),
    FALSE, N("Check if case is 'LEFT' and x axis value less than z score"),
    AND($D$68 = "LEFT", $Q194 &lt; IF($H$68="", 0, $H$68)), $R194,
    FALSE, N("Check if case is 'RIGHT' and x axis value greater than z score"),
    AND($D$68 = "RIGHT", $Q194 &gt; IF($H$68="", 0, $H$68)), $R194,
    FALSE, N("Default case: Return NA()"),
    TRUE, NA()
)</f>
        <v>#N/A</v>
      </c>
      <c r="U194" s="81" t="e" cm="1">
        <f t="array" ref="U194">_xlfn.IFS(
    FALSE, N("Check if X1 shading is ON"),
    $U$48&lt;&gt;"x", NA(),
    FALSE, N("Check if case is 'LEFT' and x axis value less than z score"),
    AND($D$71 = "LEFT", $Q194 &lt; IF($H$71="", 0, $H$71)), $R194,
    FALSE, N("Check if case is 'RIGHT' and x axis value greater than z score"),
    AND($D$71 = "RIGHT", $Q194 &gt; IF($H$71="", 0, $H$71)), $R194,
    FALSE, N("Check if case is 'TWO' and both directions"),
    AND(
        $D$71 = "TWO",
        OR($Q194 &lt; -ABS($H$71), $Q194 &gt; ABS($H$71))
    ), $R194,
    FALSE, N("Default case: Return NA()"),
    TRUE, NA()
)</f>
        <v>#VALUE!</v>
      </c>
      <c r="V194" s="38"/>
      <c r="W194" s="23">
        <v>0.16666666666666449</v>
      </c>
      <c r="X194" s="23">
        <v>0.35</v>
      </c>
      <c r="Y194" s="23">
        <f t="shared" si="28"/>
        <v>0.35</v>
      </c>
      <c r="Z194" s="23" t="str">
        <f t="shared" si="29"/>
        <v>x</v>
      </c>
    </row>
    <row r="195" spans="15:26" ht="16" x14ac:dyDescent="0.2">
      <c r="O195" s="38"/>
      <c r="P195" s="38"/>
      <c r="Q195" s="38"/>
      <c r="R195" s="38"/>
      <c r="S195" s="39"/>
      <c r="T195" s="39"/>
      <c r="U195" s="39"/>
      <c r="V195" s="38"/>
      <c r="W195" s="23">
        <v>0.33333333333333115</v>
      </c>
      <c r="X195" s="23">
        <v>0.35</v>
      </c>
      <c r="Y195" s="23">
        <f t="shared" si="28"/>
        <v>0.35</v>
      </c>
      <c r="Z195" s="23" t="str">
        <f t="shared" si="29"/>
        <v>x</v>
      </c>
    </row>
    <row r="196" spans="15:26" ht="16" x14ac:dyDescent="0.2">
      <c r="O196" s="38"/>
      <c r="P196" s="38"/>
      <c r="Q196" s="38"/>
      <c r="R196" s="38"/>
      <c r="S196" s="39"/>
      <c r="T196" s="39"/>
      <c r="U196" s="39"/>
      <c r="V196" s="38"/>
      <c r="W196" s="23">
        <v>-0.16666666666666879</v>
      </c>
      <c r="X196" s="23">
        <v>0.374</v>
      </c>
      <c r="Y196" s="23">
        <f t="shared" si="28"/>
        <v>0.374</v>
      </c>
      <c r="Z196" s="23" t="str">
        <f t="shared" si="29"/>
        <v>x</v>
      </c>
    </row>
    <row r="197" spans="15:26" x14ac:dyDescent="0.2">
      <c r="O197" s="86"/>
      <c r="P197" s="86"/>
      <c r="Q197" s="86"/>
      <c r="R197" s="86"/>
      <c r="S197" s="48"/>
      <c r="T197" s="48"/>
      <c r="U197" s="48"/>
      <c r="V197" s="86"/>
      <c r="W197" s="23">
        <v>0.16666666666666449</v>
      </c>
      <c r="X197" s="23">
        <v>0.374</v>
      </c>
      <c r="Y197" s="23">
        <f t="shared" ref="Y197" si="48">IF($Y$2="x",X197,NA())</f>
        <v>0.374</v>
      </c>
      <c r="Z197" s="23" t="str">
        <f t="shared" ref="Z197" si="49">IF($G$66="","",$G$66)</f>
        <v>x</v>
      </c>
    </row>
  </sheetData>
  <dataValidations count="10">
    <dataValidation type="list" allowBlank="1" showInputMessage="1" showErrorMessage="1" sqref="F31" xr:uid="{22A952D2-D59B-974D-BBFB-56A669D00FF3}">
      <formula1>"left, right"</formula1>
    </dataValidation>
    <dataValidation type="list" allowBlank="1" showInputMessage="1" showErrorMessage="1" sqref="F27:F28" xr:uid="{40113643-FBBE-E641-8EEA-9249C6E36FCF}">
      <formula1>"left, right, two left, two right"</formula1>
    </dataValidation>
    <dataValidation type="list" allowBlank="1" showInputMessage="1" showErrorMessage="1" sqref="D31 D28" xr:uid="{8D8B0549-4C54-6A4B-8B96-E361D9D7F358}">
      <formula1>"normal pop, normal x̅,  T x̅"</formula1>
    </dataValidation>
    <dataValidation type="list" allowBlank="1" showInputMessage="1" showErrorMessage="1" sqref="J25" xr:uid="{18BDC71C-B418-934C-AA03-1901892686EC}">
      <formula1>"z score, t score"</formula1>
    </dataValidation>
    <dataValidation type="list" allowBlank="1" showInputMessage="1" showErrorMessage="1" sqref="H25" xr:uid="{623A047D-0F5A-CA46-A6A6-60DB38B87A05}">
      <formula1>"σ, σ(x̅) = σ/√n, σ̂(x̅) = s/√n"</formula1>
    </dataValidation>
    <dataValidation type="list" allowBlank="1" showInputMessage="1" showErrorMessage="1" sqref="G48 I25" xr:uid="{E2FF454C-3C18-CB47-B8C7-36290D163E95}">
      <formula1>"x, x̅, r"</formula1>
    </dataValidation>
    <dataValidation type="list" allowBlank="1" showInputMessage="1" showErrorMessage="1" sqref="K25" xr:uid="{83C47EF1-B04F-8043-A56A-7C1B3754F61A}">
      <formula1>"P(x), P(x̅)"</formula1>
    </dataValidation>
    <dataValidation type="whole" allowBlank="1" showInputMessage="1" showErrorMessage="1" sqref="J52 M21" xr:uid="{EC9A79DA-2AAF-714A-A689-F22B796E4E8F}">
      <formula1>0</formula1>
      <formula2>3</formula2>
    </dataValidation>
    <dataValidation type="list" allowBlank="1" showInputMessage="1" showErrorMessage="1" sqref="D27" xr:uid="{4800D788-04B4-A549-AF6B-3A2A29B3F912}">
      <formula1>"normal pop, normal μ0,  T μ0"</formula1>
    </dataValidation>
    <dataValidation type="list" allowBlank="1" showInputMessage="1" showErrorMessage="1" sqref="G25" xr:uid="{CF28E632-BBBD-F347-AE32-290311FA5C5C}">
      <formula1>"x̅, μ"</formula1>
    </dataValidation>
  </dataValidations>
  <pageMargins left="0.7" right="0.7" top="0.75" bottom="0.75" header="0.3" footer="0.3"/>
  <pageSetup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A0454-95F4-6947-91CF-0A66918944F7}">
  <dimension ref="A2:Z197"/>
  <sheetViews>
    <sheetView showGridLines="0" zoomScale="120" zoomScaleNormal="120" workbookViewId="0">
      <selection activeCell="E27" sqref="E27"/>
    </sheetView>
  </sheetViews>
  <sheetFormatPr baseColWidth="10" defaultColWidth="10.83203125" defaultRowHeight="15" x14ac:dyDescent="0.2"/>
  <cols>
    <col min="1" max="1" width="5" style="10" customWidth="1"/>
    <col min="2" max="2" width="13.5" style="10" customWidth="1"/>
    <col min="3" max="3" width="12" style="10" customWidth="1"/>
    <col min="4" max="11" width="15" style="10" customWidth="1"/>
    <col min="12" max="12" width="22.33203125" style="10" customWidth="1"/>
    <col min="13" max="13" width="3.83203125" style="10" customWidth="1"/>
    <col min="14" max="14" width="15" style="10" customWidth="1"/>
    <col min="15" max="16" width="14.5" style="10" customWidth="1"/>
    <col min="17" max="18" width="10.83203125" style="10"/>
    <col min="19" max="21" width="10.83203125" style="15"/>
    <col min="22" max="26" width="10.83203125" style="10"/>
  </cols>
  <sheetData>
    <row r="2" spans="13:26" s="27" customFormat="1" ht="16" x14ac:dyDescent="0.2">
      <c r="S2" s="26"/>
      <c r="T2" s="26"/>
      <c r="U2" s="26"/>
      <c r="W2" s="16"/>
      <c r="X2" s="16"/>
      <c r="Y2" s="25" t="str">
        <f>L48</f>
        <v>x</v>
      </c>
      <c r="Z2" s="16"/>
    </row>
    <row r="3" spans="13:26" s="27" customFormat="1" ht="16" x14ac:dyDescent="0.2">
      <c r="Q3" s="2"/>
      <c r="S3" s="26"/>
      <c r="T3" s="26"/>
      <c r="U3" s="26"/>
      <c r="W3" s="23" t="s">
        <v>5</v>
      </c>
      <c r="X3" s="23" t="s">
        <v>6</v>
      </c>
      <c r="Y3" s="23" t="s">
        <v>7</v>
      </c>
      <c r="Z3" s="23" t="s">
        <v>8</v>
      </c>
    </row>
    <row r="4" spans="13:26" s="27" customFormat="1" ht="16" x14ac:dyDescent="0.2">
      <c r="Q4" s="2"/>
      <c r="S4" s="26"/>
      <c r="T4" s="26"/>
      <c r="U4" s="26"/>
      <c r="W4" s="23">
        <v>-2.3333333333333357</v>
      </c>
      <c r="X4" s="23">
        <v>1.4E-2</v>
      </c>
      <c r="Y4" s="23">
        <f>IF($Y$2="x",X4,NA())</f>
        <v>1.4E-2</v>
      </c>
      <c r="Z4" s="23" t="str">
        <f>IF($G$66="","",$G$66)</f>
        <v>x</v>
      </c>
    </row>
    <row r="5" spans="13:26" s="27" customFormat="1" ht="16" x14ac:dyDescent="0.2">
      <c r="S5" s="26"/>
      <c r="T5" s="26"/>
      <c r="U5" s="26"/>
      <c r="W5" s="23">
        <v>-2.1666666666666696</v>
      </c>
      <c r="X5" s="23">
        <v>1.4E-2</v>
      </c>
      <c r="Y5" s="23">
        <f t="shared" ref="Y5:Y68" si="0">IF($Y$2="x",X5,NA())</f>
        <v>1.4E-2</v>
      </c>
      <c r="Z5" s="23" t="str">
        <f t="shared" ref="Z5:Z68" si="1">IF($G$66="","",$G$66)</f>
        <v>x</v>
      </c>
    </row>
    <row r="6" spans="13:26" s="27" customFormat="1" ht="16" x14ac:dyDescent="0.2">
      <c r="M6" s="89" t="s">
        <v>44</v>
      </c>
      <c r="N6" s="88" t="s">
        <v>99</v>
      </c>
      <c r="S6" s="26"/>
      <c r="T6" s="26"/>
      <c r="U6" s="26"/>
      <c r="W6" s="23">
        <v>-1.8333333333333366</v>
      </c>
      <c r="X6" s="23">
        <v>1.4E-2</v>
      </c>
      <c r="Y6" s="23">
        <f t="shared" si="0"/>
        <v>1.4E-2</v>
      </c>
      <c r="Z6" s="23" t="str">
        <f t="shared" si="1"/>
        <v>x</v>
      </c>
    </row>
    <row r="7" spans="13:26" s="27" customFormat="1" ht="16" x14ac:dyDescent="0.2">
      <c r="M7" s="89" t="s">
        <v>44</v>
      </c>
      <c r="N7" s="88" t="s">
        <v>103</v>
      </c>
      <c r="Q7" s="2"/>
      <c r="S7" s="26"/>
      <c r="T7" s="26"/>
      <c r="U7" s="26"/>
      <c r="W7" s="23">
        <v>-1.6666666666666696</v>
      </c>
      <c r="X7" s="23">
        <v>1.4E-2</v>
      </c>
      <c r="Y7" s="23">
        <f t="shared" si="0"/>
        <v>1.4E-2</v>
      </c>
      <c r="Z7" s="23" t="str">
        <f t="shared" si="1"/>
        <v>x</v>
      </c>
    </row>
    <row r="8" spans="13:26" s="27" customFormat="1" ht="16" x14ac:dyDescent="0.2">
      <c r="M8" s="89" t="s">
        <v>44</v>
      </c>
      <c r="N8" s="88" t="s">
        <v>107</v>
      </c>
      <c r="Q8" s="2"/>
      <c r="S8" s="26"/>
      <c r="T8" s="26"/>
      <c r="U8" s="26"/>
      <c r="W8" s="23">
        <v>-1.5000000000000027</v>
      </c>
      <c r="X8" s="23">
        <v>1.4E-2</v>
      </c>
      <c r="Y8" s="23">
        <f t="shared" si="0"/>
        <v>1.4E-2</v>
      </c>
      <c r="Z8" s="23" t="str">
        <f t="shared" si="1"/>
        <v>x</v>
      </c>
    </row>
    <row r="9" spans="13:26" s="27" customFormat="1" ht="16" x14ac:dyDescent="0.2">
      <c r="M9" s="89" t="s">
        <v>44</v>
      </c>
      <c r="N9" s="88" t="s">
        <v>111</v>
      </c>
      <c r="Q9" s="2"/>
      <c r="S9" s="26"/>
      <c r="T9" s="26"/>
      <c r="U9" s="26"/>
      <c r="W9" s="23">
        <v>-1.3333333333333357</v>
      </c>
      <c r="X9" s="23">
        <v>1.4E-2</v>
      </c>
      <c r="Y9" s="23">
        <f t="shared" si="0"/>
        <v>1.4E-2</v>
      </c>
      <c r="Z9" s="23" t="str">
        <f t="shared" si="1"/>
        <v>x</v>
      </c>
    </row>
    <row r="10" spans="13:26" s="27" customFormat="1" ht="17" customHeight="1" x14ac:dyDescent="0.25">
      <c r="M10" s="89" t="s">
        <v>44</v>
      </c>
      <c r="N10" s="88" t="s">
        <v>115</v>
      </c>
      <c r="S10" s="26"/>
      <c r="T10" s="26"/>
      <c r="U10" s="26"/>
      <c r="W10" s="23">
        <v>-1.1666666666666687</v>
      </c>
      <c r="X10" s="23">
        <v>1.4E-2</v>
      </c>
      <c r="Y10" s="23">
        <f t="shared" si="0"/>
        <v>1.4E-2</v>
      </c>
      <c r="Z10" s="23" t="str">
        <f t="shared" si="1"/>
        <v>x</v>
      </c>
    </row>
    <row r="11" spans="13:26" s="27" customFormat="1" ht="17" customHeight="1" x14ac:dyDescent="0.25">
      <c r="M11" s="89">
        <v>0</v>
      </c>
      <c r="N11" s="88" t="s">
        <v>119</v>
      </c>
      <c r="S11" s="26"/>
      <c r="T11" s="26"/>
      <c r="U11" s="26"/>
      <c r="W11" s="23">
        <v>-0.83333333333333526</v>
      </c>
      <c r="X11" s="23">
        <v>1.4E-2</v>
      </c>
      <c r="Y11" s="23">
        <f t="shared" si="0"/>
        <v>1.4E-2</v>
      </c>
      <c r="Z11" s="23" t="str">
        <f t="shared" si="1"/>
        <v>x</v>
      </c>
    </row>
    <row r="12" spans="13:26" s="27" customFormat="1" ht="16" x14ac:dyDescent="0.2">
      <c r="M12" s="89" t="s">
        <v>44</v>
      </c>
      <c r="N12" s="88" t="s">
        <v>123</v>
      </c>
      <c r="S12" s="26"/>
      <c r="T12" s="26"/>
      <c r="U12" s="26"/>
      <c r="W12" s="23">
        <v>-0.66666666666666874</v>
      </c>
      <c r="X12" s="23">
        <v>1.4E-2</v>
      </c>
      <c r="Y12" s="23">
        <f t="shared" si="0"/>
        <v>1.4E-2</v>
      </c>
      <c r="Z12" s="23" t="str">
        <f t="shared" si="1"/>
        <v>x</v>
      </c>
    </row>
    <row r="13" spans="13:26" s="27" customFormat="1" ht="16" x14ac:dyDescent="0.2">
      <c r="M13" s="89" t="s">
        <v>44</v>
      </c>
      <c r="N13" s="88" t="s">
        <v>127</v>
      </c>
      <c r="S13" s="26"/>
      <c r="T13" s="26"/>
      <c r="U13" s="26"/>
      <c r="W13" s="23">
        <v>-0.50000000000000222</v>
      </c>
      <c r="X13" s="23">
        <v>1.4E-2</v>
      </c>
      <c r="Y13" s="23">
        <f t="shared" si="0"/>
        <v>1.4E-2</v>
      </c>
      <c r="Z13" s="23" t="str">
        <f t="shared" si="1"/>
        <v>x</v>
      </c>
    </row>
    <row r="14" spans="13:26" s="27" customFormat="1" ht="16" x14ac:dyDescent="0.2">
      <c r="M14" s="89" t="s">
        <v>44</v>
      </c>
      <c r="N14" s="90" t="s">
        <v>131</v>
      </c>
      <c r="S14" s="26"/>
      <c r="T14" s="26"/>
      <c r="U14" s="26"/>
      <c r="W14" s="23">
        <v>-0.33333333333333548</v>
      </c>
      <c r="X14" s="23">
        <v>1.4E-2</v>
      </c>
      <c r="Y14" s="23">
        <f t="shared" si="0"/>
        <v>1.4E-2</v>
      </c>
      <c r="Z14" s="23" t="str">
        <f t="shared" si="1"/>
        <v>x</v>
      </c>
    </row>
    <row r="15" spans="13:26" s="27" customFormat="1" ht="16" x14ac:dyDescent="0.2">
      <c r="M15" s="89" t="s">
        <v>44</v>
      </c>
      <c r="N15" s="90" t="s">
        <v>134</v>
      </c>
      <c r="S15" s="26"/>
      <c r="T15" s="26"/>
      <c r="U15" s="26"/>
      <c r="W15" s="23">
        <v>-0.16666666666666879</v>
      </c>
      <c r="X15" s="23">
        <v>1.4E-2</v>
      </c>
      <c r="Y15" s="23">
        <f t="shared" si="0"/>
        <v>1.4E-2</v>
      </c>
      <c r="Z15" s="23" t="str">
        <f t="shared" si="1"/>
        <v>x</v>
      </c>
    </row>
    <row r="16" spans="13:26" s="27" customFormat="1" ht="16" x14ac:dyDescent="0.2">
      <c r="M16" s="89" t="s">
        <v>44</v>
      </c>
      <c r="N16" s="90" t="s">
        <v>138</v>
      </c>
      <c r="S16" s="26"/>
      <c r="T16" s="26"/>
      <c r="U16" s="26"/>
      <c r="W16" s="23">
        <v>0.16666666666666449</v>
      </c>
      <c r="X16" s="23">
        <v>1.4E-2</v>
      </c>
      <c r="Y16" s="23">
        <f t="shared" si="0"/>
        <v>1.4E-2</v>
      </c>
      <c r="Z16" s="23" t="str">
        <f t="shared" si="1"/>
        <v>x</v>
      </c>
    </row>
    <row r="17" spans="2:26" s="27" customFormat="1" ht="16" x14ac:dyDescent="0.2">
      <c r="B17" s="15"/>
      <c r="C17" s="26"/>
      <c r="D17" s="26"/>
      <c r="E17" s="26"/>
      <c r="H17" s="10"/>
      <c r="I17" s="10"/>
      <c r="J17" s="10"/>
      <c r="M17" s="89" t="s">
        <v>44</v>
      </c>
      <c r="N17" s="88" t="s">
        <v>142</v>
      </c>
      <c r="Q17" s="2"/>
      <c r="S17" s="26"/>
      <c r="T17" s="26"/>
      <c r="U17" s="26"/>
      <c r="W17" s="23">
        <v>0.33333333333333115</v>
      </c>
      <c r="X17" s="23">
        <v>1.4E-2</v>
      </c>
      <c r="Y17" s="23">
        <f t="shared" si="0"/>
        <v>1.4E-2</v>
      </c>
      <c r="Z17" s="23" t="str">
        <f t="shared" si="1"/>
        <v>x</v>
      </c>
    </row>
    <row r="18" spans="2:26" s="27" customFormat="1" ht="17" x14ac:dyDescent="0.25">
      <c r="B18" s="15"/>
      <c r="C18" s="26"/>
      <c r="D18" s="26"/>
      <c r="E18" s="26"/>
      <c r="H18" s="10"/>
      <c r="I18" s="10"/>
      <c r="J18" s="10"/>
      <c r="M18" s="89">
        <v>0</v>
      </c>
      <c r="N18" s="88" t="s">
        <v>145</v>
      </c>
      <c r="Q18" s="2"/>
      <c r="S18" s="26"/>
      <c r="T18" s="26"/>
      <c r="U18" s="26"/>
      <c r="W18" s="23">
        <v>0.49999999999999789</v>
      </c>
      <c r="X18" s="23">
        <v>1.4E-2</v>
      </c>
      <c r="Y18" s="23">
        <f t="shared" si="0"/>
        <v>1.4E-2</v>
      </c>
      <c r="Z18" s="23" t="str">
        <f t="shared" si="1"/>
        <v>x</v>
      </c>
    </row>
    <row r="19" spans="2:26" s="27" customFormat="1" ht="17" x14ac:dyDescent="0.25">
      <c r="B19" s="15"/>
      <c r="C19" s="26"/>
      <c r="D19" s="26"/>
      <c r="E19" s="26"/>
      <c r="H19" s="10"/>
      <c r="I19" s="10"/>
      <c r="J19" s="10"/>
      <c r="M19" s="89">
        <v>0</v>
      </c>
      <c r="N19" s="88" t="s">
        <v>149</v>
      </c>
      <c r="Q19" s="2"/>
      <c r="S19" s="26"/>
      <c r="T19" s="26"/>
      <c r="U19" s="26"/>
      <c r="W19" s="23">
        <v>0.66666666666666441</v>
      </c>
      <c r="X19" s="23">
        <v>1.4E-2</v>
      </c>
      <c r="Y19" s="23">
        <f t="shared" si="0"/>
        <v>1.4E-2</v>
      </c>
      <c r="Z19" s="23" t="str">
        <f t="shared" si="1"/>
        <v>x</v>
      </c>
    </row>
    <row r="20" spans="2:26" s="27" customFormat="1" ht="16" x14ac:dyDescent="0.2">
      <c r="B20" s="15"/>
      <c r="C20" s="26"/>
      <c r="D20" s="26"/>
      <c r="E20" s="26"/>
      <c r="H20" s="10"/>
      <c r="I20" s="10"/>
      <c r="J20" s="10"/>
      <c r="M20" s="89" t="s">
        <v>44</v>
      </c>
      <c r="N20" s="88" t="s">
        <v>152</v>
      </c>
      <c r="Q20" s="2"/>
      <c r="S20" s="26"/>
      <c r="T20" s="26"/>
      <c r="U20" s="26"/>
      <c r="W20" s="23">
        <v>0.83333333333333093</v>
      </c>
      <c r="X20" s="23">
        <v>1.4E-2</v>
      </c>
      <c r="Y20" s="23">
        <f t="shared" si="0"/>
        <v>1.4E-2</v>
      </c>
      <c r="Z20" s="23" t="str">
        <f t="shared" si="1"/>
        <v>x</v>
      </c>
    </row>
    <row r="21" spans="2:26" s="27" customFormat="1" ht="16" x14ac:dyDescent="0.2">
      <c r="B21" s="15"/>
      <c r="D21" s="26"/>
      <c r="E21" s="26"/>
      <c r="H21" s="10"/>
      <c r="I21" s="10"/>
      <c r="J21" s="10"/>
      <c r="M21" s="89">
        <v>0</v>
      </c>
      <c r="N21" s="88" t="s">
        <v>156</v>
      </c>
      <c r="Q21" s="2"/>
      <c r="S21" s="26"/>
      <c r="T21" s="26"/>
      <c r="U21" s="26"/>
      <c r="W21" s="23">
        <v>1.1666666666666643</v>
      </c>
      <c r="X21" s="23">
        <v>1.4E-2</v>
      </c>
      <c r="Y21" s="23">
        <f t="shared" si="0"/>
        <v>1.4E-2</v>
      </c>
      <c r="Z21" s="23" t="str">
        <f t="shared" si="1"/>
        <v>x</v>
      </c>
    </row>
    <row r="22" spans="2:26" s="27" customFormat="1" ht="16" x14ac:dyDescent="0.2">
      <c r="B22" s="15"/>
      <c r="C22" s="26"/>
      <c r="D22" s="26"/>
      <c r="E22" s="26"/>
      <c r="H22" s="10"/>
      <c r="I22" s="10"/>
      <c r="J22" s="10"/>
      <c r="Q22" s="2"/>
      <c r="S22" s="26"/>
      <c r="T22" s="26"/>
      <c r="U22" s="26"/>
      <c r="W22" s="23">
        <v>1.3333333333333313</v>
      </c>
      <c r="X22" s="23">
        <v>1.4E-2</v>
      </c>
      <c r="Y22" s="23">
        <f t="shared" si="0"/>
        <v>1.4E-2</v>
      </c>
      <c r="Z22" s="23" t="str">
        <f t="shared" si="1"/>
        <v>x</v>
      </c>
    </row>
    <row r="23" spans="2:26" s="27" customFormat="1" ht="16" x14ac:dyDescent="0.2">
      <c r="B23" s="15"/>
      <c r="C23" s="26"/>
      <c r="D23" s="26"/>
      <c r="E23" s="26"/>
      <c r="H23" s="10"/>
      <c r="I23" s="10"/>
      <c r="J23" s="10"/>
      <c r="Q23" s="2"/>
      <c r="S23" s="26"/>
      <c r="T23" s="26"/>
      <c r="U23" s="26"/>
      <c r="W23" s="23">
        <v>1.4999999999999982</v>
      </c>
      <c r="X23" s="23">
        <v>1.4E-2</v>
      </c>
      <c r="Y23" s="23">
        <f t="shared" si="0"/>
        <v>1.4E-2</v>
      </c>
      <c r="Z23" s="23" t="str">
        <f t="shared" si="1"/>
        <v>x</v>
      </c>
    </row>
    <row r="24" spans="2:26" s="27" customFormat="1" ht="16" x14ac:dyDescent="0.2">
      <c r="J24" s="10"/>
      <c r="Q24" s="2"/>
      <c r="S24" s="26"/>
      <c r="T24" s="26"/>
      <c r="U24" s="26"/>
      <c r="W24" s="23">
        <v>1.6666666666666652</v>
      </c>
      <c r="X24" s="23">
        <v>1.4E-2</v>
      </c>
      <c r="Y24" s="23">
        <f t="shared" si="0"/>
        <v>1.4E-2</v>
      </c>
      <c r="Z24" s="23" t="str">
        <f t="shared" si="1"/>
        <v>x</v>
      </c>
    </row>
    <row r="25" spans="2:26" s="27" customFormat="1" ht="16" x14ac:dyDescent="0.2">
      <c r="F25" s="20" t="s">
        <v>169</v>
      </c>
      <c r="G25" s="20" t="s">
        <v>3</v>
      </c>
      <c r="H25" s="40" t="s">
        <v>13</v>
      </c>
      <c r="I25" s="40" t="s">
        <v>44</v>
      </c>
      <c r="J25" s="20" t="s">
        <v>402</v>
      </c>
      <c r="K25" s="20" t="s">
        <v>403</v>
      </c>
      <c r="Q25" s="2"/>
      <c r="S25" s="26"/>
      <c r="T25" s="26"/>
      <c r="U25" s="26"/>
      <c r="W25" s="23">
        <v>1.8333333333333321</v>
      </c>
      <c r="X25" s="23">
        <v>1.4E-2</v>
      </c>
      <c r="Y25" s="23">
        <f t="shared" si="0"/>
        <v>1.4E-2</v>
      </c>
      <c r="Z25" s="23" t="str">
        <f t="shared" si="1"/>
        <v>x</v>
      </c>
    </row>
    <row r="26" spans="2:26" s="27" customFormat="1" ht="16" x14ac:dyDescent="0.2">
      <c r="C26" s="30" t="s">
        <v>166</v>
      </c>
      <c r="D26" s="14" t="s">
        <v>404</v>
      </c>
      <c r="E26" s="8" t="s">
        <v>405</v>
      </c>
      <c r="F26" s="116" t="s">
        <v>448</v>
      </c>
      <c r="G26" s="116" t="s">
        <v>449</v>
      </c>
      <c r="H26" s="116" t="s">
        <v>14</v>
      </c>
      <c r="I26" s="116" t="s">
        <v>450</v>
      </c>
      <c r="J26" s="116" t="s">
        <v>402</v>
      </c>
      <c r="K26" s="116" t="s">
        <v>451</v>
      </c>
      <c r="Q26"/>
      <c r="S26" s="26"/>
      <c r="T26" s="26"/>
      <c r="U26" s="26"/>
      <c r="W26" s="23">
        <v>2.1666666666666652</v>
      </c>
      <c r="X26" s="23">
        <v>1.4E-2</v>
      </c>
      <c r="Y26" s="23">
        <f t="shared" si="0"/>
        <v>1.4E-2</v>
      </c>
      <c r="Z26" s="23" t="str">
        <f t="shared" si="1"/>
        <v>x</v>
      </c>
    </row>
    <row r="27" spans="2:26" s="35" customFormat="1" ht="16" x14ac:dyDescent="0.2">
      <c r="B27" s="97" t="s">
        <v>408</v>
      </c>
      <c r="C27" s="33">
        <v>1</v>
      </c>
      <c r="D27" s="34" t="s">
        <v>409</v>
      </c>
      <c r="E27" s="34" t="s">
        <v>452</v>
      </c>
      <c r="F27" s="34" t="s">
        <v>446</v>
      </c>
      <c r="G27" s="87">
        <v>84</v>
      </c>
      <c r="H27" s="87">
        <v>5</v>
      </c>
      <c r="I27" s="87">
        <f>J27*H27+G27</f>
        <v>95.631739370204201</v>
      </c>
      <c r="J27" s="17">
        <f>_xlfn.NORM.S.INV(1-K27)</f>
        <v>2.3263478740408408</v>
      </c>
      <c r="K27" s="18">
        <v>0.01</v>
      </c>
      <c r="Q27"/>
      <c r="S27" s="36"/>
      <c r="T27" s="36"/>
      <c r="U27" s="36"/>
      <c r="W27" s="23">
        <v>2.3333333333333313</v>
      </c>
      <c r="X27" s="23">
        <v>1.4E-2</v>
      </c>
      <c r="Y27" s="23">
        <f t="shared" si="0"/>
        <v>1.4E-2</v>
      </c>
      <c r="Z27" s="23" t="str">
        <f t="shared" si="1"/>
        <v>x</v>
      </c>
    </row>
    <row r="28" spans="2:26" s="10" customFormat="1" ht="16" x14ac:dyDescent="0.2">
      <c r="B28" s="97" t="s">
        <v>411</v>
      </c>
      <c r="C28" s="85"/>
      <c r="D28" s="11"/>
      <c r="E28" s="9"/>
      <c r="F28" s="9"/>
      <c r="G28" s="95"/>
      <c r="H28" s="95"/>
      <c r="I28" s="95"/>
      <c r="J28" s="93"/>
      <c r="K28" s="94"/>
      <c r="N28"/>
      <c r="Q28"/>
      <c r="S28" s="15"/>
      <c r="T28" s="15"/>
      <c r="U28" s="15"/>
      <c r="W28" s="23">
        <v>-1.8333333333333366</v>
      </c>
      <c r="X28" s="23">
        <v>3.7999999999999999E-2</v>
      </c>
      <c r="Y28" s="23">
        <f t="shared" si="0"/>
        <v>3.7999999999999999E-2</v>
      </c>
      <c r="Z28" s="23" t="str">
        <f t="shared" si="1"/>
        <v>x</v>
      </c>
    </row>
    <row r="29" spans="2:26" s="10" customFormat="1" x14ac:dyDescent="0.2">
      <c r="B29" s="98"/>
      <c r="S29" s="15"/>
      <c r="T29" s="15"/>
      <c r="U29" s="15"/>
      <c r="W29" s="23">
        <v>-1.6666666666666696</v>
      </c>
      <c r="X29" s="23">
        <v>3.7999999999999999E-2</v>
      </c>
      <c r="Y29" s="23">
        <f t="shared" si="0"/>
        <v>3.7999999999999999E-2</v>
      </c>
      <c r="Z29" s="23" t="str">
        <f t="shared" si="1"/>
        <v>x</v>
      </c>
    </row>
    <row r="30" spans="2:26" s="27" customFormat="1" ht="16" x14ac:dyDescent="0.2">
      <c r="B30" s="28"/>
      <c r="C30"/>
      <c r="D30" s="10"/>
      <c r="E30" s="10"/>
      <c r="F30" s="29" t="s">
        <v>127</v>
      </c>
      <c r="G30" s="29" t="s">
        <v>406</v>
      </c>
      <c r="H30" s="29" t="s">
        <v>407</v>
      </c>
      <c r="I30" s="29" t="str">
        <f>IF(ISNUMBER(SEARCH("pop",$D$27)),"value","raw sample mean &gt;&gt;")</f>
        <v>value</v>
      </c>
      <c r="J30" s="29" t="str">
        <f>IF(ISNUMBER(SEARCH("pop",$D$27)),"z score","standardized test stat &gt;&gt;")</f>
        <v>z score</v>
      </c>
      <c r="K30" s="29" t="str">
        <f>IF(ISNUMBER(SEARCH("pop",$D$27)),"probability of x","&gt;&gt; probability")</f>
        <v>probability of x</v>
      </c>
      <c r="Q30" s="2"/>
      <c r="S30" s="26"/>
      <c r="T30" s="26"/>
      <c r="U30" s="26"/>
      <c r="W30" s="23">
        <v>-1.5000000000000027</v>
      </c>
      <c r="X30" s="23">
        <v>3.7999999999999999E-2</v>
      </c>
      <c r="Y30" s="23">
        <f t="shared" si="0"/>
        <v>3.7999999999999999E-2</v>
      </c>
      <c r="Z30" s="23" t="str">
        <f t="shared" si="1"/>
        <v>x</v>
      </c>
    </row>
    <row r="31" spans="2:26" s="35" customFormat="1" ht="16" x14ac:dyDescent="0.2">
      <c r="B31" s="28" t="s">
        <v>412</v>
      </c>
      <c r="C31" s="85"/>
      <c r="D31" s="11"/>
      <c r="E31" s="9"/>
      <c r="F31" s="11"/>
      <c r="G31" s="95"/>
      <c r="H31" s="95"/>
      <c r="I31" s="95"/>
      <c r="J31" s="93"/>
      <c r="K31" s="96"/>
      <c r="Q31" s="7"/>
      <c r="S31" s="36"/>
      <c r="T31" s="36"/>
      <c r="U31" s="36"/>
      <c r="W31" s="23">
        <v>-1.3333333333333357</v>
      </c>
      <c r="X31" s="23">
        <v>3.7999999999999999E-2</v>
      </c>
      <c r="Y31" s="23">
        <f t="shared" si="0"/>
        <v>3.7999999999999999E-2</v>
      </c>
      <c r="Z31" s="23" t="str">
        <f t="shared" si="1"/>
        <v>x</v>
      </c>
    </row>
    <row r="32" spans="2:26" s="27" customFormat="1" ht="16" x14ac:dyDescent="0.2">
      <c r="B32" s="37"/>
      <c r="C32" s="35"/>
      <c r="D32" s="35"/>
      <c r="E32" s="35"/>
      <c r="F32" s="35"/>
      <c r="G32" s="35"/>
      <c r="H32" s="35"/>
      <c r="I32" s="35"/>
      <c r="J32"/>
      <c r="K32" s="35"/>
      <c r="L32" s="35"/>
      <c r="Q32" s="2"/>
      <c r="S32" s="26"/>
      <c r="T32" s="26"/>
      <c r="U32" s="26"/>
      <c r="W32" s="23">
        <v>-1.1666666666666687</v>
      </c>
      <c r="X32" s="23">
        <v>3.7999999999999999E-2</v>
      </c>
      <c r="Y32" s="23">
        <f t="shared" si="0"/>
        <v>3.7999999999999999E-2</v>
      </c>
      <c r="Z32" s="23" t="str">
        <f t="shared" si="1"/>
        <v>x</v>
      </c>
    </row>
    <row r="33" spans="1:26" s="27" customFormat="1" ht="25" customHeight="1" x14ac:dyDescent="0.2">
      <c r="Q33" s="2"/>
      <c r="S33" s="26"/>
      <c r="T33" s="26"/>
      <c r="U33" s="26"/>
      <c r="W33" s="23">
        <v>-0.83333333333333526</v>
      </c>
      <c r="X33" s="23">
        <v>3.7999999999999999E-2</v>
      </c>
      <c r="Y33" s="23">
        <f t="shared" si="0"/>
        <v>3.7999999999999999E-2</v>
      </c>
      <c r="Z33" s="23" t="str">
        <f t="shared" si="1"/>
        <v>x</v>
      </c>
    </row>
    <row r="34" spans="1:26" s="27" customFormat="1" ht="32" customHeight="1" x14ac:dyDescent="0.2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Q34" s="2"/>
      <c r="S34" s="26"/>
      <c r="T34" s="26"/>
      <c r="U34" s="26"/>
      <c r="W34" s="23">
        <v>-0.66666666666666874</v>
      </c>
      <c r="X34" s="23">
        <v>3.7999999999999999E-2</v>
      </c>
      <c r="Y34" s="23">
        <f t="shared" si="0"/>
        <v>3.7999999999999999E-2</v>
      </c>
      <c r="Z34" s="23" t="str">
        <f t="shared" si="1"/>
        <v>x</v>
      </c>
    </row>
    <row r="35" spans="1:26" s="27" customFormat="1" ht="83" customHeight="1" x14ac:dyDescent="0.2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Q35" s="2"/>
      <c r="S35" s="26"/>
      <c r="T35" s="26"/>
      <c r="U35" s="26"/>
      <c r="W35" s="23">
        <v>-0.50000000000000222</v>
      </c>
      <c r="X35" s="23">
        <v>3.7999999999999999E-2</v>
      </c>
      <c r="Y35" s="23">
        <f t="shared" si="0"/>
        <v>3.7999999999999999E-2</v>
      </c>
      <c r="Z35" s="23" t="str">
        <f t="shared" si="1"/>
        <v>x</v>
      </c>
    </row>
    <row r="36" spans="1:26" s="27" customFormat="1" ht="80" customHeight="1" x14ac:dyDescent="0.2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Q36" s="2"/>
      <c r="S36" s="26"/>
      <c r="T36" s="26"/>
      <c r="U36" s="26"/>
      <c r="W36" s="23">
        <v>-0.33333333333333548</v>
      </c>
      <c r="X36" s="23">
        <v>3.7999999999999999E-2</v>
      </c>
      <c r="Y36" s="23">
        <f t="shared" si="0"/>
        <v>3.7999999999999999E-2</v>
      </c>
      <c r="Z36" s="23" t="str">
        <f t="shared" si="1"/>
        <v>x</v>
      </c>
    </row>
    <row r="37" spans="1:26" s="27" customFormat="1" ht="55" customHeight="1" x14ac:dyDescent="0.2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Q37" s="2"/>
      <c r="S37" s="26"/>
      <c r="T37" s="26"/>
      <c r="U37" s="26"/>
      <c r="W37" s="23">
        <v>-0.16666666666666879</v>
      </c>
      <c r="X37" s="23">
        <v>3.7999999999999999E-2</v>
      </c>
      <c r="Y37" s="23">
        <f t="shared" si="0"/>
        <v>3.7999999999999999E-2</v>
      </c>
      <c r="Z37" s="23" t="str">
        <f t="shared" si="1"/>
        <v>x</v>
      </c>
    </row>
    <row r="38" spans="1:26" s="27" customFormat="1" ht="36" customHeight="1" x14ac:dyDescent="0.2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Q38" s="2"/>
      <c r="S38" s="26"/>
      <c r="T38" s="26"/>
      <c r="U38" s="26"/>
      <c r="W38" s="23">
        <v>0.16666666666666449</v>
      </c>
      <c r="X38" s="23">
        <v>3.7999999999999999E-2</v>
      </c>
      <c r="Y38" s="23">
        <f t="shared" si="0"/>
        <v>3.7999999999999999E-2</v>
      </c>
      <c r="Z38" s="23" t="str">
        <f t="shared" si="1"/>
        <v>x</v>
      </c>
    </row>
    <row r="39" spans="1:26" s="27" customFormat="1" ht="51" customHeight="1" x14ac:dyDescent="0.2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Q39" s="2"/>
      <c r="S39" s="26"/>
      <c r="T39" s="26"/>
      <c r="U39" s="26"/>
      <c r="W39" s="23">
        <v>0.33333333333333115</v>
      </c>
      <c r="X39" s="23">
        <v>3.7999999999999999E-2</v>
      </c>
      <c r="Y39" s="23">
        <f t="shared" si="0"/>
        <v>3.7999999999999999E-2</v>
      </c>
      <c r="Z39" s="23" t="str">
        <f t="shared" si="1"/>
        <v>x</v>
      </c>
    </row>
    <row r="40" spans="1:26" s="27" customFormat="1" ht="16" x14ac:dyDescent="0.2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Q40" s="2"/>
      <c r="S40" s="26"/>
      <c r="T40" s="26"/>
      <c r="U40" s="26"/>
      <c r="W40" s="23">
        <v>0.49999999999999789</v>
      </c>
      <c r="X40" s="23">
        <v>3.7999999999999999E-2</v>
      </c>
      <c r="Y40" s="23">
        <f t="shared" si="0"/>
        <v>3.7999999999999999E-2</v>
      </c>
      <c r="Z40" s="23" t="str">
        <f t="shared" si="1"/>
        <v>x</v>
      </c>
    </row>
    <row r="41" spans="1:26" s="27" customFormat="1" ht="16" x14ac:dyDescent="0.2">
      <c r="Q41" s="2"/>
      <c r="S41" s="26"/>
      <c r="T41" s="26"/>
      <c r="U41" s="26"/>
      <c r="W41" s="23">
        <v>0.66666666666666441</v>
      </c>
      <c r="X41" s="23">
        <v>3.7999999999999999E-2</v>
      </c>
      <c r="Y41" s="23">
        <f t="shared" si="0"/>
        <v>3.7999999999999999E-2</v>
      </c>
      <c r="Z41" s="23" t="str">
        <f t="shared" si="1"/>
        <v>x</v>
      </c>
    </row>
    <row r="42" spans="1:26" s="27" customFormat="1" ht="16" x14ac:dyDescent="0.2">
      <c r="Q42" s="2"/>
      <c r="S42" s="26"/>
      <c r="T42" s="26"/>
      <c r="U42" s="26"/>
      <c r="W42" s="23">
        <v>0.83333333333333093</v>
      </c>
      <c r="X42" s="23">
        <v>3.7999999999999999E-2</v>
      </c>
      <c r="Y42" s="23">
        <f t="shared" si="0"/>
        <v>3.7999999999999999E-2</v>
      </c>
      <c r="Z42" s="23" t="str">
        <f t="shared" si="1"/>
        <v>x</v>
      </c>
    </row>
    <row r="43" spans="1:26" s="27" customFormat="1" ht="16" x14ac:dyDescent="0.2">
      <c r="D43" s="26"/>
      <c r="Q43" s="2"/>
      <c r="S43" s="26"/>
      <c r="T43" s="26"/>
      <c r="U43" s="26"/>
      <c r="W43" s="23">
        <v>1.1666666666666643</v>
      </c>
      <c r="X43" s="23">
        <v>3.7999999999999999E-2</v>
      </c>
      <c r="Y43" s="23">
        <f t="shared" si="0"/>
        <v>3.7999999999999999E-2</v>
      </c>
      <c r="Z43" s="23" t="str">
        <f t="shared" si="1"/>
        <v>x</v>
      </c>
    </row>
    <row r="44" spans="1:26" s="27" customFormat="1" ht="16" x14ac:dyDescent="0.2">
      <c r="Q44" s="2"/>
      <c r="S44" s="26"/>
      <c r="T44" s="26"/>
      <c r="U44" s="26"/>
      <c r="W44" s="23">
        <v>1.3333333333333313</v>
      </c>
      <c r="X44" s="23">
        <v>3.7999999999999999E-2</v>
      </c>
      <c r="Y44" s="23">
        <f t="shared" si="0"/>
        <v>3.7999999999999999E-2</v>
      </c>
      <c r="Z44" s="23" t="str">
        <f t="shared" si="1"/>
        <v>x</v>
      </c>
    </row>
    <row r="45" spans="1:26" s="27" customFormat="1" ht="17" thickBot="1" x14ac:dyDescent="0.25">
      <c r="Q45" s="2"/>
      <c r="S45" s="26"/>
      <c r="T45" s="26"/>
      <c r="U45" s="26"/>
      <c r="W45" s="23">
        <v>1.4999999999999982</v>
      </c>
      <c r="X45" s="23">
        <v>3.7999999999999999E-2</v>
      </c>
      <c r="Y45" s="23">
        <f t="shared" si="0"/>
        <v>3.7999999999999999E-2</v>
      </c>
      <c r="Z45" s="23" t="str">
        <f t="shared" si="1"/>
        <v>x</v>
      </c>
    </row>
    <row r="46" spans="1:26" s="27" customFormat="1" ht="16" x14ac:dyDescent="0.2">
      <c r="A46" s="99"/>
      <c r="B46" s="100"/>
      <c r="C46" s="100"/>
      <c r="D46" s="100"/>
      <c r="E46" s="100"/>
      <c r="F46" s="100"/>
      <c r="G46" s="100"/>
      <c r="H46" s="100"/>
      <c r="I46" s="100"/>
      <c r="J46" s="101"/>
      <c r="K46" s="38"/>
      <c r="L46" s="38"/>
      <c r="M46" s="38"/>
      <c r="N46" s="38"/>
      <c r="O46" s="38"/>
      <c r="P46" s="38"/>
      <c r="Q46" s="38"/>
      <c r="R46" s="3"/>
      <c r="S46" s="39"/>
      <c r="T46" s="39"/>
      <c r="U46" s="39"/>
      <c r="V46" s="38"/>
      <c r="W46" s="23">
        <v>1.6666666666666652</v>
      </c>
      <c r="X46" s="23">
        <v>3.7999999999999999E-2</v>
      </c>
      <c r="Y46" s="23">
        <f t="shared" si="0"/>
        <v>3.7999999999999999E-2</v>
      </c>
      <c r="Z46" s="23" t="str">
        <f t="shared" si="1"/>
        <v>x</v>
      </c>
    </row>
    <row r="47" spans="1:26" ht="16" x14ac:dyDescent="0.2">
      <c r="A47" s="4" t="s">
        <v>160</v>
      </c>
      <c r="B47" s="16"/>
      <c r="C47" s="23"/>
      <c r="D47" s="41" t="str">
        <f t="shared" ref="D47:I47" si="2">F26</f>
        <v>Shaded area</v>
      </c>
      <c r="E47" s="41" t="str">
        <f t="shared" si="2"/>
        <v>Pop mean</v>
      </c>
      <c r="F47" s="41" t="str">
        <f t="shared" si="2"/>
        <v>Standard Deviation</v>
      </c>
      <c r="G47" s="41" t="str">
        <f t="shared" si="2"/>
        <v>Raw value</v>
      </c>
      <c r="H47" s="41" t="str">
        <f t="shared" si="2"/>
        <v>z score</v>
      </c>
      <c r="I47" s="41" t="str">
        <f t="shared" si="2"/>
        <v>Probability of x</v>
      </c>
      <c r="J47" s="102"/>
      <c r="K47" s="16"/>
      <c r="L47" s="25" t="str">
        <f t="shared" ref="L47:M62" si="3">M6</f>
        <v>x</v>
      </c>
      <c r="M47" s="25" t="str">
        <f t="shared" si="3"/>
        <v>standard axis</v>
      </c>
      <c r="N47" s="16"/>
      <c r="O47" s="38"/>
      <c r="P47" s="38"/>
      <c r="Q47" s="3"/>
      <c r="R47" s="38"/>
      <c r="S47" s="39" t="s">
        <v>161</v>
      </c>
      <c r="T47" s="23" t="s">
        <v>162</v>
      </c>
      <c r="U47" s="39" t="s">
        <v>163</v>
      </c>
      <c r="V47" s="38"/>
      <c r="W47" s="23">
        <v>1.8333333333333321</v>
      </c>
      <c r="X47" s="23">
        <v>3.7999999999999999E-2</v>
      </c>
      <c r="Y47" s="23">
        <f t="shared" si="0"/>
        <v>3.7999999999999999E-2</v>
      </c>
      <c r="Z47" s="23" t="str">
        <f t="shared" si="1"/>
        <v>x</v>
      </c>
    </row>
    <row r="48" spans="1:26" ht="16" x14ac:dyDescent="0.2">
      <c r="A48" s="20" t="s">
        <v>166</v>
      </c>
      <c r="B48" s="19" t="s">
        <v>167</v>
      </c>
      <c r="C48" s="19" t="s">
        <v>168</v>
      </c>
      <c r="D48" s="19" t="s">
        <v>169</v>
      </c>
      <c r="E48" s="20" t="s">
        <v>3</v>
      </c>
      <c r="F48" s="40" t="str">
        <f>H25</f>
        <v>σ</v>
      </c>
      <c r="G48" s="40" t="str">
        <f>I25</f>
        <v>x</v>
      </c>
      <c r="H48" s="20" t="str">
        <f>J25</f>
        <v>z score</v>
      </c>
      <c r="I48" s="20" t="str">
        <f>K25</f>
        <v>P(x)</v>
      </c>
      <c r="J48" s="103"/>
      <c r="K48" s="16"/>
      <c r="L48" s="25" t="str">
        <f t="shared" si="3"/>
        <v>x</v>
      </c>
      <c r="M48" s="25" t="str">
        <f t="shared" si="3"/>
        <v>x, x̅</v>
      </c>
      <c r="N48" s="16"/>
      <c r="O48" s="38" t="s">
        <v>170</v>
      </c>
      <c r="P48" s="38"/>
      <c r="Q48" s="38"/>
      <c r="R48" s="38"/>
      <c r="S48" s="40" t="str">
        <f>L54</f>
        <v>x</v>
      </c>
      <c r="T48" s="91" t="s">
        <v>44</v>
      </c>
      <c r="U48" s="40" t="str">
        <f>L54</f>
        <v>x</v>
      </c>
      <c r="V48" s="38"/>
      <c r="W48" s="23">
        <v>-1.8333333333333366</v>
      </c>
      <c r="X48" s="23">
        <v>6.2000000000000006E-2</v>
      </c>
      <c r="Y48" s="23">
        <f t="shared" si="0"/>
        <v>6.2000000000000006E-2</v>
      </c>
      <c r="Z48" s="23" t="str">
        <f t="shared" si="1"/>
        <v>x</v>
      </c>
    </row>
    <row r="49" spans="1:26" ht="34" x14ac:dyDescent="0.2">
      <c r="A49" s="41">
        <f t="shared" ref="A49:I50" si="4">C27</f>
        <v>1</v>
      </c>
      <c r="B49" s="41" t="str">
        <f t="shared" si="4"/>
        <v>normal pop</v>
      </c>
      <c r="C49" s="41" t="str">
        <f t="shared" si="4"/>
        <v>Kayla</v>
      </c>
      <c r="D49" s="41" t="str">
        <f t="shared" si="4"/>
        <v>right</v>
      </c>
      <c r="E49" s="118">
        <f t="shared" si="4"/>
        <v>84</v>
      </c>
      <c r="F49" s="119">
        <f t="shared" si="4"/>
        <v>5</v>
      </c>
      <c r="G49" s="118">
        <f t="shared" si="4"/>
        <v>95.631739370204201</v>
      </c>
      <c r="H49" s="42">
        <f t="shared" si="4"/>
        <v>2.3263478740408408</v>
      </c>
      <c r="I49" s="43">
        <f t="shared" si="4"/>
        <v>0.01</v>
      </c>
      <c r="J49" s="103"/>
      <c r="K49" s="16"/>
      <c r="L49" s="25" t="str">
        <f t="shared" si="3"/>
        <v>x</v>
      </c>
      <c r="M49" s="25" t="str">
        <f t="shared" si="3"/>
        <v>Empirical Rule</v>
      </c>
      <c r="N49" s="16"/>
      <c r="O49" s="38"/>
      <c r="P49" s="38"/>
      <c r="Q49" s="44" t="s">
        <v>174</v>
      </c>
      <c r="R49" s="45" t="s">
        <v>175</v>
      </c>
      <c r="S49" s="45" t="str">
        <f>B67&amp;" "&amp;S47</f>
        <v>normal pop X1</v>
      </c>
      <c r="T49" s="45" t="str">
        <f>B68&amp;" "&amp;T47</f>
        <v xml:space="preserve"> X2</v>
      </c>
      <c r="U49" s="45" t="str">
        <f>B71&amp;" "&amp;U47</f>
        <v xml:space="preserve"> X3</v>
      </c>
      <c r="V49" s="38"/>
      <c r="W49" s="23">
        <v>-1.6666666666666696</v>
      </c>
      <c r="X49" s="23">
        <v>6.2000000000000006E-2</v>
      </c>
      <c r="Y49" s="23">
        <f t="shared" si="0"/>
        <v>6.2000000000000006E-2</v>
      </c>
      <c r="Z49" s="23" t="str">
        <f t="shared" si="1"/>
        <v>x</v>
      </c>
    </row>
    <row r="50" spans="1:26" ht="16" x14ac:dyDescent="0.2">
      <c r="A50" s="41">
        <f t="shared" si="4"/>
        <v>0</v>
      </c>
      <c r="B50" s="41">
        <f t="shared" si="4"/>
        <v>0</v>
      </c>
      <c r="C50" s="41">
        <f t="shared" si="4"/>
        <v>0</v>
      </c>
      <c r="D50" s="41">
        <f t="shared" si="4"/>
        <v>0</v>
      </c>
      <c r="E50" s="118">
        <f t="shared" si="4"/>
        <v>0</v>
      </c>
      <c r="F50" s="119">
        <f t="shared" si="4"/>
        <v>0</v>
      </c>
      <c r="G50" s="120">
        <f t="shared" si="4"/>
        <v>0</v>
      </c>
      <c r="H50" s="42">
        <f t="shared" si="4"/>
        <v>0</v>
      </c>
      <c r="I50" s="43">
        <f t="shared" si="4"/>
        <v>0</v>
      </c>
      <c r="J50" s="102"/>
      <c r="K50" s="16"/>
      <c r="L50" s="25" t="str">
        <f t="shared" si="3"/>
        <v>x</v>
      </c>
      <c r="M50" s="25" t="str">
        <f t="shared" si="3"/>
        <v>Cumulative %</v>
      </c>
      <c r="N50" s="16"/>
      <c r="O50" s="58" t="s">
        <v>179</v>
      </c>
      <c r="P50" s="58">
        <f>C121-C115</f>
        <v>6</v>
      </c>
      <c r="Q50" s="46">
        <f>C115</f>
        <v>-3</v>
      </c>
      <c r="R50" s="81">
        <f>IF(
    LEFT($B$67,1) ="T",
    _xlfn.T.DIST(Q50, $A$67-1, FALSE),
    _xlfn.NORM.S.DIST(Q50, FALSE)
)</f>
        <v>4.4318484119380075E-3</v>
      </c>
      <c r="S50" s="81" t="e" cm="1">
        <f t="array" ref="S50">_xlfn.IFS(
    FALSE, N("Check if X1 shading is ON"),
    $S$48&lt;&gt;"x", NA(),
    FALSE, N("Check if case is 'LEFT' and x axis value less than z score"),
    AND($D$67 = "LEFT", $Q50 &lt; IF($H$67="", 0, $H$67)), $R50,
    FALSE, N("Check if case is 'RIGHT' and x axis value greater than z score"),
    AND($D$67 = "RIGHT", $Q50 &gt; IF($H$67="", 0, $H$67)), $R50,
    FALSE, N("Default case: Return NA()"),
    TRUE, NA()
)</f>
        <v>#N/A</v>
      </c>
      <c r="T50" s="81" t="e" cm="1">
        <f t="array" ref="T50">_xlfn.IFS(
    FALSE, N("Check if X1 shading is ON"),
    $S$48&lt;&gt;"x", NA(),
    FALSE, N("Check if case is 'LEFT' and x axis value less than z score"),
    AND($D$68 = "LEFT", $Q50 &lt; IF($H$68="", 0, $H$68)), $R50,
    FALSE, N("Check if case is 'RIGHT' and x axis value greater than z score"),
    AND($D$68 = "RIGHT", $Q50 &gt; IF($H$68="", 0, $H$68)), $R50,
    FALSE, N("Default case: Return NA()"),
    TRUE, NA()
)</f>
        <v>#N/A</v>
      </c>
      <c r="U50" s="81" t="e" cm="1">
        <f t="array" ref="U50">_xlfn.IFS(
    FALSE, N("Check if X1 shading is ON"),
    $U$48&lt;&gt;"x", NA(),
    FALSE, N("Check if case is 'LEFT' and x axis value less than z score"),
    AND($D$71 = "LEFT", $Q50 &lt; IF($H$71="", 0, $H$71)), $R50,
    FALSE, N("Check if case is 'RIGHT' and x axis value greater than z score"),
    AND($D$71 = "RIGHT", $Q50 &gt; IF($H$71="", 0, $H$71)), $R50,
    FALSE, N("Check if case is 'TWO' and both directions"),
    AND(
        $D$71 = "TWO",
        OR($Q50 &lt; -ABS($H$71), $Q50 &gt; ABS($H$71))
    ), $R50,
    FALSE, N("Default case: Return NA()"),
    TRUE, NA()
)</f>
        <v>#VALUE!</v>
      </c>
      <c r="V50" s="38"/>
      <c r="W50" s="23">
        <v>-1.5000000000000027</v>
      </c>
      <c r="X50" s="23">
        <v>6.2000000000000006E-2</v>
      </c>
      <c r="Y50" s="23">
        <f t="shared" si="0"/>
        <v>6.2000000000000006E-2</v>
      </c>
      <c r="Z50" s="23" t="str">
        <f t="shared" si="1"/>
        <v>x</v>
      </c>
    </row>
    <row r="51" spans="1:26" ht="18" customHeight="1" x14ac:dyDescent="0.2">
      <c r="A51" s="39"/>
      <c r="B51" s="39"/>
      <c r="C51" s="39"/>
      <c r="D51" s="39"/>
      <c r="E51" s="121"/>
      <c r="F51" s="16"/>
      <c r="G51" s="16"/>
      <c r="H51" s="16"/>
      <c r="I51" s="16"/>
      <c r="J51" s="102"/>
      <c r="K51" s="16"/>
      <c r="L51" s="25" t="str">
        <f t="shared" si="3"/>
        <v>x</v>
      </c>
      <c r="M51" s="25" t="str">
        <f t="shared" si="3"/>
        <v>series1&amp;2 raw scale</v>
      </c>
      <c r="N51" s="16"/>
      <c r="O51" s="58" t="s">
        <v>183</v>
      </c>
      <c r="P51" s="58">
        <v>144</v>
      </c>
      <c r="Q51" s="46">
        <f t="shared" ref="Q51:Q114" si="5">Q50+$P$52</f>
        <v>-2.9583333333333335</v>
      </c>
      <c r="R51" s="81">
        <f t="shared" ref="R51:R114" si="6">IF(
    LEFT($B$67,1) ="T",
    _xlfn.T.DIST(Q51, $A$67-1, FALSE),
    _xlfn.NORM.S.DIST(Q51, FALSE)
)</f>
        <v>5.0175847389326532E-3</v>
      </c>
      <c r="S51" s="81" t="e" cm="1">
        <f t="array" ref="S51">_xlfn.IFS(
    FALSE, N("Check if X1 shading is ON"),
    $S$48&lt;&gt;"x", NA(),
    FALSE, N("Check if case is 'LEFT' and x axis value less than z score"),
    AND($D$67 = "LEFT", $Q51 &lt; IF($H$67="", 0, $H$67)), $R51,
    FALSE, N("Check if case is 'RIGHT' and x axis value greater than z score"),
    AND($D$67 = "RIGHT", $Q51 &gt; IF($H$67="", 0, $H$67)), $R51,
    FALSE, N("Check if case is 'TWO' and both directions"),
    AND(
        $D$67 = "TWO",
        OR($Q51 &lt; -ABS($H$67), $Q51 &gt; ABS($H$68))
    ), $R51,
    FALSE, N("Default case: Return NA()"),
    TRUE, NA()
)</f>
        <v>#VALUE!</v>
      </c>
      <c r="T51" s="81" t="e" cm="1">
        <f t="array" ref="T51">_xlfn.IFS(
    FALSE, N("Check if X1 shading is ON"),
    $S$48&lt;&gt;"x", NA(),
    FALSE, N("Check if case is 'LEFT' and x axis value less than z score"),
    AND($D$68 = "LEFT", $Q51 &lt; IF($H$68="", 0, $H$68)), $R51,
    FALSE, N("Check if case is 'RIGHT' and x axis value greater than z score"),
    AND($D$68 = "RIGHT", $Q51 &gt; IF($H$68="", 0, $H$68)), $R51,
    FALSE, N("Default case: Return NA()"),
    TRUE, NA()
)</f>
        <v>#N/A</v>
      </c>
      <c r="U51" s="81" t="e" cm="1">
        <f t="array" ref="U51">_xlfn.IFS(
    FALSE, N("Check if X1 shading is ON"),
    $U$48&lt;&gt;"x", NA(),
    FALSE, N("Check if case is 'LEFT' and x axis value less than z score"),
    AND($D$71 = "LEFT", $Q51 &lt; IF($H$71="", 0, $H$71)), $R51,
    FALSE, N("Check if case is 'RIGHT' and x axis value greater than z score"),
    AND($D$71 = "RIGHT", $Q51 &gt; IF($H$71="", 0, $H$71)), $R51,
    FALSE, N("Check if case is 'TWO' and both directions"),
    AND(
        $D$71 = "TWO",
        OR($Q51 &lt; -ABS($H$71), $Q51 &gt; ABS($H$71))
    ), $R51,
    FALSE, N("Default case: Return NA()"),
    TRUE, NA()
)</f>
        <v>#VALUE!</v>
      </c>
      <c r="V51" s="38"/>
      <c r="W51" s="23">
        <v>-1.3333333333333357</v>
      </c>
      <c r="X51" s="23">
        <v>6.2000000000000006E-2</v>
      </c>
      <c r="Y51" s="23">
        <f t="shared" si="0"/>
        <v>6.2000000000000006E-2</v>
      </c>
      <c r="Z51" s="23" t="str">
        <f t="shared" si="1"/>
        <v>x</v>
      </c>
    </row>
    <row r="52" spans="1:26" ht="16" x14ac:dyDescent="0.2">
      <c r="A52" s="39"/>
      <c r="B52" s="16"/>
      <c r="C52" s="16"/>
      <c r="D52" s="41" t="str">
        <f t="shared" ref="D52:I53" si="7">F30</f>
        <v>shading</v>
      </c>
      <c r="E52" s="41" t="str">
        <f t="shared" si="7"/>
        <v>pop mean</v>
      </c>
      <c r="F52" s="41" t="str">
        <f t="shared" si="7"/>
        <v>expected variability</v>
      </c>
      <c r="G52" s="41" t="str">
        <f t="shared" si="7"/>
        <v>value</v>
      </c>
      <c r="H52" s="41" t="str">
        <f t="shared" si="7"/>
        <v>z score</v>
      </c>
      <c r="I52" s="41" t="str">
        <f t="shared" si="7"/>
        <v>probability of x</v>
      </c>
      <c r="J52" s="104"/>
      <c r="K52" s="16"/>
      <c r="L52" s="25">
        <f t="shared" si="3"/>
        <v>0</v>
      </c>
      <c r="M52" s="25" t="str">
        <f t="shared" si="3"/>
        <v>series1&amp;2 stdev</v>
      </c>
      <c r="N52" s="16"/>
      <c r="O52" s="58" t="s">
        <v>187</v>
      </c>
      <c r="P52" s="58">
        <f>P50/P51</f>
        <v>4.1666666666666664E-2</v>
      </c>
      <c r="Q52" s="46">
        <f t="shared" si="5"/>
        <v>-2.916666666666667</v>
      </c>
      <c r="R52" s="81">
        <f t="shared" si="6"/>
        <v>5.6708812194458807E-3</v>
      </c>
      <c r="S52" s="81" t="e" cm="1">
        <f t="array" ref="S52">_xlfn.IFS(
    FALSE, N("Check if X1 shading is ON"),
    $S$48&lt;&gt;"x", NA(),
    FALSE, N("Check if case is 'LEFT' and x axis value less than z score"),
    AND($D$67 = "LEFT", $Q52 &lt; IF($H$67="", 0, $H$67)), $R52,
    FALSE, N("Check if case is 'RIGHT' and x axis value greater than z score"),
    AND($D$67 = "RIGHT", $Q52 &gt; IF($H$67="", 0, $H$67)), $R52,
    FALSE, N("Check if case is 'TWO' and both directions"),
    AND(
        $D$67 = "TWO",
        OR($Q52 &lt; -ABS($H$67), $Q52 &gt; ABS($H$68))
    ), $R52,
    FALSE, N("Default case: Return NA()"),
    TRUE, NA()
)</f>
        <v>#VALUE!</v>
      </c>
      <c r="T52" s="81" t="e" cm="1">
        <f t="array" ref="T52">_xlfn.IFS(
    FALSE, N("Check if X1 shading is ON"),
    $S$48&lt;&gt;"x", NA(),
    FALSE, N("Check if case is 'LEFT' and x axis value less than z score"),
    AND($D$68 = "LEFT", $Q52 &lt; IF($H$68="", 0, $H$68)), $R52,
    FALSE, N("Check if case is 'RIGHT' and x axis value greater than z score"),
    AND($D$68 = "RIGHT", $Q52 &gt; IF($H$68="", 0, $H$68)), $R52,
    FALSE, N("Default case: Return NA()"),
    TRUE, NA()
)</f>
        <v>#N/A</v>
      </c>
      <c r="U52" s="81" t="e" cm="1">
        <f t="array" ref="U52">_xlfn.IFS(
    FALSE, N("Check if X1 shading is ON"),
    $U$48&lt;&gt;"x", NA(),
    FALSE, N("Check if case is 'LEFT' and x axis value less than z score"),
    AND($D$71 = "LEFT", $Q52 &lt; IF($H$71="", 0, $H$71)), $R52,
    FALSE, N("Check if case is 'RIGHT' and x axis value greater than z score"),
    AND($D$71 = "RIGHT", $Q52 &gt; IF($H$71="", 0, $H$71)), $R52,
    FALSE, N("Check if case is 'TWO' and both directions"),
    AND(
        $D$71 = "TWO",
        OR($Q52 &lt; -ABS($H$71), $Q52 &gt; ABS($H$71))
    ), $R52,
    FALSE, N("Default case: Return NA()"),
    TRUE, NA()
)</f>
        <v>#VALUE!</v>
      </c>
      <c r="V52" s="38"/>
      <c r="W52" s="23">
        <v>-1.1666666666666687</v>
      </c>
      <c r="X52" s="23">
        <v>6.2000000000000006E-2</v>
      </c>
      <c r="Y52" s="23">
        <f t="shared" si="0"/>
        <v>6.2000000000000006E-2</v>
      </c>
      <c r="Z52" s="23" t="str">
        <f t="shared" si="1"/>
        <v>x</v>
      </c>
    </row>
    <row r="53" spans="1:26" ht="16" x14ac:dyDescent="0.2">
      <c r="A53" s="41">
        <f>A49</f>
        <v>1</v>
      </c>
      <c r="B53" s="41">
        <f>D31</f>
        <v>0</v>
      </c>
      <c r="C53" s="41">
        <f>E31</f>
        <v>0</v>
      </c>
      <c r="D53" s="41">
        <f t="shared" si="7"/>
        <v>0</v>
      </c>
      <c r="E53" s="120">
        <f t="shared" si="7"/>
        <v>0</v>
      </c>
      <c r="F53" s="122">
        <f t="shared" si="7"/>
        <v>0</v>
      </c>
      <c r="G53" s="120">
        <f t="shared" si="7"/>
        <v>0</v>
      </c>
      <c r="H53" s="42">
        <f t="shared" si="7"/>
        <v>0</v>
      </c>
      <c r="I53" s="43">
        <f t="shared" si="7"/>
        <v>0</v>
      </c>
      <c r="J53" s="102"/>
      <c r="K53" s="16"/>
      <c r="L53" s="25" t="str">
        <f t="shared" si="3"/>
        <v>x</v>
      </c>
      <c r="M53" s="25" t="str">
        <f t="shared" si="3"/>
        <v>Labels</v>
      </c>
      <c r="N53" s="16"/>
      <c r="O53" s="38"/>
      <c r="P53" s="38"/>
      <c r="Q53" s="46">
        <f t="shared" si="5"/>
        <v>-2.8750000000000004</v>
      </c>
      <c r="R53" s="81">
        <f t="shared" si="6"/>
        <v>6.3981203107235513E-3</v>
      </c>
      <c r="S53" s="81" t="e" cm="1">
        <f t="array" ref="S53">_xlfn.IFS(
    FALSE, N("Check if X1 shading is ON"),
    $S$48&lt;&gt;"x", NA(),
    FALSE, N("Check if case is 'LEFT' and x axis value less than z score"),
    AND($D$67 = "LEFT", $Q53 &lt; IF($H$67="", 0, $H$67)), $R53,
    FALSE, N("Check if case is 'RIGHT' and x axis value greater than z score"),
    AND($D$67 = "RIGHT", $Q53 &gt; IF($H$67="", 0, $H$67)), $R53,
    FALSE, N("Check if case is 'TWO' and both directions"),
    AND(
        $D$67 = "TWO",
        OR($Q53 &lt; -ABS($H$67), $Q53 &gt; ABS($H$68))
    ), $R53,
    FALSE, N("Default case: Return NA()"),
    TRUE, NA()
)</f>
        <v>#VALUE!</v>
      </c>
      <c r="T53" s="81" t="e" cm="1">
        <f t="array" ref="T53">_xlfn.IFS(
    FALSE, N("Check if X1 shading is ON"),
    $S$48&lt;&gt;"x", NA(),
    FALSE, N("Check if case is 'LEFT' and x axis value less than z score"),
    AND($D$68 = "LEFT", $Q53 &lt; IF($H$68="", 0, $H$68)), $R53,
    FALSE, N("Check if case is 'RIGHT' and x axis value greater than z score"),
    AND($D$68 = "RIGHT", $Q53 &gt; IF($H$68="", 0, $H$68)), $R53,
    FALSE, N("Default case: Return NA()"),
    TRUE, NA()
)</f>
        <v>#N/A</v>
      </c>
      <c r="U53" s="81" t="e" cm="1">
        <f t="array" ref="U53">_xlfn.IFS(
    FALSE, N("Check if X1 shading is ON"),
    $U$48&lt;&gt;"x", NA(),
    FALSE, N("Check if case is 'LEFT' and x axis value less than z score"),
    AND($D$71 = "LEFT", $Q53 &lt; IF($H$71="", 0, $H$71)), $R53,
    FALSE, N("Check if case is 'RIGHT' and x axis value greater than z score"),
    AND($D$71 = "RIGHT", $Q53 &gt; IF($H$71="", 0, $H$71)), $R53,
    FALSE, N("Check if case is 'TWO' and both directions"),
    AND(
        $D$71 = "TWO",
        OR($Q53 &lt; -ABS($H$71), $Q53 &gt; ABS($H$71))
    ), $R53,
    FALSE, N("Default case: Return NA()"),
    TRUE, NA()
)</f>
        <v>#VALUE!</v>
      </c>
      <c r="V53" s="38"/>
      <c r="W53" s="23">
        <v>-0.83333333333333526</v>
      </c>
      <c r="X53" s="23">
        <v>6.2000000000000006E-2</v>
      </c>
      <c r="Y53" s="23">
        <f t="shared" si="0"/>
        <v>6.2000000000000006E-2</v>
      </c>
      <c r="Z53" s="23" t="str">
        <f t="shared" si="1"/>
        <v>x</v>
      </c>
    </row>
    <row r="54" spans="1:26" ht="15" customHeight="1" thickBot="1" x14ac:dyDescent="0.25">
      <c r="A54" s="105"/>
      <c r="B54" s="105"/>
      <c r="C54" s="105"/>
      <c r="D54" s="106"/>
      <c r="E54" s="106"/>
      <c r="F54" s="106"/>
      <c r="G54" s="106"/>
      <c r="H54" s="106"/>
      <c r="I54" s="106"/>
      <c r="J54" s="107"/>
      <c r="K54" s="16"/>
      <c r="L54" s="25" t="str">
        <f t="shared" si="3"/>
        <v>x</v>
      </c>
      <c r="M54" s="25" t="str">
        <f t="shared" si="3"/>
        <v>shading</v>
      </c>
      <c r="N54" s="16"/>
      <c r="O54" s="38"/>
      <c r="P54" s="38"/>
      <c r="Q54" s="46">
        <f t="shared" si="5"/>
        <v>-2.8333333333333339</v>
      </c>
      <c r="R54" s="81">
        <f t="shared" si="6"/>
        <v>7.2060997646092168E-3</v>
      </c>
      <c r="S54" s="81" t="e" cm="1">
        <f t="array" ref="S54">_xlfn.IFS(
    FALSE, N("Check if X1 shading is ON"),
    $S$48&lt;&gt;"x", NA(),
    FALSE, N("Check if case is 'LEFT' and x axis value less than z score"),
    AND($D$67 = "LEFT", $Q54 &lt; IF($H$67="", 0, $H$67)), $R54,
    FALSE, N("Check if case is 'RIGHT' and x axis value greater than z score"),
    AND($D$67 = "RIGHT", $Q54 &gt; IF($H$67="", 0, $H$67)), $R54,
    FALSE, N("Check if case is 'TWO' and both directions"),
    AND(
        $D$67 = "TWO",
        OR($Q54 &lt; -ABS($H$67), $Q54 &gt; ABS($H$68))
    ), $R54,
    FALSE, N("Default case: Return NA()"),
    TRUE, NA()
)</f>
        <v>#VALUE!</v>
      </c>
      <c r="T54" s="81" t="e" cm="1">
        <f t="array" ref="T54">_xlfn.IFS(
    FALSE, N("Check if X1 shading is ON"),
    $S$48&lt;&gt;"x", NA(),
    FALSE, N("Check if case is 'LEFT' and x axis value less than z score"),
    AND($D$68 = "LEFT", $Q54 &lt; IF($H$68="", 0, $H$68)), $R54,
    FALSE, N("Check if case is 'RIGHT' and x axis value greater than z score"),
    AND($D$68 = "RIGHT", $Q54 &gt; IF($H$68="", 0, $H$68)), $R54,
    FALSE, N("Default case: Return NA()"),
    TRUE, NA()
)</f>
        <v>#N/A</v>
      </c>
      <c r="U54" s="81" t="e" cm="1">
        <f t="array" ref="U54">_xlfn.IFS(
    FALSE, N("Check if X1 shading is ON"),
    $U$48&lt;&gt;"x", NA(),
    FALSE, N("Check if case is 'LEFT' and x axis value less than z score"),
    AND($D$71 = "LEFT", $Q54 &lt; IF($H$71="", 0, $H$71)), $R54,
    FALSE, N("Check if case is 'RIGHT' and x axis value greater than z score"),
    AND($D$71 = "RIGHT", $Q54 &gt; IF($H$71="", 0, $H$71)), $R54,
    FALSE, N("Check if case is 'TWO' and both directions"),
    AND(
        $D$71 = "TWO",
        OR($Q54 &lt; -ABS($H$71), $Q54 &gt; ABS($H$71))
    ), $R54,
    FALSE, N("Default case: Return NA()"),
    TRUE, NA()
)</f>
        <v>#VALUE!</v>
      </c>
      <c r="V54" s="38"/>
      <c r="W54" s="23">
        <v>-0.66666666666666874</v>
      </c>
      <c r="X54" s="23">
        <v>6.2000000000000006E-2</v>
      </c>
      <c r="Y54" s="23">
        <f t="shared" si="0"/>
        <v>6.2000000000000006E-2</v>
      </c>
      <c r="Z54" s="23" t="str">
        <f t="shared" si="1"/>
        <v>x</v>
      </c>
    </row>
    <row r="55" spans="1:26" ht="16" x14ac:dyDescent="0.2">
      <c r="A55" s="39"/>
      <c r="B55" s="39"/>
      <c r="C55" s="39"/>
      <c r="D55" s="39"/>
      <c r="E55" s="121"/>
      <c r="F55" s="121"/>
      <c r="G55" s="121"/>
      <c r="H55" s="46"/>
      <c r="I55" s="47"/>
      <c r="J55" s="38"/>
      <c r="K55" s="16"/>
      <c r="L55" s="25" t="str">
        <f t="shared" si="3"/>
        <v>x</v>
      </c>
      <c r="M55" s="25" t="str">
        <f t="shared" si="3"/>
        <v>-label raw</v>
      </c>
      <c r="N55" s="16"/>
      <c r="O55" s="38"/>
      <c r="P55" s="38"/>
      <c r="Q55" s="46">
        <f t="shared" si="5"/>
        <v>-2.7916666666666674</v>
      </c>
      <c r="R55" s="81">
        <f t="shared" si="6"/>
        <v>8.1020357469784796E-3</v>
      </c>
      <c r="S55" s="81" t="e" cm="1">
        <f t="array" ref="S55">_xlfn.IFS(
    FALSE, N("Check if X1 shading is ON"),
    $S$48&lt;&gt;"x", NA(),
    FALSE, N("Check if case is 'LEFT' and x axis value less than z score"),
    AND($D$67 = "LEFT", $Q55 &lt; IF($H$67="", 0, $H$67)), $R55,
    FALSE, N("Check if case is 'RIGHT' and x axis value greater than z score"),
    AND($D$67 = "RIGHT", $Q55 &gt; IF($H$67="", 0, $H$67)), $R55,
    FALSE, N("Check if case is 'TWO' and both directions"),
    AND(
        $D$67 = "TWO",
        OR($Q55 &lt; -ABS($H$67), $Q55 &gt; ABS($H$68))
    ), $R55,
    FALSE, N("Default case: Return NA()"),
    TRUE, NA()
)</f>
        <v>#VALUE!</v>
      </c>
      <c r="T55" s="81" t="e" cm="1">
        <f t="array" ref="T55">_xlfn.IFS(
    FALSE, N("Check if X1 shading is ON"),
    $S$48&lt;&gt;"x", NA(),
    FALSE, N("Check if case is 'LEFT' and x axis value less than z score"),
    AND($D$68 = "LEFT", $Q55 &lt; IF($H$68="", 0, $H$68)), $R55,
    FALSE, N("Check if case is 'RIGHT' and x axis value greater than z score"),
    AND($D$68 = "RIGHT", $Q55 &gt; IF($H$68="", 0, $H$68)), $R55,
    FALSE, N("Default case: Return NA()"),
    TRUE, NA()
)</f>
        <v>#N/A</v>
      </c>
      <c r="U55" s="81" t="e" cm="1">
        <f t="array" ref="U55">_xlfn.IFS(
    FALSE, N("Check if X1 shading is ON"),
    $U$48&lt;&gt;"x", NA(),
    FALSE, N("Check if case is 'LEFT' and x axis value less than z score"),
    AND($D$71 = "LEFT", $Q55 &lt; IF($H$71="", 0, $H$71)), $R55,
    FALSE, N("Check if case is 'RIGHT' and x axis value greater than z score"),
    AND($D$71 = "RIGHT", $Q55 &gt; IF($H$71="", 0, $H$71)), $R55,
    FALSE, N("Check if case is 'TWO' and both directions"),
    AND(
        $D$71 = "TWO",
        OR($Q55 &lt; -ABS($H$71), $Q55 &gt; ABS($H$71))
    ), $R55,
    FALSE, N("Default case: Return NA()"),
    TRUE, NA()
)</f>
        <v>#VALUE!</v>
      </c>
      <c r="V55" s="38"/>
      <c r="W55" s="23">
        <v>-0.50000000000000222</v>
      </c>
      <c r="X55" s="23">
        <v>6.2000000000000006E-2</v>
      </c>
      <c r="Y55" s="23">
        <f t="shared" si="0"/>
        <v>6.2000000000000006E-2</v>
      </c>
      <c r="Z55" s="23" t="str">
        <f t="shared" si="1"/>
        <v>x</v>
      </c>
    </row>
    <row r="56" spans="1:26" ht="16" x14ac:dyDescent="0.2">
      <c r="A56" s="4" t="s">
        <v>201</v>
      </c>
      <c r="B56" s="16"/>
      <c r="C56" s="39"/>
      <c r="D56" s="49" t="str">
        <f t="shared" ref="D56:I56" si="8">D47</f>
        <v>Shaded area</v>
      </c>
      <c r="E56" s="49" t="str">
        <f t="shared" si="8"/>
        <v>Pop mean</v>
      </c>
      <c r="F56" s="49" t="str">
        <f t="shared" si="8"/>
        <v>Standard Deviation</v>
      </c>
      <c r="G56" s="49" t="str">
        <f t="shared" si="8"/>
        <v>Raw value</v>
      </c>
      <c r="H56" s="49" t="str">
        <f t="shared" si="8"/>
        <v>z score</v>
      </c>
      <c r="I56" s="49" t="str">
        <f t="shared" si="8"/>
        <v>Probability of x</v>
      </c>
      <c r="J56" s="38"/>
      <c r="K56" s="16"/>
      <c r="L56" s="25" t="str">
        <f t="shared" si="3"/>
        <v>x</v>
      </c>
      <c r="M56" s="25" t="str">
        <f t="shared" si="3"/>
        <v>-label standard</v>
      </c>
      <c r="N56" s="16"/>
      <c r="O56" s="38"/>
      <c r="P56" s="38"/>
      <c r="Q56" s="46">
        <f t="shared" si="5"/>
        <v>-2.7500000000000009</v>
      </c>
      <c r="R56" s="81">
        <f t="shared" si="6"/>
        <v>9.0935625015910286E-3</v>
      </c>
      <c r="S56" s="81" t="e" cm="1">
        <f t="array" ref="S56">_xlfn.IFS(
    FALSE, N("Check if X1 shading is ON"),
    $S$48&lt;&gt;"x", NA(),
    FALSE, N("Check if case is 'LEFT' and x axis value less than z score"),
    AND($D$67 = "LEFT", $Q56 &lt; IF($H$67="", 0, $H$67)), $R56,
    FALSE, N("Check if case is 'RIGHT' and x axis value greater than z score"),
    AND($D$67 = "RIGHT", $Q56 &gt; IF($H$67="", 0, $H$67)), $R56,
    FALSE, N("Check if case is 'TWO' and both directions"),
    AND(
        $D$67 = "TWO",
        OR($Q56 &lt; -ABS($H$67), $Q56 &gt; ABS($H$68))
    ), $R56,
    FALSE, N("Default case: Return NA()"),
    TRUE, NA()
)</f>
        <v>#VALUE!</v>
      </c>
      <c r="T56" s="81" t="e" cm="1">
        <f t="array" ref="T56">_xlfn.IFS(
    FALSE, N("Check if X1 shading is ON"),
    $S$48&lt;&gt;"x", NA(),
    FALSE, N("Check if case is 'LEFT' and x axis value less than z score"),
    AND($D$68 = "LEFT", $Q56 &lt; IF($H$68="", 0, $H$68)), $R56,
    FALSE, N("Check if case is 'RIGHT' and x axis value greater than z score"),
    AND($D$68 = "RIGHT", $Q56 &gt; IF($H$68="", 0, $H$68)), $R56,
    FALSE, N("Default case: Return NA()"),
    TRUE, NA()
)</f>
        <v>#N/A</v>
      </c>
      <c r="U56" s="81" t="e" cm="1">
        <f t="array" ref="U56">_xlfn.IFS(
    FALSE, N("Check if X1 shading is ON"),
    $U$48&lt;&gt;"x", NA(),
    FALSE, N("Check if case is 'LEFT' and x axis value less than z score"),
    AND($D$71 = "LEFT", $Q56 &lt; IF($H$71="", 0, $H$71)), $R56,
    FALSE, N("Check if case is 'RIGHT' and x axis value greater than z score"),
    AND($D$71 = "RIGHT", $Q56 &gt; IF($H$71="", 0, $H$71)), $R56,
    FALSE, N("Check if case is 'TWO' and both directions"),
    AND(
        $D$71 = "TWO",
        OR($Q56 &lt; -ABS($H$71), $Q56 &gt; ABS($H$71))
    ), $R56,
    FALSE, N("Default case: Return NA()"),
    TRUE, NA()
)</f>
        <v>#VALUE!</v>
      </c>
      <c r="V56" s="38"/>
      <c r="W56" s="23">
        <v>-0.33333333333333548</v>
      </c>
      <c r="X56" s="23">
        <v>6.2000000000000006E-2</v>
      </c>
      <c r="Y56" s="23">
        <f t="shared" si="0"/>
        <v>6.2000000000000006E-2</v>
      </c>
      <c r="Z56" s="23" t="str">
        <f t="shared" si="1"/>
        <v>x</v>
      </c>
    </row>
    <row r="57" spans="1:26" ht="16" x14ac:dyDescent="0.2">
      <c r="A57" s="40" t="s">
        <v>166</v>
      </c>
      <c r="B57" s="19" t="s">
        <v>167</v>
      </c>
      <c r="C57" s="19" t="s">
        <v>168</v>
      </c>
      <c r="D57" s="19" t="s">
        <v>169</v>
      </c>
      <c r="E57" s="20" t="s">
        <v>3</v>
      </c>
      <c r="F57" s="40" t="str">
        <f>IFERROR(LEFT(F48, FIND(")", F48)),F48)</f>
        <v>σ</v>
      </c>
      <c r="G57" s="20" t="str">
        <f>G48</f>
        <v>x</v>
      </c>
      <c r="H57" s="20" t="str">
        <f>H48</f>
        <v>z score</v>
      </c>
      <c r="I57" s="20" t="str">
        <f>I48</f>
        <v>P(x)</v>
      </c>
      <c r="J57" s="16"/>
      <c r="K57" s="16"/>
      <c r="L57" s="25" t="str">
        <f t="shared" si="3"/>
        <v>x</v>
      </c>
      <c r="M57" s="25" t="str">
        <f t="shared" si="3"/>
        <v>-label probability</v>
      </c>
      <c r="N57" s="16"/>
      <c r="O57" s="38"/>
      <c r="P57" s="38"/>
      <c r="Q57" s="46">
        <f t="shared" si="5"/>
        <v>-2.7083333333333344</v>
      </c>
      <c r="R57" s="81">
        <f t="shared" si="6"/>
        <v>1.0188728126088616E-2</v>
      </c>
      <c r="S57" s="81" t="e" cm="1">
        <f t="array" ref="S57">_xlfn.IFS(
    FALSE, N("Check if X1 shading is ON"),
    $S$48&lt;&gt;"x", NA(),
    FALSE, N("Check if case is 'LEFT' and x axis value less than z score"),
    AND($D$67 = "LEFT", $Q57 &lt; IF($H$67="", 0, $H$67)), $R57,
    FALSE, N("Check if case is 'RIGHT' and x axis value greater than z score"),
    AND($D$67 = "RIGHT", $Q57 &gt; IF($H$67="", 0, $H$67)), $R57,
    FALSE, N("Check if case is 'TWO' and both directions"),
    AND(
        $D$67 = "TWO",
        OR($Q57 &lt; -ABS($H$67), $Q57 &gt; ABS($H$68))
    ), $R57,
    FALSE, N("Default case: Return NA()"),
    TRUE, NA()
)</f>
        <v>#VALUE!</v>
      </c>
      <c r="T57" s="81" t="e" cm="1">
        <f t="array" ref="T57">_xlfn.IFS(
    FALSE, N("Check if X1 shading is ON"),
    $S$48&lt;&gt;"x", NA(),
    FALSE, N("Check if case is 'LEFT' and x axis value less than z score"),
    AND($D$68 = "LEFT", $Q57 &lt; IF($H$68="", 0, $H$68)), $R57,
    FALSE, N("Check if case is 'RIGHT' and x axis value greater than z score"),
    AND($D$68 = "RIGHT", $Q57 &gt; IF($H$68="", 0, $H$68)), $R57,
    FALSE, N("Default case: Return NA()"),
    TRUE, NA()
)</f>
        <v>#N/A</v>
      </c>
      <c r="U57" s="81" t="e" cm="1">
        <f t="array" ref="U57">_xlfn.IFS(
    FALSE, N("Check if X1 shading is ON"),
    $U$48&lt;&gt;"x", NA(),
    FALSE, N("Check if case is 'LEFT' and x axis value less than z score"),
    AND($D$71 = "LEFT", $Q57 &lt; IF($H$71="", 0, $H$71)), $R57,
    FALSE, N("Check if case is 'RIGHT' and x axis value greater than z score"),
    AND($D$71 = "RIGHT", $Q57 &gt; IF($H$71="", 0, $H$71)), $R57,
    FALSE, N("Check if case is 'TWO' and both directions"),
    AND(
        $D$71 = "TWO",
        OR($Q57 &lt; -ABS($H$71), $Q57 &gt; ABS($H$71))
    ), $R57,
    FALSE, N("Default case: Return NA()"),
    TRUE, NA()
)</f>
        <v>#VALUE!</v>
      </c>
      <c r="V57" s="38"/>
      <c r="W57" s="23">
        <v>-0.16666666666666879</v>
      </c>
      <c r="X57" s="23">
        <v>6.2000000000000006E-2</v>
      </c>
      <c r="Y57" s="23">
        <f t="shared" si="0"/>
        <v>6.2000000000000006E-2</v>
      </c>
      <c r="Z57" s="23" t="str">
        <f t="shared" si="1"/>
        <v>x</v>
      </c>
    </row>
    <row r="58" spans="1:26" ht="16" x14ac:dyDescent="0.2">
      <c r="A58" s="41">
        <f>A49</f>
        <v>1</v>
      </c>
      <c r="B58" s="49" t="str">
        <f t="shared" ref="B58:I59" si="9">IF(B49="","",B49)</f>
        <v>normal pop</v>
      </c>
      <c r="C58" s="49" t="str">
        <f t="shared" si="9"/>
        <v>Kayla</v>
      </c>
      <c r="D58" s="49" t="str">
        <f t="shared" si="9"/>
        <v>right</v>
      </c>
      <c r="E58" s="50">
        <f t="shared" si="9"/>
        <v>84</v>
      </c>
      <c r="F58" s="51">
        <f t="shared" si="9"/>
        <v>5</v>
      </c>
      <c r="G58" s="50">
        <f t="shared" si="9"/>
        <v>95.631739370204201</v>
      </c>
      <c r="H58" s="52">
        <f t="shared" si="9"/>
        <v>2.3263478740408408</v>
      </c>
      <c r="I58" s="1">
        <f t="shared" si="9"/>
        <v>0.01</v>
      </c>
      <c r="J58" s="16"/>
      <c r="K58" s="16"/>
      <c r="L58" s="25" t="str">
        <f t="shared" si="3"/>
        <v>x</v>
      </c>
      <c r="M58" s="25" t="str">
        <f t="shared" si="3"/>
        <v>Equations</v>
      </c>
      <c r="N58" s="16"/>
      <c r="O58" s="38"/>
      <c r="P58" s="38"/>
      <c r="Q58" s="46">
        <f t="shared" si="5"/>
        <v>-2.6666666666666679</v>
      </c>
      <c r="R58" s="81">
        <f t="shared" si="6"/>
        <v>1.1395986023797402E-2</v>
      </c>
      <c r="S58" s="81" t="e" cm="1">
        <f t="array" ref="S58">_xlfn.IFS(
    FALSE, N("Check if X1 shading is ON"),
    $S$48&lt;&gt;"x", NA(),
    FALSE, N("Check if case is 'LEFT' and x axis value less than z score"),
    AND($D$67 = "LEFT", $Q58 &lt; IF($H$67="", 0, $H$67)), $R58,
    FALSE, N("Check if case is 'RIGHT' and x axis value greater than z score"),
    AND($D$67 = "RIGHT", $Q58 &gt; IF($H$67="", 0, $H$67)), $R58,
    FALSE, N("Check if case is 'TWO' and both directions"),
    AND(
        $D$67 = "TWO",
        OR($Q58 &lt; -ABS($H$67), $Q58 &gt; ABS($H$68))
    ), $R58,
    FALSE, N("Default case: Return NA()"),
    TRUE, NA()
)</f>
        <v>#VALUE!</v>
      </c>
      <c r="T58" s="81" t="e" cm="1">
        <f t="array" ref="T58">_xlfn.IFS(
    FALSE, N("Check if X1 shading is ON"),
    $S$48&lt;&gt;"x", NA(),
    FALSE, N("Check if case is 'LEFT' and x axis value less than z score"),
    AND($D$68 = "LEFT", $Q58 &lt; IF($H$68="", 0, $H$68)), $R58,
    FALSE, N("Check if case is 'RIGHT' and x axis value greater than z score"),
    AND($D$68 = "RIGHT", $Q58 &gt; IF($H$68="", 0, $H$68)), $R58,
    FALSE, N("Default case: Return NA()"),
    TRUE, NA()
)</f>
        <v>#N/A</v>
      </c>
      <c r="U58" s="81" t="e" cm="1">
        <f t="array" ref="U58">_xlfn.IFS(
    FALSE, N("Check if X1 shading is ON"),
    $U$48&lt;&gt;"x", NA(),
    FALSE, N("Check if case is 'LEFT' and x axis value less than z score"),
    AND($D$71 = "LEFT", $Q58 &lt; IF($H$71="", 0, $H$71)), $R58,
    FALSE, N("Check if case is 'RIGHT' and x axis value greater than z score"),
    AND($D$71 = "RIGHT", $Q58 &gt; IF($H$71="", 0, $H$71)), $R58,
    FALSE, N("Check if case is 'TWO' and both directions"),
    AND(
        $D$71 = "TWO",
        OR($Q58 &lt; -ABS($H$71), $Q58 &gt; ABS($H$71))
    ), $R58,
    FALSE, N("Default case: Return NA()"),
    TRUE, NA()
)</f>
        <v>#VALUE!</v>
      </c>
      <c r="V58" s="38"/>
      <c r="W58" s="23">
        <v>0.16666666666666449</v>
      </c>
      <c r="X58" s="23">
        <v>6.2000000000000006E-2</v>
      </c>
      <c r="Y58" s="23">
        <f t="shared" si="0"/>
        <v>6.2000000000000006E-2</v>
      </c>
      <c r="Z58" s="23" t="str">
        <f t="shared" si="1"/>
        <v>x</v>
      </c>
    </row>
    <row r="59" spans="1:26" ht="55" customHeight="1" x14ac:dyDescent="0.2">
      <c r="A59" s="41">
        <f>A50</f>
        <v>0</v>
      </c>
      <c r="B59" s="49">
        <f t="shared" si="9"/>
        <v>0</v>
      </c>
      <c r="C59" s="49">
        <f t="shared" si="9"/>
        <v>0</v>
      </c>
      <c r="D59" s="49">
        <f t="shared" si="9"/>
        <v>0</v>
      </c>
      <c r="E59" s="50">
        <f t="shared" si="9"/>
        <v>0</v>
      </c>
      <c r="F59" s="51">
        <f t="shared" si="9"/>
        <v>0</v>
      </c>
      <c r="G59" s="54">
        <f t="shared" si="9"/>
        <v>0</v>
      </c>
      <c r="H59" s="55">
        <f t="shared" si="9"/>
        <v>0</v>
      </c>
      <c r="I59" s="56">
        <f t="shared" si="9"/>
        <v>0</v>
      </c>
      <c r="J59" s="38"/>
      <c r="K59" s="16"/>
      <c r="L59" s="25">
        <f t="shared" si="3"/>
        <v>0</v>
      </c>
      <c r="M59" s="25" t="str">
        <f t="shared" si="3"/>
        <v>series3 raw scale</v>
      </c>
      <c r="N59" s="16"/>
      <c r="O59" s="38"/>
      <c r="P59" s="38"/>
      <c r="Q59" s="46">
        <f t="shared" si="5"/>
        <v>-2.6250000000000013</v>
      </c>
      <c r="R59" s="81">
        <f t="shared" si="6"/>
        <v>1.2724181596831387E-2</v>
      </c>
      <c r="S59" s="81" t="e" cm="1">
        <f t="array" ref="S59">_xlfn.IFS(
    FALSE, N("Check if X1 shading is ON"),
    $S$48&lt;&gt;"x", NA(),
    FALSE, N("Check if case is 'LEFT' and x axis value less than z score"),
    AND($D$67 = "LEFT", $Q59 &lt; IF($H$67="", 0, $H$67)), $R59,
    FALSE, N("Check if case is 'RIGHT' and x axis value greater than z score"),
    AND($D$67 = "RIGHT", $Q59 &gt; IF($H$67="", 0, $H$67)), $R59,
    FALSE, N("Check if case is 'TWO' and both directions"),
    AND(
        $D$67 = "TWO",
        OR($Q59 &lt; -ABS($H$67), $Q59 &gt; ABS($H$68))
    ), $R59,
    FALSE, N("Default case: Return NA()"),
    TRUE, NA()
)</f>
        <v>#VALUE!</v>
      </c>
      <c r="T59" s="81" t="e" cm="1">
        <f t="array" ref="T59">_xlfn.IFS(
    FALSE, N("Check if X1 shading is ON"),
    $S$48&lt;&gt;"x", NA(),
    FALSE, N("Check if case is 'LEFT' and x axis value less than z score"),
    AND($D$68 = "LEFT", $Q59 &lt; IF($H$68="", 0, $H$68)), $R59,
    FALSE, N("Check if case is 'RIGHT' and x axis value greater than z score"),
    AND($D$68 = "RIGHT", $Q59 &gt; IF($H$68="", 0, $H$68)), $R59,
    FALSE, N("Default case: Return NA()"),
    TRUE, NA()
)</f>
        <v>#N/A</v>
      </c>
      <c r="U59" s="81" t="e" cm="1">
        <f t="array" ref="U59">_xlfn.IFS(
    FALSE, N("Check if X1 shading is ON"),
    $U$48&lt;&gt;"x", NA(),
    FALSE, N("Check if case is 'LEFT' and x axis value less than z score"),
    AND($D$71 = "LEFT", $Q59 &lt; IF($H$71="", 0, $H$71)), $R59,
    FALSE, N("Check if case is 'RIGHT' and x axis value greater than z score"),
    AND($D$71 = "RIGHT", $Q59 &gt; IF($H$71="", 0, $H$71)), $R59,
    FALSE, N("Check if case is 'TWO' and both directions"),
    AND(
        $D$71 = "TWO",
        OR($Q59 &lt; -ABS($H$71), $Q59 &gt; ABS($H$71))
    ), $R59,
    FALSE, N("Default case: Return NA()"),
    TRUE, NA()
)</f>
        <v>#VALUE!</v>
      </c>
      <c r="V59" s="38"/>
      <c r="W59" s="23">
        <v>0.33333333333333115</v>
      </c>
      <c r="X59" s="23">
        <v>6.2000000000000006E-2</v>
      </c>
      <c r="Y59" s="23">
        <f t="shared" si="0"/>
        <v>6.2000000000000006E-2</v>
      </c>
      <c r="Z59" s="23" t="str">
        <f t="shared" si="1"/>
        <v>x</v>
      </c>
    </row>
    <row r="60" spans="1:26" ht="16" x14ac:dyDescent="0.2">
      <c r="A60" s="39"/>
      <c r="B60" s="16"/>
      <c r="C60" s="16"/>
      <c r="D60" s="16"/>
      <c r="E60" s="16"/>
      <c r="F60" s="16"/>
      <c r="G60" s="16"/>
      <c r="H60" s="16"/>
      <c r="I60" s="16"/>
      <c r="J60" s="38"/>
      <c r="K60" s="16"/>
      <c r="L60" s="25">
        <f t="shared" si="3"/>
        <v>0</v>
      </c>
      <c r="M60" s="25" t="str">
        <f t="shared" si="3"/>
        <v>series3 stdev</v>
      </c>
      <c r="N60" s="16"/>
      <c r="O60" s="38"/>
      <c r="P60" s="38"/>
      <c r="Q60" s="46">
        <f t="shared" si="5"/>
        <v>-2.5833333333333348</v>
      </c>
      <c r="R60" s="81">
        <f t="shared" si="6"/>
        <v>1.4182533754437251E-2</v>
      </c>
      <c r="S60" s="81" t="e" cm="1">
        <f t="array" ref="S60">_xlfn.IFS(
    FALSE, N("Check if X1 shading is ON"),
    $S$48&lt;&gt;"x", NA(),
    FALSE, N("Check if case is 'LEFT' and x axis value less than z score"),
    AND($D$67 = "LEFT", $Q60 &lt; IF($H$67="", 0, $H$67)), $R60,
    FALSE, N("Check if case is 'RIGHT' and x axis value greater than z score"),
    AND($D$67 = "RIGHT", $Q60 &gt; IF($H$67="", 0, $H$67)), $R60,
    FALSE, N("Check if case is 'TWO' and both directions"),
    AND(
        $D$67 = "TWO",
        OR($Q60 &lt; -ABS($H$67), $Q60 &gt; ABS($H$68))
    ), $R60,
    FALSE, N("Default case: Return NA()"),
    TRUE, NA()
)</f>
        <v>#VALUE!</v>
      </c>
      <c r="T60" s="81" t="e" cm="1">
        <f t="array" ref="T60">_xlfn.IFS(
    FALSE, N("Check if X1 shading is ON"),
    $S$48&lt;&gt;"x", NA(),
    FALSE, N("Check if case is 'LEFT' and x axis value less than z score"),
    AND($D$68 = "LEFT", $Q60 &lt; IF($H$68="", 0, $H$68)), $R60,
    FALSE, N("Check if case is 'RIGHT' and x axis value greater than z score"),
    AND($D$68 = "RIGHT", $Q60 &gt; IF($H$68="", 0, $H$68)), $R60,
    FALSE, N("Default case: Return NA()"),
    TRUE, NA()
)</f>
        <v>#N/A</v>
      </c>
      <c r="U60" s="81" t="e" cm="1">
        <f t="array" ref="U60">_xlfn.IFS(
    FALSE, N("Check if X1 shading is ON"),
    $U$48&lt;&gt;"x", NA(),
    FALSE, N("Check if case is 'LEFT' and x axis value less than z score"),
    AND($D$71 = "LEFT", $Q60 &lt; IF($H$71="", 0, $H$71)), $R60,
    FALSE, N("Check if case is 'RIGHT' and x axis value greater than z score"),
    AND($D$71 = "RIGHT", $Q60 &gt; IF($H$71="", 0, $H$71)), $R60,
    FALSE, N("Check if case is 'TWO' and both directions"),
    AND(
        $D$71 = "TWO",
        OR($Q60 &lt; -ABS($H$71), $Q60 &gt; ABS($H$71))
    ), $R60,
    FALSE, N("Default case: Return NA()"),
    TRUE, NA()
)</f>
        <v>#VALUE!</v>
      </c>
      <c r="V60" s="38"/>
      <c r="W60" s="23">
        <v>0.49999999999999789</v>
      </c>
      <c r="X60" s="23">
        <v>6.2000000000000006E-2</v>
      </c>
      <c r="Y60" s="23">
        <f t="shared" si="0"/>
        <v>6.2000000000000006E-2</v>
      </c>
      <c r="Z60" s="23" t="str">
        <f t="shared" si="1"/>
        <v>x</v>
      </c>
    </row>
    <row r="61" spans="1:26" ht="16" x14ac:dyDescent="0.2">
      <c r="A61" s="39"/>
      <c r="B61" s="16"/>
      <c r="C61" s="16"/>
      <c r="D61" s="49" t="str">
        <f t="shared" ref="D61:I61" si="10">D52</f>
        <v>shading</v>
      </c>
      <c r="E61" s="49" t="str">
        <f t="shared" si="10"/>
        <v>pop mean</v>
      </c>
      <c r="F61" s="49" t="str">
        <f t="shared" si="10"/>
        <v>expected variability</v>
      </c>
      <c r="G61" s="49" t="str">
        <f t="shared" si="10"/>
        <v>value</v>
      </c>
      <c r="H61" s="49" t="str">
        <f t="shared" si="10"/>
        <v>z score</v>
      </c>
      <c r="I61" s="49" t="str">
        <f t="shared" si="10"/>
        <v>probability of x</v>
      </c>
      <c r="J61" s="38"/>
      <c r="K61" s="16"/>
      <c r="L61" s="25" t="str">
        <f t="shared" si="3"/>
        <v>x</v>
      </c>
      <c r="M61" s="25" t="str">
        <f t="shared" si="3"/>
        <v>Kudos!</v>
      </c>
      <c r="N61" s="16"/>
      <c r="O61" s="38"/>
      <c r="P61" s="38"/>
      <c r="Q61" s="46">
        <f t="shared" si="5"/>
        <v>-2.5416666666666683</v>
      </c>
      <c r="R61" s="81">
        <f t="shared" si="6"/>
        <v>1.5780610826231802E-2</v>
      </c>
      <c r="S61" s="81" t="e" cm="1">
        <f t="array" ref="S61">_xlfn.IFS(
    FALSE, N("Check if X1 shading is ON"),
    $S$48&lt;&gt;"x", NA(),
    FALSE, N("Check if case is 'LEFT' and x axis value less than z score"),
    AND($D$67 = "LEFT", $Q61 &lt; IF($H$67="", 0, $H$67)), $R61,
    FALSE, N("Check if case is 'RIGHT' and x axis value greater than z score"),
    AND($D$67 = "RIGHT", $Q61 &gt; IF($H$67="", 0, $H$67)), $R61,
    FALSE, N("Check if case is 'TWO' and both directions"),
    AND(
        $D$67 = "TWO",
        OR($Q61 &lt; -ABS($H$67), $Q61 &gt; ABS($H$68))
    ), $R61,
    FALSE, N("Default case: Return NA()"),
    TRUE, NA()
)</f>
        <v>#VALUE!</v>
      </c>
      <c r="T61" s="81" t="e" cm="1">
        <f t="array" ref="T61">_xlfn.IFS(
    FALSE, N("Check if X1 shading is ON"),
    $S$48&lt;&gt;"x", NA(),
    FALSE, N("Check if case is 'LEFT' and x axis value less than z score"),
    AND($D$68 = "LEFT", $Q61 &lt; IF($H$68="", 0, $H$68)), $R61,
    FALSE, N("Check if case is 'RIGHT' and x axis value greater than z score"),
    AND($D$68 = "RIGHT", $Q61 &gt; IF($H$68="", 0, $H$68)), $R61,
    FALSE, N("Default case: Return NA()"),
    TRUE, NA()
)</f>
        <v>#N/A</v>
      </c>
      <c r="U61" s="81" t="e" cm="1">
        <f t="array" ref="U61">_xlfn.IFS(
    FALSE, N("Check if X1 shading is ON"),
    $U$48&lt;&gt;"x", NA(),
    FALSE, N("Check if case is 'LEFT' and x axis value less than z score"),
    AND($D$71 = "LEFT", $Q61 &lt; IF($H$71="", 0, $H$71)), $R61,
    FALSE, N("Check if case is 'RIGHT' and x axis value greater than z score"),
    AND($D$71 = "RIGHT", $Q61 &gt; IF($H$71="", 0, $H$71)), $R61,
    FALSE, N("Check if case is 'TWO' and both directions"),
    AND(
        $D$71 = "TWO",
        OR($Q61 &lt; -ABS($H$71), $Q61 &gt; ABS($H$71))
    ), $R61,
    FALSE, N("Default case: Return NA()"),
    TRUE, NA()
)</f>
        <v>#VALUE!</v>
      </c>
      <c r="V61" s="38"/>
      <c r="W61" s="23">
        <v>0.66666666666666441</v>
      </c>
      <c r="X61" s="23">
        <v>6.2000000000000006E-2</v>
      </c>
      <c r="Y61" s="23">
        <f t="shared" si="0"/>
        <v>6.2000000000000006E-2</v>
      </c>
      <c r="Z61" s="23" t="str">
        <f t="shared" si="1"/>
        <v>x</v>
      </c>
    </row>
    <row r="62" spans="1:26" ht="16" x14ac:dyDescent="0.2">
      <c r="A62" s="41">
        <f>A53</f>
        <v>1</v>
      </c>
      <c r="B62" s="49">
        <f t="shared" ref="B62:I62" si="11">IF(B53="","",B53)</f>
        <v>0</v>
      </c>
      <c r="C62" s="49">
        <f t="shared" si="11"/>
        <v>0</v>
      </c>
      <c r="D62" s="49">
        <f t="shared" si="11"/>
        <v>0</v>
      </c>
      <c r="E62" s="50">
        <f t="shared" si="11"/>
        <v>0</v>
      </c>
      <c r="F62" s="57">
        <f t="shared" si="11"/>
        <v>0</v>
      </c>
      <c r="G62" s="54">
        <f t="shared" si="11"/>
        <v>0</v>
      </c>
      <c r="H62" s="55">
        <f t="shared" si="11"/>
        <v>0</v>
      </c>
      <c r="I62" s="56">
        <f t="shared" si="11"/>
        <v>0</v>
      </c>
      <c r="J62" s="38"/>
      <c r="K62" s="16"/>
      <c r="L62" s="25">
        <f t="shared" si="3"/>
        <v>0</v>
      </c>
      <c r="M62" s="25" t="str">
        <f t="shared" si="3"/>
        <v># decimals raw</v>
      </c>
      <c r="N62" s="16"/>
      <c r="O62" s="38"/>
      <c r="P62" s="38"/>
      <c r="Q62" s="46">
        <f t="shared" si="5"/>
        <v>-2.5000000000000018</v>
      </c>
      <c r="R62" s="81">
        <f t="shared" si="6"/>
        <v>1.7528300493568461E-2</v>
      </c>
      <c r="S62" s="81" t="e" cm="1">
        <f t="array" ref="S62">_xlfn.IFS(
    FALSE, N("Check if X1 shading is ON"),
    $S$48&lt;&gt;"x", NA(),
    FALSE, N("Check if case is 'LEFT' and x axis value less than z score"),
    AND($D$67 = "LEFT", $Q62 &lt; IF($H$67="", 0, $H$67)), $R62,
    FALSE, N("Check if case is 'RIGHT' and x axis value greater than z score"),
    AND($D$67 = "RIGHT", $Q62 &gt; IF($H$67="", 0, $H$67)), $R62,
    FALSE, N("Check if case is 'TWO' and both directions"),
    AND(
        $D$67 = "TWO",
        OR($Q62 &lt; -ABS($H$67), $Q62 &gt; ABS($H$68))
    ), $R62,
    FALSE, N("Default case: Return NA()"),
    TRUE, NA()
)</f>
        <v>#VALUE!</v>
      </c>
      <c r="T62" s="81" t="e" cm="1">
        <f t="array" ref="T62">_xlfn.IFS(
    FALSE, N("Check if X1 shading is ON"),
    $S$48&lt;&gt;"x", NA(),
    FALSE, N("Check if case is 'LEFT' and x axis value less than z score"),
    AND($D$68 = "LEFT", $Q62 &lt; IF($H$68="", 0, $H$68)), $R62,
    FALSE, N("Check if case is 'RIGHT' and x axis value greater than z score"),
    AND($D$68 = "RIGHT", $Q62 &gt; IF($H$68="", 0, $H$68)), $R62,
    FALSE, N("Default case: Return NA()"),
    TRUE, NA()
)</f>
        <v>#N/A</v>
      </c>
      <c r="U62" s="81" t="e" cm="1">
        <f t="array" ref="U62">_xlfn.IFS(
    FALSE, N("Check if X1 shading is ON"),
    $U$48&lt;&gt;"x", NA(),
    FALSE, N("Check if case is 'LEFT' and x axis value less than z score"),
    AND($D$71 = "LEFT", $Q62 &lt; IF($H$71="", 0, $H$71)), $R62,
    FALSE, N("Check if case is 'RIGHT' and x axis value greater than z score"),
    AND($D$71 = "RIGHT", $Q62 &gt; IF($H$71="", 0, $H$71)), $R62,
    FALSE, N("Check if case is 'TWO' and both directions"),
    AND(
        $D$71 = "TWO",
        OR($Q62 &lt; -ABS($H$71), $Q62 &gt; ABS($H$71))
    ), $R62,
    FALSE, N("Default case: Return NA()"),
    TRUE, NA()
)</f>
        <v>#VALUE!</v>
      </c>
      <c r="V62" s="38"/>
      <c r="W62" s="23">
        <v>0.83333333333333093</v>
      </c>
      <c r="X62" s="23">
        <v>6.2000000000000006E-2</v>
      </c>
      <c r="Y62" s="23">
        <f t="shared" si="0"/>
        <v>6.2000000000000006E-2</v>
      </c>
      <c r="Z62" s="23" t="str">
        <f t="shared" si="1"/>
        <v>x</v>
      </c>
    </row>
    <row r="63" spans="1:26" ht="16" x14ac:dyDescent="0.2">
      <c r="A63" s="39"/>
      <c r="B63" s="53"/>
      <c r="C63" s="53"/>
      <c r="D63" s="16"/>
      <c r="E63" s="16"/>
      <c r="F63" s="16"/>
      <c r="G63" s="16"/>
      <c r="H63" s="16"/>
      <c r="I63" s="16"/>
      <c r="J63" s="38"/>
      <c r="K63" s="16"/>
      <c r="L63" s="16"/>
      <c r="M63" s="16"/>
      <c r="N63" s="16"/>
      <c r="O63" s="38"/>
      <c r="P63" s="38"/>
      <c r="Q63" s="46">
        <f t="shared" si="5"/>
        <v>-2.4583333333333353</v>
      </c>
      <c r="R63" s="81">
        <f t="shared" si="6"/>
        <v>1.9435773384264884E-2</v>
      </c>
      <c r="S63" s="81" t="e" cm="1">
        <f t="array" ref="S63">_xlfn.IFS(
    FALSE, N("Check if X1 shading is ON"),
    $S$48&lt;&gt;"x", NA(),
    FALSE, N("Check if case is 'LEFT' and x axis value less than z score"),
    AND($D$67 = "LEFT", $Q63 &lt; IF($H$67="", 0, $H$67)), $R63,
    FALSE, N("Check if case is 'RIGHT' and x axis value greater than z score"),
    AND($D$67 = "RIGHT", $Q63 &gt; IF($H$67="", 0, $H$67)), $R63,
    FALSE, N("Check if case is 'TWO' and both directions"),
    AND(
        $D$67 = "TWO",
        OR($Q63 &lt; -ABS($H$67), $Q63 &gt; ABS($H$68))
    ), $R63,
    FALSE, N("Default case: Return NA()"),
    TRUE, NA()
)</f>
        <v>#VALUE!</v>
      </c>
      <c r="T63" s="81" t="e" cm="1">
        <f t="array" ref="T63">_xlfn.IFS(
    FALSE, N("Check if X1 shading is ON"),
    $S$48&lt;&gt;"x", NA(),
    FALSE, N("Check if case is 'LEFT' and x axis value less than z score"),
    AND($D$68 = "LEFT", $Q63 &lt; IF($H$68="", 0, $H$68)), $R63,
    FALSE, N("Check if case is 'RIGHT' and x axis value greater than z score"),
    AND($D$68 = "RIGHT", $Q63 &gt; IF($H$68="", 0, $H$68)), $R63,
    FALSE, N("Default case: Return NA()"),
    TRUE, NA()
)</f>
        <v>#N/A</v>
      </c>
      <c r="U63" s="81" t="e" cm="1">
        <f t="array" ref="U63">_xlfn.IFS(
    FALSE, N("Check if X1 shading is ON"),
    $U$48&lt;&gt;"x", NA(),
    FALSE, N("Check if case is 'LEFT' and x axis value less than z score"),
    AND($D$71 = "LEFT", $Q63 &lt; IF($H$71="", 0, $H$71)), $R63,
    FALSE, N("Check if case is 'RIGHT' and x axis value greater than z score"),
    AND($D$71 = "RIGHT", $Q63 &gt; IF($H$71="", 0, $H$71)), $R63,
    FALSE, N("Check if case is 'TWO' and both directions"),
    AND(
        $D$71 = "TWO",
        OR($Q63 &lt; -ABS($H$71), $Q63 &gt; ABS($H$71))
    ), $R63,
    FALSE, N("Default case: Return NA()"),
    TRUE, NA()
)</f>
        <v>#VALUE!</v>
      </c>
      <c r="V63" s="38"/>
      <c r="W63" s="23">
        <v>1.1666666666666643</v>
      </c>
      <c r="X63" s="23">
        <v>6.2000000000000006E-2</v>
      </c>
      <c r="Y63" s="23">
        <f t="shared" si="0"/>
        <v>6.2000000000000006E-2</v>
      </c>
      <c r="Z63" s="23" t="str">
        <f t="shared" si="1"/>
        <v>x</v>
      </c>
    </row>
    <row r="64" spans="1:26" ht="16" x14ac:dyDescent="0.2">
      <c r="A64" s="39"/>
      <c r="B64" s="39"/>
      <c r="C64" s="39"/>
      <c r="D64" s="39"/>
      <c r="E64" s="121"/>
      <c r="F64" s="121"/>
      <c r="G64" s="121"/>
      <c r="H64" s="46"/>
      <c r="I64" s="47"/>
      <c r="J64" s="38"/>
      <c r="K64" s="16"/>
      <c r="L64" s="16"/>
      <c r="M64" s="16"/>
      <c r="N64" s="16"/>
      <c r="O64" s="38"/>
      <c r="P64" s="38"/>
      <c r="Q64" s="46">
        <f t="shared" si="5"/>
        <v>-2.4166666666666687</v>
      </c>
      <c r="R64" s="81">
        <f t="shared" si="6"/>
        <v>2.1513440016773546E-2</v>
      </c>
      <c r="S64" s="81" t="e" cm="1">
        <f t="array" ref="S64">_xlfn.IFS(
    FALSE, N("Check if X1 shading is ON"),
    $S$48&lt;&gt;"x", NA(),
    FALSE, N("Check if case is 'LEFT' and x axis value less than z score"),
    AND($D$67 = "LEFT", $Q64 &lt; IF($H$67="", 0, $H$67)), $R64,
    FALSE, N("Check if case is 'RIGHT' and x axis value greater than z score"),
    AND($D$67 = "RIGHT", $Q64 &gt; IF($H$67="", 0, $H$67)), $R64,
    FALSE, N("Check if case is 'TWO' and both directions"),
    AND(
        $D$67 = "TWO",
        OR($Q64 &lt; -ABS($H$67), $Q64 &gt; ABS($H$68))
    ), $R64,
    FALSE, N("Default case: Return NA()"),
    TRUE, NA()
)</f>
        <v>#VALUE!</v>
      </c>
      <c r="T64" s="81" t="e" cm="1">
        <f t="array" ref="T64">_xlfn.IFS(
    FALSE, N("Check if X1 shading is ON"),
    $S$48&lt;&gt;"x", NA(),
    FALSE, N("Check if case is 'LEFT' and x axis value less than z score"),
    AND($D$68 = "LEFT", $Q64 &lt; IF($H$68="", 0, $H$68)), $R64,
    FALSE, N("Check if case is 'RIGHT' and x axis value greater than z score"),
    AND($D$68 = "RIGHT", $Q64 &gt; IF($H$68="", 0, $H$68)), $R64,
    FALSE, N("Default case: Return NA()"),
    TRUE, NA()
)</f>
        <v>#N/A</v>
      </c>
      <c r="U64" s="81" t="e" cm="1">
        <f t="array" ref="U64">_xlfn.IFS(
    FALSE, N("Check if X1 shading is ON"),
    $U$48&lt;&gt;"x", NA(),
    FALSE, N("Check if case is 'LEFT' and x axis value less than z score"),
    AND($D$71 = "LEFT", $Q64 &lt; IF($H$71="", 0, $H$71)), $R64,
    FALSE, N("Check if case is 'RIGHT' and x axis value greater than z score"),
    AND($D$71 = "RIGHT", $Q64 &gt; IF($H$71="", 0, $H$71)), $R64,
    FALSE, N("Check if case is 'TWO' and both directions"),
    AND(
        $D$71 = "TWO",
        OR($Q64 &lt; -ABS($H$71), $Q64 &gt; ABS($H$71))
    ), $R64,
    FALSE, N("Default case: Return NA()"),
    TRUE, NA()
)</f>
        <v>#VALUE!</v>
      </c>
      <c r="V64" s="38"/>
      <c r="W64" s="23">
        <v>1.3333333333333313</v>
      </c>
      <c r="X64" s="23">
        <v>6.2000000000000006E-2</v>
      </c>
      <c r="Y64" s="23">
        <f t="shared" si="0"/>
        <v>6.2000000000000006E-2</v>
      </c>
      <c r="Z64" s="23" t="str">
        <f t="shared" si="1"/>
        <v>x</v>
      </c>
    </row>
    <row r="65" spans="1:26" ht="16" x14ac:dyDescent="0.2">
      <c r="A65" s="4" t="s">
        <v>232</v>
      </c>
      <c r="B65" s="16"/>
      <c r="C65" s="39"/>
      <c r="D65" s="86"/>
      <c r="E65" s="86"/>
      <c r="F65" s="86"/>
      <c r="G65" s="49" t="str" cm="1">
        <f t="array" ref="G65">_xlfn.IFS(
    ISNUMBER(SEARCH("0", G56)), 0,
    G56="", 0,
    ISNUMBER(SEARCH("x", G56)), "x",
    TRUE, "x"
)</f>
        <v>x</v>
      </c>
      <c r="H65" s="49" t="str" cm="1">
        <f t="array" ref="H65">_xlfn.IFS(
    ISNUMBER(SEARCH("0", H56)), 0,
    H56="", 0,
    ISNUMBER(SEARCH("x", H56)), "x",
    TRUE, "x"
)</f>
        <v>x</v>
      </c>
      <c r="I65" s="49" t="str" cm="1">
        <f t="array" ref="I65">_xlfn.IFS(
    ISNUMBER(SEARCH("0", I56)), 0,
    I56="", 0,
    ISNUMBER(SEARCH("x", I56)), "x",
    TRUE, "x"
)</f>
        <v>x</v>
      </c>
      <c r="J65" s="38"/>
      <c r="K65" s="16"/>
      <c r="L65" s="16"/>
      <c r="M65" s="16"/>
      <c r="N65" s="16"/>
      <c r="O65" s="38"/>
      <c r="P65" s="38"/>
      <c r="Q65" s="46">
        <f t="shared" si="5"/>
        <v>-2.3750000000000022</v>
      </c>
      <c r="R65" s="81">
        <f t="shared" si="6"/>
        <v>2.3771900829913678E-2</v>
      </c>
      <c r="S65" s="81" t="e" cm="1">
        <f t="array" ref="S65">_xlfn.IFS(
    FALSE, N("Check if X1 shading is ON"),
    $S$48&lt;&gt;"x", NA(),
    FALSE, N("Check if case is 'LEFT' and x axis value less than z score"),
    AND($D$67 = "LEFT", $Q65 &lt; IF($H$67="", 0, $H$67)), $R65,
    FALSE, N("Check if case is 'RIGHT' and x axis value greater than z score"),
    AND($D$67 = "RIGHT", $Q65 &gt; IF($H$67="", 0, $H$67)), $R65,
    FALSE, N("Check if case is 'TWO' and both directions"),
    AND(
        $D$67 = "TWO",
        OR($Q65 &lt; -ABS($H$67), $Q65 &gt; ABS($H$68))
    ), $R65,
    FALSE, N("Default case: Return NA()"),
    TRUE, NA()
)</f>
        <v>#VALUE!</v>
      </c>
      <c r="T65" s="81" t="e" cm="1">
        <f t="array" ref="T65">_xlfn.IFS(
    FALSE, N("Check if X1 shading is ON"),
    $S$48&lt;&gt;"x", NA(),
    FALSE, N("Check if case is 'LEFT' and x axis value less than z score"),
    AND($D$68 = "LEFT", $Q65 &lt; IF($H$68="", 0, $H$68)), $R65,
    FALSE, N("Check if case is 'RIGHT' and x axis value greater than z score"),
    AND($D$68 = "RIGHT", $Q65 &gt; IF($H$68="", 0, $H$68)), $R65,
    FALSE, N("Default case: Return NA()"),
    TRUE, NA()
)</f>
        <v>#N/A</v>
      </c>
      <c r="U65" s="81" t="e" cm="1">
        <f t="array" ref="U65">_xlfn.IFS(
    FALSE, N("Check if X1 shading is ON"),
    $U$48&lt;&gt;"x", NA(),
    FALSE, N("Check if case is 'LEFT' and x axis value less than z score"),
    AND($D$71 = "LEFT", $Q65 &lt; IF($H$71="", 0, $H$71)), $R65,
    FALSE, N("Check if case is 'RIGHT' and x axis value greater than z score"),
    AND($D$71 = "RIGHT", $Q65 &gt; IF($H$71="", 0, $H$71)), $R65,
    FALSE, N("Check if case is 'TWO' and both directions"),
    AND(
        $D$71 = "TWO",
        OR($Q65 &lt; -ABS($H$71), $Q65 &gt; ABS($H$71))
    ), $R65,
    FALSE, N("Default case: Return NA()"),
    TRUE, NA()
)</f>
        <v>#VALUE!</v>
      </c>
      <c r="V65" s="38"/>
      <c r="W65" s="23">
        <v>1.4999999999999982</v>
      </c>
      <c r="X65" s="23">
        <v>6.2000000000000006E-2</v>
      </c>
      <c r="Y65" s="23">
        <f t="shared" si="0"/>
        <v>6.2000000000000006E-2</v>
      </c>
      <c r="Z65" s="23" t="str">
        <f t="shared" si="1"/>
        <v>x</v>
      </c>
    </row>
    <row r="66" spans="1:26" ht="16" x14ac:dyDescent="0.2">
      <c r="A66" s="40" t="s">
        <v>166</v>
      </c>
      <c r="B66" s="19" t="s">
        <v>167</v>
      </c>
      <c r="C66" s="19" t="s">
        <v>168</v>
      </c>
      <c r="D66" s="19" t="s">
        <v>169</v>
      </c>
      <c r="E66" s="20" t="s">
        <v>3</v>
      </c>
      <c r="F66" s="40" t="str">
        <f>IF(F57=0,"",F57)</f>
        <v>σ</v>
      </c>
      <c r="G66" s="40" t="str">
        <f t="shared" ref="G66:I66" si="12">IF(G57=0,"",G57)</f>
        <v>x</v>
      </c>
      <c r="H66" s="40" t="str">
        <f>IF(H57=0,"",LEFT(H57,1))</f>
        <v>z</v>
      </c>
      <c r="I66" s="40" t="str">
        <f t="shared" si="12"/>
        <v>P(x)</v>
      </c>
      <c r="J66" s="16"/>
      <c r="K66" s="16"/>
      <c r="L66" s="16"/>
      <c r="M66" s="38"/>
      <c r="N66" s="38"/>
      <c r="O66" s="38"/>
      <c r="P66" s="38"/>
      <c r="Q66" s="46">
        <f t="shared" si="5"/>
        <v>-2.3333333333333357</v>
      </c>
      <c r="R66" s="81">
        <f t="shared" si="6"/>
        <v>2.6221889093709354E-2</v>
      </c>
      <c r="S66" s="81" t="e" cm="1">
        <f t="array" ref="S66">_xlfn.IFS(
    FALSE, N("Check if X1 shading is ON"),
    $S$48&lt;&gt;"x", NA(),
    FALSE, N("Check if case is 'LEFT' and x axis value less than z score"),
    AND($D$67 = "LEFT", $Q66 &lt; IF($H$67="", 0, $H$67)), $R66,
    FALSE, N("Check if case is 'RIGHT' and x axis value greater than z score"),
    AND($D$67 = "RIGHT", $Q66 &gt; IF($H$67="", 0, $H$67)), $R66,
    FALSE, N("Check if case is 'TWO' and both directions"),
    AND(
        $D$67 = "TWO",
        OR($Q66 &lt; -ABS($H$67), $Q66 &gt; ABS($H$68))
    ), $R66,
    FALSE, N("Default case: Return NA()"),
    TRUE, NA()
)</f>
        <v>#VALUE!</v>
      </c>
      <c r="T66" s="81" t="e" cm="1">
        <f t="array" ref="T66">_xlfn.IFS(
    FALSE, N("Check if X1 shading is ON"),
    $S$48&lt;&gt;"x", NA(),
    FALSE, N("Check if case is 'LEFT' and x axis value less than z score"),
    AND($D$68 = "LEFT", $Q66 &lt; IF($H$68="", 0, $H$68)), $R66,
    FALSE, N("Check if case is 'RIGHT' and x axis value greater than z score"),
    AND($D$68 = "RIGHT", $Q66 &gt; IF($H$68="", 0, $H$68)), $R66,
    FALSE, N("Default case: Return NA()"),
    TRUE, NA()
)</f>
        <v>#N/A</v>
      </c>
      <c r="U66" s="81" t="e" cm="1">
        <f t="array" ref="U66">_xlfn.IFS(
    FALSE, N("Check if X1 shading is ON"),
    $U$48&lt;&gt;"x", NA(),
    FALSE, N("Check if case is 'LEFT' and x axis value less than z score"),
    AND($D$71 = "LEFT", $Q66 &lt; IF($H$71="", 0, $H$71)), $R66,
    FALSE, N("Check if case is 'RIGHT' and x axis value greater than z score"),
    AND($D$71 = "RIGHT", $Q66 &gt; IF($H$71="", 0, $H$71)), $R66,
    FALSE, N("Check if case is 'TWO' and both directions"),
    AND(
        $D$71 = "TWO",
        OR($Q66 &lt; -ABS($H$71), $Q66 &gt; ABS($H$71))
    ), $R66,
    FALSE, N("Default case: Return NA()"),
    TRUE, NA()
)</f>
        <v>#VALUE!</v>
      </c>
      <c r="V66" s="38"/>
      <c r="W66" s="23">
        <v>1.6666666666666652</v>
      </c>
      <c r="X66" s="23">
        <v>6.2000000000000006E-2</v>
      </c>
      <c r="Y66" s="23">
        <f t="shared" si="0"/>
        <v>6.2000000000000006E-2</v>
      </c>
      <c r="Z66" s="23" t="str">
        <f t="shared" si="1"/>
        <v>x</v>
      </c>
    </row>
    <row r="67" spans="1:26" ht="16" x14ac:dyDescent="0.2">
      <c r="A67" s="41">
        <f>A58</f>
        <v>1</v>
      </c>
      <c r="B67" s="49" t="str">
        <f t="shared" ref="B67:C68" si="13">IF(B58=0,"",B58)</f>
        <v>normal pop</v>
      </c>
      <c r="C67" s="49" t="str">
        <f t="shared" si="13"/>
        <v>Kayla</v>
      </c>
      <c r="D67" s="49" t="str" cm="1">
        <f t="array" ref="D67">_xlfn.IFS(
    D58=0, "",
    ISNUMBER(SEARCH("LEFT", D58)), "LEFT",
    ISNUMBER(SEARCH("RIGHT", D58)), "RIGHT",
    TRUE, D58
)</f>
        <v>RIGHT</v>
      </c>
      <c r="E67" s="59">
        <f t="shared" ref="E67:I68" si="14">IF(E58=0,"",E58)</f>
        <v>84</v>
      </c>
      <c r="F67" s="60">
        <f t="shared" si="14"/>
        <v>5</v>
      </c>
      <c r="G67" s="59">
        <f t="shared" si="14"/>
        <v>95.631739370204201</v>
      </c>
      <c r="H67" s="61">
        <f t="shared" si="14"/>
        <v>2.3263478740408408</v>
      </c>
      <c r="I67" s="6">
        <f t="shared" si="14"/>
        <v>0.01</v>
      </c>
      <c r="J67" s="16"/>
      <c r="K67" s="16"/>
      <c r="L67" s="16"/>
      <c r="M67" s="38"/>
      <c r="N67" s="38"/>
      <c r="O67" s="38"/>
      <c r="P67" s="38"/>
      <c r="Q67" s="46">
        <f t="shared" si="5"/>
        <v>-2.2916666666666692</v>
      </c>
      <c r="R67" s="81">
        <f t="shared" si="6"/>
        <v>2.8874206565747223E-2</v>
      </c>
      <c r="S67" s="81" t="e" cm="1">
        <f t="array" ref="S67">_xlfn.IFS(
    FALSE, N("Check if X1 shading is ON"),
    $S$48&lt;&gt;"x", NA(),
    FALSE, N("Check if case is 'LEFT' and x axis value less than z score"),
    AND($D$67 = "LEFT", $Q67 &lt; IF($H$67="", 0, $H$67)), $R67,
    FALSE, N("Check if case is 'RIGHT' and x axis value greater than z score"),
    AND($D$67 = "RIGHT", $Q67 &gt; IF($H$67="", 0, $H$67)), $R67,
    FALSE, N("Check if case is 'TWO' and both directions"),
    AND(
        $D$67 = "TWO",
        OR($Q67 &lt; -ABS($H$67), $Q67 &gt; ABS($H$68))
    ), $R67,
    FALSE, N("Default case: Return NA()"),
    TRUE, NA()
)</f>
        <v>#VALUE!</v>
      </c>
      <c r="T67" s="81" t="e" cm="1">
        <f t="array" ref="T67">_xlfn.IFS(
    FALSE, N("Check if X1 shading is ON"),
    $S$48&lt;&gt;"x", NA(),
    FALSE, N("Check if case is 'LEFT' and x axis value less than z score"),
    AND($D$68 = "LEFT", $Q67 &lt; IF($H$68="", 0, $H$68)), $R67,
    FALSE, N("Check if case is 'RIGHT' and x axis value greater than z score"),
    AND($D$68 = "RIGHT", $Q67 &gt; IF($H$68="", 0, $H$68)), $R67,
    FALSE, N("Default case: Return NA()"),
    TRUE, NA()
)</f>
        <v>#N/A</v>
      </c>
      <c r="U67" s="81" t="e" cm="1">
        <f t="array" ref="U67">_xlfn.IFS(
    FALSE, N("Check if X1 shading is ON"),
    $U$48&lt;&gt;"x", NA(),
    FALSE, N("Check if case is 'LEFT' and x axis value less than z score"),
    AND($D$71 = "LEFT", $Q67 &lt; IF($H$71="", 0, $H$71)), $R67,
    FALSE, N("Check if case is 'RIGHT' and x axis value greater than z score"),
    AND($D$71 = "RIGHT", $Q67 &gt; IF($H$71="", 0, $H$71)), $R67,
    FALSE, N("Check if case is 'TWO' and both directions"),
    AND(
        $D$71 = "TWO",
        OR($Q67 &lt; -ABS($H$71), $Q67 &gt; ABS($H$71))
    ), $R67,
    FALSE, N("Default case: Return NA()"),
    TRUE, NA()
)</f>
        <v>#VALUE!</v>
      </c>
      <c r="V67" s="38"/>
      <c r="W67" s="23">
        <v>1.8333333333333321</v>
      </c>
      <c r="X67" s="23">
        <v>6.2000000000000006E-2</v>
      </c>
      <c r="Y67" s="23">
        <f t="shared" si="0"/>
        <v>6.2000000000000006E-2</v>
      </c>
      <c r="Z67" s="23" t="str">
        <f t="shared" si="1"/>
        <v>x</v>
      </c>
    </row>
    <row r="68" spans="1:26" ht="16" x14ac:dyDescent="0.2">
      <c r="A68" s="41">
        <f>A59</f>
        <v>0</v>
      </c>
      <c r="B68" s="49" t="str">
        <f t="shared" si="13"/>
        <v/>
      </c>
      <c r="C68" s="49" t="str">
        <f t="shared" si="13"/>
        <v/>
      </c>
      <c r="D68" s="49" t="str" cm="1">
        <f t="array" ref="D68">_xlfn.IFS(
    D59=0, "",
    ISNUMBER(SEARCH("LEFT", D59)), "LEFT",
    ISNUMBER(SEARCH("RIGHT", D59)), "RIGHT",
    TRUE, D59
)</f>
        <v/>
      </c>
      <c r="E68" s="59" t="str">
        <f t="shared" si="14"/>
        <v/>
      </c>
      <c r="F68" s="60" t="str">
        <f t="shared" si="14"/>
        <v/>
      </c>
      <c r="G68" s="59" t="str">
        <f>IF(G59=0,"",G59)</f>
        <v/>
      </c>
      <c r="H68" s="61" t="str">
        <f>IF(H59=0,"",H59)</f>
        <v/>
      </c>
      <c r="I68" s="6" t="str">
        <f>IF(I59=0,"",I59)</f>
        <v/>
      </c>
      <c r="J68" s="38"/>
      <c r="K68" s="16"/>
      <c r="L68" s="16"/>
      <c r="M68" s="38"/>
      <c r="N68" s="38"/>
      <c r="O68" s="38"/>
      <c r="P68" s="38"/>
      <c r="Q68" s="46">
        <f t="shared" si="5"/>
        <v>-2.2500000000000027</v>
      </c>
      <c r="R68" s="81">
        <f t="shared" si="6"/>
        <v>3.1739651835667224E-2</v>
      </c>
      <c r="S68" s="81" t="e" cm="1">
        <f t="array" ref="S68">_xlfn.IFS(
    FALSE, N("Check if X1 shading is ON"),
    $S$48&lt;&gt;"x", NA(),
    FALSE, N("Check if case is 'LEFT' and x axis value less than z score"),
    AND($D$67 = "LEFT", $Q68 &lt; IF($H$67="", 0, $H$67)), $R68,
    FALSE, N("Check if case is 'RIGHT' and x axis value greater than z score"),
    AND($D$67 = "RIGHT", $Q68 &gt; IF($H$67="", 0, $H$67)), $R68,
    FALSE, N("Check if case is 'TWO' and both directions"),
    AND(
        $D$67 = "TWO",
        OR($Q68 &lt; -ABS($H$67), $Q68 &gt; ABS($H$68))
    ), $R68,
    FALSE, N("Default case: Return NA()"),
    TRUE, NA()
)</f>
        <v>#VALUE!</v>
      </c>
      <c r="T68" s="81" t="e" cm="1">
        <f t="array" ref="T68">_xlfn.IFS(
    FALSE, N("Check if X1 shading is ON"),
    $S$48&lt;&gt;"x", NA(),
    FALSE, N("Check if case is 'LEFT' and x axis value less than z score"),
    AND($D$68 = "LEFT", $Q68 &lt; IF($H$68="", 0, $H$68)), $R68,
    FALSE, N("Check if case is 'RIGHT' and x axis value greater than z score"),
    AND($D$68 = "RIGHT", $Q68 &gt; IF($H$68="", 0, $H$68)), $R68,
    FALSE, N("Default case: Return NA()"),
    TRUE, NA()
)</f>
        <v>#N/A</v>
      </c>
      <c r="U68" s="81" t="e" cm="1">
        <f t="array" ref="U68">_xlfn.IFS(
    FALSE, N("Check if X1 shading is ON"),
    $U$48&lt;&gt;"x", NA(),
    FALSE, N("Check if case is 'LEFT' and x axis value less than z score"),
    AND($D$71 = "LEFT", $Q68 &lt; IF($H$71="", 0, $H$71)), $R68,
    FALSE, N("Check if case is 'RIGHT' and x axis value greater than z score"),
    AND($D$71 = "RIGHT", $Q68 &gt; IF($H$71="", 0, $H$71)), $R68,
    FALSE, N("Check if case is 'TWO' and both directions"),
    AND(
        $D$71 = "TWO",
        OR($Q68 &lt; -ABS($H$71), $Q68 &gt; ABS($H$71))
    ), $R68,
    FALSE, N("Default case: Return NA()"),
    TRUE, NA()
)</f>
        <v>#VALUE!</v>
      </c>
      <c r="V68" s="38"/>
      <c r="W68" s="23">
        <v>-1.6666666666666696</v>
      </c>
      <c r="X68" s="23">
        <v>8.6000000000000007E-2</v>
      </c>
      <c r="Y68" s="23">
        <f t="shared" si="0"/>
        <v>8.6000000000000007E-2</v>
      </c>
      <c r="Z68" s="23" t="str">
        <f t="shared" si="1"/>
        <v>x</v>
      </c>
    </row>
    <row r="69" spans="1:26" ht="16" x14ac:dyDescent="0.2">
      <c r="A69" s="39"/>
      <c r="B69" s="16"/>
      <c r="C69" s="16"/>
      <c r="D69" s="25" t="str">
        <f>IF(AND(D67="left",D68="right"),"TWO","")</f>
        <v/>
      </c>
      <c r="E69" s="16"/>
      <c r="F69" s="16"/>
      <c r="G69" s="16"/>
      <c r="H69" s="16"/>
      <c r="I69" s="16"/>
      <c r="J69" s="38"/>
      <c r="K69" s="16" t="s">
        <v>246</v>
      </c>
      <c r="L69" s="16"/>
      <c r="M69" s="38"/>
      <c r="N69" s="38"/>
      <c r="O69" s="38"/>
      <c r="P69" s="38"/>
      <c r="Q69" s="46">
        <f t="shared" si="5"/>
        <v>-2.2083333333333361</v>
      </c>
      <c r="R69" s="81">
        <f t="shared" si="6"/>
        <v>3.482894138763417E-2</v>
      </c>
      <c r="S69" s="81" t="e" cm="1">
        <f t="array" ref="S69">_xlfn.IFS(
    FALSE, N("Check if X1 shading is ON"),
    $S$48&lt;&gt;"x", NA(),
    FALSE, N("Check if case is 'LEFT' and x axis value less than z score"),
    AND($D$67 = "LEFT", $Q69 &lt; IF($H$67="", 0, $H$67)), $R69,
    FALSE, N("Check if case is 'RIGHT' and x axis value greater than z score"),
    AND($D$67 = "RIGHT", $Q69 &gt; IF($H$67="", 0, $H$67)), $R69,
    FALSE, N("Check if case is 'TWO' and both directions"),
    AND(
        $D$67 = "TWO",
        OR($Q69 &lt; -ABS($H$67), $Q69 &gt; ABS($H$68))
    ), $R69,
    FALSE, N("Default case: Return NA()"),
    TRUE, NA()
)</f>
        <v>#VALUE!</v>
      </c>
      <c r="T69" s="81" t="e" cm="1">
        <f t="array" ref="T69">_xlfn.IFS(
    FALSE, N("Check if X1 shading is ON"),
    $S$48&lt;&gt;"x", NA(),
    FALSE, N("Check if case is 'LEFT' and x axis value less than z score"),
    AND($D$68 = "LEFT", $Q69 &lt; IF($H$68="", 0, $H$68)), $R69,
    FALSE, N("Check if case is 'RIGHT' and x axis value greater than z score"),
    AND($D$68 = "RIGHT", $Q69 &gt; IF($H$68="", 0, $H$68)), $R69,
    FALSE, N("Default case: Return NA()"),
    TRUE, NA()
)</f>
        <v>#N/A</v>
      </c>
      <c r="U69" s="81" t="e" cm="1">
        <f t="array" ref="U69">_xlfn.IFS(
    FALSE, N("Check if X1 shading is ON"),
    $U$48&lt;&gt;"x", NA(),
    FALSE, N("Check if case is 'LEFT' and x axis value less than z score"),
    AND($D$71 = "LEFT", $Q69 &lt; IF($H$71="", 0, $H$71)), $R69,
    FALSE, N("Check if case is 'RIGHT' and x axis value greater than z score"),
    AND($D$71 = "RIGHT", $Q69 &gt; IF($H$71="", 0, $H$71)), $R69,
    FALSE, N("Check if case is 'TWO' and both directions"),
    AND(
        $D$71 = "TWO",
        OR($Q69 &lt; -ABS($H$71), $Q69 &gt; ABS($H$71))
    ), $R69,
    FALSE, N("Default case: Return NA()"),
    TRUE, NA()
)</f>
        <v>#VALUE!</v>
      </c>
      <c r="V69" s="38"/>
      <c r="W69" s="23">
        <v>-1.5000000000000027</v>
      </c>
      <c r="X69" s="23">
        <v>8.6000000000000007E-2</v>
      </c>
      <c r="Y69" s="23">
        <f t="shared" ref="Y69:Y132" si="15">IF($Y$2="x",X69,NA())</f>
        <v>8.6000000000000007E-2</v>
      </c>
      <c r="Z69" s="23" t="str">
        <f t="shared" ref="Z69:Z132" si="16">IF($G$66="","",$G$66)</f>
        <v>x</v>
      </c>
    </row>
    <row r="70" spans="1:26" ht="16" x14ac:dyDescent="0.2">
      <c r="A70" s="39"/>
      <c r="B70" s="16"/>
      <c r="C70" s="16"/>
      <c r="D70" s="49" t="str" cm="1">
        <f t="array" ref="D70">_xlfn.IFS(
    ISNUMBER(SEARCH("0", D61)), 0,
    D61="", 0,
    ISNUMBER(SEARCH("x", D61)), "x",
    TRUE, "x"
)</f>
        <v>x</v>
      </c>
      <c r="E70" s="49" t="str" cm="1">
        <f t="array" ref="E70">_xlfn.IFS(
    ISNUMBER(SEARCH("0", E61)), 0,
    E61="", 0,
    ISNUMBER(SEARCH("x", E61)), "x",
    TRUE, "x"
)</f>
        <v>x</v>
      </c>
      <c r="F70" s="49" t="str" cm="1">
        <f t="array" ref="F70">_xlfn.IFS(
    ISNUMBER(SEARCH("0", F61)), 0,
    F61="", 0,
    ISNUMBER(SEARCH("x", F61)), "x",
    TRUE, "x"
)</f>
        <v>x</v>
      </c>
      <c r="G70" s="49" t="str" cm="1">
        <f t="array" ref="G70">_xlfn.IFS(
    ISNUMBER(SEARCH("0", G61)), 0,
    G61="", 0,
    ISNUMBER(SEARCH("x", G61)), "x",
    TRUE, "x"
)</f>
        <v>x</v>
      </c>
      <c r="H70" s="49" t="str" cm="1">
        <f t="array" ref="H70">_xlfn.IFS(
    ISNUMBER(SEARCH("0", H61)), 0,
    H61="", 0,
    ISNUMBER(SEARCH("x", H61)), "x",
    TRUE, "x"
)</f>
        <v>x</v>
      </c>
      <c r="I70" s="49" t="str" cm="1">
        <f t="array" ref="I70">_xlfn.IFS(
    ISNUMBER(SEARCH("0", I61)), 0,
    I61="", 0,
    ISNUMBER(SEARCH("x", I61)), "x",
    TRUE, "x"
)</f>
        <v>x</v>
      </c>
      <c r="J70" s="38"/>
      <c r="K70" s="41" t="s">
        <v>44</v>
      </c>
      <c r="L70" s="92" t="s">
        <v>250</v>
      </c>
      <c r="M70" s="38"/>
      <c r="N70" s="38"/>
      <c r="O70" s="38"/>
      <c r="P70" s="38"/>
      <c r="Q70" s="46">
        <f t="shared" si="5"/>
        <v>-2.1666666666666696</v>
      </c>
      <c r="R70" s="81">
        <f t="shared" si="6"/>
        <v>3.8152623506417724E-2</v>
      </c>
      <c r="S70" s="81" t="e" cm="1">
        <f t="array" ref="S70">_xlfn.IFS(
    FALSE, N("Check if X1 shading is ON"),
    $S$48&lt;&gt;"x", NA(),
    FALSE, N("Check if case is 'LEFT' and x axis value less than z score"),
    AND($D$67 = "LEFT", $Q70 &lt; IF($H$67="", 0, $H$67)), $R70,
    FALSE, N("Check if case is 'RIGHT' and x axis value greater than z score"),
    AND($D$67 = "RIGHT", $Q70 &gt; IF($H$67="", 0, $H$67)), $R70,
    FALSE, N("Check if case is 'TWO' and both directions"),
    AND(
        $D$67 = "TWO",
        OR($Q70 &lt; -ABS($H$67), $Q70 &gt; ABS($H$68))
    ), $R70,
    FALSE, N("Default case: Return NA()"),
    TRUE, NA()
)</f>
        <v>#VALUE!</v>
      </c>
      <c r="T70" s="81" t="e" cm="1">
        <f t="array" ref="T70">_xlfn.IFS(
    FALSE, N("Check if X1 shading is ON"),
    $S$48&lt;&gt;"x", NA(),
    FALSE, N("Check if case is 'LEFT' and x axis value less than z score"),
    AND($D$68 = "LEFT", $Q70 &lt; IF($H$68="", 0, $H$68)), $R70,
    FALSE, N("Check if case is 'RIGHT' and x axis value greater than z score"),
    AND($D$68 = "RIGHT", $Q70 &gt; IF($H$68="", 0, $H$68)), $R70,
    FALSE, N("Default case: Return NA()"),
    TRUE, NA()
)</f>
        <v>#N/A</v>
      </c>
      <c r="U70" s="81" t="e" cm="1">
        <f t="array" ref="U70">_xlfn.IFS(
    FALSE, N("Check if X1 shading is ON"),
    $U$48&lt;&gt;"x", NA(),
    FALSE, N("Check if case is 'LEFT' and x axis value less than z score"),
    AND($D$71 = "LEFT", $Q70 &lt; IF($H$71="", 0, $H$71)), $R70,
    FALSE, N("Check if case is 'RIGHT' and x axis value greater than z score"),
    AND($D$71 = "RIGHT", $Q70 &gt; IF($H$71="", 0, $H$71)), $R70,
    FALSE, N("Check if case is 'TWO' and both directions"),
    AND(
        $D$71 = "TWO",
        OR($Q70 &lt; -ABS($H$71), $Q70 &gt; ABS($H$71))
    ), $R70,
    FALSE, N("Default case: Return NA()"),
    TRUE, NA()
)</f>
        <v>#VALUE!</v>
      </c>
      <c r="V70" s="38"/>
      <c r="W70" s="23">
        <v>-1.3333333333333357</v>
      </c>
      <c r="X70" s="23">
        <v>8.6000000000000007E-2</v>
      </c>
      <c r="Y70" s="23">
        <f t="shared" si="15"/>
        <v>8.6000000000000007E-2</v>
      </c>
      <c r="Z70" s="23" t="str">
        <f t="shared" si="16"/>
        <v>x</v>
      </c>
    </row>
    <row r="71" spans="1:26" ht="16" x14ac:dyDescent="0.2">
      <c r="A71" s="41">
        <f>A62</f>
        <v>1</v>
      </c>
      <c r="B71" s="49" t="str">
        <f t="shared" ref="B71:C71" si="17">IF(B62=0,"",B62)</f>
        <v/>
      </c>
      <c r="C71" s="49" t="str">
        <f t="shared" si="17"/>
        <v/>
      </c>
      <c r="D71" s="49" t="str" cm="1">
        <f t="array" ref="D71">_xlfn.IFS(
    D62=0, "",
    ISNUMBER(SEARCH("LEFT", D62)), "LEFT",
    ISNUMBER(SEARCH("RIGHT", D62)), "RIGHT",
    TRUE, D62
)</f>
        <v/>
      </c>
      <c r="E71" s="59" t="str">
        <f t="shared" ref="E71:I71" si="18">IF(E62=0,"",E62)</f>
        <v/>
      </c>
      <c r="F71" s="60" t="str">
        <f t="shared" si="18"/>
        <v/>
      </c>
      <c r="G71" s="59" t="str">
        <f t="shared" si="18"/>
        <v/>
      </c>
      <c r="H71" s="61" t="str">
        <f t="shared" si="18"/>
        <v/>
      </c>
      <c r="I71" s="6" t="str">
        <f t="shared" si="18"/>
        <v/>
      </c>
      <c r="J71" s="38"/>
      <c r="K71" s="41" t="s">
        <v>252</v>
      </c>
      <c r="L71" s="92" t="s">
        <v>253</v>
      </c>
      <c r="M71" s="38"/>
      <c r="N71" s="38"/>
      <c r="O71" s="38"/>
      <c r="P71" s="38"/>
      <c r="Q71" s="46">
        <f t="shared" si="5"/>
        <v>-2.1250000000000031</v>
      </c>
      <c r="R71" s="81">
        <f t="shared" si="6"/>
        <v>4.1720985256338335E-2</v>
      </c>
      <c r="S71" s="81" t="e" cm="1">
        <f t="array" ref="S71">_xlfn.IFS(
    FALSE, N("Check if X1 shading is ON"),
    $S$48&lt;&gt;"x", NA(),
    FALSE, N("Check if case is 'LEFT' and x axis value less than z score"),
    AND($D$67 = "LEFT", $Q71 &lt; IF($H$67="", 0, $H$67)), $R71,
    FALSE, N("Check if case is 'RIGHT' and x axis value greater than z score"),
    AND($D$67 = "RIGHT", $Q71 &gt; IF($H$67="", 0, $H$67)), $R71,
    FALSE, N("Check if case is 'TWO' and both directions"),
    AND(
        $D$67 = "TWO",
        OR($Q71 &lt; -ABS($H$67), $Q71 &gt; ABS($H$68))
    ), $R71,
    FALSE, N("Default case: Return NA()"),
    TRUE, NA()
)</f>
        <v>#VALUE!</v>
      </c>
      <c r="T71" s="81" t="e" cm="1">
        <f t="array" ref="T71">_xlfn.IFS(
    FALSE, N("Check if X1 shading is ON"),
    $S$48&lt;&gt;"x", NA(),
    FALSE, N("Check if case is 'LEFT' and x axis value less than z score"),
    AND($D$68 = "LEFT", $Q71 &lt; IF($H$68="", 0, $H$68)), $R71,
    FALSE, N("Check if case is 'RIGHT' and x axis value greater than z score"),
    AND($D$68 = "RIGHT", $Q71 &gt; IF($H$68="", 0, $H$68)), $R71,
    FALSE, N("Default case: Return NA()"),
    TRUE, NA()
)</f>
        <v>#N/A</v>
      </c>
      <c r="U71" s="81" t="e" cm="1">
        <f t="array" ref="U71">_xlfn.IFS(
    FALSE, N("Check if X1 shading is ON"),
    $U$48&lt;&gt;"x", NA(),
    FALSE, N("Check if case is 'LEFT' and x axis value less than z score"),
    AND($D$71 = "LEFT", $Q71 &lt; IF($H$71="", 0, $H$71)), $R71,
    FALSE, N("Check if case is 'RIGHT' and x axis value greater than z score"),
    AND($D$71 = "RIGHT", $Q71 &gt; IF($H$71="", 0, $H$71)), $R71,
    FALSE, N("Check if case is 'TWO' and both directions"),
    AND(
        $D$71 = "TWO",
        OR($Q71 &lt; -ABS($H$71), $Q71 &gt; ABS($H$71))
    ), $R71,
    FALSE, N("Default case: Return NA()"),
    TRUE, NA()
)</f>
        <v>#VALUE!</v>
      </c>
      <c r="V71" s="38"/>
      <c r="W71" s="23">
        <v>-1.1666666666666687</v>
      </c>
      <c r="X71" s="23">
        <v>8.6000000000000007E-2</v>
      </c>
      <c r="Y71" s="23">
        <f t="shared" si="15"/>
        <v>8.6000000000000007E-2</v>
      </c>
      <c r="Z71" s="23" t="str">
        <f t="shared" si="16"/>
        <v>x</v>
      </c>
    </row>
    <row r="72" spans="1:26" ht="16" x14ac:dyDescent="0.2">
      <c r="A72" s="39"/>
      <c r="B72" s="53"/>
      <c r="C72" s="53"/>
      <c r="D72" s="16"/>
      <c r="E72" s="16"/>
      <c r="F72" s="16"/>
      <c r="G72" s="16"/>
      <c r="H72" s="16"/>
      <c r="I72" s="16"/>
      <c r="J72" s="38"/>
      <c r="K72" s="41" t="s">
        <v>256</v>
      </c>
      <c r="L72" s="92" t="s">
        <v>257</v>
      </c>
      <c r="M72" s="38"/>
      <c r="N72" s="38"/>
      <c r="O72" s="38"/>
      <c r="P72" s="38"/>
      <c r="Q72" s="46">
        <f t="shared" si="5"/>
        <v>-2.0833333333333366</v>
      </c>
      <c r="R72" s="81">
        <f t="shared" si="6"/>
        <v>4.5543952872905295E-2</v>
      </c>
      <c r="S72" s="81" t="e" cm="1">
        <f t="array" ref="S72">_xlfn.IFS(
    FALSE, N("Check if X1 shading is ON"),
    $S$48&lt;&gt;"x", NA(),
    FALSE, N("Check if case is 'LEFT' and x axis value less than z score"),
    AND($D$67 = "LEFT", $Q72 &lt; IF($H$67="", 0, $H$67)), $R72,
    FALSE, N("Check if case is 'RIGHT' and x axis value greater than z score"),
    AND($D$67 = "RIGHT", $Q72 &gt; IF($H$67="", 0, $H$67)), $R72,
    FALSE, N("Check if case is 'TWO' and both directions"),
    AND(
        $D$67 = "TWO",
        OR($Q72 &lt; -ABS($H$67), $Q72 &gt; ABS($H$68))
    ), $R72,
    FALSE, N("Default case: Return NA()"),
    TRUE, NA()
)</f>
        <v>#VALUE!</v>
      </c>
      <c r="T72" s="81" t="e" cm="1">
        <f t="array" ref="T72">_xlfn.IFS(
    FALSE, N("Check if X1 shading is ON"),
    $S$48&lt;&gt;"x", NA(),
    FALSE, N("Check if case is 'LEFT' and x axis value less than z score"),
    AND($D$68 = "LEFT", $Q72 &lt; IF($H$68="", 0, $H$68)), $R72,
    FALSE, N("Check if case is 'RIGHT' and x axis value greater than z score"),
    AND($D$68 = "RIGHT", $Q72 &gt; IF($H$68="", 0, $H$68)), $R72,
    FALSE, N("Default case: Return NA()"),
    TRUE, NA()
)</f>
        <v>#N/A</v>
      </c>
      <c r="U72" s="81" t="e" cm="1">
        <f t="array" ref="U72">_xlfn.IFS(
    FALSE, N("Check if X1 shading is ON"),
    $U$48&lt;&gt;"x", NA(),
    FALSE, N("Check if case is 'LEFT' and x axis value less than z score"),
    AND($D$71 = "LEFT", $Q72 &lt; IF($H$71="", 0, $H$71)), $R72,
    FALSE, N("Check if case is 'RIGHT' and x axis value greater than z score"),
    AND($D$71 = "RIGHT", $Q72 &gt; IF($H$71="", 0, $H$71)), $R72,
    FALSE, N("Check if case is 'TWO' and both directions"),
    AND(
        $D$71 = "TWO",
        OR($Q72 &lt; -ABS($H$71), $Q72 &gt; ABS($H$71))
    ), $R72,
    FALSE, N("Default case: Return NA()"),
    TRUE, NA()
)</f>
        <v>#VALUE!</v>
      </c>
      <c r="V72" s="38"/>
      <c r="W72" s="23">
        <v>-0.83333333333333526</v>
      </c>
      <c r="X72" s="23">
        <v>8.6000000000000007E-2</v>
      </c>
      <c r="Y72" s="23">
        <f t="shared" si="15"/>
        <v>8.6000000000000007E-2</v>
      </c>
      <c r="Z72" s="23" t="str">
        <f t="shared" si="16"/>
        <v>x</v>
      </c>
    </row>
    <row r="73" spans="1:26" ht="16" x14ac:dyDescent="0.2">
      <c r="A73" s="39"/>
      <c r="B73" s="39"/>
      <c r="C73" s="39"/>
      <c r="D73" s="39"/>
      <c r="E73" s="121"/>
      <c r="F73" s="121"/>
      <c r="G73" s="121"/>
      <c r="H73" s="46"/>
      <c r="I73" s="47"/>
      <c r="J73" s="38"/>
      <c r="K73" s="41" t="s">
        <v>13</v>
      </c>
      <c r="L73" s="16"/>
      <c r="M73" s="38"/>
      <c r="N73" s="38"/>
      <c r="O73" s="38"/>
      <c r="P73" s="38"/>
      <c r="Q73" s="46">
        <f t="shared" si="5"/>
        <v>-2.0416666666666701</v>
      </c>
      <c r="R73" s="81">
        <f t="shared" si="6"/>
        <v>4.9630986023358713E-2</v>
      </c>
      <c r="S73" s="81" t="e" cm="1">
        <f t="array" ref="S73">_xlfn.IFS(
    FALSE, N("Check if X1 shading is ON"),
    $S$48&lt;&gt;"x", NA(),
    FALSE, N("Check if case is 'LEFT' and x axis value less than z score"),
    AND($D$67 = "LEFT", $Q73 &lt; IF($H$67="", 0, $H$67)), $R73,
    FALSE, N("Check if case is 'RIGHT' and x axis value greater than z score"),
    AND($D$67 = "RIGHT", $Q73 &gt; IF($H$67="", 0, $H$67)), $R73,
    FALSE, N("Check if case is 'TWO' and both directions"),
    AND(
        $D$67 = "TWO",
        OR($Q73 &lt; -ABS($H$67), $Q73 &gt; ABS($H$68))
    ), $R73,
    FALSE, N("Default case: Return NA()"),
    TRUE, NA()
)</f>
        <v>#VALUE!</v>
      </c>
      <c r="T73" s="81" t="e" cm="1">
        <f t="array" ref="T73">_xlfn.IFS(
    FALSE, N("Check if X1 shading is ON"),
    $S$48&lt;&gt;"x", NA(),
    FALSE, N("Check if case is 'LEFT' and x axis value less than z score"),
    AND($D$68 = "LEFT", $Q73 &lt; IF($H$68="", 0, $H$68)), $R73,
    FALSE, N("Check if case is 'RIGHT' and x axis value greater than z score"),
    AND($D$68 = "RIGHT", $Q73 &gt; IF($H$68="", 0, $H$68)), $R73,
    FALSE, N("Default case: Return NA()"),
    TRUE, NA()
)</f>
        <v>#N/A</v>
      </c>
      <c r="U73" s="81" t="e" cm="1">
        <f t="array" ref="U73">_xlfn.IFS(
    FALSE, N("Check if X1 shading is ON"),
    $U$48&lt;&gt;"x", NA(),
    FALSE, N("Check if case is 'LEFT' and x axis value less than z score"),
    AND($D$71 = "LEFT", $Q73 &lt; IF($H$71="", 0, $H$71)), $R73,
    FALSE, N("Check if case is 'RIGHT' and x axis value greater than z score"),
    AND($D$71 = "RIGHT", $Q73 &gt; IF($H$71="", 0, $H$71)), $R73,
    FALSE, N("Check if case is 'TWO' and both directions"),
    AND(
        $D$71 = "TWO",
        OR($Q73 &lt; -ABS($H$71), $Q73 &gt; ABS($H$71))
    ), $R73,
    FALSE, N("Default case: Return NA()"),
    TRUE, NA()
)</f>
        <v>#VALUE!</v>
      </c>
      <c r="V73" s="38"/>
      <c r="W73" s="23">
        <v>-0.66666666666666874</v>
      </c>
      <c r="X73" s="23">
        <v>8.6000000000000007E-2</v>
      </c>
      <c r="Y73" s="23">
        <f t="shared" si="15"/>
        <v>8.6000000000000007E-2</v>
      </c>
      <c r="Z73" s="23" t="str">
        <f t="shared" si="16"/>
        <v>x</v>
      </c>
    </row>
    <row r="74" spans="1:26" ht="51" x14ac:dyDescent="0.2">
      <c r="A74" s="45" t="s">
        <v>264</v>
      </c>
      <c r="B74" s="39" t="str">
        <f>I66</f>
        <v>P(x)</v>
      </c>
      <c r="C74" s="38"/>
      <c r="D74" s="38"/>
      <c r="E74" s="38" t="str">
        <f>IF(I66="","",B74 &amp; D75 &amp;  D76)</f>
        <v>P(x)</v>
      </c>
      <c r="F74" s="111" t="s">
        <v>266</v>
      </c>
      <c r="G74" s="39" t="s">
        <v>44</v>
      </c>
      <c r="H74" s="39" t="s">
        <v>267</v>
      </c>
      <c r="I74" s="47" t="s">
        <v>268</v>
      </c>
      <c r="J74" s="38"/>
      <c r="K74" s="41" t="s">
        <v>3</v>
      </c>
      <c r="L74" s="16"/>
      <c r="M74" s="38"/>
      <c r="N74" s="38"/>
      <c r="O74" s="38"/>
      <c r="P74" s="38"/>
      <c r="Q74" s="46">
        <f t="shared" si="5"/>
        <v>-2.0000000000000036</v>
      </c>
      <c r="R74" s="81">
        <f t="shared" si="6"/>
        <v>5.3990966513187674E-2</v>
      </c>
      <c r="S74" s="81" t="e" cm="1">
        <f t="array" ref="S74">_xlfn.IFS(
    FALSE, N("Check if X1 shading is ON"),
    $S$48&lt;&gt;"x", NA(),
    FALSE, N("Check if case is 'LEFT' and x axis value less than z score"),
    AND($D$67 = "LEFT", $Q74 &lt; IF($H$67="", 0, $H$67)), $R74,
    FALSE, N("Check if case is 'RIGHT' and x axis value greater than z score"),
    AND($D$67 = "RIGHT", $Q74 &gt; IF($H$67="", 0, $H$67)), $R74,
    FALSE, N("Check if case is 'TWO' and both directions"),
    AND(
        $D$67 = "TWO",
        OR($Q74 &lt; -ABS($H$67), $Q74 &gt; ABS($H$68))
    ), $R74,
    FALSE, N("Default case: Return NA()"),
    TRUE, NA()
)</f>
        <v>#VALUE!</v>
      </c>
      <c r="T74" s="81" t="e" cm="1">
        <f t="array" ref="T74">_xlfn.IFS(
    FALSE, N("Check if X1 shading is ON"),
    $S$48&lt;&gt;"x", NA(),
    FALSE, N("Check if case is 'LEFT' and x axis value less than z score"),
    AND($D$68 = "LEFT", $Q74 &lt; IF($H$68="", 0, $H$68)), $R74,
    FALSE, N("Check if case is 'RIGHT' and x axis value greater than z score"),
    AND($D$68 = "RIGHT", $Q74 &gt; IF($H$68="", 0, $H$68)), $R74,
    FALSE, N("Default case: Return NA()"),
    TRUE, NA()
)</f>
        <v>#N/A</v>
      </c>
      <c r="U74" s="81" t="e" cm="1">
        <f t="array" ref="U74">_xlfn.IFS(
    FALSE, N("Check if X1 shading is ON"),
    $U$48&lt;&gt;"x", NA(),
    FALSE, N("Check if case is 'LEFT' and x axis value less than z score"),
    AND($D$71 = "LEFT", $Q74 &lt; IF($H$71="", 0, $H$71)), $R74,
    FALSE, N("Check if case is 'RIGHT' and x axis value greater than z score"),
    AND($D$71 = "RIGHT", $Q74 &gt; IF($H$71="", 0, $H$71)), $R74,
    FALSE, N("Check if case is 'TWO' and both directions"),
    AND(
        $D$71 = "TWO",
        OR($Q74 &lt; -ABS($H$71), $Q74 &gt; ABS($H$71))
    ), $R74,
    FALSE, N("Default case: Return NA()"),
    TRUE, NA()
)</f>
        <v>#VALUE!</v>
      </c>
      <c r="V74" s="38"/>
      <c r="W74" s="23">
        <v>-0.50000000000000222</v>
      </c>
      <c r="X74" s="23">
        <v>8.6000000000000007E-2</v>
      </c>
      <c r="Y74" s="23">
        <f t="shared" si="15"/>
        <v>8.6000000000000007E-2</v>
      </c>
      <c r="Z74" s="23" t="str">
        <f t="shared" si="16"/>
        <v>x</v>
      </c>
    </row>
    <row r="75" spans="1:26" ht="16" x14ac:dyDescent="0.2">
      <c r="A75" s="39"/>
      <c r="B75" s="39" t="str">
        <f>A66</f>
        <v>n</v>
      </c>
      <c r="C75" s="39">
        <f>A67</f>
        <v>1</v>
      </c>
      <c r="D75" s="38" t="str">
        <f>IF(B74&lt;&gt;"P(x)"," "&amp;B75&amp;"="&amp;C75,"")</f>
        <v/>
      </c>
      <c r="E75" s="38"/>
      <c r="F75" s="23"/>
      <c r="G75" s="23">
        <v>0</v>
      </c>
      <c r="H75" s="23">
        <v>0.04</v>
      </c>
      <c r="I75" s="23" t="s">
        <v>3</v>
      </c>
      <c r="J75" s="16"/>
      <c r="K75" s="41" t="s">
        <v>272</v>
      </c>
      <c r="L75" s="16"/>
      <c r="M75" s="38"/>
      <c r="N75" s="38"/>
      <c r="O75" s="38"/>
      <c r="P75" s="38"/>
      <c r="Q75" s="46">
        <f t="shared" si="5"/>
        <v>-1.9583333333333368</v>
      </c>
      <c r="R75" s="81">
        <f t="shared" si="6"/>
        <v>5.8632082139484169E-2</v>
      </c>
      <c r="S75" s="81" t="e" cm="1">
        <f t="array" ref="S75">_xlfn.IFS(
    FALSE, N("Check if X1 shading is ON"),
    $S$48&lt;&gt;"x", NA(),
    FALSE, N("Check if case is 'LEFT' and x axis value less than z score"),
    AND($D$67 = "LEFT", $Q75 &lt; IF($H$67="", 0, $H$67)), $R75,
    FALSE, N("Check if case is 'RIGHT' and x axis value greater than z score"),
    AND($D$67 = "RIGHT", $Q75 &gt; IF($H$67="", 0, $H$67)), $R75,
    FALSE, N("Check if case is 'TWO' and both directions"),
    AND(
        $D$67 = "TWO",
        OR($Q75 &lt; -ABS($H$67), $Q75 &gt; ABS($H$68))
    ), $R75,
    FALSE, N("Default case: Return NA()"),
    TRUE, NA()
)</f>
        <v>#VALUE!</v>
      </c>
      <c r="T75" s="81" t="e" cm="1">
        <f t="array" ref="T75">_xlfn.IFS(
    FALSE, N("Check if X1 shading is ON"),
    $S$48&lt;&gt;"x", NA(),
    FALSE, N("Check if case is 'LEFT' and x axis value less than z score"),
    AND($D$68 = "LEFT", $Q75 &lt; IF($H$68="", 0, $H$68)), $R75,
    FALSE, N("Check if case is 'RIGHT' and x axis value greater than z score"),
    AND($D$68 = "RIGHT", $Q75 &gt; IF($H$68="", 0, $H$68)), $R75,
    FALSE, N("Default case: Return NA()"),
    TRUE, NA()
)</f>
        <v>#N/A</v>
      </c>
      <c r="U75" s="81" t="e" cm="1">
        <f t="array" ref="U75">_xlfn.IFS(
    FALSE, N("Check if X1 shading is ON"),
    $U$48&lt;&gt;"x", NA(),
    FALSE, N("Check if case is 'LEFT' and x axis value less than z score"),
    AND($D$71 = "LEFT", $Q75 &lt; IF($H$71="", 0, $H$71)), $R75,
    FALSE, N("Check if case is 'RIGHT' and x axis value greater than z score"),
    AND($D$71 = "RIGHT", $Q75 &gt; IF($H$71="", 0, $H$71)), $R75,
    FALSE, N("Check if case is 'TWO' and both directions"),
    AND(
        $D$71 = "TWO",
        OR($Q75 &lt; -ABS($H$71), $Q75 &gt; ABS($H$71))
    ), $R75,
    FALSE, N("Default case: Return NA()"),
    TRUE, NA()
)</f>
        <v>#VALUE!</v>
      </c>
      <c r="V75" s="38"/>
      <c r="W75" s="23">
        <v>-0.33333333333333548</v>
      </c>
      <c r="X75" s="23">
        <v>8.6000000000000007E-2</v>
      </c>
      <c r="Y75" s="23">
        <f t="shared" si="15"/>
        <v>8.6000000000000007E-2</v>
      </c>
      <c r="Z75" s="23" t="str">
        <f t="shared" si="16"/>
        <v>x</v>
      </c>
    </row>
    <row r="76" spans="1:26" ht="16" x14ac:dyDescent="0.2">
      <c r="A76" s="38"/>
      <c r="B76" s="39" t="s">
        <v>272</v>
      </c>
      <c r="C76" s="74">
        <f>K27+K28</f>
        <v>0.01</v>
      </c>
      <c r="D76" s="38" t="str">
        <f>IF(B74&lt;&gt;"P(x)"," "&amp;B76&amp;"="&amp;TEXT(C76,"#,##0.0%"),"")</f>
        <v/>
      </c>
      <c r="E76" s="38"/>
      <c r="F76" s="16"/>
      <c r="G76" s="16"/>
      <c r="H76" s="16"/>
      <c r="I76" s="23"/>
      <c r="J76" s="16"/>
      <c r="K76" s="41" t="s">
        <v>275</v>
      </c>
      <c r="L76" s="16"/>
      <c r="M76" s="16"/>
      <c r="N76" s="38"/>
      <c r="O76" s="38"/>
      <c r="P76" s="38"/>
      <c r="Q76" s="46">
        <f t="shared" si="5"/>
        <v>-1.9166666666666701</v>
      </c>
      <c r="R76" s="81">
        <f t="shared" si="6"/>
        <v>6.3561706516961941E-2</v>
      </c>
      <c r="S76" s="81" t="e" cm="1">
        <f t="array" ref="S76">_xlfn.IFS(
    FALSE, N("Check if X1 shading is ON"),
    $S$48&lt;&gt;"x", NA(),
    FALSE, N("Check if case is 'LEFT' and x axis value less than z score"),
    AND($D$67 = "LEFT", $Q76 &lt; IF($H$67="", 0, $H$67)), $R76,
    FALSE, N("Check if case is 'RIGHT' and x axis value greater than z score"),
    AND($D$67 = "RIGHT", $Q76 &gt; IF($H$67="", 0, $H$67)), $R76,
    FALSE, N("Check if case is 'TWO' and both directions"),
    AND(
        $D$67 = "TWO",
        OR($Q76 &lt; -ABS($H$67), $Q76 &gt; ABS($H$68))
    ), $R76,
    FALSE, N("Default case: Return NA()"),
    TRUE, NA()
)</f>
        <v>#VALUE!</v>
      </c>
      <c r="T76" s="81" t="e" cm="1">
        <f t="array" ref="T76">_xlfn.IFS(
    FALSE, N("Check if X1 shading is ON"),
    $S$48&lt;&gt;"x", NA(),
    FALSE, N("Check if case is 'LEFT' and x axis value less than z score"),
    AND($D$68 = "LEFT", $Q76 &lt; IF($H$68="", 0, $H$68)), $R76,
    FALSE, N("Check if case is 'RIGHT' and x axis value greater than z score"),
    AND($D$68 = "RIGHT", $Q76 &gt; IF($H$68="", 0, $H$68)), $R76,
    FALSE, N("Default case: Return NA()"),
    TRUE, NA()
)</f>
        <v>#N/A</v>
      </c>
      <c r="U76" s="81" t="e" cm="1">
        <f t="array" ref="U76">_xlfn.IFS(
    FALSE, N("Check if X1 shading is ON"),
    $U$48&lt;&gt;"x", NA(),
    FALSE, N("Check if case is 'LEFT' and x axis value less than z score"),
    AND($D$71 = "LEFT", $Q76 &lt; IF($H$71="", 0, $H$71)), $R76,
    FALSE, N("Check if case is 'RIGHT' and x axis value greater than z score"),
    AND($D$71 = "RIGHT", $Q76 &gt; IF($H$71="", 0, $H$71)), $R76,
    FALSE, N("Check if case is 'TWO' and both directions"),
    AND(
        $D$71 = "TWO",
        OR($Q76 &lt; -ABS($H$71), $Q76 &gt; ABS($H$71))
    ), $R76,
    FALSE, N("Default case: Return NA()"),
    TRUE, NA()
)</f>
        <v>#VALUE!</v>
      </c>
      <c r="V76" s="38"/>
      <c r="W76" s="23">
        <v>-0.16666666666666879</v>
      </c>
      <c r="X76" s="23">
        <v>8.6000000000000007E-2</v>
      </c>
      <c r="Y76" s="23">
        <f t="shared" si="15"/>
        <v>8.6000000000000007E-2</v>
      </c>
      <c r="Z76" s="23" t="str">
        <f t="shared" si="16"/>
        <v>x</v>
      </c>
    </row>
    <row r="77" spans="1:26" ht="16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41" t="s">
        <v>279</v>
      </c>
      <c r="L77" s="16"/>
      <c r="M77" s="16"/>
      <c r="N77" s="38"/>
      <c r="O77" s="38"/>
      <c r="P77" s="38"/>
      <c r="Q77" s="46">
        <f t="shared" si="5"/>
        <v>-1.8750000000000033</v>
      </c>
      <c r="R77" s="81">
        <f t="shared" si="6"/>
        <v>6.8786275826691473E-2</v>
      </c>
      <c r="S77" s="81" t="e" cm="1">
        <f t="array" ref="S77">_xlfn.IFS(
    FALSE, N("Check if X1 shading is ON"),
    $S$48&lt;&gt;"x", NA(),
    FALSE, N("Check if case is 'LEFT' and x axis value less than z score"),
    AND($D$67 = "LEFT", $Q77 &lt; IF($H$67="", 0, $H$67)), $R77,
    FALSE, N("Check if case is 'RIGHT' and x axis value greater than z score"),
    AND($D$67 = "RIGHT", $Q77 &gt; IF($H$67="", 0, $H$67)), $R77,
    FALSE, N("Check if case is 'TWO' and both directions"),
    AND(
        $D$67 = "TWO",
        OR($Q77 &lt; -ABS($H$67), $Q77 &gt; ABS($H$68))
    ), $R77,
    FALSE, N("Default case: Return NA()"),
    TRUE, NA()
)</f>
        <v>#VALUE!</v>
      </c>
      <c r="T77" s="81" t="e" cm="1">
        <f t="array" ref="T77">_xlfn.IFS(
    FALSE, N("Check if X1 shading is ON"),
    $S$48&lt;&gt;"x", NA(),
    FALSE, N("Check if case is 'LEFT' and x axis value less than z score"),
    AND($D$68 = "LEFT", $Q77 &lt; IF($H$68="", 0, $H$68)), $R77,
    FALSE, N("Check if case is 'RIGHT' and x axis value greater than z score"),
    AND($D$68 = "RIGHT", $Q77 &gt; IF($H$68="", 0, $H$68)), $R77,
    FALSE, N("Default case: Return NA()"),
    TRUE, NA()
)</f>
        <v>#N/A</v>
      </c>
      <c r="U77" s="81" t="e" cm="1">
        <f t="array" ref="U77">_xlfn.IFS(
    FALSE, N("Check if X1 shading is ON"),
    $U$48&lt;&gt;"x", NA(),
    FALSE, N("Check if case is 'LEFT' and x axis value less than z score"),
    AND($D$71 = "LEFT", $Q77 &lt; IF($H$71="", 0, $H$71)), $R77,
    FALSE, N("Check if case is 'RIGHT' and x axis value greater than z score"),
    AND($D$71 = "RIGHT", $Q77 &gt; IF($H$71="", 0, $H$71)), $R77,
    FALSE, N("Check if case is 'TWO' and both directions"),
    AND(
        $D$71 = "TWO",
        OR($Q77 &lt; -ABS($H$71), $Q77 &gt; ABS($H$71))
    ), $R77,
    FALSE, N("Default case: Return NA()"),
    TRUE, NA()
)</f>
        <v>#VALUE!</v>
      </c>
      <c r="V77" s="38"/>
      <c r="W77" s="23">
        <v>0.16666666666666449</v>
      </c>
      <c r="X77" s="23">
        <v>8.6000000000000007E-2</v>
      </c>
      <c r="Y77" s="23">
        <f t="shared" si="15"/>
        <v>8.6000000000000007E-2</v>
      </c>
      <c r="Z77" s="23" t="str">
        <f t="shared" si="16"/>
        <v>x</v>
      </c>
    </row>
    <row r="78" spans="1:26" ht="16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92" t="s">
        <v>282</v>
      </c>
      <c r="L78" s="16"/>
      <c r="M78" s="16"/>
      <c r="N78" s="38"/>
      <c r="O78" s="38"/>
      <c r="P78" s="38"/>
      <c r="Q78" s="46">
        <f t="shared" si="5"/>
        <v>-1.8333333333333366</v>
      </c>
      <c r="R78" s="81">
        <f t="shared" si="6"/>
        <v>7.4311163558992643E-2</v>
      </c>
      <c r="S78" s="81" t="e" cm="1">
        <f t="array" ref="S78">_xlfn.IFS(
    FALSE, N("Check if X1 shading is ON"),
    $S$48&lt;&gt;"x", NA(),
    FALSE, N("Check if case is 'LEFT' and x axis value less than z score"),
    AND($D$67 = "LEFT", $Q78 &lt; IF($H$67="", 0, $H$67)), $R78,
    FALSE, N("Check if case is 'RIGHT' and x axis value greater than z score"),
    AND($D$67 = "RIGHT", $Q78 &gt; IF($H$67="", 0, $H$67)), $R78,
    FALSE, N("Check if case is 'TWO' and both directions"),
    AND(
        $D$67 = "TWO",
        OR($Q78 &lt; -ABS($H$67), $Q78 &gt; ABS($H$68))
    ), $R78,
    FALSE, N("Default case: Return NA()"),
    TRUE, NA()
)</f>
        <v>#VALUE!</v>
      </c>
      <c r="T78" s="81" t="e" cm="1">
        <f t="array" ref="T78">_xlfn.IFS(
    FALSE, N("Check if X1 shading is ON"),
    $S$48&lt;&gt;"x", NA(),
    FALSE, N("Check if case is 'LEFT' and x axis value less than z score"),
    AND($D$68 = "LEFT", $Q78 &lt; IF($H$68="", 0, $H$68)), $R78,
    FALSE, N("Check if case is 'RIGHT' and x axis value greater than z score"),
    AND($D$68 = "RIGHT", $Q78 &gt; IF($H$68="", 0, $H$68)), $R78,
    FALSE, N("Default case: Return NA()"),
    TRUE, NA()
)</f>
        <v>#N/A</v>
      </c>
      <c r="U78" s="81" t="e" cm="1">
        <f t="array" ref="U78">_xlfn.IFS(
    FALSE, N("Check if X1 shading is ON"),
    $U$48&lt;&gt;"x", NA(),
    FALSE, N("Check if case is 'LEFT' and x axis value less than z score"),
    AND($D$71 = "LEFT", $Q78 &lt; IF($H$71="", 0, $H$71)), $R78,
    FALSE, N("Check if case is 'RIGHT' and x axis value greater than z score"),
    AND($D$71 = "RIGHT", $Q78 &gt; IF($H$71="", 0, $H$71)), $R78,
    FALSE, N("Check if case is 'TWO' and both directions"),
    AND(
        $D$71 = "TWO",
        OR($Q78 &lt; -ABS($H$71), $Q78 &gt; ABS($H$71))
    ), $R78,
    FALSE, N("Default case: Return NA()"),
    TRUE, NA()
)</f>
        <v>#VALUE!</v>
      </c>
      <c r="V78" s="38"/>
      <c r="W78" s="23">
        <v>0.33333333333333115</v>
      </c>
      <c r="X78" s="23">
        <v>8.6000000000000007E-2</v>
      </c>
      <c r="Y78" s="23">
        <f t="shared" si="15"/>
        <v>8.6000000000000007E-2</v>
      </c>
      <c r="Z78" s="23" t="str">
        <f t="shared" si="16"/>
        <v>x</v>
      </c>
    </row>
    <row r="79" spans="1:26" ht="16" x14ac:dyDescent="0.2">
      <c r="A79" s="72" t="s">
        <v>142</v>
      </c>
      <c r="B79" s="23"/>
      <c r="C79" s="16"/>
      <c r="D79" s="16"/>
      <c r="E79" s="16"/>
      <c r="F79" s="39"/>
      <c r="G79" s="38"/>
      <c r="H79" s="38"/>
      <c r="I79" s="75"/>
      <c r="J79" s="16"/>
      <c r="K79" s="92" t="s">
        <v>286</v>
      </c>
      <c r="L79" s="16"/>
      <c r="M79" s="16"/>
      <c r="N79" s="38"/>
      <c r="O79" s="38"/>
      <c r="P79" s="38"/>
      <c r="Q79" s="46">
        <f t="shared" si="5"/>
        <v>-1.7916666666666698</v>
      </c>
      <c r="R79" s="81">
        <f t="shared" si="6"/>
        <v>8.0140554438265552E-2</v>
      </c>
      <c r="S79" s="81" t="e" cm="1">
        <f t="array" ref="S79">_xlfn.IFS(
    FALSE, N("Check if X1 shading is ON"),
    $S$48&lt;&gt;"x", NA(),
    FALSE, N("Check if case is 'LEFT' and x axis value less than z score"),
    AND($D$67 = "LEFT", $Q79 &lt; IF($H$67="", 0, $H$67)), $R79,
    FALSE, N("Check if case is 'RIGHT' and x axis value greater than z score"),
    AND($D$67 = "RIGHT", $Q79 &gt; IF($H$67="", 0, $H$67)), $R79,
    FALSE, N("Check if case is 'TWO' and both directions"),
    AND(
        $D$67 = "TWO",
        OR($Q79 &lt; -ABS($H$67), $Q79 &gt; ABS($H$68))
    ), $R79,
    FALSE, N("Default case: Return NA()"),
    TRUE, NA()
)</f>
        <v>#VALUE!</v>
      </c>
      <c r="T79" s="81" t="e" cm="1">
        <f t="array" ref="T79">_xlfn.IFS(
    FALSE, N("Check if X1 shading is ON"),
    $S$48&lt;&gt;"x", NA(),
    FALSE, N("Check if case is 'LEFT' and x axis value less than z score"),
    AND($D$68 = "LEFT", $Q79 &lt; IF($H$68="", 0, $H$68)), $R79,
    FALSE, N("Check if case is 'RIGHT' and x axis value greater than z score"),
    AND($D$68 = "RIGHT", $Q79 &gt; IF($H$68="", 0, $H$68)), $R79,
    FALSE, N("Default case: Return NA()"),
    TRUE, NA()
)</f>
        <v>#N/A</v>
      </c>
      <c r="U79" s="81" t="e" cm="1">
        <f t="array" ref="U79">_xlfn.IFS(
    FALSE, N("Check if X1 shading is ON"),
    $U$48&lt;&gt;"x", NA(),
    FALSE, N("Check if case is 'LEFT' and x axis value less than z score"),
    AND($D$71 = "LEFT", $Q79 &lt; IF($H$71="", 0, $H$71)), $R79,
    FALSE, N("Check if case is 'RIGHT' and x axis value greater than z score"),
    AND($D$71 = "RIGHT", $Q79 &gt; IF($H$71="", 0, $H$71)), $R79,
    FALSE, N("Check if case is 'TWO' and both directions"),
    AND(
        $D$71 = "TWO",
        OR($Q79 &lt; -ABS($H$71), $Q79 &gt; ABS($H$71))
    ), $R79,
    FALSE, N("Default case: Return NA()"),
    TRUE, NA()
)</f>
        <v>#VALUE!</v>
      </c>
      <c r="V79" s="38"/>
      <c r="W79" s="23">
        <v>0.49999999999999789</v>
      </c>
      <c r="X79" s="23">
        <v>8.6000000000000007E-2</v>
      </c>
      <c r="Y79" s="23">
        <f t="shared" si="15"/>
        <v>8.6000000000000007E-2</v>
      </c>
      <c r="Z79" s="23" t="str">
        <f t="shared" si="16"/>
        <v>x</v>
      </c>
    </row>
    <row r="80" spans="1:26" ht="16" x14ac:dyDescent="0.2">
      <c r="A80" s="44" t="s">
        <v>289</v>
      </c>
      <c r="B80" s="5" t="s">
        <v>290</v>
      </c>
      <c r="C80" s="5" t="s">
        <v>44</v>
      </c>
      <c r="D80" s="44" t="s">
        <v>267</v>
      </c>
      <c r="E80" s="44" t="s">
        <v>291</v>
      </c>
      <c r="F80" s="66" t="s">
        <v>290</v>
      </c>
      <c r="G80" s="66" t="s">
        <v>44</v>
      </c>
      <c r="H80" s="66" t="s">
        <v>267</v>
      </c>
      <c r="I80" s="66" t="s">
        <v>292</v>
      </c>
      <c r="J80" s="16"/>
      <c r="K80" s="92" t="s">
        <v>293</v>
      </c>
      <c r="L80" s="16"/>
      <c r="M80" s="16"/>
      <c r="N80" s="38"/>
      <c r="O80" s="38"/>
      <c r="P80" s="38"/>
      <c r="Q80" s="46">
        <f t="shared" si="5"/>
        <v>-1.7500000000000031</v>
      </c>
      <c r="R80" s="81">
        <f t="shared" si="6"/>
        <v>8.6277318826511032E-2</v>
      </c>
      <c r="S80" s="81" t="e" cm="1">
        <f t="array" ref="S80">_xlfn.IFS(
    FALSE, N("Check if X1 shading is ON"),
    $S$48&lt;&gt;"x", NA(),
    FALSE, N("Check if case is 'LEFT' and x axis value less than z score"),
    AND($D$67 = "LEFT", $Q80 &lt; IF($H$67="", 0, $H$67)), $R80,
    FALSE, N("Check if case is 'RIGHT' and x axis value greater than z score"),
    AND($D$67 = "RIGHT", $Q80 &gt; IF($H$67="", 0, $H$67)), $R80,
    FALSE, N("Check if case is 'TWO' and both directions"),
    AND(
        $D$67 = "TWO",
        OR($Q80 &lt; -ABS($H$67), $Q80 &gt; ABS($H$68))
    ), $R80,
    FALSE, N("Default case: Return NA()"),
    TRUE, NA()
)</f>
        <v>#VALUE!</v>
      </c>
      <c r="T80" s="81" t="e" cm="1">
        <f t="array" ref="T80">_xlfn.IFS(
    FALSE, N("Check if X1 shading is ON"),
    $S$48&lt;&gt;"x", NA(),
    FALSE, N("Check if case is 'LEFT' and x axis value less than z score"),
    AND($D$68 = "LEFT", $Q80 &lt; IF($H$68="", 0, $H$68)), $R80,
    FALSE, N("Check if case is 'RIGHT' and x axis value greater than z score"),
    AND($D$68 = "RIGHT", $Q80 &gt; IF($H$68="", 0, $H$68)), $R80,
    FALSE, N("Default case: Return NA()"),
    TRUE, NA()
)</f>
        <v>#N/A</v>
      </c>
      <c r="U80" s="81" t="e" cm="1">
        <f t="array" ref="U80">_xlfn.IFS(
    FALSE, N("Check if X1 shading is ON"),
    $U$48&lt;&gt;"x", NA(),
    FALSE, N("Check if case is 'LEFT' and x axis value less than z score"),
    AND($D$71 = "LEFT", $Q80 &lt; IF($H$71="", 0, $H$71)), $R80,
    FALSE, N("Check if case is 'RIGHT' and x axis value greater than z score"),
    AND($D$71 = "RIGHT", $Q80 &gt; IF($H$71="", 0, $H$71)), $R80,
    FALSE, N("Check if case is 'TWO' and both directions"),
    AND(
        $D$71 = "TWO",
        OR($Q80 &lt; -ABS($H$71), $Q80 &gt; ABS($H$71))
    ), $R80,
    FALSE, N("Default case: Return NA()"),
    TRUE, NA()
)</f>
        <v>#VALUE!</v>
      </c>
      <c r="V80" s="38"/>
      <c r="W80" s="23">
        <v>0.66666666666666441</v>
      </c>
      <c r="X80" s="23">
        <v>8.6000000000000007E-2</v>
      </c>
      <c r="Y80" s="23">
        <f t="shared" si="15"/>
        <v>8.6000000000000007E-2</v>
      </c>
      <c r="Z80" s="23" t="str">
        <f t="shared" si="16"/>
        <v>x</v>
      </c>
    </row>
    <row r="81" spans="1:26" ht="153" x14ac:dyDescent="0.2">
      <c r="A81" s="76" t="str">
        <f>L58</f>
        <v>x</v>
      </c>
      <c r="B81" s="24">
        <v>0.49</v>
      </c>
      <c r="C81" s="64">
        <v>-3.5</v>
      </c>
      <c r="D81" s="69">
        <f>IF(
    $A$81="x",
    B81,
    NA()
)</f>
        <v>0.49</v>
      </c>
      <c r="E81" s="77" t="str" cm="1">
        <f t="array" ref="E81">_xlfn.IFS($B$67="normal pop",E83,$B$67="normal x̅",E84,$B$67="T x̅",E85,TRUE,"")</f>
        <v>x to P(x)
z = (x -μ) / σ
⟵ P(x) = P(z) = norm.s.dist(z, true)
⟶ P(x) = P(z) = 1-norm.s.dist(z, true)</v>
      </c>
      <c r="F81" s="24">
        <v>0.49</v>
      </c>
      <c r="G81" s="64">
        <v>3.5</v>
      </c>
      <c r="H81" s="64">
        <f>IF(
    $A$81="x",
    F81,
    NA()
)</f>
        <v>0.49</v>
      </c>
      <c r="I81" s="77" t="str" cm="1">
        <f t="array" ref="I81">_xlfn.IFS($B$67="normal pop",I83,$B$67="normal x̅",I84,$B$67="T x̅",I85,TRUE,"")</f>
        <v>P(x) to x
⟵ z = norm.s.inv(P(x))
⟶ z = norm.s.inv(1-P(x))
x = zσ + μ</v>
      </c>
      <c r="J81" s="16"/>
      <c r="K81" s="38"/>
      <c r="L81" s="16"/>
      <c r="M81" s="16"/>
      <c r="N81" s="38"/>
      <c r="O81" s="38"/>
      <c r="P81" s="38"/>
      <c r="Q81" s="46">
        <f t="shared" si="5"/>
        <v>-1.7083333333333364</v>
      </c>
      <c r="R81" s="81">
        <f t="shared" si="6"/>
        <v>9.2722889001515207E-2</v>
      </c>
      <c r="S81" s="81" t="e" cm="1">
        <f t="array" ref="S81">_xlfn.IFS(
    FALSE, N("Check if X1 shading is ON"),
    $S$48&lt;&gt;"x", NA(),
    FALSE, N("Check if case is 'LEFT' and x axis value less than z score"),
    AND($D$67 = "LEFT", $Q81 &lt; IF($H$67="", 0, $H$67)), $R81,
    FALSE, N("Check if case is 'RIGHT' and x axis value greater than z score"),
    AND($D$67 = "RIGHT", $Q81 &gt; IF($H$67="", 0, $H$67)), $R81,
    FALSE, N("Check if case is 'TWO' and both directions"),
    AND(
        $D$67 = "TWO",
        OR($Q81 &lt; -ABS($H$67), $Q81 &gt; ABS($H$68))
    ), $R81,
    FALSE, N("Default case: Return NA()"),
    TRUE, NA()
)</f>
        <v>#VALUE!</v>
      </c>
      <c r="T81" s="81" t="e" cm="1">
        <f t="array" ref="T81">_xlfn.IFS(
    FALSE, N("Check if X1 shading is ON"),
    $S$48&lt;&gt;"x", NA(),
    FALSE, N("Check if case is 'LEFT' and x axis value less than z score"),
    AND($D$68 = "LEFT", $Q81 &lt; IF($H$68="", 0, $H$68)), $R81,
    FALSE, N("Check if case is 'RIGHT' and x axis value greater than z score"),
    AND($D$68 = "RIGHT", $Q81 &gt; IF($H$68="", 0, $H$68)), $R81,
    FALSE, N("Default case: Return NA()"),
    TRUE, NA()
)</f>
        <v>#N/A</v>
      </c>
      <c r="U81" s="81" t="e" cm="1">
        <f t="array" ref="U81">_xlfn.IFS(
    FALSE, N("Check if X1 shading is ON"),
    $U$48&lt;&gt;"x", NA(),
    FALSE, N("Check if case is 'LEFT' and x axis value less than z score"),
    AND($D$71 = "LEFT", $Q81 &lt; IF($H$71="", 0, $H$71)), $R81,
    FALSE, N("Check if case is 'RIGHT' and x axis value greater than z score"),
    AND($D$71 = "RIGHT", $Q81 &gt; IF($H$71="", 0, $H$71)), $R81,
    FALSE, N("Check if case is 'TWO' and both directions"),
    AND(
        $D$71 = "TWO",
        OR($Q81 &lt; -ABS($H$71), $Q81 &gt; ABS($H$71))
    ), $R81,
    FALSE, N("Default case: Return NA()"),
    TRUE, NA()
)</f>
        <v>#VALUE!</v>
      </c>
      <c r="V81" s="38"/>
      <c r="W81" s="23">
        <v>0.83333333333333093</v>
      </c>
      <c r="X81" s="23">
        <v>8.6000000000000007E-2</v>
      </c>
      <c r="Y81" s="23">
        <f t="shared" si="15"/>
        <v>8.6000000000000007E-2</v>
      </c>
      <c r="Z81" s="23" t="str">
        <f t="shared" si="16"/>
        <v>x</v>
      </c>
    </row>
    <row r="82" spans="1:26" ht="16" x14ac:dyDescent="0.2">
      <c r="A82" s="63"/>
      <c r="B82" s="38"/>
      <c r="C82" s="38"/>
      <c r="D82" s="38"/>
      <c r="E82" s="38"/>
      <c r="F82" s="39"/>
      <c r="G82" s="38"/>
      <c r="H82" s="38"/>
      <c r="I82" s="38"/>
      <c r="J82" s="16"/>
      <c r="K82" s="38"/>
      <c r="L82" s="38"/>
      <c r="M82" s="38"/>
      <c r="N82" s="38"/>
      <c r="O82" s="38"/>
      <c r="P82" s="38"/>
      <c r="Q82" s="46">
        <f t="shared" si="5"/>
        <v>-1.6666666666666696</v>
      </c>
      <c r="R82" s="81">
        <f t="shared" si="6"/>
        <v>9.9477138792748207E-2</v>
      </c>
      <c r="S82" s="81" t="e" cm="1">
        <f t="array" ref="S82">_xlfn.IFS(
    FALSE, N("Check if X1 shading is ON"),
    $S$48&lt;&gt;"x", NA(),
    FALSE, N("Check if case is 'LEFT' and x axis value less than z score"),
    AND($D$67 = "LEFT", $Q82 &lt; IF($H$67="", 0, $H$67)), $R82,
    FALSE, N("Check if case is 'RIGHT' and x axis value greater than z score"),
    AND($D$67 = "RIGHT", $Q82 &gt; IF($H$67="", 0, $H$67)), $R82,
    FALSE, N("Check if case is 'TWO' and both directions"),
    AND(
        $D$67 = "TWO",
        OR($Q82 &lt; -ABS($H$67), $Q82 &gt; ABS($H$68))
    ), $R82,
    FALSE, N("Default case: Return NA()"),
    TRUE, NA()
)</f>
        <v>#VALUE!</v>
      </c>
      <c r="T82" s="81" t="e" cm="1">
        <f t="array" ref="T82">_xlfn.IFS(
    FALSE, N("Check if X1 shading is ON"),
    $S$48&lt;&gt;"x", NA(),
    FALSE, N("Check if case is 'LEFT' and x axis value less than z score"),
    AND($D$68 = "LEFT", $Q82 &lt; IF($H$68="", 0, $H$68)), $R82,
    FALSE, N("Check if case is 'RIGHT' and x axis value greater than z score"),
    AND($D$68 = "RIGHT", $Q82 &gt; IF($H$68="", 0, $H$68)), $R82,
    FALSE, N("Default case: Return NA()"),
    TRUE, NA()
)</f>
        <v>#N/A</v>
      </c>
      <c r="U82" s="81" t="e" cm="1">
        <f t="array" ref="U82">_xlfn.IFS(
    FALSE, N("Check if X1 shading is ON"),
    $U$48&lt;&gt;"x", NA(),
    FALSE, N("Check if case is 'LEFT' and x axis value less than z score"),
    AND($D$71 = "LEFT", $Q82 &lt; IF($H$71="", 0, $H$71)), $R82,
    FALSE, N("Check if case is 'RIGHT' and x axis value greater than z score"),
    AND($D$71 = "RIGHT", $Q82 &gt; IF($H$71="", 0, $H$71)), $R82,
    FALSE, N("Check if case is 'TWO' and both directions"),
    AND(
        $D$71 = "TWO",
        OR($Q82 &lt; -ABS($H$71), $Q82 &gt; ABS($H$71))
    ), $R82,
    FALSE, N("Default case: Return NA()"),
    TRUE, NA()
)</f>
        <v>#VALUE!</v>
      </c>
      <c r="V82" s="38"/>
      <c r="W82" s="23">
        <v>1.1666666666666643</v>
      </c>
      <c r="X82" s="23">
        <v>8.6000000000000007E-2</v>
      </c>
      <c r="Y82" s="23">
        <f t="shared" si="15"/>
        <v>8.6000000000000007E-2</v>
      </c>
      <c r="Z82" s="23" t="str">
        <f t="shared" si="16"/>
        <v>x</v>
      </c>
    </row>
    <row r="83" spans="1:26" ht="153" x14ac:dyDescent="0.2">
      <c r="A83" s="39"/>
      <c r="B83" s="23"/>
      <c r="C83" s="23"/>
      <c r="D83" s="63" t="s">
        <v>5</v>
      </c>
      <c r="E83" s="77" t="s">
        <v>300</v>
      </c>
      <c r="F83" s="39"/>
      <c r="G83" s="38"/>
      <c r="H83" s="39"/>
      <c r="I83" s="77" t="s">
        <v>301</v>
      </c>
      <c r="J83" s="16"/>
      <c r="K83" s="38"/>
      <c r="L83" s="38"/>
      <c r="M83" s="38"/>
      <c r="N83" s="38"/>
      <c r="O83" s="38"/>
      <c r="P83" s="38"/>
      <c r="Q83" s="46">
        <f t="shared" si="5"/>
        <v>-1.6250000000000029</v>
      </c>
      <c r="R83" s="81">
        <f t="shared" si="6"/>
        <v>0.10653826813058456</v>
      </c>
      <c r="S83" s="81" t="e" cm="1">
        <f t="array" ref="S83">_xlfn.IFS(
    FALSE, N("Check if X1 shading is ON"),
    $S$48&lt;&gt;"x", NA(),
    FALSE, N("Check if case is 'LEFT' and x axis value less than z score"),
    AND($D$67 = "LEFT", $Q83 &lt; IF($H$67="", 0, $H$67)), $R83,
    FALSE, N("Check if case is 'RIGHT' and x axis value greater than z score"),
    AND($D$67 = "RIGHT", $Q83 &gt; IF($H$67="", 0, $H$67)), $R83,
    FALSE, N("Check if case is 'TWO' and both directions"),
    AND(
        $D$67 = "TWO",
        OR($Q83 &lt; -ABS($H$67), $Q83 &gt; ABS($H$68))
    ), $R83,
    FALSE, N("Default case: Return NA()"),
    TRUE, NA()
)</f>
        <v>#VALUE!</v>
      </c>
      <c r="T83" s="81" t="e" cm="1">
        <f t="array" ref="T83">_xlfn.IFS(
    FALSE, N("Check if X1 shading is ON"),
    $S$48&lt;&gt;"x", NA(),
    FALSE, N("Check if case is 'LEFT' and x axis value less than z score"),
    AND($D$68 = "LEFT", $Q83 &lt; IF($H$68="", 0, $H$68)), $R83,
    FALSE, N("Check if case is 'RIGHT' and x axis value greater than z score"),
    AND($D$68 = "RIGHT", $Q83 &gt; IF($H$68="", 0, $H$68)), $R83,
    FALSE, N("Default case: Return NA()"),
    TRUE, NA()
)</f>
        <v>#N/A</v>
      </c>
      <c r="U83" s="81" t="e" cm="1">
        <f t="array" ref="U83">_xlfn.IFS(
    FALSE, N("Check if X1 shading is ON"),
    $U$48&lt;&gt;"x", NA(),
    FALSE, N("Check if case is 'LEFT' and x axis value less than z score"),
    AND($D$71 = "LEFT", $Q83 &lt; IF($H$71="", 0, $H$71)), $R83,
    FALSE, N("Check if case is 'RIGHT' and x axis value greater than z score"),
    AND($D$71 = "RIGHT", $Q83 &gt; IF($H$71="", 0, $H$71)), $R83,
    FALSE, N("Check if case is 'TWO' and both directions"),
    AND(
        $D$71 = "TWO",
        OR($Q83 &lt; -ABS($H$71), $Q83 &gt; ABS($H$71))
    ), $R83,
    FALSE, N("Default case: Return NA()"),
    TRUE, NA()
)</f>
        <v>#VALUE!</v>
      </c>
      <c r="V83" s="38"/>
      <c r="W83" s="23">
        <v>1.3333333333333313</v>
      </c>
      <c r="X83" s="23">
        <v>8.6000000000000007E-2</v>
      </c>
      <c r="Y83" s="23">
        <f t="shared" si="15"/>
        <v>8.6000000000000007E-2</v>
      </c>
      <c r="Z83" s="23" t="str">
        <f t="shared" si="16"/>
        <v>x</v>
      </c>
    </row>
    <row r="84" spans="1:26" ht="153" x14ac:dyDescent="0.2">
      <c r="A84" s="39"/>
      <c r="B84" s="23"/>
      <c r="C84" s="23"/>
      <c r="D84" s="63" t="s">
        <v>304</v>
      </c>
      <c r="E84" s="77" t="s">
        <v>305</v>
      </c>
      <c r="F84" s="39"/>
      <c r="G84" s="38"/>
      <c r="H84" s="39"/>
      <c r="I84" s="77" t="s">
        <v>306</v>
      </c>
      <c r="J84" s="16"/>
      <c r="K84" s="38"/>
      <c r="L84" s="38"/>
      <c r="M84" s="38"/>
      <c r="N84" s="38"/>
      <c r="O84" s="38"/>
      <c r="P84" s="38"/>
      <c r="Q84" s="46">
        <f t="shared" si="5"/>
        <v>-1.5833333333333361</v>
      </c>
      <c r="R84" s="81">
        <f t="shared" si="6"/>
        <v>0.11390269412019136</v>
      </c>
      <c r="S84" s="81" t="e" cm="1">
        <f t="array" ref="S84">_xlfn.IFS(
    FALSE, N("Check if X1 shading is ON"),
    $S$48&lt;&gt;"x", NA(),
    FALSE, N("Check if case is 'LEFT' and x axis value less than z score"),
    AND($D$67 = "LEFT", $Q84 &lt; IF($H$67="", 0, $H$67)), $R84,
    FALSE, N("Check if case is 'RIGHT' and x axis value greater than z score"),
    AND($D$67 = "RIGHT", $Q84 &gt; IF($H$67="", 0, $H$67)), $R84,
    FALSE, N("Check if case is 'TWO' and both directions"),
    AND(
        $D$67 = "TWO",
        OR($Q84 &lt; -ABS($H$67), $Q84 &gt; ABS($H$68))
    ), $R84,
    FALSE, N("Default case: Return NA()"),
    TRUE, NA()
)</f>
        <v>#VALUE!</v>
      </c>
      <c r="T84" s="81" t="e" cm="1">
        <f t="array" ref="T84">_xlfn.IFS(
    FALSE, N("Check if X1 shading is ON"),
    $S$48&lt;&gt;"x", NA(),
    FALSE, N("Check if case is 'LEFT' and x axis value less than z score"),
    AND($D$68 = "LEFT", $Q84 &lt; IF($H$68="", 0, $H$68)), $R84,
    FALSE, N("Check if case is 'RIGHT' and x axis value greater than z score"),
    AND($D$68 = "RIGHT", $Q84 &gt; IF($H$68="", 0, $H$68)), $R84,
    FALSE, N("Default case: Return NA()"),
    TRUE, NA()
)</f>
        <v>#N/A</v>
      </c>
      <c r="U84" s="81" t="e" cm="1">
        <f t="array" ref="U84">_xlfn.IFS(
    FALSE, N("Check if X1 shading is ON"),
    $U$48&lt;&gt;"x", NA(),
    FALSE, N("Check if case is 'LEFT' and x axis value less than z score"),
    AND($D$71 = "LEFT", $Q84 &lt; IF($H$71="", 0, $H$71)), $R84,
    FALSE, N("Check if case is 'RIGHT' and x axis value greater than z score"),
    AND($D$71 = "RIGHT", $Q84 &gt; IF($H$71="", 0, $H$71)), $R84,
    FALSE, N("Check if case is 'TWO' and both directions"),
    AND(
        $D$71 = "TWO",
        OR($Q84 &lt; -ABS($H$71), $Q84 &gt; ABS($H$71))
    ), $R84,
    FALSE, N("Default case: Return NA()"),
    TRUE, NA()
)</f>
        <v>#VALUE!</v>
      </c>
      <c r="V84" s="38"/>
      <c r="W84" s="23">
        <v>1.4999999999999982</v>
      </c>
      <c r="X84" s="23">
        <v>8.6000000000000007E-2</v>
      </c>
      <c r="Y84" s="23">
        <f t="shared" si="15"/>
        <v>8.6000000000000007E-2</v>
      </c>
      <c r="Z84" s="23" t="str">
        <f t="shared" si="16"/>
        <v>x</v>
      </c>
    </row>
    <row r="85" spans="1:26" ht="136" x14ac:dyDescent="0.2">
      <c r="A85" s="38"/>
      <c r="B85" s="38"/>
      <c r="C85" s="38"/>
      <c r="D85" s="63" t="s">
        <v>310</v>
      </c>
      <c r="E85" s="77" t="s">
        <v>311</v>
      </c>
      <c r="F85" s="38"/>
      <c r="G85" s="38"/>
      <c r="H85" s="38"/>
      <c r="I85" s="77" t="s">
        <v>312</v>
      </c>
      <c r="J85" s="16"/>
      <c r="K85" s="38"/>
      <c r="L85" s="38"/>
      <c r="M85" s="38"/>
      <c r="N85" s="38"/>
      <c r="O85" s="38"/>
      <c r="P85" s="38"/>
      <c r="Q85" s="46">
        <f t="shared" si="5"/>
        <v>-1.5416666666666694</v>
      </c>
      <c r="R85" s="81">
        <f t="shared" si="6"/>
        <v>0.12156495028818042</v>
      </c>
      <c r="S85" s="81" t="e" cm="1">
        <f t="array" ref="S85">_xlfn.IFS(
    FALSE, N("Check if X1 shading is ON"),
    $S$48&lt;&gt;"x", NA(),
    FALSE, N("Check if case is 'LEFT' and x axis value less than z score"),
    AND($D$67 = "LEFT", $Q85 &lt; IF($H$67="", 0, $H$67)), $R85,
    FALSE, N("Check if case is 'RIGHT' and x axis value greater than z score"),
    AND($D$67 = "RIGHT", $Q85 &gt; IF($H$67="", 0, $H$67)), $R85,
    FALSE, N("Check if case is 'TWO' and both directions"),
    AND(
        $D$67 = "TWO",
        OR($Q85 &lt; -ABS($H$67), $Q85 &gt; ABS($H$68))
    ), $R85,
    FALSE, N("Default case: Return NA()"),
    TRUE, NA()
)</f>
        <v>#VALUE!</v>
      </c>
      <c r="T85" s="81" t="e" cm="1">
        <f t="array" ref="T85">_xlfn.IFS(
    FALSE, N("Check if X1 shading is ON"),
    $S$48&lt;&gt;"x", NA(),
    FALSE, N("Check if case is 'LEFT' and x axis value less than z score"),
    AND($D$68 = "LEFT", $Q85 &lt; IF($H$68="", 0, $H$68)), $R85,
    FALSE, N("Check if case is 'RIGHT' and x axis value greater than z score"),
    AND($D$68 = "RIGHT", $Q85 &gt; IF($H$68="", 0, $H$68)), $R85,
    FALSE, N("Default case: Return NA()"),
    TRUE, NA()
)</f>
        <v>#N/A</v>
      </c>
      <c r="U85" s="81" t="e" cm="1">
        <f t="array" ref="U85">_xlfn.IFS(
    FALSE, N("Check if X1 shading is ON"),
    $U$48&lt;&gt;"x", NA(),
    FALSE, N("Check if case is 'LEFT' and x axis value less than z score"),
    AND($D$71 = "LEFT", $Q85 &lt; IF($H$71="", 0, $H$71)), $R85,
    FALSE, N("Check if case is 'RIGHT' and x axis value greater than z score"),
    AND($D$71 = "RIGHT", $Q85 &gt; IF($H$71="", 0, $H$71)), $R85,
    FALSE, N("Check if case is 'TWO' and both directions"),
    AND(
        $D$71 = "TWO",
        OR($Q85 &lt; -ABS($H$71), $Q85 &gt; ABS($H$71))
    ), $R85,
    FALSE, N("Default case: Return NA()"),
    TRUE, NA()
)</f>
        <v>#VALUE!</v>
      </c>
      <c r="V85" s="38"/>
      <c r="W85" s="23">
        <v>1.6666666666666652</v>
      </c>
      <c r="X85" s="23">
        <v>8.6000000000000007E-2</v>
      </c>
      <c r="Y85" s="23">
        <f t="shared" si="15"/>
        <v>8.6000000000000007E-2</v>
      </c>
      <c r="Z85" s="23" t="str">
        <f t="shared" si="16"/>
        <v>x</v>
      </c>
    </row>
    <row r="86" spans="1:26" ht="16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38"/>
      <c r="L86" s="38"/>
      <c r="M86" s="38"/>
      <c r="N86" s="38"/>
      <c r="O86" s="38"/>
      <c r="P86" s="38"/>
      <c r="Q86" s="46">
        <f t="shared" si="5"/>
        <v>-1.5000000000000027</v>
      </c>
      <c r="R86" s="81">
        <f t="shared" si="6"/>
        <v>0.12951759566589122</v>
      </c>
      <c r="S86" s="81" t="e" cm="1">
        <f t="array" ref="S86">_xlfn.IFS(
    FALSE, N("Check if X1 shading is ON"),
    $S$48&lt;&gt;"x", NA(),
    FALSE, N("Check if case is 'LEFT' and x axis value less than z score"),
    AND($D$67 = "LEFT", $Q86 &lt; IF($H$67="", 0, $H$67)), $R86,
    FALSE, N("Check if case is 'RIGHT' and x axis value greater than z score"),
    AND($D$67 = "RIGHT", $Q86 &gt; IF($H$67="", 0, $H$67)), $R86,
    FALSE, N("Check if case is 'TWO' and both directions"),
    AND(
        $D$67 = "TWO",
        OR($Q86 &lt; -ABS($H$67), $Q86 &gt; ABS($H$68))
    ), $R86,
    FALSE, N("Default case: Return NA()"),
    TRUE, NA()
)</f>
        <v>#VALUE!</v>
      </c>
      <c r="T86" s="81" t="e" cm="1">
        <f t="array" ref="T86">_xlfn.IFS(
    FALSE, N("Check if X1 shading is ON"),
    $S$48&lt;&gt;"x", NA(),
    FALSE, N("Check if case is 'LEFT' and x axis value less than z score"),
    AND($D$68 = "LEFT", $Q86 &lt; IF($H$68="", 0, $H$68)), $R86,
    FALSE, N("Check if case is 'RIGHT' and x axis value greater than z score"),
    AND($D$68 = "RIGHT", $Q86 &gt; IF($H$68="", 0, $H$68)), $R86,
    FALSE, N("Default case: Return NA()"),
    TRUE, NA()
)</f>
        <v>#N/A</v>
      </c>
      <c r="U86" s="81" t="e" cm="1">
        <f t="array" ref="U86">_xlfn.IFS(
    FALSE, N("Check if X1 shading is ON"),
    $U$48&lt;&gt;"x", NA(),
    FALSE, N("Check if case is 'LEFT' and x axis value less than z score"),
    AND($D$71 = "LEFT", $Q86 &lt; IF($H$71="", 0, $H$71)), $R86,
    FALSE, N("Check if case is 'RIGHT' and x axis value greater than z score"),
    AND($D$71 = "RIGHT", $Q86 &gt; IF($H$71="", 0, $H$71)), $R86,
    FALSE, N("Check if case is 'TWO' and both directions"),
    AND(
        $D$71 = "TWO",
        OR($Q86 &lt; -ABS($H$71), $Q86 &gt; ABS($H$71))
    ), $R86,
    FALSE, N("Default case: Return NA()"),
    TRUE, NA()
)</f>
        <v>#VALUE!</v>
      </c>
      <c r="V86" s="38"/>
      <c r="W86" s="23">
        <v>-1.5000000000000027</v>
      </c>
      <c r="X86" s="23">
        <v>0.11</v>
      </c>
      <c r="Y86" s="23">
        <f t="shared" si="15"/>
        <v>0.11</v>
      </c>
      <c r="Z86" s="23" t="str">
        <f t="shared" si="16"/>
        <v>x</v>
      </c>
    </row>
    <row r="87" spans="1:26" ht="16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38"/>
      <c r="L87" s="38"/>
      <c r="M87" s="38"/>
      <c r="N87" s="38"/>
      <c r="O87" s="38"/>
      <c r="P87" s="38"/>
      <c r="Q87" s="46">
        <f t="shared" si="5"/>
        <v>-1.4583333333333359</v>
      </c>
      <c r="R87" s="81">
        <f t="shared" si="6"/>
        <v>0.13775113536619732</v>
      </c>
      <c r="S87" s="81" t="e" cm="1">
        <f t="array" ref="S87">_xlfn.IFS(
    FALSE, N("Check if X1 shading is ON"),
    $S$48&lt;&gt;"x", NA(),
    FALSE, N("Check if case is 'LEFT' and x axis value less than z score"),
    AND($D$67 = "LEFT", $Q87 &lt; IF($H$67="", 0, $H$67)), $R87,
    FALSE, N("Check if case is 'RIGHT' and x axis value greater than z score"),
    AND($D$67 = "RIGHT", $Q87 &gt; IF($H$67="", 0, $H$67)), $R87,
    FALSE, N("Check if case is 'TWO' and both directions"),
    AND(
        $D$67 = "TWO",
        OR($Q87 &lt; -ABS($H$67), $Q87 &gt; ABS($H$68))
    ), $R87,
    FALSE, N("Default case: Return NA()"),
    TRUE, NA()
)</f>
        <v>#VALUE!</v>
      </c>
      <c r="T87" s="81" t="e" cm="1">
        <f t="array" ref="T87">_xlfn.IFS(
    FALSE, N("Check if X1 shading is ON"),
    $S$48&lt;&gt;"x", NA(),
    FALSE, N("Check if case is 'LEFT' and x axis value less than z score"),
    AND($D$68 = "LEFT", $Q87 &lt; IF($H$68="", 0, $H$68)), $R87,
    FALSE, N("Check if case is 'RIGHT' and x axis value greater than z score"),
    AND($D$68 = "RIGHT", $Q87 &gt; IF($H$68="", 0, $H$68)), $R87,
    FALSE, N("Default case: Return NA()"),
    TRUE, NA()
)</f>
        <v>#N/A</v>
      </c>
      <c r="U87" s="81" t="e" cm="1">
        <f t="array" ref="U87">_xlfn.IFS(
    FALSE, N("Check if X1 shading is ON"),
    $U$48&lt;&gt;"x", NA(),
    FALSE, N("Check if case is 'LEFT' and x axis value less than z score"),
    AND($D$71 = "LEFT", $Q87 &lt; IF($H$71="", 0, $H$71)), $R87,
    FALSE, N("Check if case is 'RIGHT' and x axis value greater than z score"),
    AND($D$71 = "RIGHT", $Q87 &gt; IF($H$71="", 0, $H$71)), $R87,
    FALSE, N("Check if case is 'TWO' and both directions"),
    AND(
        $D$71 = "TWO",
        OR($Q87 &lt; -ABS($H$71), $Q87 &gt; ABS($H$71))
    ), $R87,
    FALSE, N("Default case: Return NA()"),
    TRUE, NA()
)</f>
        <v>#VALUE!</v>
      </c>
      <c r="V87" s="38"/>
      <c r="W87" s="23">
        <v>-1.3333333333333357</v>
      </c>
      <c r="X87" s="23">
        <v>0.11</v>
      </c>
      <c r="Y87" s="23">
        <f t="shared" si="15"/>
        <v>0.11</v>
      </c>
      <c r="Z87" s="23" t="str">
        <f t="shared" si="16"/>
        <v>x</v>
      </c>
    </row>
    <row r="88" spans="1:26" ht="16" x14ac:dyDescent="0.2">
      <c r="A88" s="72" t="s">
        <v>320</v>
      </c>
      <c r="B88" s="23"/>
      <c r="C88" s="16"/>
      <c r="D88" s="16"/>
      <c r="E88" s="16"/>
      <c r="F88" s="39"/>
      <c r="G88" s="38"/>
      <c r="H88" s="46"/>
      <c r="I88" s="47"/>
      <c r="J88" s="38"/>
      <c r="K88" s="38"/>
      <c r="L88" s="38"/>
      <c r="M88" s="38"/>
      <c r="N88" s="38"/>
      <c r="O88" s="38"/>
      <c r="P88" s="38"/>
      <c r="Q88" s="46">
        <f t="shared" si="5"/>
        <v>-1.4166666666666692</v>
      </c>
      <c r="R88" s="81">
        <f t="shared" si="6"/>
        <v>0.14625395427953519</v>
      </c>
      <c r="S88" s="81" t="e" cm="1">
        <f t="array" ref="S88">_xlfn.IFS(
    FALSE, N("Check if X1 shading is ON"),
    $S$48&lt;&gt;"x", NA(),
    FALSE, N("Check if case is 'LEFT' and x axis value less than z score"),
    AND($D$67 = "LEFT", $Q88 &lt; IF($H$67="", 0, $H$67)), $R88,
    FALSE, N("Check if case is 'RIGHT' and x axis value greater than z score"),
    AND($D$67 = "RIGHT", $Q88 &gt; IF($H$67="", 0, $H$67)), $R88,
    FALSE, N("Check if case is 'TWO' and both directions"),
    AND(
        $D$67 = "TWO",
        OR($Q88 &lt; -ABS($H$67), $Q88 &gt; ABS($H$68))
    ), $R88,
    FALSE, N("Default case: Return NA()"),
    TRUE, NA()
)</f>
        <v>#VALUE!</v>
      </c>
      <c r="T88" s="81" t="e" cm="1">
        <f t="array" ref="T88">_xlfn.IFS(
    FALSE, N("Check if X1 shading is ON"),
    $S$48&lt;&gt;"x", NA(),
    FALSE, N("Check if case is 'LEFT' and x axis value less than z score"),
    AND($D$68 = "LEFT", $Q88 &lt; IF($H$68="", 0, $H$68)), $R88,
    FALSE, N("Check if case is 'RIGHT' and x axis value greater than z score"),
    AND($D$68 = "RIGHT", $Q88 &gt; IF($H$68="", 0, $H$68)), $R88,
    FALSE, N("Default case: Return NA()"),
    TRUE, NA()
)</f>
        <v>#N/A</v>
      </c>
      <c r="U88" s="81" t="e" cm="1">
        <f t="array" ref="U88">_xlfn.IFS(
    FALSE, N("Check if X1 shading is ON"),
    $U$48&lt;&gt;"x", NA(),
    FALSE, N("Check if case is 'LEFT' and x axis value less than z score"),
    AND($D$71 = "LEFT", $Q88 &lt; IF($H$71="", 0, $H$71)), $R88,
    FALSE, N("Check if case is 'RIGHT' and x axis value greater than z score"),
    AND($D$71 = "RIGHT", $Q88 &gt; IF($H$71="", 0, $H$71)), $R88,
    FALSE, N("Check if case is 'TWO' and both directions"),
    AND(
        $D$71 = "TWO",
        OR($Q88 &lt; -ABS($H$71), $Q88 &gt; ABS($H$71))
    ), $R88,
    FALSE, N("Default case: Return NA()"),
    TRUE, NA()
)</f>
        <v>#VALUE!</v>
      </c>
      <c r="V88" s="38"/>
      <c r="W88" s="23">
        <v>-1.1666666666666687</v>
      </c>
      <c r="X88" s="23">
        <v>0.11</v>
      </c>
      <c r="Y88" s="23">
        <f t="shared" si="15"/>
        <v>0.11</v>
      </c>
      <c r="Z88" s="23" t="str">
        <f t="shared" si="16"/>
        <v>x</v>
      </c>
    </row>
    <row r="89" spans="1:26" ht="16" x14ac:dyDescent="0.2">
      <c r="A89" s="44" t="s">
        <v>289</v>
      </c>
      <c r="B89" s="5" t="s">
        <v>290</v>
      </c>
      <c r="C89" s="5" t="s">
        <v>44</v>
      </c>
      <c r="D89" s="44" t="s">
        <v>267</v>
      </c>
      <c r="E89" s="66" t="s">
        <v>324</v>
      </c>
      <c r="F89" s="66" t="s">
        <v>325</v>
      </c>
      <c r="G89" s="44" t="s">
        <v>268</v>
      </c>
      <c r="H89" s="46"/>
      <c r="I89" s="47"/>
      <c r="J89" s="38"/>
      <c r="K89" s="38"/>
      <c r="L89" s="38"/>
      <c r="M89" s="38"/>
      <c r="N89" s="38"/>
      <c r="O89" s="38"/>
      <c r="P89" s="38"/>
      <c r="Q89" s="46">
        <f t="shared" si="5"/>
        <v>-1.3750000000000024</v>
      </c>
      <c r="R89" s="81">
        <f t="shared" si="6"/>
        <v>0.15501226545829269</v>
      </c>
      <c r="S89" s="81" t="e" cm="1">
        <f t="array" ref="S89">_xlfn.IFS(
    FALSE, N("Check if X1 shading is ON"),
    $S$48&lt;&gt;"x", NA(),
    FALSE, N("Check if case is 'LEFT' and x axis value less than z score"),
    AND($D$67 = "LEFT", $Q89 &lt; IF($H$67="", 0, $H$67)), $R89,
    FALSE, N("Check if case is 'RIGHT' and x axis value greater than z score"),
    AND($D$67 = "RIGHT", $Q89 &gt; IF($H$67="", 0, $H$67)), $R89,
    FALSE, N("Check if case is 'TWO' and both directions"),
    AND(
        $D$67 = "TWO",
        OR($Q89 &lt; -ABS($H$67), $Q89 &gt; ABS($H$68))
    ), $R89,
    FALSE, N("Default case: Return NA()"),
    TRUE, NA()
)</f>
        <v>#VALUE!</v>
      </c>
      <c r="T89" s="81" t="e" cm="1">
        <f t="array" ref="T89">_xlfn.IFS(
    FALSE, N("Check if X1 shading is ON"),
    $S$48&lt;&gt;"x", NA(),
    FALSE, N("Check if case is 'LEFT' and x axis value less than z score"),
    AND($D$68 = "LEFT", $Q89 &lt; IF($H$68="", 0, $H$68)), $R89,
    FALSE, N("Check if case is 'RIGHT' and x axis value greater than z score"),
    AND($D$68 = "RIGHT", $Q89 &gt; IF($H$68="", 0, $H$68)), $R89,
    FALSE, N("Default case: Return NA()"),
    TRUE, NA()
)</f>
        <v>#N/A</v>
      </c>
      <c r="U89" s="81" t="e" cm="1">
        <f t="array" ref="U89">_xlfn.IFS(
    FALSE, N("Check if X1 shading is ON"),
    $U$48&lt;&gt;"x", NA(),
    FALSE, N("Check if case is 'LEFT' and x axis value less than z score"),
    AND($D$71 = "LEFT", $Q89 &lt; IF($H$71="", 0, $H$71)), $R89,
    FALSE, N("Check if case is 'RIGHT' and x axis value greater than z score"),
    AND($D$71 = "RIGHT", $Q89 &gt; IF($H$71="", 0, $H$71)), $R89,
    FALSE, N("Check if case is 'TWO' and both directions"),
    AND(
        $D$71 = "TWO",
        OR($Q89 &lt; -ABS($H$71), $Q89 &gt; ABS($H$71))
    ), $R89,
    FALSE, N("Default case: Return NA()"),
    TRUE, NA()
)</f>
        <v>#VALUE!</v>
      </c>
      <c r="V89" s="38"/>
      <c r="W89" s="23">
        <v>-0.83333333333333526</v>
      </c>
      <c r="X89" s="23">
        <v>0.11</v>
      </c>
      <c r="Y89" s="23">
        <f t="shared" si="15"/>
        <v>0.11</v>
      </c>
      <c r="Z89" s="23" t="str">
        <f t="shared" si="16"/>
        <v>x</v>
      </c>
    </row>
    <row r="90" spans="1:26" ht="17" x14ac:dyDescent="0.2">
      <c r="A90" s="41" t="str" cm="1">
        <f t="array" aca="1" ref="A90" ca="1">IFERROR(
    IF(
        OR(
            AND(ISNUMBER(INDIRECT("A2")), ISNUMBER(INDIRECT("B2")), INDIRECT("A2") &gt; 0, INDIRECT("B2") &gt; 0, INDIRECT("A2") = INDIRECT("B2")),
            AND(ISNUMBER(INDIRECT("B2")), ISNUMBER(INDIRECT("C2")), INDIRECT("B2") &gt; 0, INDIRECT("C2") &gt; 0, INDIRECT("B2") = INDIRECT("C2")),
            AND(ISNUMBER(INDIRECT("C2")), ISNUMBER(INDIRECT("D2")), INDIRECT("C2") &gt; 0, INDIRECT("D2") &gt; 0, INDIRECT("C2") = INDIRECT("D2")),
            AND(ISNUMBER(INDIRECT("D2")), ISNUMBER(INDIRECT("E2")), INDIRECT("D2") &gt; 0, INDIRECT("E2") &gt; 0, INDIRECT("D2") = INDIRECT("E2"))
        ),
        L61,
        "0"
    ),
    ""
)</f>
        <v>0</v>
      </c>
      <c r="B90" s="25">
        <v>0.15</v>
      </c>
      <c r="C90" s="41">
        <v>0</v>
      </c>
      <c r="D90" s="41" t="e">
        <f ca="1">IF(A90="x",B90,NA())</f>
        <v>#N/A</v>
      </c>
      <c r="E90" s="79">
        <f ca="1">RANDBETWEEN(1,10)</f>
        <v>9</v>
      </c>
      <c r="F90" s="112" t="s">
        <v>328</v>
      </c>
      <c r="G90" s="80" t="str" cm="1">
        <f t="array" aca="1" ref="G90" ca="1">INDEX(F90:F99,E90,1)</f>
        <v>EPIC!</v>
      </c>
      <c r="H90" s="16"/>
      <c r="I90" s="16"/>
      <c r="J90" s="16"/>
      <c r="K90" s="38"/>
      <c r="L90" s="38"/>
      <c r="M90" s="38"/>
      <c r="N90" s="38"/>
      <c r="O90" s="38"/>
      <c r="P90" s="38"/>
      <c r="Q90" s="46">
        <f t="shared" si="5"/>
        <v>-1.3333333333333357</v>
      </c>
      <c r="R90" s="81">
        <f t="shared" si="6"/>
        <v>0.1640100746759931</v>
      </c>
      <c r="S90" s="81" t="e" cm="1">
        <f t="array" ref="S90">_xlfn.IFS(
    FALSE, N("Check if X1 shading is ON"),
    $S$48&lt;&gt;"x", NA(),
    FALSE, N("Check if case is 'LEFT' and x axis value less than z score"),
    AND($D$67 = "LEFT", $Q90 &lt; IF($H$67="", 0, $H$67)), $R90,
    FALSE, N("Check if case is 'RIGHT' and x axis value greater than z score"),
    AND($D$67 = "RIGHT", $Q90 &gt; IF($H$67="", 0, $H$67)), $R90,
    FALSE, N("Check if case is 'TWO' and both directions"),
    AND(
        $D$67 = "TWO",
        OR($Q90 &lt; -ABS($H$67), $Q90 &gt; ABS($H$68))
    ), $R90,
    FALSE, N("Default case: Return NA()"),
    TRUE, NA()
)</f>
        <v>#VALUE!</v>
      </c>
      <c r="T90" s="81" t="e" cm="1">
        <f t="array" ref="T90">_xlfn.IFS(
    FALSE, N("Check if X1 shading is ON"),
    $S$48&lt;&gt;"x", NA(),
    FALSE, N("Check if case is 'LEFT' and x axis value less than z score"),
    AND($D$68 = "LEFT", $Q90 &lt; IF($H$68="", 0, $H$68)), $R90,
    FALSE, N("Check if case is 'RIGHT' and x axis value greater than z score"),
    AND($D$68 = "RIGHT", $Q90 &gt; IF($H$68="", 0, $H$68)), $R90,
    FALSE, N("Default case: Return NA()"),
    TRUE, NA()
)</f>
        <v>#N/A</v>
      </c>
      <c r="U90" s="81" t="e" cm="1">
        <f t="array" ref="U90">_xlfn.IFS(
    FALSE, N("Check if X1 shading is ON"),
    $U$48&lt;&gt;"x", NA(),
    FALSE, N("Check if case is 'LEFT' and x axis value less than z score"),
    AND($D$71 = "LEFT", $Q90 &lt; IF($H$71="", 0, $H$71)), $R90,
    FALSE, N("Check if case is 'RIGHT' and x axis value greater than z score"),
    AND($D$71 = "RIGHT", $Q90 &gt; IF($H$71="", 0, $H$71)), $R90,
    FALSE, N("Check if case is 'TWO' and both directions"),
    AND(
        $D$71 = "TWO",
        OR($Q90 &lt; -ABS($H$71), $Q90 &gt; ABS($H$71))
    ), $R90,
    FALSE, N("Default case: Return NA()"),
    TRUE, NA()
)</f>
        <v>#VALUE!</v>
      </c>
      <c r="V90" s="38"/>
      <c r="W90" s="23">
        <v>-0.66666666666666874</v>
      </c>
      <c r="X90" s="23">
        <v>0.11</v>
      </c>
      <c r="Y90" s="23">
        <f t="shared" si="15"/>
        <v>0.11</v>
      </c>
      <c r="Z90" s="23" t="str">
        <f t="shared" si="16"/>
        <v>x</v>
      </c>
    </row>
    <row r="91" spans="1:26" ht="16" x14ac:dyDescent="0.2">
      <c r="A91" s="39"/>
      <c r="B91" s="23"/>
      <c r="C91" s="39"/>
      <c r="D91" s="39"/>
      <c r="E91" s="38"/>
      <c r="F91" s="113" t="s">
        <v>333</v>
      </c>
      <c r="G91" s="38"/>
      <c r="H91" s="16"/>
      <c r="I91" s="16"/>
      <c r="J91" s="16"/>
      <c r="K91" s="38"/>
      <c r="L91" s="38"/>
      <c r="M91" s="38"/>
      <c r="N91" s="38"/>
      <c r="O91" s="38"/>
      <c r="P91" s="38"/>
      <c r="Q91" s="46">
        <f t="shared" si="5"/>
        <v>-1.291666666666669</v>
      </c>
      <c r="R91" s="81">
        <f t="shared" si="6"/>
        <v>0.17322916253851786</v>
      </c>
      <c r="S91" s="81" t="e" cm="1">
        <f t="array" ref="S91">_xlfn.IFS(
    FALSE, N("Check if X1 shading is ON"),
    $S$48&lt;&gt;"x", NA(),
    FALSE, N("Check if case is 'LEFT' and x axis value less than z score"),
    AND($D$67 = "LEFT", $Q91 &lt; IF($H$67="", 0, $H$67)), $R91,
    FALSE, N("Check if case is 'RIGHT' and x axis value greater than z score"),
    AND($D$67 = "RIGHT", $Q91 &gt; IF($H$67="", 0, $H$67)), $R91,
    FALSE, N("Check if case is 'TWO' and both directions"),
    AND(
        $D$67 = "TWO",
        OR($Q91 &lt; -ABS($H$67), $Q91 &gt; ABS($H$68))
    ), $R91,
    FALSE, N("Default case: Return NA()"),
    TRUE, NA()
)</f>
        <v>#VALUE!</v>
      </c>
      <c r="T91" s="81" t="e" cm="1">
        <f t="array" ref="T91">_xlfn.IFS(
    FALSE, N("Check if X1 shading is ON"),
    $S$48&lt;&gt;"x", NA(),
    FALSE, N("Check if case is 'LEFT' and x axis value less than z score"),
    AND($D$68 = "LEFT", $Q91 &lt; IF($H$68="", 0, $H$68)), $R91,
    FALSE, N("Check if case is 'RIGHT' and x axis value greater than z score"),
    AND($D$68 = "RIGHT", $Q91 &gt; IF($H$68="", 0, $H$68)), $R91,
    FALSE, N("Default case: Return NA()"),
    TRUE, NA()
)</f>
        <v>#N/A</v>
      </c>
      <c r="U91" s="81" t="e" cm="1">
        <f t="array" ref="U91">_xlfn.IFS(
    FALSE, N("Check if X1 shading is ON"),
    $U$48&lt;&gt;"x", NA(),
    FALSE, N("Check if case is 'LEFT' and x axis value less than z score"),
    AND($D$71 = "LEFT", $Q91 &lt; IF($H$71="", 0, $H$71)), $R91,
    FALSE, N("Check if case is 'RIGHT' and x axis value greater than z score"),
    AND($D$71 = "RIGHT", $Q91 &gt; IF($H$71="", 0, $H$71)), $R91,
    FALSE, N("Check if case is 'TWO' and both directions"),
    AND(
        $D$71 = "TWO",
        OR($Q91 &lt; -ABS($H$71), $Q91 &gt; ABS($H$71))
    ), $R91,
    FALSE, N("Default case: Return NA()"),
    TRUE, NA()
)</f>
        <v>#VALUE!</v>
      </c>
      <c r="V91" s="38"/>
      <c r="W91" s="23">
        <v>-0.50000000000000222</v>
      </c>
      <c r="X91" s="23">
        <v>0.11</v>
      </c>
      <c r="Y91" s="23">
        <f t="shared" si="15"/>
        <v>0.11</v>
      </c>
      <c r="Z91" s="23" t="str">
        <f t="shared" si="16"/>
        <v>x</v>
      </c>
    </row>
    <row r="92" spans="1:26" ht="16" x14ac:dyDescent="0.2">
      <c r="A92" s="39"/>
      <c r="B92" s="16"/>
      <c r="C92" s="23"/>
      <c r="D92" s="39"/>
      <c r="E92" s="38"/>
      <c r="F92" s="113" t="s">
        <v>337</v>
      </c>
      <c r="G92" s="38"/>
      <c r="H92" s="16"/>
      <c r="I92" s="16"/>
      <c r="J92" s="16"/>
      <c r="K92" s="38"/>
      <c r="L92" s="38"/>
      <c r="M92" s="38"/>
      <c r="N92" s="38"/>
      <c r="O92" s="38"/>
      <c r="P92" s="38"/>
      <c r="Q92" s="46">
        <f t="shared" si="5"/>
        <v>-1.2500000000000022</v>
      </c>
      <c r="R92" s="81">
        <f t="shared" si="6"/>
        <v>0.18264908538902141</v>
      </c>
      <c r="S92" s="81" t="e" cm="1">
        <f t="array" ref="S92">_xlfn.IFS(
    FALSE, N("Check if X1 shading is ON"),
    $S$48&lt;&gt;"x", NA(),
    FALSE, N("Check if case is 'LEFT' and x axis value less than z score"),
    AND($D$67 = "LEFT", $Q92 &lt; IF($H$67="", 0, $H$67)), $R92,
    FALSE, N("Check if case is 'RIGHT' and x axis value greater than z score"),
    AND($D$67 = "RIGHT", $Q92 &gt; IF($H$67="", 0, $H$67)), $R92,
    FALSE, N("Check if case is 'TWO' and both directions"),
    AND(
        $D$67 = "TWO",
        OR($Q92 &lt; -ABS($H$67), $Q92 &gt; ABS($H$68))
    ), $R92,
    FALSE, N("Default case: Return NA()"),
    TRUE, NA()
)</f>
        <v>#VALUE!</v>
      </c>
      <c r="T92" s="81" t="e" cm="1">
        <f t="array" ref="T92">_xlfn.IFS(
    FALSE, N("Check if X1 shading is ON"),
    $S$48&lt;&gt;"x", NA(),
    FALSE, N("Check if case is 'LEFT' and x axis value less than z score"),
    AND($D$68 = "LEFT", $Q92 &lt; IF($H$68="", 0, $H$68)), $R92,
    FALSE, N("Check if case is 'RIGHT' and x axis value greater than z score"),
    AND($D$68 = "RIGHT", $Q92 &gt; IF($H$68="", 0, $H$68)), $R92,
    FALSE, N("Default case: Return NA()"),
    TRUE, NA()
)</f>
        <v>#N/A</v>
      </c>
      <c r="U92" s="81" t="e" cm="1">
        <f t="array" ref="U92">_xlfn.IFS(
    FALSE, N("Check if X1 shading is ON"),
    $U$48&lt;&gt;"x", NA(),
    FALSE, N("Check if case is 'LEFT' and x axis value less than z score"),
    AND($D$71 = "LEFT", $Q92 &lt; IF($H$71="", 0, $H$71)), $R92,
    FALSE, N("Check if case is 'RIGHT' and x axis value greater than z score"),
    AND($D$71 = "RIGHT", $Q92 &gt; IF($H$71="", 0, $H$71)), $R92,
    FALSE, N("Check if case is 'TWO' and both directions"),
    AND(
        $D$71 = "TWO",
        OR($Q92 &lt; -ABS($H$71), $Q92 &gt; ABS($H$71))
    ), $R92,
    FALSE, N("Default case: Return NA()"),
    TRUE, NA()
)</f>
        <v>#VALUE!</v>
      </c>
      <c r="V92" s="38"/>
      <c r="W92" s="23">
        <v>-0.33333333333333548</v>
      </c>
      <c r="X92" s="23">
        <v>0.11</v>
      </c>
      <c r="Y92" s="23">
        <f t="shared" si="15"/>
        <v>0.11</v>
      </c>
      <c r="Z92" s="23" t="str">
        <f t="shared" si="16"/>
        <v>x</v>
      </c>
    </row>
    <row r="93" spans="1:26" ht="16" x14ac:dyDescent="0.2">
      <c r="A93" s="39"/>
      <c r="B93" s="16"/>
      <c r="C93" s="23"/>
      <c r="D93" s="39"/>
      <c r="E93" s="38"/>
      <c r="F93" s="113" t="s">
        <v>341</v>
      </c>
      <c r="G93" s="38"/>
      <c r="H93" s="16"/>
      <c r="I93" s="16"/>
      <c r="J93" s="16"/>
      <c r="K93" s="38"/>
      <c r="L93" s="38"/>
      <c r="M93" s="38"/>
      <c r="N93" s="38"/>
      <c r="O93" s="38"/>
      <c r="P93" s="38"/>
      <c r="Q93" s="46">
        <f t="shared" si="5"/>
        <v>-1.2083333333333355</v>
      </c>
      <c r="R93" s="81">
        <f t="shared" si="6"/>
        <v>0.19224719608678109</v>
      </c>
      <c r="S93" s="81" t="e" cm="1">
        <f t="array" ref="S93">_xlfn.IFS(
    FALSE, N("Check if X1 shading is ON"),
    $S$48&lt;&gt;"x", NA(),
    FALSE, N("Check if case is 'LEFT' and x axis value less than z score"),
    AND($D$67 = "LEFT", $Q93 &lt; IF($H$67="", 0, $H$67)), $R93,
    FALSE, N("Check if case is 'RIGHT' and x axis value greater than z score"),
    AND($D$67 = "RIGHT", $Q93 &gt; IF($H$67="", 0, $H$67)), $R93,
    FALSE, N("Check if case is 'TWO' and both directions"),
    AND(
        $D$67 = "TWO",
        OR($Q93 &lt; -ABS($H$67), $Q93 &gt; ABS($H$68))
    ), $R93,
    FALSE, N("Default case: Return NA()"),
    TRUE, NA()
)</f>
        <v>#VALUE!</v>
      </c>
      <c r="T93" s="81" t="e" cm="1">
        <f t="array" ref="T93">_xlfn.IFS(
    FALSE, N("Check if X1 shading is ON"),
    $S$48&lt;&gt;"x", NA(),
    FALSE, N("Check if case is 'LEFT' and x axis value less than z score"),
    AND($D$68 = "LEFT", $Q93 &lt; IF($H$68="", 0, $H$68)), $R93,
    FALSE, N("Check if case is 'RIGHT' and x axis value greater than z score"),
    AND($D$68 = "RIGHT", $Q93 &gt; IF($H$68="", 0, $H$68)), $R93,
    FALSE, N("Default case: Return NA()"),
    TRUE, NA()
)</f>
        <v>#N/A</v>
      </c>
      <c r="U93" s="81" t="e" cm="1">
        <f t="array" ref="U93">_xlfn.IFS(
    FALSE, N("Check if X1 shading is ON"),
    $U$48&lt;&gt;"x", NA(),
    FALSE, N("Check if case is 'LEFT' and x axis value less than z score"),
    AND($D$71 = "LEFT", $Q93 &lt; IF($H$71="", 0, $H$71)), $R93,
    FALSE, N("Check if case is 'RIGHT' and x axis value greater than z score"),
    AND($D$71 = "RIGHT", $Q93 &gt; IF($H$71="", 0, $H$71)), $R93,
    FALSE, N("Check if case is 'TWO' and both directions"),
    AND(
        $D$71 = "TWO",
        OR($Q93 &lt; -ABS($H$71), $Q93 &gt; ABS($H$71))
    ), $R93,
    FALSE, N("Default case: Return NA()"),
    TRUE, NA()
)</f>
        <v>#VALUE!</v>
      </c>
      <c r="V93" s="38"/>
      <c r="W93" s="23">
        <v>-0.16666666666666879</v>
      </c>
      <c r="X93" s="23">
        <v>0.11</v>
      </c>
      <c r="Y93" s="23">
        <f t="shared" si="15"/>
        <v>0.11</v>
      </c>
      <c r="Z93" s="23" t="str">
        <f t="shared" si="16"/>
        <v>x</v>
      </c>
    </row>
    <row r="94" spans="1:26" ht="16" x14ac:dyDescent="0.2">
      <c r="A94" s="39"/>
      <c r="B94" s="16"/>
      <c r="C94" s="23"/>
      <c r="D94" s="39"/>
      <c r="E94" s="38"/>
      <c r="F94" s="113" t="s">
        <v>343</v>
      </c>
      <c r="G94" s="38"/>
      <c r="H94" s="16"/>
      <c r="I94" s="16"/>
      <c r="J94" s="16"/>
      <c r="K94" s="38"/>
      <c r="L94" s="38"/>
      <c r="M94" s="38"/>
      <c r="N94" s="38"/>
      <c r="O94" s="38"/>
      <c r="P94" s="38"/>
      <c r="Q94" s="46">
        <f t="shared" si="5"/>
        <v>-1.1666666666666687</v>
      </c>
      <c r="R94" s="81">
        <f t="shared" si="6"/>
        <v>0.20199868555405839</v>
      </c>
      <c r="S94" s="81" t="e" cm="1">
        <f t="array" ref="S94">_xlfn.IFS(
    FALSE, N("Check if X1 shading is ON"),
    $S$48&lt;&gt;"x", NA(),
    FALSE, N("Check if case is 'LEFT' and x axis value less than z score"),
    AND($D$67 = "LEFT", $Q94 &lt; IF($H$67="", 0, $H$67)), $R94,
    FALSE, N("Check if case is 'RIGHT' and x axis value greater than z score"),
    AND($D$67 = "RIGHT", $Q94 &gt; IF($H$67="", 0, $H$67)), $R94,
    FALSE, N("Check if case is 'TWO' and both directions"),
    AND(
        $D$67 = "TWO",
        OR($Q94 &lt; -ABS($H$67), $Q94 &gt; ABS($H$68))
    ), $R94,
    FALSE, N("Default case: Return NA()"),
    TRUE, NA()
)</f>
        <v>#VALUE!</v>
      </c>
      <c r="T94" s="81" t="e" cm="1">
        <f t="array" ref="T94">_xlfn.IFS(
    FALSE, N("Check if X1 shading is ON"),
    $S$48&lt;&gt;"x", NA(),
    FALSE, N("Check if case is 'LEFT' and x axis value less than z score"),
    AND($D$68 = "LEFT", $Q94 &lt; IF($H$68="", 0, $H$68)), $R94,
    FALSE, N("Check if case is 'RIGHT' and x axis value greater than z score"),
    AND($D$68 = "RIGHT", $Q94 &gt; IF($H$68="", 0, $H$68)), $R94,
    FALSE, N("Default case: Return NA()"),
    TRUE, NA()
)</f>
        <v>#N/A</v>
      </c>
      <c r="U94" s="81" t="e" cm="1">
        <f t="array" ref="U94">_xlfn.IFS(
    FALSE, N("Check if X1 shading is ON"),
    $U$48&lt;&gt;"x", NA(),
    FALSE, N("Check if case is 'LEFT' and x axis value less than z score"),
    AND($D$71 = "LEFT", $Q94 &lt; IF($H$71="", 0, $H$71)), $R94,
    FALSE, N("Check if case is 'RIGHT' and x axis value greater than z score"),
    AND($D$71 = "RIGHT", $Q94 &gt; IF($H$71="", 0, $H$71)), $R94,
    FALSE, N("Check if case is 'TWO' and both directions"),
    AND(
        $D$71 = "TWO",
        OR($Q94 &lt; -ABS($H$71), $Q94 &gt; ABS($H$71))
    ), $R94,
    FALSE, N("Default case: Return NA()"),
    TRUE, NA()
)</f>
        <v>#VALUE!</v>
      </c>
      <c r="V94" s="38"/>
      <c r="W94" s="23">
        <v>0.16666666666666449</v>
      </c>
      <c r="X94" s="23">
        <v>0.11</v>
      </c>
      <c r="Y94" s="23">
        <f t="shared" si="15"/>
        <v>0.11</v>
      </c>
      <c r="Z94" s="23" t="str">
        <f t="shared" si="16"/>
        <v>x</v>
      </c>
    </row>
    <row r="95" spans="1:26" ht="16" x14ac:dyDescent="0.2">
      <c r="A95" s="39"/>
      <c r="B95" s="16"/>
      <c r="C95" s="23"/>
      <c r="D95" s="39"/>
      <c r="E95" s="38"/>
      <c r="F95" s="113" t="s">
        <v>347</v>
      </c>
      <c r="G95" s="38"/>
      <c r="H95" s="16"/>
      <c r="I95" s="16"/>
      <c r="J95" s="16"/>
      <c r="K95" s="38"/>
      <c r="L95" s="38"/>
      <c r="M95" s="38"/>
      <c r="N95" s="38"/>
      <c r="O95" s="38"/>
      <c r="P95" s="38"/>
      <c r="Q95" s="46">
        <f t="shared" si="5"/>
        <v>-1.125000000000002</v>
      </c>
      <c r="R95" s="81">
        <f t="shared" si="6"/>
        <v>0.21187664577569898</v>
      </c>
      <c r="S95" s="81" t="e" cm="1">
        <f t="array" ref="S95">_xlfn.IFS(
    FALSE, N("Check if X1 shading is ON"),
    $S$48&lt;&gt;"x", NA(),
    FALSE, N("Check if case is 'LEFT' and x axis value less than z score"),
    AND($D$67 = "LEFT", $Q95 &lt; IF($H$67="", 0, $H$67)), $R95,
    FALSE, N("Check if case is 'RIGHT' and x axis value greater than z score"),
    AND($D$67 = "RIGHT", $Q95 &gt; IF($H$67="", 0, $H$67)), $R95,
    FALSE, N("Check if case is 'TWO' and both directions"),
    AND(
        $D$67 = "TWO",
        OR($Q95 &lt; -ABS($H$67), $Q95 &gt; ABS($H$68))
    ), $R95,
    FALSE, N("Default case: Return NA()"),
    TRUE, NA()
)</f>
        <v>#VALUE!</v>
      </c>
      <c r="T95" s="81" t="e" cm="1">
        <f t="array" ref="T95">_xlfn.IFS(
    FALSE, N("Check if X1 shading is ON"),
    $S$48&lt;&gt;"x", NA(),
    FALSE, N("Check if case is 'LEFT' and x axis value less than z score"),
    AND($D$68 = "LEFT", $Q95 &lt; IF($H$68="", 0, $H$68)), $R95,
    FALSE, N("Check if case is 'RIGHT' and x axis value greater than z score"),
    AND($D$68 = "RIGHT", $Q95 &gt; IF($H$68="", 0, $H$68)), $R95,
    FALSE, N("Default case: Return NA()"),
    TRUE, NA()
)</f>
        <v>#N/A</v>
      </c>
      <c r="U95" s="81" t="e" cm="1">
        <f t="array" ref="U95">_xlfn.IFS(
    FALSE, N("Check if X1 shading is ON"),
    $U$48&lt;&gt;"x", NA(),
    FALSE, N("Check if case is 'LEFT' and x axis value less than z score"),
    AND($D$71 = "LEFT", $Q95 &lt; IF($H$71="", 0, $H$71)), $R95,
    FALSE, N("Check if case is 'RIGHT' and x axis value greater than z score"),
    AND($D$71 = "RIGHT", $Q95 &gt; IF($H$71="", 0, $H$71)), $R95,
    FALSE, N("Check if case is 'TWO' and both directions"),
    AND(
        $D$71 = "TWO",
        OR($Q95 &lt; -ABS($H$71), $Q95 &gt; ABS($H$71))
    ), $R95,
    FALSE, N("Default case: Return NA()"),
    TRUE, NA()
)</f>
        <v>#VALUE!</v>
      </c>
      <c r="V95" s="38"/>
      <c r="W95" s="23">
        <v>0.33333333333333115</v>
      </c>
      <c r="X95" s="23">
        <v>0.11</v>
      </c>
      <c r="Y95" s="23">
        <f t="shared" si="15"/>
        <v>0.11</v>
      </c>
      <c r="Z95" s="23" t="str">
        <f t="shared" si="16"/>
        <v>x</v>
      </c>
    </row>
    <row r="96" spans="1:26" ht="16" x14ac:dyDescent="0.2">
      <c r="A96" s="39"/>
      <c r="B96" s="23"/>
      <c r="C96" s="23"/>
      <c r="D96" s="39"/>
      <c r="E96" s="38"/>
      <c r="F96" s="113" t="s">
        <v>350</v>
      </c>
      <c r="G96" s="38"/>
      <c r="H96" s="16"/>
      <c r="I96" s="16"/>
      <c r="J96" s="16"/>
      <c r="K96" s="38"/>
      <c r="L96" s="38"/>
      <c r="M96" s="38"/>
      <c r="N96" s="38"/>
      <c r="O96" s="38"/>
      <c r="P96" s="38"/>
      <c r="Q96" s="46">
        <f t="shared" si="5"/>
        <v>-1.0833333333333353</v>
      </c>
      <c r="R96" s="81">
        <f t="shared" si="6"/>
        <v>0.22185215470573549</v>
      </c>
      <c r="S96" s="81" t="e" cm="1">
        <f t="array" ref="S96">_xlfn.IFS(
    FALSE, N("Check if X1 shading is ON"),
    $S$48&lt;&gt;"x", NA(),
    FALSE, N("Check if case is 'LEFT' and x axis value less than z score"),
    AND($D$67 = "LEFT", $Q96 &lt; IF($H$67="", 0, $H$67)), $R96,
    FALSE, N("Check if case is 'RIGHT' and x axis value greater than z score"),
    AND($D$67 = "RIGHT", $Q96 &gt; IF($H$67="", 0, $H$67)), $R96,
    FALSE, N("Check if case is 'TWO' and both directions"),
    AND(
        $D$67 = "TWO",
        OR($Q96 &lt; -ABS($H$67), $Q96 &gt; ABS($H$68))
    ), $R96,
    FALSE, N("Default case: Return NA()"),
    TRUE, NA()
)</f>
        <v>#VALUE!</v>
      </c>
      <c r="T96" s="81" t="e" cm="1">
        <f t="array" ref="T96">_xlfn.IFS(
    FALSE, N("Check if X1 shading is ON"),
    $S$48&lt;&gt;"x", NA(),
    FALSE, N("Check if case is 'LEFT' and x axis value less than z score"),
    AND($D$68 = "LEFT", $Q96 &lt; IF($H$68="", 0, $H$68)), $R96,
    FALSE, N("Check if case is 'RIGHT' and x axis value greater than z score"),
    AND($D$68 = "RIGHT", $Q96 &gt; IF($H$68="", 0, $H$68)), $R96,
    FALSE, N("Default case: Return NA()"),
    TRUE, NA()
)</f>
        <v>#N/A</v>
      </c>
      <c r="U96" s="81" t="e" cm="1">
        <f t="array" ref="U96">_xlfn.IFS(
    FALSE, N("Check if X1 shading is ON"),
    $U$48&lt;&gt;"x", NA(),
    FALSE, N("Check if case is 'LEFT' and x axis value less than z score"),
    AND($D$71 = "LEFT", $Q96 &lt; IF($H$71="", 0, $H$71)), $R96,
    FALSE, N("Check if case is 'RIGHT' and x axis value greater than z score"),
    AND($D$71 = "RIGHT", $Q96 &gt; IF($H$71="", 0, $H$71)), $R96,
    FALSE, N("Check if case is 'TWO' and both directions"),
    AND(
        $D$71 = "TWO",
        OR($Q96 &lt; -ABS($H$71), $Q96 &gt; ABS($H$71))
    ), $R96,
    FALSE, N("Default case: Return NA()"),
    TRUE, NA()
)</f>
        <v>#VALUE!</v>
      </c>
      <c r="V96" s="38"/>
      <c r="W96" s="23">
        <v>0.49999999999999789</v>
      </c>
      <c r="X96" s="23">
        <v>0.11</v>
      </c>
      <c r="Y96" s="23">
        <f t="shared" si="15"/>
        <v>0.11</v>
      </c>
      <c r="Z96" s="23" t="str">
        <f t="shared" si="16"/>
        <v>x</v>
      </c>
    </row>
    <row r="97" spans="1:26" ht="16" x14ac:dyDescent="0.2">
      <c r="A97" s="39"/>
      <c r="B97" s="23"/>
      <c r="C97" s="23"/>
      <c r="D97" s="39"/>
      <c r="E97" s="38"/>
      <c r="F97" s="113" t="s">
        <v>353</v>
      </c>
      <c r="G97" s="38"/>
      <c r="H97" s="16"/>
      <c r="I97" s="16"/>
      <c r="J97" s="16"/>
      <c r="K97" s="38"/>
      <c r="L97" s="38"/>
      <c r="M97" s="38"/>
      <c r="N97" s="38"/>
      <c r="O97" s="38"/>
      <c r="P97" s="38"/>
      <c r="Q97" s="46">
        <f t="shared" si="5"/>
        <v>-1.0416666666666685</v>
      </c>
      <c r="R97" s="81">
        <f t="shared" si="6"/>
        <v>0.23189438328624226</v>
      </c>
      <c r="S97" s="81" t="e" cm="1">
        <f t="array" ref="S97">_xlfn.IFS(
    FALSE, N("Check if X1 shading is ON"),
    $S$48&lt;&gt;"x", NA(),
    FALSE, N("Check if case is 'LEFT' and x axis value less than z score"),
    AND($D$67 = "LEFT", $Q97 &lt; IF($H$67="", 0, $H$67)), $R97,
    FALSE, N("Check if case is 'RIGHT' and x axis value greater than z score"),
    AND($D$67 = "RIGHT", $Q97 &gt; IF($H$67="", 0, $H$67)), $R97,
    FALSE, N("Check if case is 'TWO' and both directions"),
    AND(
        $D$67 = "TWO",
        OR($Q97 &lt; -ABS($H$67), $Q97 &gt; ABS($H$68))
    ), $R97,
    FALSE, N("Default case: Return NA()"),
    TRUE, NA()
)</f>
        <v>#VALUE!</v>
      </c>
      <c r="T97" s="81" t="e" cm="1">
        <f t="array" ref="T97">_xlfn.IFS(
    FALSE, N("Check if X1 shading is ON"),
    $S$48&lt;&gt;"x", NA(),
    FALSE, N("Check if case is 'LEFT' and x axis value less than z score"),
    AND($D$68 = "LEFT", $Q97 &lt; IF($H$68="", 0, $H$68)), $R97,
    FALSE, N("Check if case is 'RIGHT' and x axis value greater than z score"),
    AND($D$68 = "RIGHT", $Q97 &gt; IF($H$68="", 0, $H$68)), $R97,
    FALSE, N("Default case: Return NA()"),
    TRUE, NA()
)</f>
        <v>#N/A</v>
      </c>
      <c r="U97" s="81" t="e" cm="1">
        <f t="array" ref="U97">_xlfn.IFS(
    FALSE, N("Check if X1 shading is ON"),
    $U$48&lt;&gt;"x", NA(),
    FALSE, N("Check if case is 'LEFT' and x axis value less than z score"),
    AND($D$71 = "LEFT", $Q97 &lt; IF($H$71="", 0, $H$71)), $R97,
    FALSE, N("Check if case is 'RIGHT' and x axis value greater than z score"),
    AND($D$71 = "RIGHT", $Q97 &gt; IF($H$71="", 0, $H$71)), $R97,
    FALSE, N("Check if case is 'TWO' and both directions"),
    AND(
        $D$71 = "TWO",
        OR($Q97 &lt; -ABS($H$71), $Q97 &gt; ABS($H$71))
    ), $R97,
    FALSE, N("Default case: Return NA()"),
    TRUE, NA()
)</f>
        <v>#VALUE!</v>
      </c>
      <c r="V97" s="38"/>
      <c r="W97" s="23">
        <v>0.66666666666666441</v>
      </c>
      <c r="X97" s="23">
        <v>0.11</v>
      </c>
      <c r="Y97" s="23">
        <f t="shared" si="15"/>
        <v>0.11</v>
      </c>
      <c r="Z97" s="23" t="str">
        <f t="shared" si="16"/>
        <v>x</v>
      </c>
    </row>
    <row r="98" spans="1:26" ht="16" x14ac:dyDescent="0.2">
      <c r="A98" s="39"/>
      <c r="B98" s="23"/>
      <c r="C98" s="23"/>
      <c r="D98" s="39"/>
      <c r="E98" s="38"/>
      <c r="F98" s="113" t="s">
        <v>355</v>
      </c>
      <c r="G98" s="38"/>
      <c r="H98" s="16"/>
      <c r="I98" s="16"/>
      <c r="J98" s="16"/>
      <c r="K98" s="38"/>
      <c r="L98" s="38"/>
      <c r="M98" s="38"/>
      <c r="N98" s="38"/>
      <c r="O98" s="38"/>
      <c r="P98" s="38"/>
      <c r="Q98" s="46">
        <f t="shared" si="5"/>
        <v>-1.0000000000000018</v>
      </c>
      <c r="R98" s="81">
        <f t="shared" si="6"/>
        <v>0.24197072451914292</v>
      </c>
      <c r="S98" s="81" t="e" cm="1">
        <f t="array" ref="S98">_xlfn.IFS(
    FALSE, N("Check if X1 shading is ON"),
    $S$48&lt;&gt;"x", NA(),
    FALSE, N("Check if case is 'LEFT' and x axis value less than z score"),
    AND($D$67 = "LEFT", $Q98 &lt; IF($H$67="", 0, $H$67)), $R98,
    FALSE, N("Check if case is 'RIGHT' and x axis value greater than z score"),
    AND($D$67 = "RIGHT", $Q98 &gt; IF($H$67="", 0, $H$67)), $R98,
    FALSE, N("Check if case is 'TWO' and both directions"),
    AND(
        $D$67 = "TWO",
        OR($Q98 &lt; -ABS($H$67), $Q98 &gt; ABS($H$68))
    ), $R98,
    FALSE, N("Default case: Return NA()"),
    TRUE, NA()
)</f>
        <v>#VALUE!</v>
      </c>
      <c r="T98" s="81" t="e" cm="1">
        <f t="array" ref="T98">_xlfn.IFS(
    FALSE, N("Check if X1 shading is ON"),
    $S$48&lt;&gt;"x", NA(),
    FALSE, N("Check if case is 'LEFT' and x axis value less than z score"),
    AND($D$68 = "LEFT", $Q98 &lt; IF($H$68="", 0, $H$68)), $R98,
    FALSE, N("Check if case is 'RIGHT' and x axis value greater than z score"),
    AND($D$68 = "RIGHT", $Q98 &gt; IF($H$68="", 0, $H$68)), $R98,
    FALSE, N("Default case: Return NA()"),
    TRUE, NA()
)</f>
        <v>#N/A</v>
      </c>
      <c r="U98" s="81" t="e" cm="1">
        <f t="array" ref="U98">_xlfn.IFS(
    FALSE, N("Check if X1 shading is ON"),
    $U$48&lt;&gt;"x", NA(),
    FALSE, N("Check if case is 'LEFT' and x axis value less than z score"),
    AND($D$71 = "LEFT", $Q98 &lt; IF($H$71="", 0, $H$71)), $R98,
    FALSE, N("Check if case is 'RIGHT' and x axis value greater than z score"),
    AND($D$71 = "RIGHT", $Q98 &gt; IF($H$71="", 0, $H$71)), $R98,
    FALSE, N("Check if case is 'TWO' and both directions"),
    AND(
        $D$71 = "TWO",
        OR($Q98 &lt; -ABS($H$71), $Q98 &gt; ABS($H$71))
    ), $R98,
    FALSE, N("Default case: Return NA()"),
    TRUE, NA()
)</f>
        <v>#VALUE!</v>
      </c>
      <c r="V98" s="38"/>
      <c r="W98" s="23">
        <v>0.83333333333333093</v>
      </c>
      <c r="X98" s="23">
        <v>0.11</v>
      </c>
      <c r="Y98" s="23">
        <f t="shared" si="15"/>
        <v>0.11</v>
      </c>
      <c r="Z98" s="23" t="str">
        <f t="shared" si="16"/>
        <v>x</v>
      </c>
    </row>
    <row r="99" spans="1:26" ht="16" x14ac:dyDescent="0.2">
      <c r="A99" s="39"/>
      <c r="B99" s="23"/>
      <c r="C99" s="23"/>
      <c r="D99" s="39"/>
      <c r="E99" s="38"/>
      <c r="F99" s="113" t="s">
        <v>357</v>
      </c>
      <c r="G99" s="38"/>
      <c r="H99" s="16"/>
      <c r="I99" s="16"/>
      <c r="J99" s="16"/>
      <c r="K99" s="38"/>
      <c r="L99" s="38"/>
      <c r="M99" s="38"/>
      <c r="N99" s="38"/>
      <c r="O99" s="38"/>
      <c r="P99" s="38"/>
      <c r="Q99" s="46">
        <f t="shared" si="5"/>
        <v>-0.95833333333333515</v>
      </c>
      <c r="R99" s="81">
        <f t="shared" si="6"/>
        <v>0.25204694425504476</v>
      </c>
      <c r="S99" s="81" t="e" cm="1">
        <f t="array" ref="S99">_xlfn.IFS(
    FALSE, N("Check if X1 shading is ON"),
    $S$48&lt;&gt;"x", NA(),
    FALSE, N("Check if case is 'LEFT' and x axis value less than z score"),
    AND($D$67 = "LEFT", $Q99 &lt; IF($H$67="", 0, $H$67)), $R99,
    FALSE, N("Check if case is 'RIGHT' and x axis value greater than z score"),
    AND($D$67 = "RIGHT", $Q99 &gt; IF($H$67="", 0, $H$67)), $R99,
    FALSE, N("Check if case is 'TWO' and both directions"),
    AND(
        $D$67 = "TWO",
        OR($Q99 &lt; -ABS($H$67), $Q99 &gt; ABS($H$68))
    ), $R99,
    FALSE, N("Default case: Return NA()"),
    TRUE, NA()
)</f>
        <v>#VALUE!</v>
      </c>
      <c r="T99" s="81" t="e" cm="1">
        <f t="array" ref="T99">_xlfn.IFS(
    FALSE, N("Check if X1 shading is ON"),
    $S$48&lt;&gt;"x", NA(),
    FALSE, N("Check if case is 'LEFT' and x axis value less than z score"),
    AND($D$68 = "LEFT", $Q99 &lt; IF($H$68="", 0, $H$68)), $R99,
    FALSE, N("Check if case is 'RIGHT' and x axis value greater than z score"),
    AND($D$68 = "RIGHT", $Q99 &gt; IF($H$68="", 0, $H$68)), $R99,
    FALSE, N("Default case: Return NA()"),
    TRUE, NA()
)</f>
        <v>#N/A</v>
      </c>
      <c r="U99" s="81" t="e" cm="1">
        <f t="array" ref="U99">_xlfn.IFS(
    FALSE, N("Check if X1 shading is ON"),
    $U$48&lt;&gt;"x", NA(),
    FALSE, N("Check if case is 'LEFT' and x axis value less than z score"),
    AND($D$71 = "LEFT", $Q99 &lt; IF($H$71="", 0, $H$71)), $R99,
    FALSE, N("Check if case is 'RIGHT' and x axis value greater than z score"),
    AND($D$71 = "RIGHT", $Q99 &gt; IF($H$71="", 0, $H$71)), $R99,
    FALSE, N("Check if case is 'TWO' and both directions"),
    AND(
        $D$71 = "TWO",
        OR($Q99 &lt; -ABS($H$71), $Q99 &gt; ABS($H$71))
    ), $R99,
    FALSE, N("Default case: Return NA()"),
    TRUE, NA()
)</f>
        <v>#VALUE!</v>
      </c>
      <c r="V99" s="38"/>
      <c r="W99" s="23">
        <v>1.1666666666666643</v>
      </c>
      <c r="X99" s="23">
        <v>0.11</v>
      </c>
      <c r="Y99" s="23">
        <f t="shared" si="15"/>
        <v>0.11</v>
      </c>
      <c r="Z99" s="23" t="str">
        <f t="shared" si="16"/>
        <v>x</v>
      </c>
    </row>
    <row r="100" spans="1:26" ht="16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38"/>
      <c r="K100" s="38"/>
      <c r="L100" s="38"/>
      <c r="M100" s="38"/>
      <c r="N100" s="38"/>
      <c r="O100" s="38"/>
      <c r="P100" s="38"/>
      <c r="Q100" s="46">
        <f t="shared" si="5"/>
        <v>-0.91666666666666852</v>
      </c>
      <c r="R100" s="81">
        <f t="shared" si="6"/>
        <v>0.262087353078301</v>
      </c>
      <c r="S100" s="81" t="e" cm="1">
        <f t="array" ref="S100">_xlfn.IFS(
    FALSE, N("Check if X1 shading is ON"),
    $S$48&lt;&gt;"x", NA(),
    FALSE, N("Check if case is 'LEFT' and x axis value less than z score"),
    AND($D$67 = "LEFT", $Q100 &lt; IF($H$67="", 0, $H$67)), $R100,
    FALSE, N("Check if case is 'RIGHT' and x axis value greater than z score"),
    AND($D$67 = "RIGHT", $Q100 &gt; IF($H$67="", 0, $H$67)), $R100,
    FALSE, N("Check if case is 'TWO' and both directions"),
    AND(
        $D$67 = "TWO",
        OR($Q100 &lt; -ABS($H$67), $Q100 &gt; ABS($H$68))
    ), $R100,
    FALSE, N("Default case: Return NA()"),
    TRUE, NA()
)</f>
        <v>#VALUE!</v>
      </c>
      <c r="T100" s="81" t="e" cm="1">
        <f t="array" ref="T100">_xlfn.IFS(
    FALSE, N("Check if X1 shading is ON"),
    $S$48&lt;&gt;"x", NA(),
    FALSE, N("Check if case is 'LEFT' and x axis value less than z score"),
    AND($D$68 = "LEFT", $Q100 &lt; IF($H$68="", 0, $H$68)), $R100,
    FALSE, N("Check if case is 'RIGHT' and x axis value greater than z score"),
    AND($D$68 = "RIGHT", $Q100 &gt; IF($H$68="", 0, $H$68)), $R100,
    FALSE, N("Default case: Return NA()"),
    TRUE, NA()
)</f>
        <v>#N/A</v>
      </c>
      <c r="U100" s="81" t="e" cm="1">
        <f t="array" ref="U100">_xlfn.IFS(
    FALSE, N("Check if X1 shading is ON"),
    $U$48&lt;&gt;"x", NA(),
    FALSE, N("Check if case is 'LEFT' and x axis value less than z score"),
    AND($D$71 = "LEFT", $Q100 &lt; IF($H$71="", 0, $H$71)), $R100,
    FALSE, N("Check if case is 'RIGHT' and x axis value greater than z score"),
    AND($D$71 = "RIGHT", $Q100 &gt; IF($H$71="", 0, $H$71)), $R100,
    FALSE, N("Check if case is 'TWO' and both directions"),
    AND(
        $D$71 = "TWO",
        OR($Q100 &lt; -ABS($H$71), $Q100 &gt; ABS($H$71))
    ), $R100,
    FALSE, N("Default case: Return NA()"),
    TRUE, NA()
)</f>
        <v>#VALUE!</v>
      </c>
      <c r="V100" s="38"/>
      <c r="W100" s="23">
        <v>1.3333333333333313</v>
      </c>
      <c r="X100" s="23">
        <v>0.11</v>
      </c>
      <c r="Y100" s="23">
        <f t="shared" si="15"/>
        <v>0.11</v>
      </c>
      <c r="Z100" s="23" t="str">
        <f t="shared" si="16"/>
        <v>x</v>
      </c>
    </row>
    <row r="101" spans="1:26" ht="16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38"/>
      <c r="K101" s="38"/>
      <c r="L101" s="38"/>
      <c r="M101" s="38"/>
      <c r="N101" s="38"/>
      <c r="O101" s="38"/>
      <c r="P101" s="38"/>
      <c r="Q101" s="46">
        <f t="shared" si="5"/>
        <v>-0.87500000000000189</v>
      </c>
      <c r="R101" s="81">
        <f t="shared" si="6"/>
        <v>0.27205499837854308</v>
      </c>
      <c r="S101" s="81" t="e" cm="1">
        <f t="array" ref="S101">_xlfn.IFS(
    FALSE, N("Check if X1 shading is ON"),
    $S$48&lt;&gt;"x", NA(),
    FALSE, N("Check if case is 'LEFT' and x axis value less than z score"),
    AND($D$67 = "LEFT", $Q101 &lt; IF($H$67="", 0, $H$67)), $R101,
    FALSE, N("Check if case is 'RIGHT' and x axis value greater than z score"),
    AND($D$67 = "RIGHT", $Q101 &gt; IF($H$67="", 0, $H$67)), $R101,
    FALSE, N("Check if case is 'TWO' and both directions"),
    AND(
        $D$67 = "TWO",
        OR($Q101 &lt; -ABS($H$67), $Q101 &gt; ABS($H$68))
    ), $R101,
    FALSE, N("Default case: Return NA()"),
    TRUE, NA()
)</f>
        <v>#VALUE!</v>
      </c>
      <c r="T101" s="81" t="e" cm="1">
        <f t="array" ref="T101">_xlfn.IFS(
    FALSE, N("Check if X1 shading is ON"),
    $S$48&lt;&gt;"x", NA(),
    FALSE, N("Check if case is 'LEFT' and x axis value less than z score"),
    AND($D$68 = "LEFT", $Q101 &lt; IF($H$68="", 0, $H$68)), $R101,
    FALSE, N("Check if case is 'RIGHT' and x axis value greater than z score"),
    AND($D$68 = "RIGHT", $Q101 &gt; IF($H$68="", 0, $H$68)), $R101,
    FALSE, N("Default case: Return NA()"),
    TRUE, NA()
)</f>
        <v>#N/A</v>
      </c>
      <c r="U101" s="81" t="e" cm="1">
        <f t="array" ref="U101">_xlfn.IFS(
    FALSE, N("Check if X1 shading is ON"),
    $U$48&lt;&gt;"x", NA(),
    FALSE, N("Check if case is 'LEFT' and x axis value less than z score"),
    AND($D$71 = "LEFT", $Q101 &lt; IF($H$71="", 0, $H$71)), $R101,
    FALSE, N("Check if case is 'RIGHT' and x axis value greater than z score"),
    AND($D$71 = "RIGHT", $Q101 &gt; IF($H$71="", 0, $H$71)), $R101,
    FALSE, N("Check if case is 'TWO' and both directions"),
    AND(
        $D$71 = "TWO",
        OR($Q101 &lt; -ABS($H$71), $Q101 &gt; ABS($H$71))
    ), $R101,
    FALSE, N("Default case: Return NA()"),
    TRUE, NA()
)</f>
        <v>#VALUE!</v>
      </c>
      <c r="V101" s="38"/>
      <c r="W101" s="23">
        <v>1.4999999999999982</v>
      </c>
      <c r="X101" s="23">
        <v>0.11</v>
      </c>
      <c r="Y101" s="23">
        <f t="shared" si="15"/>
        <v>0.11</v>
      </c>
      <c r="Z101" s="23" t="str">
        <f t="shared" si="16"/>
        <v>x</v>
      </c>
    </row>
    <row r="102" spans="1:26" ht="16" x14ac:dyDescent="0.2">
      <c r="A102" s="62" t="s">
        <v>366</v>
      </c>
      <c r="B102" s="63"/>
      <c r="C102" s="63"/>
      <c r="D102" s="64" t="str">
        <f>IF(
    AND(
        $D$67 &lt;&gt; "TWO",
        L53 = "x"
    ),
    "x",
    0
)</f>
        <v>x</v>
      </c>
      <c r="E102" s="124"/>
      <c r="F102" s="63"/>
      <c r="G102" s="64" t="str">
        <f>L55</f>
        <v>x</v>
      </c>
      <c r="H102" s="64" t="str">
        <f>L56</f>
        <v>x</v>
      </c>
      <c r="I102" s="64" t="str">
        <f>L57</f>
        <v>x</v>
      </c>
      <c r="J102" s="65"/>
      <c r="K102" s="38"/>
      <c r="L102" s="38"/>
      <c r="M102" s="38"/>
      <c r="N102" s="38"/>
      <c r="O102" s="38"/>
      <c r="P102" s="38"/>
      <c r="Q102" s="46">
        <f t="shared" si="5"/>
        <v>-0.83333333333333526</v>
      </c>
      <c r="R102" s="81">
        <f t="shared" si="6"/>
        <v>0.2819118754103021</v>
      </c>
      <c r="S102" s="81" t="e" cm="1">
        <f t="array" ref="S102">_xlfn.IFS(
    FALSE, N("Check if X1 shading is ON"),
    $S$48&lt;&gt;"x", NA(),
    FALSE, N("Check if case is 'LEFT' and x axis value less than z score"),
    AND($D$67 = "LEFT", $Q102 &lt; IF($H$67="", 0, $H$67)), $R102,
    FALSE, N("Check if case is 'RIGHT' and x axis value greater than z score"),
    AND($D$67 = "RIGHT", $Q102 &gt; IF($H$67="", 0, $H$67)), $R102,
    FALSE, N("Check if case is 'TWO' and both directions"),
    AND(
        $D$67 = "TWO",
        OR($Q102 &lt; -ABS($H$67), $Q102 &gt; ABS($H$68))
    ), $R102,
    FALSE, N("Default case: Return NA()"),
    TRUE, NA()
)</f>
        <v>#VALUE!</v>
      </c>
      <c r="T102" s="81" t="e" cm="1">
        <f t="array" ref="T102">_xlfn.IFS(
    FALSE, N("Check if X1 shading is ON"),
    $S$48&lt;&gt;"x", NA(),
    FALSE, N("Check if case is 'LEFT' and x axis value less than z score"),
    AND($D$68 = "LEFT", $Q102 &lt; IF($H$68="", 0, $H$68)), $R102,
    FALSE, N("Check if case is 'RIGHT' and x axis value greater than z score"),
    AND($D$68 = "RIGHT", $Q102 &gt; IF($H$68="", 0, $H$68)), $R102,
    FALSE, N("Default case: Return NA()"),
    TRUE, NA()
)</f>
        <v>#N/A</v>
      </c>
      <c r="U102" s="81" t="e" cm="1">
        <f t="array" ref="U102">_xlfn.IFS(
    FALSE, N("Check if X1 shading is ON"),
    $U$48&lt;&gt;"x", NA(),
    FALSE, N("Check if case is 'LEFT' and x axis value less than z score"),
    AND($D$71 = "LEFT", $Q102 &lt; IF($H$71="", 0, $H$71)), $R102,
    FALSE, N("Check if case is 'RIGHT' and x axis value greater than z score"),
    AND($D$71 = "RIGHT", $Q102 &gt; IF($H$71="", 0, $H$71)), $R102,
    FALSE, N("Check if case is 'TWO' and both directions"),
    AND(
        $D$71 = "TWO",
        OR($Q102 &lt; -ABS($H$71), $Q102 &gt; ABS($H$71))
    ), $R102,
    FALSE, N("Default case: Return NA()"),
    TRUE, NA()
)</f>
        <v>#VALUE!</v>
      </c>
      <c r="V102" s="38"/>
      <c r="W102" s="23">
        <v>-1.3333333333333357</v>
      </c>
      <c r="X102" s="23">
        <v>0.13400000000000001</v>
      </c>
      <c r="Y102" s="23">
        <f t="shared" si="15"/>
        <v>0.13400000000000001</v>
      </c>
      <c r="Z102" s="23" t="str">
        <f t="shared" si="16"/>
        <v>x</v>
      </c>
    </row>
    <row r="103" spans="1:26" ht="24" customHeight="1" x14ac:dyDescent="0.2">
      <c r="A103" s="63"/>
      <c r="B103" s="21"/>
      <c r="C103" s="12" t="s">
        <v>44</v>
      </c>
      <c r="D103" s="66" t="s">
        <v>267</v>
      </c>
      <c r="E103" s="63" t="s">
        <v>370</v>
      </c>
      <c r="F103" s="65" t="s">
        <v>371</v>
      </c>
      <c r="G103" s="124" t="s">
        <v>44</v>
      </c>
      <c r="H103" s="124" t="str">
        <f>H66</f>
        <v>z</v>
      </c>
      <c r="I103" s="67" t="s">
        <v>36</v>
      </c>
      <c r="J103" s="66" t="s">
        <v>268</v>
      </c>
      <c r="K103" s="38"/>
      <c r="L103" s="38"/>
      <c r="M103" s="38"/>
      <c r="N103" s="38"/>
      <c r="O103" s="38"/>
      <c r="P103" s="38"/>
      <c r="Q103" s="46">
        <f t="shared" si="5"/>
        <v>-0.79166666666666863</v>
      </c>
      <c r="R103" s="81">
        <f t="shared" si="6"/>
        <v>0.29161915585865517</v>
      </c>
      <c r="S103" s="81" t="e" cm="1">
        <f t="array" ref="S103">_xlfn.IFS(
    FALSE, N("Check if X1 shading is ON"),
    $S$48&lt;&gt;"x", NA(),
    FALSE, N("Check if case is 'LEFT' and x axis value less than z score"),
    AND($D$67 = "LEFT", $Q103 &lt; IF($H$67="", 0, $H$67)), $R103,
    FALSE, N("Check if case is 'RIGHT' and x axis value greater than z score"),
    AND($D$67 = "RIGHT", $Q103 &gt; IF($H$67="", 0, $H$67)), $R103,
    FALSE, N("Check if case is 'TWO' and both directions"),
    AND(
        $D$67 = "TWO",
        OR($Q103 &lt; -ABS($H$67), $Q103 &gt; ABS($H$68))
    ), $R103,
    FALSE, N("Default case: Return NA()"),
    TRUE, NA()
)</f>
        <v>#VALUE!</v>
      </c>
      <c r="T103" s="81" t="e" cm="1">
        <f t="array" ref="T103">_xlfn.IFS(
    FALSE, N("Check if X1 shading is ON"),
    $S$48&lt;&gt;"x", NA(),
    FALSE, N("Check if case is 'LEFT' and x axis value less than z score"),
    AND($D$68 = "LEFT", $Q103 &lt; IF($H$68="", 0, $H$68)), $R103,
    FALSE, N("Check if case is 'RIGHT' and x axis value greater than z score"),
    AND($D$68 = "RIGHT", $Q103 &gt; IF($H$68="", 0, $H$68)), $R103,
    FALSE, N("Default case: Return NA()"),
    TRUE, NA()
)</f>
        <v>#N/A</v>
      </c>
      <c r="U103" s="81" t="e" cm="1">
        <f t="array" ref="U103">_xlfn.IFS(
    FALSE, N("Check if X1 shading is ON"),
    $U$48&lt;&gt;"x", NA(),
    FALSE, N("Check if case is 'LEFT' and x axis value less than z score"),
    AND($D$71 = "LEFT", $Q103 &lt; IF($H$71="", 0, $H$71)), $R103,
    FALSE, N("Check if case is 'RIGHT' and x axis value greater than z score"),
    AND($D$71 = "RIGHT", $Q103 &gt; IF($H$71="", 0, $H$71)), $R103,
    FALSE, N("Check if case is 'TWO' and both directions"),
    AND(
        $D$71 = "TWO",
        OR($Q103 &lt; -ABS($H$71), $Q103 &gt; ABS($H$71))
    ), $R103,
    FALSE, N("Default case: Return NA()"),
    TRUE, NA()
)</f>
        <v>#VALUE!</v>
      </c>
      <c r="V103" s="38"/>
      <c r="W103" s="23">
        <v>-1.1666666666666687</v>
      </c>
      <c r="X103" s="23">
        <v>0.13400000000000001</v>
      </c>
      <c r="Y103" s="23">
        <f t="shared" si="15"/>
        <v>0.13400000000000001</v>
      </c>
      <c r="Z103" s="23" t="str">
        <f t="shared" si="16"/>
        <v>x</v>
      </c>
    </row>
    <row r="104" spans="1:26" ht="24" customHeight="1" x14ac:dyDescent="0.2">
      <c r="A104" s="68" t="s">
        <v>375</v>
      </c>
      <c r="B104" s="69" t="str">
        <f>$C67</f>
        <v>Kayla</v>
      </c>
      <c r="C104" s="70" cm="1">
        <f t="array" ref="C104">IFERROR(
   _xlfn.IFS(
       FALSE, N("Use the value of z if it is not empty"),
       $H67&lt;&gt;"", $H67,
       FALSE, N("Calculate (x - μ) / σ if μ, σ, and x are numbers"),
       AND(ISNUMBER($E67), ISNUMBER($F67), ISNUMBER($G67)), ($G67 - $E67) / $F67,
       FALSE, N("Fallback to 0 if no conditions are met"),
       TRUE, 0
   ),
   NA()
)</f>
        <v>2.3263478740408408</v>
      </c>
      <c r="D104" s="70" cm="1">
        <f t="array" ref="D104">IFERROR(
   _xlfn.IFS(
       $D$102&lt;&gt;"x", NA(),
       $H67&lt;&gt;"", MAX(1.1*_xlfn.NORM.S.DIST($H67, FALSE), 0.2)
   ),
   NA()
)</f>
        <v>0.2</v>
      </c>
      <c r="E104" s="22" t="str" cm="1">
        <f t="array" ref="E104">_xlfn.IFS(
            $D67="RIGHT", " &gt; ",
            $D67="LEFT", " &lt; "
        )</f>
        <v xml:space="preserve"> &gt; </v>
      </c>
      <c r="F104" s="22" t="str" cm="1">
        <f t="array" ref="F104">_xlfn.IFS(
            $D67="RIGHT", "⟶",
            $D67="LEFT", "⟵",
             $D67="TWO", "⟵  ⟶",
            TRUE, "⟵ ? ⟶"
        )</f>
        <v>⟶</v>
      </c>
      <c r="G104" s="13" t="str">
        <f>IF(
    AND($G$102="x", $G67&lt;&gt;""),
    $G$57 &amp; E104 &amp;
    TEXT(
        $G67,
        IF(
            L62 = 0,
            "#,##0",
            "#,##0." &amp; REPT("0", L62)
        )
    ),
   ""
)</f>
        <v>x &gt; 96</v>
      </c>
      <c r="H104" s="22" t="str">
        <f>IF(
    AND($H$102="x", $H67&lt;&gt;""),
    "  "&amp;$H$103 &amp; E104 &amp; TEXT($H67, "0.00"),
   ""
)</f>
        <v xml:space="preserve">  z &gt; 2.33</v>
      </c>
      <c r="I104" s="22" t="str">
        <f>IF(
       AND($I$102="x",$I67&lt;&gt;""),
        " = "&amp;TEXT($I67,"#0.0%"),
        ""
)</f>
        <v xml:space="preserve"> = 1.0%</v>
      </c>
      <c r="J104" s="71" t="str">
        <f>IF($D67="LEFT",F104&amp;" "&amp;B104,B104&amp;" "&amp;F104) &amp; CHAR(10) &amp;
"P( " &amp; G104 &amp; H104 &amp; " )" &amp; I104</f>
        <v>Kayla ⟶
P( x &gt; 96  z &gt; 2.33 ) = 1.0%</v>
      </c>
      <c r="K104" s="38"/>
      <c r="L104" s="38"/>
      <c r="M104" s="38"/>
      <c r="N104" s="38"/>
      <c r="O104" s="38"/>
      <c r="P104" s="38"/>
      <c r="Q104" s="46">
        <f t="shared" si="5"/>
        <v>-0.750000000000002</v>
      </c>
      <c r="R104" s="81">
        <f t="shared" si="6"/>
        <v>0.30113743215480399</v>
      </c>
      <c r="S104" s="81" t="e" cm="1">
        <f t="array" ref="S104">_xlfn.IFS(
    FALSE, N("Check if X1 shading is ON"),
    $S$48&lt;&gt;"x", NA(),
    FALSE, N("Check if case is 'LEFT' and x axis value less than z score"),
    AND($D$67 = "LEFT", $Q104 &lt; IF($H$67="", 0, $H$67)), $R104,
    FALSE, N("Check if case is 'RIGHT' and x axis value greater than z score"),
    AND($D$67 = "RIGHT", $Q104 &gt; IF($H$67="", 0, $H$67)), $R104,
    FALSE, N("Check if case is 'TWO' and both directions"),
    AND(
        $D$67 = "TWO",
        OR($Q104 &lt; -ABS($H$67), $Q104 &gt; ABS($H$68))
    ), $R104,
    FALSE, N("Default case: Return NA()"),
    TRUE, NA()
)</f>
        <v>#VALUE!</v>
      </c>
      <c r="T104" s="81" t="e" cm="1">
        <f t="array" ref="T104">_xlfn.IFS(
    FALSE, N("Check if X1 shading is ON"),
    $S$48&lt;&gt;"x", NA(),
    FALSE, N("Check if case is 'LEFT' and x axis value less than z score"),
    AND($D$68 = "LEFT", $Q104 &lt; IF($H$68="", 0, $H$68)), $R104,
    FALSE, N("Check if case is 'RIGHT' and x axis value greater than z score"),
    AND($D$68 = "RIGHT", $Q104 &gt; IF($H$68="", 0, $H$68)), $R104,
    FALSE, N("Default case: Return NA()"),
    TRUE, NA()
)</f>
        <v>#N/A</v>
      </c>
      <c r="U104" s="81" t="e" cm="1">
        <f t="array" ref="U104">_xlfn.IFS(
    FALSE, N("Check if X1 shading is ON"),
    $U$48&lt;&gt;"x", NA(),
    FALSE, N("Check if case is 'LEFT' and x axis value less than z score"),
    AND($D$71 = "LEFT", $Q104 &lt; IF($H$71="", 0, $H$71)), $R104,
    FALSE, N("Check if case is 'RIGHT' and x axis value greater than z score"),
    AND($D$71 = "RIGHT", $Q104 &gt; IF($H$71="", 0, $H$71)), $R104,
    FALSE, N("Check if case is 'TWO' and both directions"),
    AND(
        $D$71 = "TWO",
        OR($Q104 &lt; -ABS($H$71), $Q104 &gt; ABS($H$71))
    ), $R104,
    FALSE, N("Default case: Return NA()"),
    TRUE, NA()
)</f>
        <v>#VALUE!</v>
      </c>
      <c r="V104" s="38"/>
      <c r="W104" s="23">
        <v>-0.83333333333333526</v>
      </c>
      <c r="X104" s="23">
        <v>0.13400000000000001</v>
      </c>
      <c r="Y104" s="23">
        <f t="shared" si="15"/>
        <v>0.13400000000000001</v>
      </c>
      <c r="Z104" s="23" t="str">
        <f t="shared" si="16"/>
        <v>x</v>
      </c>
    </row>
    <row r="105" spans="1:26" ht="24" customHeight="1" x14ac:dyDescent="0.2">
      <c r="A105" s="68" t="s">
        <v>380</v>
      </c>
      <c r="B105" s="69" t="str">
        <f>$C68</f>
        <v/>
      </c>
      <c r="C105" s="70" cm="1">
        <f t="array" ref="C105">IFERROR(
   _xlfn.IFS(
       FALSE, N("Use the value of z if it is not empty"),
       $H68&lt;&gt;"", $H68,
       FALSE, N("Calculate (x - μ) / σ if μ, σ, and x are numbers"),
       AND(ISNUMBER($E68), ISNUMBER($F68), ISNUMBER($G68)), ($G68 - $E68) / $F68,
       FALSE, N("Fallback to 0 if no conditions are met"),
       TRUE, 0
   ),
   NA()
)</f>
        <v>0</v>
      </c>
      <c r="D105" s="70" t="e" cm="1">
        <f t="array" ref="D105">IFERROR(
   _xlfn.IFS(
       $D$102&lt;&gt;"x", NA(),
       $H68&lt;&gt;"", MAX(1.1*_xlfn.NORM.S.DIST($H68, FALSE), 0.2)
   ),
   NA()
)</f>
        <v>#N/A</v>
      </c>
      <c r="E105" s="22" t="e" cm="1">
        <f t="array" ref="E105">_xlfn.IFS(
            $D68="RIGHT", " &gt; ",
            $D68="LEFT", " &lt; "
        )</f>
        <v>#N/A</v>
      </c>
      <c r="F105" s="22" t="str" cm="1">
        <f t="array" ref="F105">_xlfn.IFS(
            $D68="RIGHT", "⟶",
            $D68="LEFT", "⟵",
             $D68="TWO", "⟵  ⟶",
            TRUE, "⟵ ? ⟶"
        )</f>
        <v>⟵ ? ⟶</v>
      </c>
      <c r="G105" s="13" t="str">
        <f>IF(
    AND($G$102="x", $G68&lt;&gt;""),
    $G$57 &amp; E105 &amp;
    TEXT(
        $G68,
        IF(
            L62 = 0,
            "#,##0",
            "#,##0." &amp; REPT("0", L62)
        )
    ),
   ""
)</f>
        <v/>
      </c>
      <c r="H105" s="22" t="str">
        <f>IF(
    AND($H$102="x", $H68&lt;&gt;""),
    "  "&amp;$H$103 &amp; E105 &amp; TEXT($H68, "0.00"),
   ""
)</f>
        <v/>
      </c>
      <c r="I105" s="22" t="str">
        <f>IF(
       AND($I$102="x",$I68&lt;&gt;""),
        " = "&amp;TEXT($I68,"#0.0%"),
        ""
)</f>
        <v/>
      </c>
      <c r="J105" s="71" t="str">
        <f>IF($D68="LEFT",F105&amp;" "&amp;B105,B105&amp;" "&amp;F105) &amp; CHAR(10) &amp;
"P( " &amp; G105 &amp; H105 &amp; " )" &amp; I105</f>
        <v xml:space="preserve"> ⟵ ? ⟶
P(  )</v>
      </c>
      <c r="K105" s="38"/>
      <c r="L105" s="38"/>
      <c r="M105" s="38"/>
      <c r="N105" s="38"/>
      <c r="O105" s="38"/>
      <c r="P105" s="38"/>
      <c r="Q105" s="46">
        <f t="shared" si="5"/>
        <v>-0.70833333333333537</v>
      </c>
      <c r="R105" s="81">
        <f t="shared" si="6"/>
        <v>0.31042697552584209</v>
      </c>
      <c r="S105" s="81" t="e" cm="1">
        <f t="array" ref="S105">_xlfn.IFS(
    FALSE, N("Check if X1 shading is ON"),
    $S$48&lt;&gt;"x", NA(),
    FALSE, N("Check if case is 'LEFT' and x axis value less than z score"),
    AND($D$67 = "LEFT", $Q105 &lt; IF($H$67="", 0, $H$67)), $R105,
    FALSE, N("Check if case is 'RIGHT' and x axis value greater than z score"),
    AND($D$67 = "RIGHT", $Q105 &gt; IF($H$67="", 0, $H$67)), $R105,
    FALSE, N("Check if case is 'TWO' and both directions"),
    AND(
        $D$67 = "TWO",
        OR($Q105 &lt; -ABS($H$67), $Q105 &gt; ABS($H$68))
    ), $R105,
    FALSE, N("Default case: Return NA()"),
    TRUE, NA()
)</f>
        <v>#VALUE!</v>
      </c>
      <c r="T105" s="81" t="e" cm="1">
        <f t="array" ref="T105">_xlfn.IFS(
    FALSE, N("Check if X1 shading is ON"),
    $S$48&lt;&gt;"x", NA(),
    FALSE, N("Check if case is 'LEFT' and x axis value less than z score"),
    AND($D$68 = "LEFT", $Q105 &lt; IF($H$68="", 0, $H$68)), $R105,
    FALSE, N("Check if case is 'RIGHT' and x axis value greater than z score"),
    AND($D$68 = "RIGHT", $Q105 &gt; IF($H$68="", 0, $H$68)), $R105,
    FALSE, N("Default case: Return NA()"),
    TRUE, NA()
)</f>
        <v>#N/A</v>
      </c>
      <c r="U105" s="81" t="e" cm="1">
        <f t="array" ref="U105">_xlfn.IFS(
    FALSE, N("Check if X1 shading is ON"),
    $U$48&lt;&gt;"x", NA(),
    FALSE, N("Check if case is 'LEFT' and x axis value less than z score"),
    AND($D$71 = "LEFT", $Q105 &lt; IF($H$71="", 0, $H$71)), $R105,
    FALSE, N("Check if case is 'RIGHT' and x axis value greater than z score"),
    AND($D$71 = "RIGHT", $Q105 &gt; IF($H$71="", 0, $H$71)), $R105,
    FALSE, N("Check if case is 'TWO' and both directions"),
    AND(
        $D$71 = "TWO",
        OR($Q105 &lt; -ABS($H$71), $Q105 &gt; ABS($H$71))
    ), $R105,
    FALSE, N("Default case: Return NA()"),
    TRUE, NA()
)</f>
        <v>#VALUE!</v>
      </c>
      <c r="V105" s="38"/>
      <c r="W105" s="23">
        <v>-0.66666666666666874</v>
      </c>
      <c r="X105" s="23">
        <v>0.13400000000000001</v>
      </c>
      <c r="Y105" s="23">
        <f t="shared" si="15"/>
        <v>0.13400000000000001</v>
      </c>
      <c r="Z105" s="23" t="str">
        <f t="shared" si="16"/>
        <v>x</v>
      </c>
    </row>
    <row r="106" spans="1:26" ht="16" x14ac:dyDescent="0.2">
      <c r="A106" s="39"/>
      <c r="B106" s="39"/>
      <c r="C106" s="39"/>
      <c r="D106" s="39"/>
      <c r="E106" s="121"/>
      <c r="F106" s="121"/>
      <c r="G106" s="121"/>
      <c r="H106" s="46"/>
      <c r="I106" s="47"/>
      <c r="J106" s="38"/>
      <c r="K106" s="38"/>
      <c r="L106" s="38"/>
      <c r="M106" s="38"/>
      <c r="N106" s="38"/>
      <c r="O106" s="38"/>
      <c r="P106" s="38"/>
      <c r="Q106" s="46">
        <f t="shared" si="5"/>
        <v>-0.66666666666666874</v>
      </c>
      <c r="R106" s="81">
        <f t="shared" si="6"/>
        <v>0.31944800552235181</v>
      </c>
      <c r="S106" s="81" t="e" cm="1">
        <f t="array" ref="S106">_xlfn.IFS(
    FALSE, N("Check if X1 shading is ON"),
    $S$48&lt;&gt;"x", NA(),
    FALSE, N("Check if case is 'LEFT' and x axis value less than z score"),
    AND($D$67 = "LEFT", $Q106 &lt; IF($H$67="", 0, $H$67)), $R106,
    FALSE, N("Check if case is 'RIGHT' and x axis value greater than z score"),
    AND($D$67 = "RIGHT", $Q106 &gt; IF($H$67="", 0, $H$67)), $R106,
    FALSE, N("Check if case is 'TWO' and both directions"),
    AND(
        $D$67 = "TWO",
        OR($Q106 &lt; -ABS($H$67), $Q106 &gt; ABS($H$68))
    ), $R106,
    FALSE, N("Default case: Return NA()"),
    TRUE, NA()
)</f>
        <v>#VALUE!</v>
      </c>
      <c r="T106" s="81" t="e" cm="1">
        <f t="array" ref="T106">_xlfn.IFS(
    FALSE, N("Check if X1 shading is ON"),
    $S$48&lt;&gt;"x", NA(),
    FALSE, N("Check if case is 'LEFT' and x axis value less than z score"),
    AND($D$68 = "LEFT", $Q106 &lt; IF($H$68="", 0, $H$68)), $R106,
    FALSE, N("Check if case is 'RIGHT' and x axis value greater than z score"),
    AND($D$68 = "RIGHT", $Q106 &gt; IF($H$68="", 0, $H$68)), $R106,
    FALSE, N("Default case: Return NA()"),
    TRUE, NA()
)</f>
        <v>#N/A</v>
      </c>
      <c r="U106" s="81" t="e" cm="1">
        <f t="array" ref="U106">_xlfn.IFS(
    FALSE, N("Check if X1 shading is ON"),
    $U$48&lt;&gt;"x", NA(),
    FALSE, N("Check if case is 'LEFT' and x axis value less than z score"),
    AND($D$71 = "LEFT", $Q106 &lt; IF($H$71="", 0, $H$71)), $R106,
    FALSE, N("Check if case is 'RIGHT' and x axis value greater than z score"),
    AND($D$71 = "RIGHT", $Q106 &gt; IF($H$71="", 0, $H$71)), $R106,
    FALSE, N("Check if case is 'TWO' and both directions"),
    AND(
        $D$71 = "TWO",
        OR($Q106 &lt; -ABS($H$71), $Q106 &gt; ABS($H$71))
    ), $R106,
    FALSE, N("Default case: Return NA()"),
    TRUE, NA()
)</f>
        <v>#VALUE!</v>
      </c>
      <c r="V106" s="38"/>
      <c r="W106" s="23">
        <v>-0.50000000000000222</v>
      </c>
      <c r="X106" s="23">
        <v>0.13400000000000001</v>
      </c>
      <c r="Y106" s="23">
        <f t="shared" si="15"/>
        <v>0.13400000000000001</v>
      </c>
      <c r="Z106" s="23" t="str">
        <f t="shared" si="16"/>
        <v>x</v>
      </c>
    </row>
    <row r="107" spans="1:26" ht="16" x14ac:dyDescent="0.2">
      <c r="A107" s="72" t="s">
        <v>385</v>
      </c>
      <c r="B107" s="39"/>
      <c r="C107" s="39"/>
      <c r="D107" s="41" t="str">
        <f>L53</f>
        <v>x</v>
      </c>
      <c r="E107" s="121"/>
      <c r="F107" s="121"/>
      <c r="G107" s="41" t="str">
        <f>L55</f>
        <v>x</v>
      </c>
      <c r="H107" s="41" t="str">
        <f>L56</f>
        <v>x</v>
      </c>
      <c r="I107" s="41" t="str">
        <f>L57</f>
        <v>x</v>
      </c>
      <c r="J107" s="38"/>
      <c r="K107" s="38"/>
      <c r="L107" s="38"/>
      <c r="M107" s="38"/>
      <c r="N107" s="38"/>
      <c r="O107" s="38"/>
      <c r="P107" s="38"/>
      <c r="Q107" s="46">
        <f t="shared" si="5"/>
        <v>-0.62500000000000211</v>
      </c>
      <c r="R107" s="81">
        <f t="shared" si="6"/>
        <v>0.32816096855037463</v>
      </c>
      <c r="S107" s="81" t="e" cm="1">
        <f t="array" ref="S107">_xlfn.IFS(
    FALSE, N("Check if X1 shading is ON"),
    $S$48&lt;&gt;"x", NA(),
    FALSE, N("Check if case is 'LEFT' and x axis value less than z score"),
    AND($D$67 = "LEFT", $Q107 &lt; IF($H$67="", 0, $H$67)), $R107,
    FALSE, N("Check if case is 'RIGHT' and x axis value greater than z score"),
    AND($D$67 = "RIGHT", $Q107 &gt; IF($H$67="", 0, $H$67)), $R107,
    FALSE, N("Check if case is 'TWO' and both directions"),
    AND(
        $D$67 = "TWO",
        OR($Q107 &lt; -ABS($H$67), $Q107 &gt; ABS($H$68))
    ), $R107,
    FALSE, N("Default case: Return NA()"),
    TRUE, NA()
)</f>
        <v>#VALUE!</v>
      </c>
      <c r="T107" s="81" t="e" cm="1">
        <f t="array" ref="T107">_xlfn.IFS(
    FALSE, N("Check if X1 shading is ON"),
    $S$48&lt;&gt;"x", NA(),
    FALSE, N("Check if case is 'LEFT' and x axis value less than z score"),
    AND($D$68 = "LEFT", $Q107 &lt; IF($H$68="", 0, $H$68)), $R107,
    FALSE, N("Check if case is 'RIGHT' and x axis value greater than z score"),
    AND($D$68 = "RIGHT", $Q107 &gt; IF($H$68="", 0, $H$68)), $R107,
    FALSE, N("Default case: Return NA()"),
    TRUE, NA()
)</f>
        <v>#N/A</v>
      </c>
      <c r="U107" s="81" t="e" cm="1">
        <f t="array" ref="U107">_xlfn.IFS(
    FALSE, N("Check if X1 shading is ON"),
    $U$48&lt;&gt;"x", NA(),
    FALSE, N("Check if case is 'LEFT' and x axis value less than z score"),
    AND($D$71 = "LEFT", $Q107 &lt; IF($H$71="", 0, $H$71)), $R107,
    FALSE, N("Check if case is 'RIGHT' and x axis value greater than z score"),
    AND($D$71 = "RIGHT", $Q107 &gt; IF($H$71="", 0, $H$71)), $R107,
    FALSE, N("Check if case is 'TWO' and both directions"),
    AND(
        $D$71 = "TWO",
        OR($Q107 &lt; -ABS($H$71), $Q107 &gt; ABS($H$71))
    ), $R107,
    FALSE, N("Default case: Return NA()"),
    TRUE, NA()
)</f>
        <v>#VALUE!</v>
      </c>
      <c r="V107" s="38"/>
      <c r="W107" s="23">
        <v>-0.33333333333333548</v>
      </c>
      <c r="X107" s="23">
        <v>0.13400000000000001</v>
      </c>
      <c r="Y107" s="23">
        <f t="shared" si="15"/>
        <v>0.13400000000000001</v>
      </c>
      <c r="Z107" s="23" t="str">
        <f t="shared" si="16"/>
        <v>x</v>
      </c>
    </row>
    <row r="108" spans="1:26" ht="16" x14ac:dyDescent="0.2">
      <c r="A108" s="39"/>
      <c r="B108" s="39"/>
      <c r="C108" s="12" t="s">
        <v>44</v>
      </c>
      <c r="D108" s="66" t="s">
        <v>267</v>
      </c>
      <c r="E108" s="63" t="s">
        <v>370</v>
      </c>
      <c r="F108" s="65" t="s">
        <v>371</v>
      </c>
      <c r="G108" s="124" t="s">
        <v>44</v>
      </c>
      <c r="H108" s="124" t="str">
        <f>H103</f>
        <v>z</v>
      </c>
      <c r="I108" s="67" t="s">
        <v>36</v>
      </c>
      <c r="J108" s="44" t="s">
        <v>268</v>
      </c>
      <c r="K108" s="38"/>
      <c r="L108" s="38"/>
      <c r="M108" s="38"/>
      <c r="N108" s="38"/>
      <c r="O108" s="38"/>
      <c r="P108" s="38"/>
      <c r="Q108" s="46">
        <f t="shared" si="5"/>
        <v>-0.58333333333333548</v>
      </c>
      <c r="R108" s="81">
        <f t="shared" si="6"/>
        <v>0.33652682274495277</v>
      </c>
      <c r="S108" s="81" t="e" cm="1">
        <f t="array" ref="S108">_xlfn.IFS(
    FALSE, N("Check if X1 shading is ON"),
    $S$48&lt;&gt;"x", NA(),
    FALSE, N("Check if case is 'LEFT' and x axis value less than z score"),
    AND($D$67 = "LEFT", $Q108 &lt; IF($H$67="", 0, $H$67)), $R108,
    FALSE, N("Check if case is 'RIGHT' and x axis value greater than z score"),
    AND($D$67 = "RIGHT", $Q108 &gt; IF($H$67="", 0, $H$67)), $R108,
    FALSE, N("Check if case is 'TWO' and both directions"),
    AND(
        $D$67 = "TWO",
        OR($Q108 &lt; -ABS($H$67), $Q108 &gt; ABS($H$68))
    ), $R108,
    FALSE, N("Default case: Return NA()"),
    TRUE, NA()
)</f>
        <v>#VALUE!</v>
      </c>
      <c r="T108" s="81" t="e" cm="1">
        <f t="array" ref="T108">_xlfn.IFS(
    FALSE, N("Check if X1 shading is ON"),
    $S$48&lt;&gt;"x", NA(),
    FALSE, N("Check if case is 'LEFT' and x axis value less than z score"),
    AND($D$68 = "LEFT", $Q108 &lt; IF($H$68="", 0, $H$68)), $R108,
    FALSE, N("Check if case is 'RIGHT' and x axis value greater than z score"),
    AND($D$68 = "RIGHT", $Q108 &gt; IF($H$68="", 0, $H$68)), $R108,
    FALSE, N("Default case: Return NA()"),
    TRUE, NA()
)</f>
        <v>#N/A</v>
      </c>
      <c r="U108" s="81" t="e" cm="1">
        <f t="array" ref="U108">_xlfn.IFS(
    FALSE, N("Check if X1 shading is ON"),
    $U$48&lt;&gt;"x", NA(),
    FALSE, N("Check if case is 'LEFT' and x axis value less than z score"),
    AND($D$71 = "LEFT", $Q108 &lt; IF($H$71="", 0, $H$71)), $R108,
    FALSE, N("Check if case is 'RIGHT' and x axis value greater than z score"),
    AND($D$71 = "RIGHT", $Q108 &gt; IF($H$71="", 0, $H$71)), $R108,
    FALSE, N("Check if case is 'TWO' and both directions"),
    AND(
        $D$71 = "TWO",
        OR($Q108 &lt; -ABS($H$71), $Q108 &gt; ABS($H$71))
    ), $R108,
    FALSE, N("Default case: Return NA()"),
    TRUE, NA()
)</f>
        <v>#VALUE!</v>
      </c>
      <c r="V108" s="38"/>
      <c r="W108" s="23">
        <v>-0.16666666666666879</v>
      </c>
      <c r="X108" s="23">
        <v>0.13400000000000001</v>
      </c>
      <c r="Y108" s="23">
        <f t="shared" si="15"/>
        <v>0.13400000000000001</v>
      </c>
      <c r="Z108" s="23" t="str">
        <f t="shared" si="16"/>
        <v>x</v>
      </c>
    </row>
    <row r="109" spans="1:26" ht="51" x14ac:dyDescent="0.2">
      <c r="A109" s="68" t="s">
        <v>386</v>
      </c>
      <c r="B109" s="73" t="str">
        <f>C71</f>
        <v/>
      </c>
      <c r="C109" s="70">
        <f>IFERROR(
   MAX(-3.9, MIN(3.9,
       _xlfn.IFS(
           FALSE, N("Check if the Case display is ON"),
           D70&lt;&gt;"x", NA(),
           FALSE, N("Use the value of z if it is not empty"),
           H71&lt;&gt;"", H71,
           FALSE, N("Calculate (x - μ) / σ if μ, σ, and x are numbers"),
           AND(ISNUMBER(E71), ISNUMBER(F71), ISNUMBER(G71)), (G71 - E71) / F71,
           FALSE, N("Fallback to 0 if no conditions are met"),
           TRUE, 0
       )
   )),
   NA()
)</f>
        <v>0</v>
      </c>
      <c r="D109" s="70" t="e" cm="1">
        <f t="array" ref="D109">IFERROR(
   _xlfn.IFS(
       D107&lt;&gt;"x", NA(),
       H71&lt;&gt;"", MAX(1.1*_xlfn.NORM.S.DIST(H71, FALSE), 0.1)
   ),
   NA()
)</f>
        <v>#N/A</v>
      </c>
      <c r="E109" s="22" t="e" cm="1">
        <f t="array" ref="E109">_xlfn.IFS(
            $D71="RIGHT", " &gt; ",
            $D71="LEFT", " &lt; "
        )</f>
        <v>#N/A</v>
      </c>
      <c r="F109" s="22" t="str" cm="1">
        <f t="array" ref="F109">_xlfn.IFS(
            D71="RIGHT", "⟶",
            D71="LEFT", "⟵",
            TRUE, "⟵ ? ⟶"
        )</f>
        <v>⟵ ? ⟶</v>
      </c>
      <c r="G109" s="13" t="str">
        <f>IF(
    AND(G107="x", G71&lt;&gt;""),
    $G$66 &amp; E109 &amp;
    TEXT(
        G71,
        IF(
            L62 = 0,
            "#,##0",
            "#,##0." &amp; REPT("0", L62)
        )
    ),
 ""
)</f>
        <v/>
      </c>
      <c r="H109" s="22" t="str">
        <f>IF(
    AND(H107="x", H71&lt;&gt;""),
    " "&amp; H108 &amp; E109 &amp; TEXT(H71, "0.00"),
   ""
)</f>
        <v/>
      </c>
      <c r="I109" s="22" t="str">
        <f>IF(
       AND($I107="x",I71&lt;&gt;""),
        " = "&amp;TEXT(I71,"#0.0%"),
       ""
)</f>
        <v/>
      </c>
      <c r="J109" s="71" t="str">
        <f>IF(D71="LEFT",F109&amp;" "&amp;B109,B109&amp;" "&amp;F109) &amp; CHAR(10) &amp;
"P( " &amp; G109 &amp; H109 &amp; " )" &amp; I109</f>
        <v xml:space="preserve"> ⟵ ? ⟶
P(  )</v>
      </c>
      <c r="K109" s="38"/>
      <c r="L109" s="38"/>
      <c r="M109" s="38"/>
      <c r="N109" s="38"/>
      <c r="O109" s="38"/>
      <c r="P109" s="38"/>
      <c r="Q109" s="46">
        <f t="shared" si="5"/>
        <v>-0.54166666666666885</v>
      </c>
      <c r="R109" s="81">
        <f t="shared" si="6"/>
        <v>0.34450732636471215</v>
      </c>
      <c r="S109" s="81" t="e" cm="1">
        <f t="array" ref="S109">_xlfn.IFS(
    FALSE, N("Check if X1 shading is ON"),
    $S$48&lt;&gt;"x", NA(),
    FALSE, N("Check if case is 'LEFT' and x axis value less than z score"),
    AND($D$67 = "LEFT", $Q109 &lt; IF($H$67="", 0, $H$67)), $R109,
    FALSE, N("Check if case is 'RIGHT' and x axis value greater than z score"),
    AND($D$67 = "RIGHT", $Q109 &gt; IF($H$67="", 0, $H$67)), $R109,
    FALSE, N("Check if case is 'TWO' and both directions"),
    AND(
        $D$67 = "TWO",
        OR($Q109 &lt; -ABS($H$67), $Q109 &gt; ABS($H$68))
    ), $R109,
    FALSE, N("Default case: Return NA()"),
    TRUE, NA()
)</f>
        <v>#VALUE!</v>
      </c>
      <c r="T109" s="81" t="e" cm="1">
        <f t="array" ref="T109">_xlfn.IFS(
    FALSE, N("Check if X1 shading is ON"),
    $S$48&lt;&gt;"x", NA(),
    FALSE, N("Check if case is 'LEFT' and x axis value less than z score"),
    AND($D$68 = "LEFT", $Q109 &lt; IF($H$68="", 0, $H$68)), $R109,
    FALSE, N("Check if case is 'RIGHT' and x axis value greater than z score"),
    AND($D$68 = "RIGHT", $Q109 &gt; IF($H$68="", 0, $H$68)), $R109,
    FALSE, N("Default case: Return NA()"),
    TRUE, NA()
)</f>
        <v>#N/A</v>
      </c>
      <c r="U109" s="81" t="e" cm="1">
        <f t="array" ref="U109">_xlfn.IFS(
    FALSE, N("Check if X1 shading is ON"),
    $U$48&lt;&gt;"x", NA(),
    FALSE, N("Check if case is 'LEFT' and x axis value less than z score"),
    AND($D$71 = "LEFT", $Q109 &lt; IF($H$71="", 0, $H$71)), $R109,
    FALSE, N("Check if case is 'RIGHT' and x axis value greater than z score"),
    AND($D$71 = "RIGHT", $Q109 &gt; IF($H$71="", 0, $H$71)), $R109,
    FALSE, N("Check if case is 'TWO' and both directions"),
    AND(
        $D$71 = "TWO",
        OR($Q109 &lt; -ABS($H$71), $Q109 &gt; ABS($H$71))
    ), $R109,
    FALSE, N("Default case: Return NA()"),
    TRUE, NA()
)</f>
        <v>#VALUE!</v>
      </c>
      <c r="V109" s="38"/>
      <c r="W109" s="23">
        <v>0.16666666666666449</v>
      </c>
      <c r="X109" s="23">
        <v>0.13400000000000001</v>
      </c>
      <c r="Y109" s="23">
        <f t="shared" si="15"/>
        <v>0.13400000000000001</v>
      </c>
      <c r="Z109" s="23" t="str">
        <f t="shared" si="16"/>
        <v>x</v>
      </c>
    </row>
    <row r="110" spans="1:26" ht="16" x14ac:dyDescent="0.2">
      <c r="A110" s="39"/>
      <c r="B110" s="23"/>
      <c r="C110" s="23"/>
      <c r="D110" s="39"/>
      <c r="E110" s="39"/>
      <c r="F110" s="39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46">
        <f t="shared" si="5"/>
        <v>-0.50000000000000222</v>
      </c>
      <c r="R110" s="81">
        <f t="shared" si="6"/>
        <v>0.35206532676429914</v>
      </c>
      <c r="S110" s="81" t="e" cm="1">
        <f t="array" ref="S110">_xlfn.IFS(
    FALSE, N("Check if X1 shading is ON"),
    $S$48&lt;&gt;"x", NA(),
    FALSE, N("Check if case is 'LEFT' and x axis value less than z score"),
    AND($D$67 = "LEFT", $Q110 &lt; IF($H$67="", 0, $H$67)), $R110,
    FALSE, N("Check if case is 'RIGHT' and x axis value greater than z score"),
    AND($D$67 = "RIGHT", $Q110 &gt; IF($H$67="", 0, $H$67)), $R110,
    FALSE, N("Check if case is 'TWO' and both directions"),
    AND(
        $D$67 = "TWO",
        OR($Q110 &lt; -ABS($H$67), $Q110 &gt; ABS($H$68))
    ), $R110,
    FALSE, N("Default case: Return NA()"),
    TRUE, NA()
)</f>
        <v>#VALUE!</v>
      </c>
      <c r="T110" s="81" t="e" cm="1">
        <f t="array" ref="T110">_xlfn.IFS(
    FALSE, N("Check if X1 shading is ON"),
    $S$48&lt;&gt;"x", NA(),
    FALSE, N("Check if case is 'LEFT' and x axis value less than z score"),
    AND($D$68 = "LEFT", $Q110 &lt; IF($H$68="", 0, $H$68)), $R110,
    FALSE, N("Check if case is 'RIGHT' and x axis value greater than z score"),
    AND($D$68 = "RIGHT", $Q110 &gt; IF($H$68="", 0, $H$68)), $R110,
    FALSE, N("Default case: Return NA()"),
    TRUE, NA()
)</f>
        <v>#N/A</v>
      </c>
      <c r="U110" s="81" t="e" cm="1">
        <f t="array" ref="U110">_xlfn.IFS(
    FALSE, N("Check if X1 shading is ON"),
    $U$48&lt;&gt;"x", NA(),
    FALSE, N("Check if case is 'LEFT' and x axis value less than z score"),
    AND($D$71 = "LEFT", $Q110 &lt; IF($H$71="", 0, $H$71)), $R110,
    FALSE, N("Check if case is 'RIGHT' and x axis value greater than z score"),
    AND($D$71 = "RIGHT", $Q110 &gt; IF($H$71="", 0, $H$71)), $R110,
    FALSE, N("Check if case is 'TWO' and both directions"),
    AND(
        $D$71 = "TWO",
        OR($Q110 &lt; -ABS($H$71), $Q110 &gt; ABS($H$71))
    ), $R110,
    FALSE, N("Default case: Return NA()"),
    TRUE, NA()
)</f>
        <v>#VALUE!</v>
      </c>
      <c r="V110" s="38"/>
      <c r="W110" s="23">
        <v>0.33333333333333115</v>
      </c>
      <c r="X110" s="23">
        <v>0.13400000000000001</v>
      </c>
      <c r="Y110" s="23">
        <f t="shared" si="15"/>
        <v>0.13400000000000001</v>
      </c>
      <c r="Z110" s="23" t="str">
        <f t="shared" si="16"/>
        <v>x</v>
      </c>
    </row>
    <row r="111" spans="1:26" ht="16" x14ac:dyDescent="0.2">
      <c r="A111" s="39"/>
      <c r="B111" s="23"/>
      <c r="C111" s="23"/>
      <c r="D111" s="39"/>
      <c r="E111" s="39"/>
      <c r="F111" s="39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46">
        <f t="shared" si="5"/>
        <v>-0.45833333333333554</v>
      </c>
      <c r="R111" s="81">
        <f t="shared" si="6"/>
        <v>0.35916504691680912</v>
      </c>
      <c r="S111" s="81" t="e" cm="1">
        <f t="array" ref="S111">_xlfn.IFS(
    FALSE, N("Check if X1 shading is ON"),
    $S$48&lt;&gt;"x", NA(),
    FALSE, N("Check if case is 'LEFT' and x axis value less than z score"),
    AND($D$67 = "LEFT", $Q111 &lt; IF($H$67="", 0, $H$67)), $R111,
    FALSE, N("Check if case is 'RIGHT' and x axis value greater than z score"),
    AND($D$67 = "RIGHT", $Q111 &gt; IF($H$67="", 0, $H$67)), $R111,
    FALSE, N("Check if case is 'TWO' and both directions"),
    AND(
        $D$67 = "TWO",
        OR($Q111 &lt; -ABS($H$67), $Q111 &gt; ABS($H$68))
    ), $R111,
    FALSE, N("Default case: Return NA()"),
    TRUE, NA()
)</f>
        <v>#VALUE!</v>
      </c>
      <c r="T111" s="81" t="e" cm="1">
        <f t="array" ref="T111">_xlfn.IFS(
    FALSE, N("Check if X1 shading is ON"),
    $S$48&lt;&gt;"x", NA(),
    FALSE, N("Check if case is 'LEFT' and x axis value less than z score"),
    AND($D$68 = "LEFT", $Q111 &lt; IF($H$68="", 0, $H$68)), $R111,
    FALSE, N("Check if case is 'RIGHT' and x axis value greater than z score"),
    AND($D$68 = "RIGHT", $Q111 &gt; IF($H$68="", 0, $H$68)), $R111,
    FALSE, N("Default case: Return NA()"),
    TRUE, NA()
)</f>
        <v>#N/A</v>
      </c>
      <c r="U111" s="81" t="e" cm="1">
        <f t="array" ref="U111">_xlfn.IFS(
    FALSE, N("Check if X1 shading is ON"),
    $U$48&lt;&gt;"x", NA(),
    FALSE, N("Check if case is 'LEFT' and x axis value less than z score"),
    AND($D$71 = "LEFT", $Q111 &lt; IF($H$71="", 0, $H$71)), $R111,
    FALSE, N("Check if case is 'RIGHT' and x axis value greater than z score"),
    AND($D$71 = "RIGHT", $Q111 &gt; IF($H$71="", 0, $H$71)), $R111,
    FALSE, N("Check if case is 'TWO' and both directions"),
    AND(
        $D$71 = "TWO",
        OR($Q111 &lt; -ABS($H$71), $Q111 &gt; ABS($H$71))
    ), $R111,
    FALSE, N("Default case: Return NA()"),
    TRUE, NA()
)</f>
        <v>#VALUE!</v>
      </c>
      <c r="V111" s="38"/>
      <c r="W111" s="23">
        <v>0.49999999999999789</v>
      </c>
      <c r="X111" s="23">
        <v>0.13400000000000001</v>
      </c>
      <c r="Y111" s="23">
        <f t="shared" si="15"/>
        <v>0.13400000000000001</v>
      </c>
      <c r="Z111" s="23" t="str">
        <f t="shared" si="16"/>
        <v>x</v>
      </c>
    </row>
    <row r="112" spans="1:26" ht="19" x14ac:dyDescent="0.25">
      <c r="A112" s="78" t="s">
        <v>387</v>
      </c>
      <c r="B112" s="23"/>
      <c r="C112" s="23"/>
      <c r="D112" s="39"/>
      <c r="E112" s="39"/>
      <c r="F112" s="39"/>
      <c r="G112" s="38"/>
      <c r="H112" s="16"/>
      <c r="I112" s="16"/>
      <c r="J112" s="16"/>
      <c r="K112" s="16"/>
      <c r="L112" s="16"/>
      <c r="M112" s="16"/>
      <c r="N112" s="38"/>
      <c r="O112" s="38"/>
      <c r="P112" s="38"/>
      <c r="Q112" s="46">
        <f t="shared" si="5"/>
        <v>-0.41666666666666885</v>
      </c>
      <c r="R112" s="81">
        <f t="shared" si="6"/>
        <v>0.36577236641400213</v>
      </c>
      <c r="S112" s="81" t="e" cm="1">
        <f t="array" ref="S112">_xlfn.IFS(
    FALSE, N("Check if X1 shading is ON"),
    $S$48&lt;&gt;"x", NA(),
    FALSE, N("Check if case is 'LEFT' and x axis value less than z score"),
    AND($D$67 = "LEFT", $Q112 &lt; IF($H$67="", 0, $H$67)), $R112,
    FALSE, N("Check if case is 'RIGHT' and x axis value greater than z score"),
    AND($D$67 = "RIGHT", $Q112 &gt; IF($H$67="", 0, $H$67)), $R112,
    FALSE, N("Check if case is 'TWO' and both directions"),
    AND(
        $D$67 = "TWO",
        OR($Q112 &lt; -ABS($H$67), $Q112 &gt; ABS($H$68))
    ), $R112,
    FALSE, N("Default case: Return NA()"),
    TRUE, NA()
)</f>
        <v>#VALUE!</v>
      </c>
      <c r="T112" s="81" t="e" cm="1">
        <f t="array" ref="T112">_xlfn.IFS(
    FALSE, N("Check if X1 shading is ON"),
    $S$48&lt;&gt;"x", NA(),
    FALSE, N("Check if case is 'LEFT' and x axis value less than z score"),
    AND($D$68 = "LEFT", $Q112 &lt; IF($H$68="", 0, $H$68)), $R112,
    FALSE, N("Check if case is 'RIGHT' and x axis value greater than z score"),
    AND($D$68 = "RIGHT", $Q112 &gt; IF($H$68="", 0, $H$68)), $R112,
    FALSE, N("Default case: Return NA()"),
    TRUE, NA()
)</f>
        <v>#N/A</v>
      </c>
      <c r="U112" s="81" t="e" cm="1">
        <f t="array" ref="U112">_xlfn.IFS(
    FALSE, N("Check if X1 shading is ON"),
    $U$48&lt;&gt;"x", NA(),
    FALSE, N("Check if case is 'LEFT' and x axis value less than z score"),
    AND($D$71 = "LEFT", $Q112 &lt; IF($H$71="", 0, $H$71)), $R112,
    FALSE, N("Check if case is 'RIGHT' and x axis value greater than z score"),
    AND($D$71 = "RIGHT", $Q112 &gt; IF($H$71="", 0, $H$71)), $R112,
    FALSE, N("Check if case is 'TWO' and both directions"),
    AND(
        $D$71 = "TWO",
        OR($Q112 &lt; -ABS($H$71), $Q112 &gt; ABS($H$71))
    ), $R112,
    FALSE, N("Default case: Return NA()"),
    TRUE, NA()
)</f>
        <v>#VALUE!</v>
      </c>
      <c r="V112" s="38"/>
      <c r="W112" s="23">
        <v>0.66666666666666441</v>
      </c>
      <c r="X112" s="23">
        <v>0.13400000000000001</v>
      </c>
      <c r="Y112" s="23">
        <f t="shared" si="15"/>
        <v>0.13400000000000001</v>
      </c>
      <c r="Z112" s="23" t="str">
        <f t="shared" si="16"/>
        <v>x</v>
      </c>
    </row>
    <row r="113" spans="1:26" ht="16" x14ac:dyDescent="0.2">
      <c r="A113" s="44" t="s">
        <v>289</v>
      </c>
      <c r="B113" s="5" t="s">
        <v>290</v>
      </c>
      <c r="C113" s="44" t="s">
        <v>388</v>
      </c>
      <c r="D113" s="44" t="s">
        <v>389</v>
      </c>
      <c r="E113" s="44" t="s">
        <v>390</v>
      </c>
      <c r="F113" s="44" t="s">
        <v>391</v>
      </c>
      <c r="G113" s="38"/>
      <c r="H113" s="16"/>
      <c r="I113" s="16"/>
      <c r="J113" s="16"/>
      <c r="K113" s="16"/>
      <c r="L113" s="16"/>
      <c r="M113" s="16"/>
      <c r="N113" s="38"/>
      <c r="O113" s="38"/>
      <c r="P113" s="38"/>
      <c r="Q113" s="46">
        <f t="shared" si="5"/>
        <v>-0.37500000000000216</v>
      </c>
      <c r="R113" s="81">
        <f t="shared" si="6"/>
        <v>0.37185509386976862</v>
      </c>
      <c r="S113" s="81" t="e" cm="1">
        <f t="array" ref="S113">_xlfn.IFS(
    FALSE, N("Check if X1 shading is ON"),
    $S$48&lt;&gt;"x", NA(),
    FALSE, N("Check if case is 'LEFT' and x axis value less than z score"),
    AND($D$67 = "LEFT", $Q113 &lt; IF($H$67="", 0, $H$67)), $R113,
    FALSE, N("Check if case is 'RIGHT' and x axis value greater than z score"),
    AND($D$67 = "RIGHT", $Q113 &gt; IF($H$67="", 0, $H$67)), $R113,
    FALSE, N("Check if case is 'TWO' and both directions"),
    AND(
        $D$67 = "TWO",
        OR($Q113 &lt; -ABS($H$67), $Q113 &gt; ABS($H$68))
    ), $R113,
    FALSE, N("Default case: Return NA()"),
    TRUE, NA()
)</f>
        <v>#VALUE!</v>
      </c>
      <c r="T113" s="81" t="e" cm="1">
        <f t="array" ref="T113">_xlfn.IFS(
    FALSE, N("Check if X1 shading is ON"),
    $S$48&lt;&gt;"x", NA(),
    FALSE, N("Check if case is 'LEFT' and x axis value less than z score"),
    AND($D$68 = "LEFT", $Q113 &lt; IF($H$68="", 0, $H$68)), $R113,
    FALSE, N("Check if case is 'RIGHT' and x axis value greater than z score"),
    AND($D$68 = "RIGHT", $Q113 &gt; IF($H$68="", 0, $H$68)), $R113,
    FALSE, N("Default case: Return NA()"),
    TRUE, NA()
)</f>
        <v>#N/A</v>
      </c>
      <c r="U113" s="81" t="e" cm="1">
        <f t="array" ref="U113">_xlfn.IFS(
    FALSE, N("Check if X1 shading is ON"),
    $U$48&lt;&gt;"x", NA(),
    FALSE, N("Check if case is 'LEFT' and x axis value less than z score"),
    AND($D$71 = "LEFT", $Q113 &lt; IF($H$71="", 0, $H$71)), $R113,
    FALSE, N("Check if case is 'RIGHT' and x axis value greater than z score"),
    AND($D$71 = "RIGHT", $Q113 &gt; IF($H$71="", 0, $H$71)), $R113,
    FALSE, N("Check if case is 'TWO' and both directions"),
    AND(
        $D$71 = "TWO",
        OR($Q113 &lt; -ABS($H$71), $Q113 &gt; ABS($H$71))
    ), $R113,
    FALSE, N("Default case: Return NA()"),
    TRUE, NA()
)</f>
        <v>#VALUE!</v>
      </c>
      <c r="V113" s="38"/>
      <c r="W113" s="23">
        <v>0.83333333333333093</v>
      </c>
      <c r="X113" s="23">
        <v>0.13400000000000001</v>
      </c>
      <c r="Y113" s="23">
        <f t="shared" si="15"/>
        <v>0.13400000000000001</v>
      </c>
      <c r="Z113" s="23" t="str">
        <f t="shared" si="16"/>
        <v>x</v>
      </c>
    </row>
    <row r="114" spans="1:26" ht="17" x14ac:dyDescent="0.2">
      <c r="A114" s="83" t="str">
        <f>L47</f>
        <v>x</v>
      </c>
      <c r="B114" s="23">
        <f>IF(A114="x",-0.02,NA())</f>
        <v>-0.02</v>
      </c>
      <c r="C114" s="39">
        <v>-4</v>
      </c>
      <c r="D114" s="39">
        <f>IF(
    ISNA(A114),
    NA(),
    B114
)</f>
        <v>-0.02</v>
      </c>
      <c r="E114" s="23"/>
      <c r="F114" s="44"/>
      <c r="G114" s="38"/>
      <c r="H114" s="16"/>
      <c r="I114" s="16"/>
      <c r="J114" s="16"/>
      <c r="K114" s="16"/>
      <c r="L114" s="16"/>
      <c r="M114" s="16"/>
      <c r="N114" s="38"/>
      <c r="O114" s="38"/>
      <c r="P114" s="38"/>
      <c r="Q114" s="46">
        <f t="shared" si="5"/>
        <v>-0.33333333333333548</v>
      </c>
      <c r="R114" s="81">
        <f t="shared" si="6"/>
        <v>0.37738322769299293</v>
      </c>
      <c r="S114" s="81" t="e" cm="1">
        <f t="array" ref="S114">_xlfn.IFS(
    FALSE, N("Check if X1 shading is ON"),
    $S$48&lt;&gt;"x", NA(),
    FALSE, N("Check if case is 'LEFT' and x axis value less than z score"),
    AND($D$67 = "LEFT", $Q114 &lt; IF($H$67="", 0, $H$67)), $R114,
    FALSE, N("Check if case is 'RIGHT' and x axis value greater than z score"),
    AND($D$67 = "RIGHT", $Q114 &gt; IF($H$67="", 0, $H$67)), $R114,
    FALSE, N("Check if case is 'TWO' and both directions"),
    AND(
        $D$67 = "TWO",
        OR($Q114 &lt; -ABS($H$67), $Q114 &gt; ABS($H$68))
    ), $R114,
    FALSE, N("Default case: Return NA()"),
    TRUE, NA()
)</f>
        <v>#VALUE!</v>
      </c>
      <c r="T114" s="81" t="e" cm="1">
        <f t="array" ref="T114">_xlfn.IFS(
    FALSE, N("Check if X1 shading is ON"),
    $S$48&lt;&gt;"x", NA(),
    FALSE, N("Check if case is 'LEFT' and x axis value less than z score"),
    AND($D$68 = "LEFT", $Q114 &lt; IF($H$68="", 0, $H$68)), $R114,
    FALSE, N("Check if case is 'RIGHT' and x axis value greater than z score"),
    AND($D$68 = "RIGHT", $Q114 &gt; IF($H$68="", 0, $H$68)), $R114,
    FALSE, N("Default case: Return NA()"),
    TRUE, NA()
)</f>
        <v>#N/A</v>
      </c>
      <c r="U114" s="81" t="e" cm="1">
        <f t="array" ref="U114">_xlfn.IFS(
    FALSE, N("Check if X1 shading is ON"),
    $U$48&lt;&gt;"x", NA(),
    FALSE, N("Check if case is 'LEFT' and x axis value less than z score"),
    AND($D$71 = "LEFT", $Q114 &lt; IF($H$71="", 0, $H$71)), $R114,
    FALSE, N("Check if case is 'RIGHT' and x axis value greater than z score"),
    AND($D$71 = "RIGHT", $Q114 &gt; IF($H$71="", 0, $H$71)), $R114,
    FALSE, N("Check if case is 'TWO' and both directions"),
    AND(
        $D$71 = "TWO",
        OR($Q114 &lt; -ABS($H$71), $Q114 &gt; ABS($H$71))
    ), $R114,
    FALSE, N("Default case: Return NA()"),
    TRUE, NA()
)</f>
        <v>#VALUE!</v>
      </c>
      <c r="V114" s="38"/>
      <c r="W114" s="23">
        <v>1.1666666666666643</v>
      </c>
      <c r="X114" s="23">
        <v>0.13400000000000001</v>
      </c>
      <c r="Y114" s="23">
        <f t="shared" si="15"/>
        <v>0.13400000000000001</v>
      </c>
      <c r="Z114" s="23" t="str">
        <f t="shared" si="16"/>
        <v>x</v>
      </c>
    </row>
    <row r="115" spans="1:26" ht="16" x14ac:dyDescent="0.2">
      <c r="A115" s="39"/>
      <c r="B115" s="23"/>
      <c r="C115" s="39">
        <f t="shared" ref="C115:C121" si="19">C114+1</f>
        <v>-3</v>
      </c>
      <c r="D115" s="39">
        <f t="shared" ref="D115:D121" si="20">D114</f>
        <v>-0.02</v>
      </c>
      <c r="E115" s="23" t="str">
        <f>C115&amp;$H$66</f>
        <v>-3z</v>
      </c>
      <c r="F115" s="81">
        <f t="shared" ref="F115:F121" si="21">IF($A$114="x",_xlfn.NORM.S.DIST(C115,FALSE),NA())</f>
        <v>4.4318484119380075E-3</v>
      </c>
      <c r="G115" s="38"/>
      <c r="H115" s="16"/>
      <c r="I115" s="16"/>
      <c r="J115" s="16"/>
      <c r="K115" s="16"/>
      <c r="L115" s="16"/>
      <c r="M115" s="16"/>
      <c r="N115" s="38"/>
      <c r="O115" s="38"/>
      <c r="P115" s="38"/>
      <c r="Q115" s="46">
        <f t="shared" ref="Q115:Q178" si="22">Q114+$P$52</f>
        <v>-0.29166666666666879</v>
      </c>
      <c r="R115" s="81">
        <f t="shared" ref="R115:R178" si="23">IF(
    LEFT($B$67,1) ="T",
    _xlfn.T.DIST(Q115, $A$67-1, FALSE),
    _xlfn.NORM.S.DIST(Q115, FALSE)
)</f>
        <v>0.3823292022799164</v>
      </c>
      <c r="S115" s="81" t="e" cm="1">
        <f t="array" ref="S115">_xlfn.IFS(
    FALSE, N("Check if X1 shading is ON"),
    $S$48&lt;&gt;"x", NA(),
    FALSE, N("Check if case is 'LEFT' and x axis value less than z score"),
    AND($D$67 = "LEFT", $Q115 &lt; IF($H$67="", 0, $H$67)), $R115,
    FALSE, N("Check if case is 'RIGHT' and x axis value greater than z score"),
    AND($D$67 = "RIGHT", $Q115 &gt; IF($H$67="", 0, $H$67)), $R115,
    FALSE, N("Check if case is 'TWO' and both directions"),
    AND(
        $D$67 = "TWO",
        OR($Q115 &lt; -ABS($H$67), $Q115 &gt; ABS($H$68))
    ), $R115,
    FALSE, N("Default case: Return NA()"),
    TRUE, NA()
)</f>
        <v>#VALUE!</v>
      </c>
      <c r="T115" s="81" t="e" cm="1">
        <f t="array" ref="T115">_xlfn.IFS(
    FALSE, N("Check if X1 shading is ON"),
    $S$48&lt;&gt;"x", NA(),
    FALSE, N("Check if case is 'LEFT' and x axis value less than z score"),
    AND($D$68 = "LEFT", $Q115 &lt; IF($H$68="", 0, $H$68)), $R115,
    FALSE, N("Check if case is 'RIGHT' and x axis value greater than z score"),
    AND($D$68 = "RIGHT", $Q115 &gt; IF($H$68="", 0, $H$68)), $R115,
    FALSE, N("Default case: Return NA()"),
    TRUE, NA()
)</f>
        <v>#N/A</v>
      </c>
      <c r="U115" s="81" t="e" cm="1">
        <f t="array" ref="U115">_xlfn.IFS(
    FALSE, N("Check if X1 shading is ON"),
    $U$48&lt;&gt;"x", NA(),
    FALSE, N("Check if case is 'LEFT' and x axis value less than z score"),
    AND($D$71 = "LEFT", $Q115 &lt; IF($H$71="", 0, $H$71)), $R115,
    FALSE, N("Check if case is 'RIGHT' and x axis value greater than z score"),
    AND($D$71 = "RIGHT", $Q115 &gt; IF($H$71="", 0, $H$71)), $R115,
    FALSE, N("Check if case is 'TWO' and both directions"),
    AND(
        $D$71 = "TWO",
        OR($Q115 &lt; -ABS($H$71), $Q115 &gt; ABS($H$71))
    ), $R115,
    FALSE, N("Default case: Return NA()"),
    TRUE, NA()
)</f>
        <v>#VALUE!</v>
      </c>
      <c r="V115" s="38"/>
      <c r="W115" s="23">
        <v>1.3333333333333313</v>
      </c>
      <c r="X115" s="23">
        <v>0.13400000000000001</v>
      </c>
      <c r="Y115" s="23">
        <f t="shared" si="15"/>
        <v>0.13400000000000001</v>
      </c>
      <c r="Z115" s="23" t="str">
        <f t="shared" si="16"/>
        <v>x</v>
      </c>
    </row>
    <row r="116" spans="1:26" ht="16" x14ac:dyDescent="0.2">
      <c r="A116" s="39"/>
      <c r="B116" s="23"/>
      <c r="C116" s="39">
        <f t="shared" si="19"/>
        <v>-2</v>
      </c>
      <c r="D116" s="39">
        <f t="shared" si="20"/>
        <v>-0.02</v>
      </c>
      <c r="E116" s="23" t="str">
        <f t="shared" ref="E116:E117" si="24">C116&amp;$H$66</f>
        <v>-2z</v>
      </c>
      <c r="F116" s="81">
        <f t="shared" si="21"/>
        <v>5.3990966513188063E-2</v>
      </c>
      <c r="G116" s="38"/>
      <c r="H116" s="16"/>
      <c r="I116" s="16"/>
      <c r="J116" s="16"/>
      <c r="K116" s="16"/>
      <c r="L116" s="16"/>
      <c r="M116" s="16"/>
      <c r="N116" s="38"/>
      <c r="O116" s="38"/>
      <c r="P116" s="38"/>
      <c r="Q116" s="46">
        <f t="shared" si="22"/>
        <v>-0.25000000000000211</v>
      </c>
      <c r="R116" s="81">
        <f t="shared" si="23"/>
        <v>0.38666811680284902</v>
      </c>
      <c r="S116" s="81" t="e" cm="1">
        <f t="array" ref="S116">_xlfn.IFS(
    FALSE, N("Check if X1 shading is ON"),
    $S$48&lt;&gt;"x", NA(),
    FALSE, N("Check if case is 'LEFT' and x axis value less than z score"),
    AND($D$67 = "LEFT", $Q116 &lt; IF($H$67="", 0, $H$67)), $R116,
    FALSE, N("Check if case is 'RIGHT' and x axis value greater than z score"),
    AND($D$67 = "RIGHT", $Q116 &gt; IF($H$67="", 0, $H$67)), $R116,
    FALSE, N("Check if case is 'TWO' and both directions"),
    AND(
        $D$67 = "TWO",
        OR($Q116 &lt; -ABS($H$67), $Q116 &gt; ABS($H$68))
    ), $R116,
    FALSE, N("Default case: Return NA()"),
    TRUE, NA()
)</f>
        <v>#VALUE!</v>
      </c>
      <c r="T116" s="81" t="e" cm="1">
        <f t="array" ref="T116">_xlfn.IFS(
    FALSE, N("Check if X1 shading is ON"),
    $S$48&lt;&gt;"x", NA(),
    FALSE, N("Check if case is 'LEFT' and x axis value less than z score"),
    AND($D$68 = "LEFT", $Q116 &lt; IF($H$68="", 0, $H$68)), $R116,
    FALSE, N("Check if case is 'RIGHT' and x axis value greater than z score"),
    AND($D$68 = "RIGHT", $Q116 &gt; IF($H$68="", 0, $H$68)), $R116,
    FALSE, N("Default case: Return NA()"),
    TRUE, NA()
)</f>
        <v>#N/A</v>
      </c>
      <c r="U116" s="81" t="e" cm="1">
        <f t="array" ref="U116">_xlfn.IFS(
    FALSE, N("Check if X1 shading is ON"),
    $U$48&lt;&gt;"x", NA(),
    FALSE, N("Check if case is 'LEFT' and x axis value less than z score"),
    AND($D$71 = "LEFT", $Q116 &lt; IF($H$71="", 0, $H$71)), $R116,
    FALSE, N("Check if case is 'RIGHT' and x axis value greater than z score"),
    AND($D$71 = "RIGHT", $Q116 &gt; IF($H$71="", 0, $H$71)), $R116,
    FALSE, N("Check if case is 'TWO' and both directions"),
    AND(
        $D$71 = "TWO",
        OR($Q116 &lt; -ABS($H$71), $Q116 &gt; ABS($H$71))
    ), $R116,
    FALSE, N("Default case: Return NA()"),
    TRUE, NA()
)</f>
        <v>#VALUE!</v>
      </c>
      <c r="V116" s="38"/>
      <c r="W116" s="23">
        <v>-1.1666666666666687</v>
      </c>
      <c r="X116" s="23">
        <v>0.158</v>
      </c>
      <c r="Y116" s="23">
        <f t="shared" si="15"/>
        <v>0.158</v>
      </c>
      <c r="Z116" s="23" t="str">
        <f t="shared" si="16"/>
        <v>x</v>
      </c>
    </row>
    <row r="117" spans="1:26" ht="16" x14ac:dyDescent="0.2">
      <c r="A117" s="39"/>
      <c r="B117" s="23"/>
      <c r="C117" s="39">
        <f t="shared" si="19"/>
        <v>-1</v>
      </c>
      <c r="D117" s="39">
        <f t="shared" si="20"/>
        <v>-0.02</v>
      </c>
      <c r="E117" s="23" t="str">
        <f t="shared" si="24"/>
        <v>-1z</v>
      </c>
      <c r="F117" s="81">
        <f t="shared" si="21"/>
        <v>0.24197072451914337</v>
      </c>
      <c r="G117" s="38"/>
      <c r="H117" s="16"/>
      <c r="I117" s="16"/>
      <c r="J117" s="16"/>
      <c r="K117" s="16"/>
      <c r="L117" s="16"/>
      <c r="M117" s="16"/>
      <c r="N117" s="38"/>
      <c r="O117" s="38"/>
      <c r="P117" s="38"/>
      <c r="Q117" s="46">
        <f t="shared" si="22"/>
        <v>-0.20833333333333545</v>
      </c>
      <c r="R117" s="81">
        <f t="shared" si="23"/>
        <v>0.39037794394036218</v>
      </c>
      <c r="S117" s="81" t="e" cm="1">
        <f t="array" ref="S117">_xlfn.IFS(
    FALSE, N("Check if X1 shading is ON"),
    $S$48&lt;&gt;"x", NA(),
    FALSE, N("Check if case is 'LEFT' and x axis value less than z score"),
    AND($D$67 = "LEFT", $Q117 &lt; IF($H$67="", 0, $H$67)), $R117,
    FALSE, N("Check if case is 'RIGHT' and x axis value greater than z score"),
    AND($D$67 = "RIGHT", $Q117 &gt; IF($H$67="", 0, $H$67)), $R117,
    FALSE, N("Check if case is 'TWO' and both directions"),
    AND(
        $D$67 = "TWO",
        OR($Q117 &lt; -ABS($H$67), $Q117 &gt; ABS($H$68))
    ), $R117,
    FALSE, N("Default case: Return NA()"),
    TRUE, NA()
)</f>
        <v>#VALUE!</v>
      </c>
      <c r="T117" s="81" t="e" cm="1">
        <f t="array" ref="T117">_xlfn.IFS(
    FALSE, N("Check if X1 shading is ON"),
    $S$48&lt;&gt;"x", NA(),
    FALSE, N("Check if case is 'LEFT' and x axis value less than z score"),
    AND($D$68 = "LEFT", $Q117 &lt; IF($H$68="", 0, $H$68)), $R117,
    FALSE, N("Check if case is 'RIGHT' and x axis value greater than z score"),
    AND($D$68 = "RIGHT", $Q117 &gt; IF($H$68="", 0, $H$68)), $R117,
    FALSE, N("Default case: Return NA()"),
    TRUE, NA()
)</f>
        <v>#N/A</v>
      </c>
      <c r="U117" s="81" t="e" cm="1">
        <f t="array" ref="U117">_xlfn.IFS(
    FALSE, N("Check if X1 shading is ON"),
    $U$48&lt;&gt;"x", NA(),
    FALSE, N("Check if case is 'LEFT' and x axis value less than z score"),
    AND($D$71 = "LEFT", $Q117 &lt; IF($H$71="", 0, $H$71)), $R117,
    FALSE, N("Check if case is 'RIGHT' and x axis value greater than z score"),
    AND($D$71 = "RIGHT", $Q117 &gt; IF($H$71="", 0, $H$71)), $R117,
    FALSE, N("Check if case is 'TWO' and both directions"),
    AND(
        $D$71 = "TWO",
        OR($Q117 &lt; -ABS($H$71), $Q117 &gt; ABS($H$71))
    ), $R117,
    FALSE, N("Default case: Return NA()"),
    TRUE, NA()
)</f>
        <v>#VALUE!</v>
      </c>
      <c r="V117" s="38"/>
      <c r="W117" s="23">
        <v>-0.83333333333333526</v>
      </c>
      <c r="X117" s="23">
        <v>0.158</v>
      </c>
      <c r="Y117" s="23">
        <f t="shared" si="15"/>
        <v>0.158</v>
      </c>
      <c r="Z117" s="23" t="str">
        <f t="shared" si="16"/>
        <v>x</v>
      </c>
    </row>
    <row r="118" spans="1:26" ht="16" x14ac:dyDescent="0.2">
      <c r="A118" s="39"/>
      <c r="B118" s="23"/>
      <c r="C118" s="39">
        <f t="shared" si="19"/>
        <v>0</v>
      </c>
      <c r="D118" s="39">
        <f t="shared" si="20"/>
        <v>-0.02</v>
      </c>
      <c r="E118" s="23">
        <f>C118</f>
        <v>0</v>
      </c>
      <c r="F118" s="81">
        <f t="shared" si="21"/>
        <v>0.3989422804014327</v>
      </c>
      <c r="G118" s="38"/>
      <c r="H118" s="16"/>
      <c r="I118" s="16"/>
      <c r="J118" s="16"/>
      <c r="K118" s="16"/>
      <c r="L118" s="16"/>
      <c r="M118" s="16"/>
      <c r="N118" s="38"/>
      <c r="O118" s="38"/>
      <c r="P118" s="38"/>
      <c r="Q118" s="46">
        <f t="shared" si="22"/>
        <v>-0.16666666666666879</v>
      </c>
      <c r="R118" s="81">
        <f t="shared" si="23"/>
        <v>0.39343971610193973</v>
      </c>
      <c r="S118" s="81" t="e" cm="1">
        <f t="array" ref="S118">_xlfn.IFS(
    FALSE, N("Check if X1 shading is ON"),
    $S$48&lt;&gt;"x", NA(),
    FALSE, N("Check if case is 'LEFT' and x axis value less than z score"),
    AND($D$67 = "LEFT", $Q118 &lt; IF($H$67="", 0, $H$67)), $R118,
    FALSE, N("Check if case is 'RIGHT' and x axis value greater than z score"),
    AND($D$67 = "RIGHT", $Q118 &gt; IF($H$67="", 0, $H$67)), $R118,
    FALSE, N("Check if case is 'TWO' and both directions"),
    AND(
        $D$67 = "TWO",
        OR($Q118 &lt; -ABS($H$67), $Q118 &gt; ABS($H$68))
    ), $R118,
    FALSE, N("Default case: Return NA()"),
    TRUE, NA()
)</f>
        <v>#VALUE!</v>
      </c>
      <c r="T118" s="81" t="e" cm="1">
        <f t="array" ref="T118">_xlfn.IFS(
    FALSE, N("Check if X1 shading is ON"),
    $S$48&lt;&gt;"x", NA(),
    FALSE, N("Check if case is 'LEFT' and x axis value less than z score"),
    AND($D$68 = "LEFT", $Q118 &lt; IF($H$68="", 0, $H$68)), $R118,
    FALSE, N("Check if case is 'RIGHT' and x axis value greater than z score"),
    AND($D$68 = "RIGHT", $Q118 &gt; IF($H$68="", 0, $H$68)), $R118,
    FALSE, N("Default case: Return NA()"),
    TRUE, NA()
)</f>
        <v>#N/A</v>
      </c>
      <c r="U118" s="81" t="e" cm="1">
        <f t="array" ref="U118">_xlfn.IFS(
    FALSE, N("Check if X1 shading is ON"),
    $U$48&lt;&gt;"x", NA(),
    FALSE, N("Check if case is 'LEFT' and x axis value less than z score"),
    AND($D$71 = "LEFT", $Q118 &lt; IF($H$71="", 0, $H$71)), $R118,
    FALSE, N("Check if case is 'RIGHT' and x axis value greater than z score"),
    AND($D$71 = "RIGHT", $Q118 &gt; IF($H$71="", 0, $H$71)), $R118,
    FALSE, N("Check if case is 'TWO' and both directions"),
    AND(
        $D$71 = "TWO",
        OR($Q118 &lt; -ABS($H$71), $Q118 &gt; ABS($H$71))
    ), $R118,
    FALSE, N("Default case: Return NA()"),
    TRUE, NA()
)</f>
        <v>#VALUE!</v>
      </c>
      <c r="V118" s="38"/>
      <c r="W118" s="23">
        <v>-0.66666666666666874</v>
      </c>
      <c r="X118" s="23">
        <v>0.158</v>
      </c>
      <c r="Y118" s="23">
        <f t="shared" si="15"/>
        <v>0.158</v>
      </c>
      <c r="Z118" s="23" t="str">
        <f t="shared" si="16"/>
        <v>x</v>
      </c>
    </row>
    <row r="119" spans="1:26" ht="16" x14ac:dyDescent="0.2">
      <c r="A119" s="39"/>
      <c r="B119" s="23"/>
      <c r="C119" s="39">
        <f t="shared" si="19"/>
        <v>1</v>
      </c>
      <c r="D119" s="39">
        <f t="shared" si="20"/>
        <v>-0.02</v>
      </c>
      <c r="E119" s="23" t="str">
        <f t="shared" ref="E119:E121" si="25">C119&amp;$H$66</f>
        <v>1z</v>
      </c>
      <c r="F119" s="81">
        <f t="shared" si="21"/>
        <v>0.24197072451914337</v>
      </c>
      <c r="G119" s="38"/>
      <c r="H119" s="16"/>
      <c r="I119" s="16"/>
      <c r="J119" s="16"/>
      <c r="K119" s="16"/>
      <c r="L119" s="16"/>
      <c r="M119" s="16"/>
      <c r="N119" s="38"/>
      <c r="O119" s="38"/>
      <c r="P119" s="38"/>
      <c r="Q119" s="46">
        <f t="shared" si="22"/>
        <v>-0.12500000000000214</v>
      </c>
      <c r="R119" s="81">
        <f t="shared" si="23"/>
        <v>0.39583768694474941</v>
      </c>
      <c r="S119" s="81" t="e" cm="1">
        <f t="array" ref="S119">_xlfn.IFS(
    FALSE, N("Check if X1 shading is ON"),
    $S$48&lt;&gt;"x", NA(),
    FALSE, N("Check if case is 'LEFT' and x axis value less than z score"),
    AND($D$67 = "LEFT", $Q119 &lt; IF($H$67="", 0, $H$67)), $R119,
    FALSE, N("Check if case is 'RIGHT' and x axis value greater than z score"),
    AND($D$67 = "RIGHT", $Q119 &gt; IF($H$67="", 0, $H$67)), $R119,
    FALSE, N("Check if case is 'TWO' and both directions"),
    AND(
        $D$67 = "TWO",
        OR($Q119 &lt; -ABS($H$67), $Q119 &gt; ABS($H$68))
    ), $R119,
    FALSE, N("Default case: Return NA()"),
    TRUE, NA()
)</f>
        <v>#VALUE!</v>
      </c>
      <c r="T119" s="81" t="e" cm="1">
        <f t="array" ref="T119">_xlfn.IFS(
    FALSE, N("Check if X1 shading is ON"),
    $S$48&lt;&gt;"x", NA(),
    FALSE, N("Check if case is 'LEFT' and x axis value less than z score"),
    AND($D$68 = "LEFT", $Q119 &lt; IF($H$68="", 0, $H$68)), $R119,
    FALSE, N("Check if case is 'RIGHT' and x axis value greater than z score"),
    AND($D$68 = "RIGHT", $Q119 &gt; IF($H$68="", 0, $H$68)), $R119,
    FALSE, N("Default case: Return NA()"),
    TRUE, NA()
)</f>
        <v>#N/A</v>
      </c>
      <c r="U119" s="81" t="e" cm="1">
        <f t="array" ref="U119">_xlfn.IFS(
    FALSE, N("Check if X1 shading is ON"),
    $U$48&lt;&gt;"x", NA(),
    FALSE, N("Check if case is 'LEFT' and x axis value less than z score"),
    AND($D$71 = "LEFT", $Q119 &lt; IF($H$71="", 0, $H$71)), $R119,
    FALSE, N("Check if case is 'RIGHT' and x axis value greater than z score"),
    AND($D$71 = "RIGHT", $Q119 &gt; IF($H$71="", 0, $H$71)), $R119,
    FALSE, N("Check if case is 'TWO' and both directions"),
    AND(
        $D$71 = "TWO",
        OR($Q119 &lt; -ABS($H$71), $Q119 &gt; ABS($H$71))
    ), $R119,
    FALSE, N("Default case: Return NA()"),
    TRUE, NA()
)</f>
        <v>#VALUE!</v>
      </c>
      <c r="V119" s="38"/>
      <c r="W119" s="23">
        <v>-0.50000000000000222</v>
      </c>
      <c r="X119" s="23">
        <v>0.158</v>
      </c>
      <c r="Y119" s="23">
        <f t="shared" si="15"/>
        <v>0.158</v>
      </c>
      <c r="Z119" s="23" t="str">
        <f t="shared" si="16"/>
        <v>x</v>
      </c>
    </row>
    <row r="120" spans="1:26" ht="16" x14ac:dyDescent="0.2">
      <c r="A120" s="39"/>
      <c r="B120" s="23"/>
      <c r="C120" s="39">
        <f t="shared" si="19"/>
        <v>2</v>
      </c>
      <c r="D120" s="39">
        <f t="shared" si="20"/>
        <v>-0.02</v>
      </c>
      <c r="E120" s="23" t="str">
        <f t="shared" si="25"/>
        <v>2z</v>
      </c>
      <c r="F120" s="81">
        <f t="shared" si="21"/>
        <v>5.3990966513188063E-2</v>
      </c>
      <c r="G120" s="38"/>
      <c r="H120" s="16"/>
      <c r="I120" s="16"/>
      <c r="J120" s="16"/>
      <c r="K120" s="16"/>
      <c r="L120" s="16"/>
      <c r="M120" s="16"/>
      <c r="N120" s="38"/>
      <c r="O120" s="38"/>
      <c r="P120" s="38"/>
      <c r="Q120" s="46">
        <f t="shared" si="22"/>
        <v>-8.333333333333548E-2</v>
      </c>
      <c r="R120" s="81">
        <f t="shared" si="23"/>
        <v>0.39755946625834188</v>
      </c>
      <c r="S120" s="81" t="e" cm="1">
        <f t="array" ref="S120">_xlfn.IFS(
    FALSE, N("Check if X1 shading is ON"),
    $S$48&lt;&gt;"x", NA(),
    FALSE, N("Check if case is 'LEFT' and x axis value less than z score"),
    AND($D$67 = "LEFT", $Q120 &lt; IF($H$67="", 0, $H$67)), $R120,
    FALSE, N("Check if case is 'RIGHT' and x axis value greater than z score"),
    AND($D$67 = "RIGHT", $Q120 &gt; IF($H$67="", 0, $H$67)), $R120,
    FALSE, N("Check if case is 'TWO' and both directions"),
    AND(
        $D$67 = "TWO",
        OR($Q120 &lt; -ABS($H$67), $Q120 &gt; ABS($H$68))
    ), $R120,
    FALSE, N("Default case: Return NA()"),
    TRUE, NA()
)</f>
        <v>#VALUE!</v>
      </c>
      <c r="T120" s="81" t="e" cm="1">
        <f t="array" ref="T120">_xlfn.IFS(
    FALSE, N("Check if X1 shading is ON"),
    $S$48&lt;&gt;"x", NA(),
    FALSE, N("Check if case is 'LEFT' and x axis value less than z score"),
    AND($D$68 = "LEFT", $Q120 &lt; IF($H$68="", 0, $H$68)), $R120,
    FALSE, N("Check if case is 'RIGHT' and x axis value greater than z score"),
    AND($D$68 = "RIGHT", $Q120 &gt; IF($H$68="", 0, $H$68)), $R120,
    FALSE, N("Default case: Return NA()"),
    TRUE, NA()
)</f>
        <v>#N/A</v>
      </c>
      <c r="U120" s="81" t="e" cm="1">
        <f t="array" ref="U120">_xlfn.IFS(
    FALSE, N("Check if X1 shading is ON"),
    $U$48&lt;&gt;"x", NA(),
    FALSE, N("Check if case is 'LEFT' and x axis value less than z score"),
    AND($D$71 = "LEFT", $Q120 &lt; IF($H$71="", 0, $H$71)), $R120,
    FALSE, N("Check if case is 'RIGHT' and x axis value greater than z score"),
    AND($D$71 = "RIGHT", $Q120 &gt; IF($H$71="", 0, $H$71)), $R120,
    FALSE, N("Check if case is 'TWO' and both directions"),
    AND(
        $D$71 = "TWO",
        OR($Q120 &lt; -ABS($H$71), $Q120 &gt; ABS($H$71))
    ), $R120,
    FALSE, N("Default case: Return NA()"),
    TRUE, NA()
)</f>
        <v>#VALUE!</v>
      </c>
      <c r="V120" s="38"/>
      <c r="W120" s="23">
        <v>-0.33333333333333548</v>
      </c>
      <c r="X120" s="23">
        <v>0.158</v>
      </c>
      <c r="Y120" s="23">
        <f t="shared" si="15"/>
        <v>0.158</v>
      </c>
      <c r="Z120" s="23" t="str">
        <f t="shared" si="16"/>
        <v>x</v>
      </c>
    </row>
    <row r="121" spans="1:26" ht="16" x14ac:dyDescent="0.2">
      <c r="A121" s="39"/>
      <c r="B121" s="23"/>
      <c r="C121" s="39">
        <f t="shared" si="19"/>
        <v>3</v>
      </c>
      <c r="D121" s="39">
        <f t="shared" si="20"/>
        <v>-0.02</v>
      </c>
      <c r="E121" s="23" t="str">
        <f t="shared" si="25"/>
        <v>3z</v>
      </c>
      <c r="F121" s="81">
        <f t="shared" si="21"/>
        <v>4.4318484119380075E-3</v>
      </c>
      <c r="G121" s="38"/>
      <c r="H121" s="16"/>
      <c r="I121" s="16"/>
      <c r="J121" s="16"/>
      <c r="K121" s="16"/>
      <c r="L121" s="16"/>
      <c r="M121" s="16"/>
      <c r="N121" s="38"/>
      <c r="O121" s="38"/>
      <c r="P121" s="38"/>
      <c r="Q121" s="46">
        <f t="shared" si="22"/>
        <v>-4.1666666666668815E-2</v>
      </c>
      <c r="R121" s="81">
        <f t="shared" si="23"/>
        <v>0.39859612660068527</v>
      </c>
      <c r="S121" s="81" t="e" cm="1">
        <f t="array" ref="S121">_xlfn.IFS(
    FALSE, N("Check if X1 shading is ON"),
    $S$48&lt;&gt;"x", NA(),
    FALSE, N("Check if case is 'LEFT' and x axis value less than z score"),
    AND($D$67 = "LEFT", $Q121 &lt; IF($H$67="", 0, $H$67)), $R121,
    FALSE, N("Check if case is 'RIGHT' and x axis value greater than z score"),
    AND($D$67 = "RIGHT", $Q121 &gt; IF($H$67="", 0, $H$67)), $R121,
    FALSE, N("Check if case is 'TWO' and both directions"),
    AND(
        $D$67 = "TWO",
        OR($Q121 &lt; -ABS($H$67), $Q121 &gt; ABS($H$68))
    ), $R121,
    FALSE, N("Default case: Return NA()"),
    TRUE, NA()
)</f>
        <v>#VALUE!</v>
      </c>
      <c r="T121" s="81" t="e" cm="1">
        <f t="array" ref="T121">_xlfn.IFS(
    FALSE, N("Check if X1 shading is ON"),
    $S$48&lt;&gt;"x", NA(),
    FALSE, N("Check if case is 'LEFT' and x axis value less than z score"),
    AND($D$68 = "LEFT", $Q121 &lt; IF($H$68="", 0, $H$68)), $R121,
    FALSE, N("Check if case is 'RIGHT' and x axis value greater than z score"),
    AND($D$68 = "RIGHT", $Q121 &gt; IF($H$68="", 0, $H$68)), $R121,
    FALSE, N("Default case: Return NA()"),
    TRUE, NA()
)</f>
        <v>#N/A</v>
      </c>
      <c r="U121" s="81" t="e" cm="1">
        <f t="array" ref="U121">_xlfn.IFS(
    FALSE, N("Check if X1 shading is ON"),
    $U$48&lt;&gt;"x", NA(),
    FALSE, N("Check if case is 'LEFT' and x axis value less than z score"),
    AND($D$71 = "LEFT", $Q121 &lt; IF($H$71="", 0, $H$71)), $R121,
    FALSE, N("Check if case is 'RIGHT' and x axis value greater than z score"),
    AND($D$71 = "RIGHT", $Q121 &gt; IF($H$71="", 0, $H$71)), $R121,
    FALSE, N("Check if case is 'TWO' and both directions"),
    AND(
        $D$71 = "TWO",
        OR($Q121 &lt; -ABS($H$71), $Q121 &gt; ABS($H$71))
    ), $R121,
    FALSE, N("Default case: Return NA()"),
    TRUE, NA()
)</f>
        <v>#VALUE!</v>
      </c>
      <c r="V121" s="38"/>
      <c r="W121" s="23">
        <v>-0.16666666666666879</v>
      </c>
      <c r="X121" s="23">
        <v>0.158</v>
      </c>
      <c r="Y121" s="23">
        <f t="shared" si="15"/>
        <v>0.158</v>
      </c>
      <c r="Z121" s="23" t="str">
        <f t="shared" si="16"/>
        <v>x</v>
      </c>
    </row>
    <row r="122" spans="1:26" ht="16" x14ac:dyDescent="0.2">
      <c r="A122" s="39"/>
      <c r="B122" s="23"/>
      <c r="C122" s="23"/>
      <c r="D122" s="39"/>
      <c r="E122" s="39"/>
      <c r="F122" s="39"/>
      <c r="G122" s="38"/>
      <c r="H122" s="16"/>
      <c r="I122" s="16"/>
      <c r="J122" s="16"/>
      <c r="K122" s="16"/>
      <c r="L122" s="16"/>
      <c r="M122" s="16"/>
      <c r="N122" s="16"/>
      <c r="O122" s="38"/>
      <c r="P122" s="38"/>
      <c r="Q122" s="46">
        <f t="shared" si="22"/>
        <v>-2.1510571102112408E-15</v>
      </c>
      <c r="R122" s="81">
        <f t="shared" si="23"/>
        <v>0.3989422804014327</v>
      </c>
      <c r="S122" s="81" t="e" cm="1">
        <f t="array" ref="S122">_xlfn.IFS(
    FALSE, N("Check if X1 shading is ON"),
    $S$48&lt;&gt;"x", NA(),
    FALSE, N("Check if case is 'LEFT' and x axis value less than z score"),
    AND($D$67 = "LEFT", $Q122 &lt; IF($H$67="", 0, $H$67)), $R122,
    FALSE, N("Check if case is 'RIGHT' and x axis value greater than z score"),
    AND($D$67 = "RIGHT", $Q122 &gt; IF($H$67="", 0, $H$67)), $R122,
    FALSE, N("Check if case is 'TWO' and both directions"),
    AND(
        $D$67 = "TWO",
        OR($Q122 &lt; -ABS($H$67), $Q122 &gt; ABS($H$68))
    ), $R122,
    FALSE, N("Default case: Return NA()"),
    TRUE, NA()
)</f>
        <v>#VALUE!</v>
      </c>
      <c r="T122" s="81" t="e" cm="1">
        <f t="array" ref="T122">_xlfn.IFS(
    FALSE, N("Check if X1 shading is ON"),
    $S$48&lt;&gt;"x", NA(),
    FALSE, N("Check if case is 'LEFT' and x axis value less than z score"),
    AND($D$68 = "LEFT", $Q122 &lt; IF($H$68="", 0, $H$68)), $R122,
    FALSE, N("Check if case is 'RIGHT' and x axis value greater than z score"),
    AND($D$68 = "RIGHT", $Q122 &gt; IF($H$68="", 0, $H$68)), $R122,
    FALSE, N("Default case: Return NA()"),
    TRUE, NA()
)</f>
        <v>#N/A</v>
      </c>
      <c r="U122" s="81" t="e" cm="1">
        <f t="array" ref="U122">_xlfn.IFS(
    FALSE, N("Check if X1 shading is ON"),
    $U$48&lt;&gt;"x", NA(),
    FALSE, N("Check if case is 'LEFT' and x axis value less than z score"),
    AND($D$71 = "LEFT", $Q122 &lt; IF($H$71="", 0, $H$71)), $R122,
    FALSE, N("Check if case is 'RIGHT' and x axis value greater than z score"),
    AND($D$71 = "RIGHT", $Q122 &gt; IF($H$71="", 0, $H$71)), $R122,
    FALSE, N("Check if case is 'TWO' and both directions"),
    AND(
        $D$71 = "TWO",
        OR($Q122 &lt; -ABS($H$71), $Q122 &gt; ABS($H$71))
    ), $R122,
    FALSE, N("Default case: Return NA()"),
    TRUE, NA()
)</f>
        <v>#VALUE!</v>
      </c>
      <c r="V122" s="38"/>
      <c r="W122" s="23">
        <v>0.16666666666666449</v>
      </c>
      <c r="X122" s="23">
        <v>0.158</v>
      </c>
      <c r="Y122" s="23">
        <f t="shared" si="15"/>
        <v>0.158</v>
      </c>
      <c r="Z122" s="23" t="str">
        <f t="shared" si="16"/>
        <v>x</v>
      </c>
    </row>
    <row r="123" spans="1:26" ht="19" x14ac:dyDescent="0.25">
      <c r="A123" s="78" t="s">
        <v>107</v>
      </c>
      <c r="B123" s="23"/>
      <c r="C123" s="23"/>
      <c r="D123" s="39"/>
      <c r="E123" s="39"/>
      <c r="F123" s="39"/>
      <c r="G123" s="38"/>
      <c r="H123" s="16"/>
      <c r="I123" s="16"/>
      <c r="J123" s="16"/>
      <c r="K123" s="16"/>
      <c r="L123" s="16"/>
      <c r="M123" s="16"/>
      <c r="N123" s="16"/>
      <c r="O123" s="38"/>
      <c r="P123" s="38"/>
      <c r="Q123" s="46">
        <f t="shared" si="22"/>
        <v>4.1666666666664513E-2</v>
      </c>
      <c r="R123" s="81">
        <f t="shared" si="23"/>
        <v>0.39859612660068539</v>
      </c>
      <c r="S123" s="81" t="e" cm="1">
        <f t="array" ref="S123">_xlfn.IFS(
    FALSE, N("Check if X1 shading is ON"),
    $S$48&lt;&gt;"x", NA(),
    FALSE, N("Check if case is 'LEFT' and x axis value less than z score"),
    AND($D$67 = "LEFT", $Q123 &lt; IF($H$67="", 0, $H$67)), $R123,
    FALSE, N("Check if case is 'RIGHT' and x axis value greater than z score"),
    AND($D$67 = "RIGHT", $Q123 &gt; IF($H$67="", 0, $H$67)), $R123,
    FALSE, N("Check if case is 'TWO' and both directions"),
    AND(
        $D$67 = "TWO",
        OR($Q123 &lt; -ABS($H$67), $Q123 &gt; ABS($H$68))
    ), $R123,
    FALSE, N("Default case: Return NA()"),
    TRUE, NA()
)</f>
        <v>#VALUE!</v>
      </c>
      <c r="T123" s="81" t="e" cm="1">
        <f t="array" ref="T123">_xlfn.IFS(
    FALSE, N("Check if X1 shading is ON"),
    $S$48&lt;&gt;"x", NA(),
    FALSE, N("Check if case is 'LEFT' and x axis value less than z score"),
    AND($D$68 = "LEFT", $Q123 &lt; IF($H$68="", 0, $H$68)), $R123,
    FALSE, N("Check if case is 'RIGHT' and x axis value greater than z score"),
    AND($D$68 = "RIGHT", $Q123 &gt; IF($H$68="", 0, $H$68)), $R123,
    FALSE, N("Default case: Return NA()"),
    TRUE, NA()
)</f>
        <v>#N/A</v>
      </c>
      <c r="U123" s="81" t="e" cm="1">
        <f t="array" ref="U123">_xlfn.IFS(
    FALSE, N("Check if X1 shading is ON"),
    $U$48&lt;&gt;"x", NA(),
    FALSE, N("Check if case is 'LEFT' and x axis value less than z score"),
    AND($D$71 = "LEFT", $Q123 &lt; IF($H$71="", 0, $H$71)), $R123,
    FALSE, N("Check if case is 'RIGHT' and x axis value greater than z score"),
    AND($D$71 = "RIGHT", $Q123 &gt; IF($H$71="", 0, $H$71)), $R123,
    FALSE, N("Check if case is 'TWO' and both directions"),
    AND(
        $D$71 = "TWO",
        OR($Q123 &lt; -ABS($H$71), $Q123 &gt; ABS($H$71))
    ), $R123,
    FALSE, N("Default case: Return NA()"),
    TRUE, NA()
)</f>
        <v>#VALUE!</v>
      </c>
      <c r="V123" s="38"/>
      <c r="W123" s="23">
        <v>0.33333333333333115</v>
      </c>
      <c r="X123" s="23">
        <v>0.158</v>
      </c>
      <c r="Y123" s="23">
        <f t="shared" si="15"/>
        <v>0.158</v>
      </c>
      <c r="Z123" s="23" t="str">
        <f t="shared" si="16"/>
        <v>x</v>
      </c>
    </row>
    <row r="124" spans="1:26" ht="17" x14ac:dyDescent="0.2">
      <c r="A124" s="44" t="s">
        <v>289</v>
      </c>
      <c r="B124" s="5" t="s">
        <v>290</v>
      </c>
      <c r="C124" s="45" t="s">
        <v>392</v>
      </c>
      <c r="D124" s="44" t="s">
        <v>393</v>
      </c>
      <c r="E124" s="45" t="s">
        <v>394</v>
      </c>
      <c r="F124" s="39"/>
      <c r="G124" s="38"/>
      <c r="H124" s="38"/>
      <c r="I124" s="38"/>
      <c r="J124" s="38"/>
      <c r="K124" s="38"/>
      <c r="L124" s="38"/>
      <c r="M124" s="38"/>
      <c r="N124" s="16"/>
      <c r="O124" s="38"/>
      <c r="P124" s="38"/>
      <c r="Q124" s="46">
        <f t="shared" si="22"/>
        <v>8.3333333333331178E-2</v>
      </c>
      <c r="R124" s="81">
        <f t="shared" si="23"/>
        <v>0.39755946625834204</v>
      </c>
      <c r="S124" s="81" t="e" cm="1">
        <f t="array" ref="S124">_xlfn.IFS(
    FALSE, N("Check if X1 shading is ON"),
    $S$48&lt;&gt;"x", NA(),
    FALSE, N("Check if case is 'LEFT' and x axis value less than z score"),
    AND($D$67 = "LEFT", $Q124 &lt; IF($H$67="", 0, $H$67)), $R124,
    FALSE, N("Check if case is 'RIGHT' and x axis value greater than z score"),
    AND($D$67 = "RIGHT", $Q124 &gt; IF($H$67="", 0, $H$67)), $R124,
    FALSE, N("Check if case is 'TWO' and both directions"),
    AND(
        $D$67 = "TWO",
        OR($Q124 &lt; -ABS($H$67), $Q124 &gt; ABS($H$68))
    ), $R124,
    FALSE, N("Default case: Return NA()"),
    TRUE, NA()
)</f>
        <v>#VALUE!</v>
      </c>
      <c r="T124" s="81" t="e" cm="1">
        <f t="array" ref="T124">_xlfn.IFS(
    FALSE, N("Check if X1 shading is ON"),
    $S$48&lt;&gt;"x", NA(),
    FALSE, N("Check if case is 'LEFT' and x axis value less than z score"),
    AND($D$68 = "LEFT", $Q124 &lt; IF($H$68="", 0, $H$68)), $R124,
    FALSE, N("Check if case is 'RIGHT' and x axis value greater than z score"),
    AND($D$68 = "RIGHT", $Q124 &gt; IF($H$68="", 0, $H$68)), $R124,
    FALSE, N("Default case: Return NA()"),
    TRUE, NA()
)</f>
        <v>#N/A</v>
      </c>
      <c r="U124" s="81" t="e" cm="1">
        <f t="array" ref="U124">_xlfn.IFS(
    FALSE, N("Check if X1 shading is ON"),
    $U$48&lt;&gt;"x", NA(),
    FALSE, N("Check if case is 'LEFT' and x axis value less than z score"),
    AND($D$71 = "LEFT", $Q124 &lt; IF($H$71="", 0, $H$71)), $R124,
    FALSE, N("Check if case is 'RIGHT' and x axis value greater than z score"),
    AND($D$71 = "RIGHT", $Q124 &gt; IF($H$71="", 0, $H$71)), $R124,
    FALSE, N("Check if case is 'TWO' and both directions"),
    AND(
        $D$71 = "TWO",
        OR($Q124 &lt; -ABS($H$71), $Q124 &gt; ABS($H$71))
    ), $R124,
    FALSE, N("Default case: Return NA()"),
    TRUE, NA()
)</f>
        <v>#VALUE!</v>
      </c>
      <c r="V124" s="38"/>
      <c r="W124" s="23">
        <v>0.49999999999999789</v>
      </c>
      <c r="X124" s="23">
        <v>0.158</v>
      </c>
      <c r="Y124" s="23">
        <f t="shared" si="15"/>
        <v>0.158</v>
      </c>
      <c r="Z124" s="23" t="str">
        <f t="shared" si="16"/>
        <v>x</v>
      </c>
    </row>
    <row r="125" spans="1:26" ht="16" x14ac:dyDescent="0.2">
      <c r="A125" s="39" t="str">
        <f>L49</f>
        <v>x</v>
      </c>
      <c r="B125" s="23">
        <v>-0.02</v>
      </c>
      <c r="C125" s="39">
        <v>-3.5</v>
      </c>
      <c r="D125" s="39">
        <f>IF(
    A125="x",
    B125,
    NA()
)</f>
        <v>-0.02</v>
      </c>
      <c r="E125" s="47">
        <v>5.0000000000000001E-3</v>
      </c>
      <c r="F125" s="39"/>
      <c r="G125" s="38"/>
      <c r="H125" s="38"/>
      <c r="I125" s="38"/>
      <c r="J125" s="38"/>
      <c r="K125" s="38"/>
      <c r="L125" s="38"/>
      <c r="M125" s="38"/>
      <c r="N125" s="16"/>
      <c r="O125" s="38"/>
      <c r="P125" s="38"/>
      <c r="Q125" s="46">
        <f t="shared" si="22"/>
        <v>0.12499999999999784</v>
      </c>
      <c r="R125" s="81">
        <f t="shared" si="23"/>
        <v>0.39583768694474958</v>
      </c>
      <c r="S125" s="81" t="e" cm="1">
        <f t="array" ref="S125">_xlfn.IFS(
    FALSE, N("Check if X1 shading is ON"),
    $S$48&lt;&gt;"x", NA(),
    FALSE, N("Check if case is 'LEFT' and x axis value less than z score"),
    AND($D$67 = "LEFT", $Q125 &lt; IF($H$67="", 0, $H$67)), $R125,
    FALSE, N("Check if case is 'RIGHT' and x axis value greater than z score"),
    AND($D$67 = "RIGHT", $Q125 &gt; IF($H$67="", 0, $H$67)), $R125,
    FALSE, N("Check if case is 'TWO' and both directions"),
    AND(
        $D$67 = "TWO",
        OR($Q125 &lt; -ABS($H$67), $Q125 &gt; ABS($H$68))
    ), $R125,
    FALSE, N("Default case: Return NA()"),
    TRUE, NA()
)</f>
        <v>#VALUE!</v>
      </c>
      <c r="T125" s="81" t="e" cm="1">
        <f t="array" ref="T125">_xlfn.IFS(
    FALSE, N("Check if X1 shading is ON"),
    $S$48&lt;&gt;"x", NA(),
    FALSE, N("Check if case is 'LEFT' and x axis value less than z score"),
    AND($D$68 = "LEFT", $Q125 &lt; IF($H$68="", 0, $H$68)), $R125,
    FALSE, N("Check if case is 'RIGHT' and x axis value greater than z score"),
    AND($D$68 = "RIGHT", $Q125 &gt; IF($H$68="", 0, $H$68)), $R125,
    FALSE, N("Default case: Return NA()"),
    TRUE, NA()
)</f>
        <v>#N/A</v>
      </c>
      <c r="U125" s="81" t="e" cm="1">
        <f t="array" ref="U125">_xlfn.IFS(
    FALSE, N("Check if X1 shading is ON"),
    $U$48&lt;&gt;"x", NA(),
    FALSE, N("Check if case is 'LEFT' and x axis value less than z score"),
    AND($D$71 = "LEFT", $Q125 &lt; IF($H$71="", 0, $H$71)), $R125,
    FALSE, N("Check if case is 'RIGHT' and x axis value greater than z score"),
    AND($D$71 = "RIGHT", $Q125 &gt; IF($H$71="", 0, $H$71)), $R125,
    FALSE, N("Check if case is 'TWO' and both directions"),
    AND(
        $D$71 = "TWO",
        OR($Q125 &lt; -ABS($H$71), $Q125 &gt; ABS($H$71))
    ), $R125,
    FALSE, N("Default case: Return NA()"),
    TRUE, NA()
)</f>
        <v>#VALUE!</v>
      </c>
      <c r="V125" s="38"/>
      <c r="W125" s="23">
        <v>0.66666666666666441</v>
      </c>
      <c r="X125" s="23">
        <v>0.158</v>
      </c>
      <c r="Y125" s="23">
        <f t="shared" si="15"/>
        <v>0.158</v>
      </c>
      <c r="Z125" s="23" t="str">
        <f t="shared" si="16"/>
        <v>x</v>
      </c>
    </row>
    <row r="126" spans="1:26" ht="16" x14ac:dyDescent="0.2">
      <c r="A126" s="39"/>
      <c r="B126" s="23"/>
      <c r="C126" s="39">
        <f t="shared" ref="C126:C132" si="26">C125+1</f>
        <v>-2.5</v>
      </c>
      <c r="D126" s="39">
        <f>D125</f>
        <v>-0.02</v>
      </c>
      <c r="E126" s="47">
        <v>0.02</v>
      </c>
      <c r="F126" s="39"/>
      <c r="G126" s="38"/>
      <c r="H126" s="38"/>
      <c r="I126" s="38"/>
      <c r="J126" s="38"/>
      <c r="K126" s="38"/>
      <c r="L126" s="38"/>
      <c r="M126" s="38"/>
      <c r="N126" s="16"/>
      <c r="O126" s="38"/>
      <c r="P126" s="38"/>
      <c r="Q126" s="46">
        <f t="shared" si="22"/>
        <v>0.16666666666666449</v>
      </c>
      <c r="R126" s="81">
        <f t="shared" si="23"/>
        <v>0.39343971610194006</v>
      </c>
      <c r="S126" s="81" t="e" cm="1">
        <f t="array" ref="S126">_xlfn.IFS(
    FALSE, N("Check if X1 shading is ON"),
    $S$48&lt;&gt;"x", NA(),
    FALSE, N("Check if case is 'LEFT' and x axis value less than z score"),
    AND($D$67 = "LEFT", $Q126 &lt; IF($H$67="", 0, $H$67)), $R126,
    FALSE, N("Check if case is 'RIGHT' and x axis value greater than z score"),
    AND($D$67 = "RIGHT", $Q126 &gt; IF($H$67="", 0, $H$67)), $R126,
    FALSE, N("Check if case is 'TWO' and both directions"),
    AND(
        $D$67 = "TWO",
        OR($Q126 &lt; -ABS($H$67), $Q126 &gt; ABS($H$68))
    ), $R126,
    FALSE, N("Default case: Return NA()"),
    TRUE, NA()
)</f>
        <v>#VALUE!</v>
      </c>
      <c r="T126" s="81" t="e" cm="1">
        <f t="array" ref="T126">_xlfn.IFS(
    FALSE, N("Check if X1 shading is ON"),
    $S$48&lt;&gt;"x", NA(),
    FALSE, N("Check if case is 'LEFT' and x axis value less than z score"),
    AND($D$68 = "LEFT", $Q126 &lt; IF($H$68="", 0, $H$68)), $R126,
    FALSE, N("Check if case is 'RIGHT' and x axis value greater than z score"),
    AND($D$68 = "RIGHT", $Q126 &gt; IF($H$68="", 0, $H$68)), $R126,
    FALSE, N("Default case: Return NA()"),
    TRUE, NA()
)</f>
        <v>#N/A</v>
      </c>
      <c r="U126" s="81" t="e" cm="1">
        <f t="array" ref="U126">_xlfn.IFS(
    FALSE, N("Check if X1 shading is ON"),
    $U$48&lt;&gt;"x", NA(),
    FALSE, N("Check if case is 'LEFT' and x axis value less than z score"),
    AND($D$71 = "LEFT", $Q126 &lt; IF($H$71="", 0, $H$71)), $R126,
    FALSE, N("Check if case is 'RIGHT' and x axis value greater than z score"),
    AND($D$71 = "RIGHT", $Q126 &gt; IF($H$71="", 0, $H$71)), $R126,
    FALSE, N("Check if case is 'TWO' and both directions"),
    AND(
        $D$71 = "TWO",
        OR($Q126 &lt; -ABS($H$71), $Q126 &gt; ABS($H$71))
    ), $R126,
    FALSE, N("Default case: Return NA()"),
    TRUE, NA()
)</f>
        <v>#VALUE!</v>
      </c>
      <c r="V126" s="38"/>
      <c r="W126" s="23">
        <v>0.83333333333333093</v>
      </c>
      <c r="X126" s="23">
        <v>0.158</v>
      </c>
      <c r="Y126" s="23">
        <f t="shared" si="15"/>
        <v>0.158</v>
      </c>
      <c r="Z126" s="23" t="str">
        <f t="shared" si="16"/>
        <v>x</v>
      </c>
    </row>
    <row r="127" spans="1:26" ht="16" x14ac:dyDescent="0.2">
      <c r="A127" s="39"/>
      <c r="B127" s="23"/>
      <c r="C127" s="39">
        <f t="shared" si="26"/>
        <v>-1.5</v>
      </c>
      <c r="D127" s="39">
        <f t="shared" ref="D127:D132" si="27">D126</f>
        <v>-0.02</v>
      </c>
      <c r="E127" s="47">
        <v>0.13500000000000001</v>
      </c>
      <c r="F127" s="39"/>
      <c r="G127" s="38"/>
      <c r="H127" s="38"/>
      <c r="I127" s="38"/>
      <c r="J127" s="38"/>
      <c r="K127" s="38"/>
      <c r="L127" s="38"/>
      <c r="M127" s="38"/>
      <c r="N127" s="16"/>
      <c r="O127" s="38"/>
      <c r="P127" s="38"/>
      <c r="Q127" s="46">
        <f t="shared" si="22"/>
        <v>0.20833333333333115</v>
      </c>
      <c r="R127" s="81">
        <f t="shared" si="23"/>
        <v>0.39037794394036252</v>
      </c>
      <c r="S127" s="81" t="e" cm="1">
        <f t="array" ref="S127">_xlfn.IFS(
    FALSE, N("Check if X1 shading is ON"),
    $S$48&lt;&gt;"x", NA(),
    FALSE, N("Check if case is 'LEFT' and x axis value less than z score"),
    AND($D$67 = "LEFT", $Q127 &lt; IF($H$67="", 0, $H$67)), $R127,
    FALSE, N("Check if case is 'RIGHT' and x axis value greater than z score"),
    AND($D$67 = "RIGHT", $Q127 &gt; IF($H$67="", 0, $H$67)), $R127,
    FALSE, N("Check if case is 'TWO' and both directions"),
    AND(
        $D$67 = "TWO",
        OR($Q127 &lt; -ABS($H$67), $Q127 &gt; ABS($H$68))
    ), $R127,
    FALSE, N("Default case: Return NA()"),
    TRUE, NA()
)</f>
        <v>#VALUE!</v>
      </c>
      <c r="T127" s="81" t="e" cm="1">
        <f t="array" ref="T127">_xlfn.IFS(
    FALSE, N("Check if X1 shading is ON"),
    $S$48&lt;&gt;"x", NA(),
    FALSE, N("Check if case is 'LEFT' and x axis value less than z score"),
    AND($D$68 = "LEFT", $Q127 &lt; IF($H$68="", 0, $H$68)), $R127,
    FALSE, N("Check if case is 'RIGHT' and x axis value greater than z score"),
    AND($D$68 = "RIGHT", $Q127 &gt; IF($H$68="", 0, $H$68)), $R127,
    FALSE, N("Default case: Return NA()"),
    TRUE, NA()
)</f>
        <v>#N/A</v>
      </c>
      <c r="U127" s="81" t="e" cm="1">
        <f t="array" ref="U127">_xlfn.IFS(
    FALSE, N("Check if X1 shading is ON"),
    $U$48&lt;&gt;"x", NA(),
    FALSE, N("Check if case is 'LEFT' and x axis value less than z score"),
    AND($D$71 = "LEFT", $Q127 &lt; IF($H$71="", 0, $H$71)), $R127,
    FALSE, N("Check if case is 'RIGHT' and x axis value greater than z score"),
    AND($D$71 = "RIGHT", $Q127 &gt; IF($H$71="", 0, $H$71)), $R127,
    FALSE, N("Check if case is 'TWO' and both directions"),
    AND(
        $D$71 = "TWO",
        OR($Q127 &lt; -ABS($H$71), $Q127 &gt; ABS($H$71))
    ), $R127,
    FALSE, N("Default case: Return NA()"),
    TRUE, NA()
)</f>
        <v>#VALUE!</v>
      </c>
      <c r="V127" s="38"/>
      <c r="W127" s="23">
        <v>1.1666666666666643</v>
      </c>
      <c r="X127" s="23">
        <v>0.158</v>
      </c>
      <c r="Y127" s="23">
        <f t="shared" si="15"/>
        <v>0.158</v>
      </c>
      <c r="Z127" s="23" t="str">
        <f t="shared" si="16"/>
        <v>x</v>
      </c>
    </row>
    <row r="128" spans="1:26" ht="16" x14ac:dyDescent="0.2">
      <c r="A128" s="39"/>
      <c r="B128" s="23"/>
      <c r="C128" s="39">
        <f t="shared" si="26"/>
        <v>-0.5</v>
      </c>
      <c r="D128" s="39">
        <f t="shared" si="27"/>
        <v>-0.02</v>
      </c>
      <c r="E128" s="47">
        <v>0.34</v>
      </c>
      <c r="F128" s="39"/>
      <c r="G128" s="38"/>
      <c r="H128" s="38"/>
      <c r="I128" s="38"/>
      <c r="J128" s="38"/>
      <c r="K128" s="38"/>
      <c r="L128" s="38"/>
      <c r="M128" s="38"/>
      <c r="N128" s="16"/>
      <c r="O128" s="38"/>
      <c r="P128" s="38"/>
      <c r="Q128" s="46">
        <f t="shared" si="22"/>
        <v>0.24999999999999781</v>
      </c>
      <c r="R128" s="81">
        <f t="shared" si="23"/>
        <v>0.3866681168028494</v>
      </c>
      <c r="S128" s="81" t="e" cm="1">
        <f t="array" ref="S128">_xlfn.IFS(
    FALSE, N("Check if X1 shading is ON"),
    $S$48&lt;&gt;"x", NA(),
    FALSE, N("Check if case is 'LEFT' and x axis value less than z score"),
    AND($D$67 = "LEFT", $Q128 &lt; IF($H$67="", 0, $H$67)), $R128,
    FALSE, N("Check if case is 'RIGHT' and x axis value greater than z score"),
    AND($D$67 = "RIGHT", $Q128 &gt; IF($H$67="", 0, $H$67)), $R128,
    FALSE, N("Check if case is 'TWO' and both directions"),
    AND(
        $D$67 = "TWO",
        OR($Q128 &lt; -ABS($H$67), $Q128 &gt; ABS($H$68))
    ), $R128,
    FALSE, N("Default case: Return NA()"),
    TRUE, NA()
)</f>
        <v>#VALUE!</v>
      </c>
      <c r="T128" s="81" t="e" cm="1">
        <f t="array" ref="T128">_xlfn.IFS(
    FALSE, N("Check if X1 shading is ON"),
    $S$48&lt;&gt;"x", NA(),
    FALSE, N("Check if case is 'LEFT' and x axis value less than z score"),
    AND($D$68 = "LEFT", $Q128 &lt; IF($H$68="", 0, $H$68)), $R128,
    FALSE, N("Check if case is 'RIGHT' and x axis value greater than z score"),
    AND($D$68 = "RIGHT", $Q128 &gt; IF($H$68="", 0, $H$68)), $R128,
    FALSE, N("Default case: Return NA()"),
    TRUE, NA()
)</f>
        <v>#N/A</v>
      </c>
      <c r="U128" s="81" t="e" cm="1">
        <f t="array" ref="U128">_xlfn.IFS(
    FALSE, N("Check if X1 shading is ON"),
    $U$48&lt;&gt;"x", NA(),
    FALSE, N("Check if case is 'LEFT' and x axis value less than z score"),
    AND($D$71 = "LEFT", $Q128 &lt; IF($H$71="", 0, $H$71)), $R128,
    FALSE, N("Check if case is 'RIGHT' and x axis value greater than z score"),
    AND($D$71 = "RIGHT", $Q128 &gt; IF($H$71="", 0, $H$71)), $R128,
    FALSE, N("Check if case is 'TWO' and both directions"),
    AND(
        $D$71 = "TWO",
        OR($Q128 &lt; -ABS($H$71), $Q128 &gt; ABS($H$71))
    ), $R128,
    FALSE, N("Default case: Return NA()"),
    TRUE, NA()
)</f>
        <v>#VALUE!</v>
      </c>
      <c r="V128" s="38"/>
      <c r="W128" s="23">
        <v>-1.1666666666666687</v>
      </c>
      <c r="X128" s="23">
        <v>0.182</v>
      </c>
      <c r="Y128" s="23">
        <f t="shared" si="15"/>
        <v>0.182</v>
      </c>
      <c r="Z128" s="23" t="str">
        <f t="shared" si="16"/>
        <v>x</v>
      </c>
    </row>
    <row r="129" spans="1:26" ht="16" x14ac:dyDescent="0.2">
      <c r="A129" s="39"/>
      <c r="B129" s="23"/>
      <c r="C129" s="39">
        <f t="shared" si="26"/>
        <v>0.5</v>
      </c>
      <c r="D129" s="39">
        <f t="shared" si="27"/>
        <v>-0.02</v>
      </c>
      <c r="E129" s="47">
        <v>0.34</v>
      </c>
      <c r="F129" s="39"/>
      <c r="G129" s="38"/>
      <c r="H129" s="38"/>
      <c r="I129" s="38"/>
      <c r="J129" s="38"/>
      <c r="K129" s="38"/>
      <c r="L129" s="38"/>
      <c r="M129" s="38"/>
      <c r="N129" s="16"/>
      <c r="O129" s="38"/>
      <c r="P129" s="38"/>
      <c r="Q129" s="46">
        <f t="shared" si="22"/>
        <v>0.29166666666666446</v>
      </c>
      <c r="R129" s="81">
        <f t="shared" si="23"/>
        <v>0.3823292022799169</v>
      </c>
      <c r="S129" s="81" t="e" cm="1">
        <f t="array" ref="S129">_xlfn.IFS(
    FALSE, N("Check if X1 shading is ON"),
    $S$48&lt;&gt;"x", NA(),
    FALSE, N("Check if case is 'LEFT' and x axis value less than z score"),
    AND($D$67 = "LEFT", $Q129 &lt; IF($H$67="", 0, $H$67)), $R129,
    FALSE, N("Check if case is 'RIGHT' and x axis value greater than z score"),
    AND($D$67 = "RIGHT", $Q129 &gt; IF($H$67="", 0, $H$67)), $R129,
    FALSE, N("Check if case is 'TWO' and both directions"),
    AND(
        $D$67 = "TWO",
        OR($Q129 &lt; -ABS($H$67), $Q129 &gt; ABS($H$68))
    ), $R129,
    FALSE, N("Default case: Return NA()"),
    TRUE, NA()
)</f>
        <v>#VALUE!</v>
      </c>
      <c r="T129" s="81" t="e" cm="1">
        <f t="array" ref="T129">_xlfn.IFS(
    FALSE, N("Check if X1 shading is ON"),
    $S$48&lt;&gt;"x", NA(),
    FALSE, N("Check if case is 'LEFT' and x axis value less than z score"),
    AND($D$68 = "LEFT", $Q129 &lt; IF($H$68="", 0, $H$68)), $R129,
    FALSE, N("Check if case is 'RIGHT' and x axis value greater than z score"),
    AND($D$68 = "RIGHT", $Q129 &gt; IF($H$68="", 0, $H$68)), $R129,
    FALSE, N("Default case: Return NA()"),
    TRUE, NA()
)</f>
        <v>#N/A</v>
      </c>
      <c r="U129" s="81" t="e" cm="1">
        <f t="array" ref="U129">_xlfn.IFS(
    FALSE, N("Check if X1 shading is ON"),
    $U$48&lt;&gt;"x", NA(),
    FALSE, N("Check if case is 'LEFT' and x axis value less than z score"),
    AND($D$71 = "LEFT", $Q129 &lt; IF($H$71="", 0, $H$71)), $R129,
    FALSE, N("Check if case is 'RIGHT' and x axis value greater than z score"),
    AND($D$71 = "RIGHT", $Q129 &gt; IF($H$71="", 0, $H$71)), $R129,
    FALSE, N("Check if case is 'TWO' and both directions"),
    AND(
        $D$71 = "TWO",
        OR($Q129 &lt; -ABS($H$71), $Q129 &gt; ABS($H$71))
    ), $R129,
    FALSE, N("Default case: Return NA()"),
    TRUE, NA()
)</f>
        <v>#VALUE!</v>
      </c>
      <c r="V129" s="38"/>
      <c r="W129" s="23">
        <v>-0.83333333333333526</v>
      </c>
      <c r="X129" s="23">
        <v>0.182</v>
      </c>
      <c r="Y129" s="23">
        <f t="shared" si="15"/>
        <v>0.182</v>
      </c>
      <c r="Z129" s="23" t="str">
        <f t="shared" si="16"/>
        <v>x</v>
      </c>
    </row>
    <row r="130" spans="1:26" ht="16" x14ac:dyDescent="0.2">
      <c r="A130" s="39"/>
      <c r="B130" s="23"/>
      <c r="C130" s="39">
        <f t="shared" si="26"/>
        <v>1.5</v>
      </c>
      <c r="D130" s="39">
        <f t="shared" si="27"/>
        <v>-0.02</v>
      </c>
      <c r="E130" s="47">
        <v>0.13500000000000001</v>
      </c>
      <c r="F130" s="39"/>
      <c r="G130" s="38"/>
      <c r="H130" s="38"/>
      <c r="I130" s="38"/>
      <c r="J130" s="38"/>
      <c r="K130" s="38"/>
      <c r="L130" s="38"/>
      <c r="M130" s="38"/>
      <c r="N130" s="16"/>
      <c r="O130" s="38"/>
      <c r="P130" s="38"/>
      <c r="Q130" s="46">
        <f t="shared" si="22"/>
        <v>0.33333333333333115</v>
      </c>
      <c r="R130" s="81">
        <f t="shared" si="23"/>
        <v>0.37738322769299348</v>
      </c>
      <c r="S130" s="81" t="e" cm="1">
        <f t="array" ref="S130">_xlfn.IFS(
    FALSE, N("Check if X1 shading is ON"),
    $S$48&lt;&gt;"x", NA(),
    FALSE, N("Check if case is 'LEFT' and x axis value less than z score"),
    AND($D$67 = "LEFT", $Q130 &lt; IF($H$67="", 0, $H$67)), $R130,
    FALSE, N("Check if case is 'RIGHT' and x axis value greater than z score"),
    AND($D$67 = "RIGHT", $Q130 &gt; IF($H$67="", 0, $H$67)), $R130,
    FALSE, N("Check if case is 'TWO' and both directions"),
    AND(
        $D$67 = "TWO",
        OR($Q130 &lt; -ABS($H$67), $Q130 &gt; ABS($H$68))
    ), $R130,
    FALSE, N("Default case: Return NA()"),
    TRUE, NA()
)</f>
        <v>#VALUE!</v>
      </c>
      <c r="T130" s="81" t="e" cm="1">
        <f t="array" ref="T130">_xlfn.IFS(
    FALSE, N("Check if X1 shading is ON"),
    $S$48&lt;&gt;"x", NA(),
    FALSE, N("Check if case is 'LEFT' and x axis value less than z score"),
    AND($D$68 = "LEFT", $Q130 &lt; IF($H$68="", 0, $H$68)), $R130,
    FALSE, N("Check if case is 'RIGHT' and x axis value greater than z score"),
    AND($D$68 = "RIGHT", $Q130 &gt; IF($H$68="", 0, $H$68)), $R130,
    FALSE, N("Default case: Return NA()"),
    TRUE, NA()
)</f>
        <v>#N/A</v>
      </c>
      <c r="U130" s="81" t="e" cm="1">
        <f t="array" ref="U130">_xlfn.IFS(
    FALSE, N("Check if X1 shading is ON"),
    $U$48&lt;&gt;"x", NA(),
    FALSE, N("Check if case is 'LEFT' and x axis value less than z score"),
    AND($D$71 = "LEFT", $Q130 &lt; IF($H$71="", 0, $H$71)), $R130,
    FALSE, N("Check if case is 'RIGHT' and x axis value greater than z score"),
    AND($D$71 = "RIGHT", $Q130 &gt; IF($H$71="", 0, $H$71)), $R130,
    FALSE, N("Check if case is 'TWO' and both directions"),
    AND(
        $D$71 = "TWO",
        OR($Q130 &lt; -ABS($H$71), $Q130 &gt; ABS($H$71))
    ), $R130,
    FALSE, N("Default case: Return NA()"),
    TRUE, NA()
)</f>
        <v>#VALUE!</v>
      </c>
      <c r="V130" s="38"/>
      <c r="W130" s="23">
        <v>-0.66666666666666874</v>
      </c>
      <c r="X130" s="23">
        <v>0.182</v>
      </c>
      <c r="Y130" s="23">
        <f t="shared" si="15"/>
        <v>0.182</v>
      </c>
      <c r="Z130" s="23" t="str">
        <f t="shared" si="16"/>
        <v>x</v>
      </c>
    </row>
    <row r="131" spans="1:26" ht="16" x14ac:dyDescent="0.2">
      <c r="A131" s="39"/>
      <c r="B131" s="23"/>
      <c r="C131" s="39">
        <f t="shared" si="26"/>
        <v>2.5</v>
      </c>
      <c r="D131" s="39">
        <f t="shared" si="27"/>
        <v>-0.02</v>
      </c>
      <c r="E131" s="47">
        <v>0.02</v>
      </c>
      <c r="F131" s="39"/>
      <c r="G131" s="38"/>
      <c r="H131" s="38"/>
      <c r="I131" s="38"/>
      <c r="J131" s="38"/>
      <c r="K131" s="38"/>
      <c r="L131" s="38"/>
      <c r="M131" s="38"/>
      <c r="N131" s="16"/>
      <c r="O131" s="38"/>
      <c r="P131" s="38"/>
      <c r="Q131" s="46">
        <f t="shared" si="22"/>
        <v>0.37499999999999784</v>
      </c>
      <c r="R131" s="81">
        <f t="shared" si="23"/>
        <v>0.37185509386976923</v>
      </c>
      <c r="S131" s="81" t="e" cm="1">
        <f t="array" ref="S131">_xlfn.IFS(
    FALSE, N("Check if X1 shading is ON"),
    $S$48&lt;&gt;"x", NA(),
    FALSE, N("Check if case is 'LEFT' and x axis value less than z score"),
    AND($D$67 = "LEFT", $Q131 &lt; IF($H$67="", 0, $H$67)), $R131,
    FALSE, N("Check if case is 'RIGHT' and x axis value greater than z score"),
    AND($D$67 = "RIGHT", $Q131 &gt; IF($H$67="", 0, $H$67)), $R131,
    FALSE, N("Check if case is 'TWO' and both directions"),
    AND(
        $D$67 = "TWO",
        OR($Q131 &lt; -ABS($H$67), $Q131 &gt; ABS($H$68))
    ), $R131,
    FALSE, N("Default case: Return NA()"),
    TRUE, NA()
)</f>
        <v>#VALUE!</v>
      </c>
      <c r="T131" s="81" t="e" cm="1">
        <f t="array" ref="T131">_xlfn.IFS(
    FALSE, N("Check if X1 shading is ON"),
    $S$48&lt;&gt;"x", NA(),
    FALSE, N("Check if case is 'LEFT' and x axis value less than z score"),
    AND($D$68 = "LEFT", $Q131 &lt; IF($H$68="", 0, $H$68)), $R131,
    FALSE, N("Check if case is 'RIGHT' and x axis value greater than z score"),
    AND($D$68 = "RIGHT", $Q131 &gt; IF($H$68="", 0, $H$68)), $R131,
    FALSE, N("Default case: Return NA()"),
    TRUE, NA()
)</f>
        <v>#N/A</v>
      </c>
      <c r="U131" s="81" t="e" cm="1">
        <f t="array" ref="U131">_xlfn.IFS(
    FALSE, N("Check if X1 shading is ON"),
    $U$48&lt;&gt;"x", NA(),
    FALSE, N("Check if case is 'LEFT' and x axis value less than z score"),
    AND($D$71 = "LEFT", $Q131 &lt; IF($H$71="", 0, $H$71)), $R131,
    FALSE, N("Check if case is 'RIGHT' and x axis value greater than z score"),
    AND($D$71 = "RIGHT", $Q131 &gt; IF($H$71="", 0, $H$71)), $R131,
    FALSE, N("Check if case is 'TWO' and both directions"),
    AND(
        $D$71 = "TWO",
        OR($Q131 &lt; -ABS($H$71), $Q131 &gt; ABS($H$71))
    ), $R131,
    FALSE, N("Default case: Return NA()"),
    TRUE, NA()
)</f>
        <v>#VALUE!</v>
      </c>
      <c r="V131" s="38"/>
      <c r="W131" s="23">
        <v>-0.50000000000000222</v>
      </c>
      <c r="X131" s="23">
        <v>0.182</v>
      </c>
      <c r="Y131" s="23">
        <f t="shared" si="15"/>
        <v>0.182</v>
      </c>
      <c r="Z131" s="23" t="str">
        <f t="shared" si="16"/>
        <v>x</v>
      </c>
    </row>
    <row r="132" spans="1:26" ht="16" x14ac:dyDescent="0.2">
      <c r="A132" s="39"/>
      <c r="B132" s="23"/>
      <c r="C132" s="39">
        <f t="shared" si="26"/>
        <v>3.5</v>
      </c>
      <c r="D132" s="39">
        <f t="shared" si="27"/>
        <v>-0.02</v>
      </c>
      <c r="E132" s="47">
        <v>5.0000000000000001E-3</v>
      </c>
      <c r="F132" s="39"/>
      <c r="G132" s="38"/>
      <c r="H132" s="38"/>
      <c r="I132" s="38"/>
      <c r="J132" s="38"/>
      <c r="K132" s="38"/>
      <c r="L132" s="38"/>
      <c r="M132" s="38"/>
      <c r="N132" s="16"/>
      <c r="O132" s="38"/>
      <c r="P132" s="38"/>
      <c r="Q132" s="46">
        <f t="shared" si="22"/>
        <v>0.41666666666666452</v>
      </c>
      <c r="R132" s="81">
        <f t="shared" si="23"/>
        <v>0.36577236641400274</v>
      </c>
      <c r="S132" s="81" t="e" cm="1">
        <f t="array" ref="S132">_xlfn.IFS(
    FALSE, N("Check if X1 shading is ON"),
    $S$48&lt;&gt;"x", NA(),
    FALSE, N("Check if case is 'LEFT' and x axis value less than z score"),
    AND($D$67 = "LEFT", $Q132 &lt; IF($H$67="", 0, $H$67)), $R132,
    FALSE, N("Check if case is 'RIGHT' and x axis value greater than z score"),
    AND($D$67 = "RIGHT", $Q132 &gt; IF($H$67="", 0, $H$67)), $R132,
    FALSE, N("Check if case is 'TWO' and both directions"),
    AND(
        $D$67 = "TWO",
        OR($Q132 &lt; -ABS($H$67), $Q132 &gt; ABS($H$68))
    ), $R132,
    FALSE, N("Default case: Return NA()"),
    TRUE, NA()
)</f>
        <v>#VALUE!</v>
      </c>
      <c r="T132" s="81" t="e" cm="1">
        <f t="array" ref="T132">_xlfn.IFS(
    FALSE, N("Check if X1 shading is ON"),
    $S$48&lt;&gt;"x", NA(),
    FALSE, N("Check if case is 'LEFT' and x axis value less than z score"),
    AND($D$68 = "LEFT", $Q132 &lt; IF($H$68="", 0, $H$68)), $R132,
    FALSE, N("Check if case is 'RIGHT' and x axis value greater than z score"),
    AND($D$68 = "RIGHT", $Q132 &gt; IF($H$68="", 0, $H$68)), $R132,
    FALSE, N("Default case: Return NA()"),
    TRUE, NA()
)</f>
        <v>#N/A</v>
      </c>
      <c r="U132" s="81" t="e" cm="1">
        <f t="array" ref="U132">_xlfn.IFS(
    FALSE, N("Check if X1 shading is ON"),
    $U$48&lt;&gt;"x", NA(),
    FALSE, N("Check if case is 'LEFT' and x axis value less than z score"),
    AND($D$71 = "LEFT", $Q132 &lt; IF($H$71="", 0, $H$71)), $R132,
    FALSE, N("Check if case is 'RIGHT' and x axis value greater than z score"),
    AND($D$71 = "RIGHT", $Q132 &gt; IF($H$71="", 0, $H$71)), $R132,
    FALSE, N("Check if case is 'TWO' and both directions"),
    AND(
        $D$71 = "TWO",
        OR($Q132 &lt; -ABS($H$71), $Q132 &gt; ABS($H$71))
    ), $R132,
    FALSE, N("Default case: Return NA()"),
    TRUE, NA()
)</f>
        <v>#VALUE!</v>
      </c>
      <c r="V132" s="38"/>
      <c r="W132" s="23">
        <v>-0.33333333333333548</v>
      </c>
      <c r="X132" s="23">
        <v>0.182</v>
      </c>
      <c r="Y132" s="23">
        <f t="shared" si="15"/>
        <v>0.182</v>
      </c>
      <c r="Z132" s="23" t="str">
        <f t="shared" si="16"/>
        <v>x</v>
      </c>
    </row>
    <row r="133" spans="1:26" ht="16" x14ac:dyDescent="0.2">
      <c r="A133" s="39"/>
      <c r="B133" s="23"/>
      <c r="C133" s="23"/>
      <c r="D133" s="39"/>
      <c r="E133" s="39"/>
      <c r="F133" s="39"/>
      <c r="G133" s="38"/>
      <c r="H133" s="38"/>
      <c r="I133" s="38"/>
      <c r="J133" s="38"/>
      <c r="K133" s="38"/>
      <c r="L133" s="38"/>
      <c r="M133" s="38"/>
      <c r="N133" s="16"/>
      <c r="O133" s="38"/>
      <c r="P133" s="38"/>
      <c r="Q133" s="46">
        <f t="shared" si="22"/>
        <v>0.45833333333333121</v>
      </c>
      <c r="R133" s="81">
        <f t="shared" si="23"/>
        <v>0.35916504691680978</v>
      </c>
      <c r="S133" s="81" t="e" cm="1">
        <f t="array" ref="S133">_xlfn.IFS(
    FALSE, N("Check if X1 shading is ON"),
    $S$48&lt;&gt;"x", NA(),
    FALSE, N("Check if case is 'LEFT' and x axis value less than z score"),
    AND($D$67 = "LEFT", $Q133 &lt; IF($H$67="", 0, $H$67)), $R133,
    FALSE, N("Check if case is 'RIGHT' and x axis value greater than z score"),
    AND($D$67 = "RIGHT", $Q133 &gt; IF($H$67="", 0, $H$67)), $R133,
    FALSE, N("Check if case is 'TWO' and both directions"),
    AND(
        $D$67 = "TWO",
        OR($Q133 &lt; -ABS($H$67), $Q133 &gt; ABS($H$68))
    ), $R133,
    FALSE, N("Default case: Return NA()"),
    TRUE, NA()
)</f>
        <v>#VALUE!</v>
      </c>
      <c r="T133" s="81" t="e" cm="1">
        <f t="array" ref="T133">_xlfn.IFS(
    FALSE, N("Check if X1 shading is ON"),
    $S$48&lt;&gt;"x", NA(),
    FALSE, N("Check if case is 'LEFT' and x axis value less than z score"),
    AND($D$68 = "LEFT", $Q133 &lt; IF($H$68="", 0, $H$68)), $R133,
    FALSE, N("Check if case is 'RIGHT' and x axis value greater than z score"),
    AND($D$68 = "RIGHT", $Q133 &gt; IF($H$68="", 0, $H$68)), $R133,
    FALSE, N("Default case: Return NA()"),
    TRUE, NA()
)</f>
        <v>#N/A</v>
      </c>
      <c r="U133" s="81" t="e" cm="1">
        <f t="array" ref="U133">_xlfn.IFS(
    FALSE, N("Check if X1 shading is ON"),
    $U$48&lt;&gt;"x", NA(),
    FALSE, N("Check if case is 'LEFT' and x axis value less than z score"),
    AND($D$71 = "LEFT", $Q133 &lt; IF($H$71="", 0, $H$71)), $R133,
    FALSE, N("Check if case is 'RIGHT' and x axis value greater than z score"),
    AND($D$71 = "RIGHT", $Q133 &gt; IF($H$71="", 0, $H$71)), $R133,
    FALSE, N("Check if case is 'TWO' and both directions"),
    AND(
        $D$71 = "TWO",
        OR($Q133 &lt; -ABS($H$71), $Q133 &gt; ABS($H$71))
    ), $R133,
    FALSE, N("Default case: Return NA()"),
    TRUE, NA()
)</f>
        <v>#VALUE!</v>
      </c>
      <c r="V133" s="38"/>
      <c r="W133" s="23">
        <v>-0.16666666666666879</v>
      </c>
      <c r="X133" s="23">
        <v>0.182</v>
      </c>
      <c r="Y133" s="23">
        <f t="shared" ref="Y133:Y196" si="28">IF($Y$2="x",X133,NA())</f>
        <v>0.182</v>
      </c>
      <c r="Z133" s="23" t="str">
        <f t="shared" ref="Z133:Z196" si="29">IF($G$66="","",$G$66)</f>
        <v>x</v>
      </c>
    </row>
    <row r="134" spans="1:26" ht="19" x14ac:dyDescent="0.25">
      <c r="A134" s="78" t="s">
        <v>444</v>
      </c>
      <c r="B134" s="23"/>
      <c r="C134" s="23"/>
      <c r="D134" s="39"/>
      <c r="E134" s="39"/>
      <c r="F134" s="39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46">
        <f t="shared" si="22"/>
        <v>0.49999999999999789</v>
      </c>
      <c r="R134" s="81">
        <f t="shared" si="23"/>
        <v>0.35206532676429986</v>
      </c>
      <c r="S134" s="81" t="e" cm="1">
        <f t="array" ref="S134">_xlfn.IFS(
    FALSE, N("Check if X1 shading is ON"),
    $S$48&lt;&gt;"x", NA(),
    FALSE, N("Check if case is 'LEFT' and x axis value less than z score"),
    AND($D$67 = "LEFT", $Q134 &lt; IF($H$67="", 0, $H$67)), $R134,
    FALSE, N("Check if case is 'RIGHT' and x axis value greater than z score"),
    AND($D$67 = "RIGHT", $Q134 &gt; IF($H$67="", 0, $H$67)), $R134,
    FALSE, N("Check if case is 'TWO' and both directions"),
    AND(
        $D$67 = "TWO",
        OR($Q134 &lt; -ABS($H$67), $Q134 &gt; ABS($H$68))
    ), $R134,
    FALSE, N("Default case: Return NA()"),
    TRUE, NA()
)</f>
        <v>#VALUE!</v>
      </c>
      <c r="T134" s="81" t="e" cm="1">
        <f t="array" ref="T134">_xlfn.IFS(
    FALSE, N("Check if X1 shading is ON"),
    $S$48&lt;&gt;"x", NA(),
    FALSE, N("Check if case is 'LEFT' and x axis value less than z score"),
    AND($D$68 = "LEFT", $Q134 &lt; IF($H$68="", 0, $H$68)), $R134,
    FALSE, N("Check if case is 'RIGHT' and x axis value greater than z score"),
    AND($D$68 = "RIGHT", $Q134 &gt; IF($H$68="", 0, $H$68)), $R134,
    FALSE, N("Default case: Return NA()"),
    TRUE, NA()
)</f>
        <v>#N/A</v>
      </c>
      <c r="U134" s="81" t="e" cm="1">
        <f t="array" ref="U134">_xlfn.IFS(
    FALSE, N("Check if X1 shading is ON"),
    $U$48&lt;&gt;"x", NA(),
    FALSE, N("Check if case is 'LEFT' and x axis value less than z score"),
    AND($D$71 = "LEFT", $Q134 &lt; IF($H$71="", 0, $H$71)), $R134,
    FALSE, N("Check if case is 'RIGHT' and x axis value greater than z score"),
    AND($D$71 = "RIGHT", $Q134 &gt; IF($H$71="", 0, $H$71)), $R134,
    FALSE, N("Check if case is 'TWO' and both directions"),
    AND(
        $D$71 = "TWO",
        OR($Q134 &lt; -ABS($H$71), $Q134 &gt; ABS($H$71))
    ), $R134,
    FALSE, N("Default case: Return NA()"),
    TRUE, NA()
)</f>
        <v>#VALUE!</v>
      </c>
      <c r="V134" s="38"/>
      <c r="W134" s="23">
        <v>0.16666666666666449</v>
      </c>
      <c r="X134" s="23">
        <v>0.182</v>
      </c>
      <c r="Y134" s="23">
        <f t="shared" si="28"/>
        <v>0.182</v>
      </c>
      <c r="Z134" s="23" t="str">
        <f t="shared" si="29"/>
        <v>x</v>
      </c>
    </row>
    <row r="135" spans="1:26" ht="17" x14ac:dyDescent="0.2">
      <c r="A135" s="44" t="s">
        <v>289</v>
      </c>
      <c r="B135" s="5" t="s">
        <v>290</v>
      </c>
      <c r="C135" s="44" t="s">
        <v>396</v>
      </c>
      <c r="D135" s="45" t="s">
        <v>397</v>
      </c>
      <c r="E135" s="44" t="s">
        <v>398</v>
      </c>
      <c r="F135" s="44" t="s">
        <v>399</v>
      </c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46">
        <f t="shared" si="22"/>
        <v>0.54166666666666452</v>
      </c>
      <c r="R135" s="81">
        <f t="shared" si="23"/>
        <v>0.34450732636471298</v>
      </c>
      <c r="S135" s="81" t="e" cm="1">
        <f t="array" ref="S135">_xlfn.IFS(
    FALSE, N("Check if X1 shading is ON"),
    $S$48&lt;&gt;"x", NA(),
    FALSE, N("Check if case is 'LEFT' and x axis value less than z score"),
    AND($D$67 = "LEFT", $Q135 &lt; IF($H$67="", 0, $H$67)), $R135,
    FALSE, N("Check if case is 'RIGHT' and x axis value greater than z score"),
    AND($D$67 = "RIGHT", $Q135 &gt; IF($H$67="", 0, $H$67)), $R135,
    FALSE, N("Check if case is 'TWO' and both directions"),
    AND(
        $D$67 = "TWO",
        OR($Q135 &lt; -ABS($H$67), $Q135 &gt; ABS($H$68))
    ), $R135,
    FALSE, N("Default case: Return NA()"),
    TRUE, NA()
)</f>
        <v>#VALUE!</v>
      </c>
      <c r="T135" s="81" t="e" cm="1">
        <f t="array" ref="T135">_xlfn.IFS(
    FALSE, N("Check if X1 shading is ON"),
    $S$48&lt;&gt;"x", NA(),
    FALSE, N("Check if case is 'LEFT' and x axis value less than z score"),
    AND($D$68 = "LEFT", $Q135 &lt; IF($H$68="", 0, $H$68)), $R135,
    FALSE, N("Check if case is 'RIGHT' and x axis value greater than z score"),
    AND($D$68 = "RIGHT", $Q135 &gt; IF($H$68="", 0, $H$68)), $R135,
    FALSE, N("Default case: Return NA()"),
    TRUE, NA()
)</f>
        <v>#N/A</v>
      </c>
      <c r="U135" s="81" t="e" cm="1">
        <f t="array" ref="U135">_xlfn.IFS(
    FALSE, N("Check if X1 shading is ON"),
    $U$48&lt;&gt;"x", NA(),
    FALSE, N("Check if case is 'LEFT' and x axis value less than z score"),
    AND($D$71 = "LEFT", $Q135 &lt; IF($H$71="", 0, $H$71)), $R135,
    FALSE, N("Check if case is 'RIGHT' and x axis value greater than z score"),
    AND($D$71 = "RIGHT", $Q135 &gt; IF($H$71="", 0, $H$71)), $R135,
    FALSE, N("Check if case is 'TWO' and both directions"),
    AND(
        $D$71 = "TWO",
        OR($Q135 &lt; -ABS($H$71), $Q135 &gt; ABS($H$71))
    ), $R135,
    FALSE, N("Default case: Return NA()"),
    TRUE, NA()
)</f>
        <v>#VALUE!</v>
      </c>
      <c r="V135" s="38"/>
      <c r="W135" s="23">
        <v>0.33333333333333115</v>
      </c>
      <c r="X135" s="23">
        <v>0.182</v>
      </c>
      <c r="Y135" s="23">
        <f t="shared" si="28"/>
        <v>0.182</v>
      </c>
      <c r="Z135" s="23" t="str">
        <f t="shared" si="29"/>
        <v>x</v>
      </c>
    </row>
    <row r="136" spans="1:26" ht="16" x14ac:dyDescent="0.2">
      <c r="A136" s="82" t="str">
        <f>L50</f>
        <v>x</v>
      </c>
      <c r="B136" s="23">
        <f>-0.05</f>
        <v>-0.05</v>
      </c>
      <c r="C136" s="39">
        <f t="shared" ref="C136:C142" si="30">C115</f>
        <v>-3</v>
      </c>
      <c r="D136" s="39">
        <f>IF(
    A136="x",
    B136,
    NA()
)</f>
        <v>-0.05</v>
      </c>
      <c r="E136" s="125" cm="1">
        <f t="array" ref="E136">_xlfn.IFS(
    $D$69 = "TWO", IF(SUM($E$125:E125) &lt;= 0.5, SUM($E$125:E125), 1 - SUM($E$125:E125)),
    $D$67 = "LEFT", SUM($E$125:E125),
    $D$67 = "RIGHT", 1 - SUM($E$125:E125)
)</f>
        <v>0.995</v>
      </c>
      <c r="F136" s="126" t="str" cm="1">
        <f t="array" ref="F136">_xlfn.IFS(
    $D$67 = "", "",
    AND($D$69 = "TWO", ROWS($E$136:E136) = 1), "⟵ " &amp; TEXT(E136, "#0.0%"),
    AND($D$69 = "TWO", E136 = 50%), TEXT(E136, "#0.0%"),
    AND($D$69 = "TWO", E137 &gt; E136), "⟵ " &amp; TEXT(E136, "#0.0%"),
    AND($D$69 = "TWO", E137 &lt; E136), TEXT(E136, "#0.0%") &amp; " ⟶",
    $D$67 = "LEFT", "⟵ " &amp; TEXT(E136, "#0.0%"),
    $D$67 = "RIGHT", TEXT(E136, "#0.0%") &amp; " ⟶"
)</f>
        <v>99.5% ⟶</v>
      </c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46">
        <f t="shared" si="22"/>
        <v>0.58333333333333115</v>
      </c>
      <c r="R136" s="81">
        <f t="shared" si="23"/>
        <v>0.3365268227449536</v>
      </c>
      <c r="S136" s="81" t="e" cm="1">
        <f t="array" ref="S136">_xlfn.IFS(
    FALSE, N("Check if X1 shading is ON"),
    $S$48&lt;&gt;"x", NA(),
    FALSE, N("Check if case is 'LEFT' and x axis value less than z score"),
    AND($D$67 = "LEFT", $Q136 &lt; IF($H$67="", 0, $H$67)), $R136,
    FALSE, N("Check if case is 'RIGHT' and x axis value greater than z score"),
    AND($D$67 = "RIGHT", $Q136 &gt; IF($H$67="", 0, $H$67)), $R136,
    FALSE, N("Check if case is 'TWO' and both directions"),
    AND(
        $D$67 = "TWO",
        OR($Q136 &lt; -ABS($H$67), $Q136 &gt; ABS($H$68))
    ), $R136,
    FALSE, N("Default case: Return NA()"),
    TRUE, NA()
)</f>
        <v>#VALUE!</v>
      </c>
      <c r="T136" s="81" t="e" cm="1">
        <f t="array" ref="T136">_xlfn.IFS(
    FALSE, N("Check if X1 shading is ON"),
    $S$48&lt;&gt;"x", NA(),
    FALSE, N("Check if case is 'LEFT' and x axis value less than z score"),
    AND($D$68 = "LEFT", $Q136 &lt; IF($H$68="", 0, $H$68)), $R136,
    FALSE, N("Check if case is 'RIGHT' and x axis value greater than z score"),
    AND($D$68 = "RIGHT", $Q136 &gt; IF($H$68="", 0, $H$68)), $R136,
    FALSE, N("Default case: Return NA()"),
    TRUE, NA()
)</f>
        <v>#N/A</v>
      </c>
      <c r="U136" s="81" t="e" cm="1">
        <f t="array" ref="U136">_xlfn.IFS(
    FALSE, N("Check if X1 shading is ON"),
    $U$48&lt;&gt;"x", NA(),
    FALSE, N("Check if case is 'LEFT' and x axis value less than z score"),
    AND($D$71 = "LEFT", $Q136 &lt; IF($H$71="", 0, $H$71)), $R136,
    FALSE, N("Check if case is 'RIGHT' and x axis value greater than z score"),
    AND($D$71 = "RIGHT", $Q136 &gt; IF($H$71="", 0, $H$71)), $R136,
    FALSE, N("Check if case is 'TWO' and both directions"),
    AND(
        $D$71 = "TWO",
        OR($Q136 &lt; -ABS($H$71), $Q136 &gt; ABS($H$71))
    ), $R136,
    FALSE, N("Default case: Return NA()"),
    TRUE, NA()
)</f>
        <v>#VALUE!</v>
      </c>
      <c r="V136" s="38"/>
      <c r="W136" s="23">
        <v>0.49999999999999789</v>
      </c>
      <c r="X136" s="23">
        <v>0.182</v>
      </c>
      <c r="Y136" s="23">
        <f t="shared" si="28"/>
        <v>0.182</v>
      </c>
      <c r="Z136" s="23" t="str">
        <f t="shared" si="29"/>
        <v>x</v>
      </c>
    </row>
    <row r="137" spans="1:26" ht="16" x14ac:dyDescent="0.2">
      <c r="A137" s="39"/>
      <c r="B137" s="23"/>
      <c r="C137" s="39">
        <f t="shared" si="30"/>
        <v>-2</v>
      </c>
      <c r="D137" s="39">
        <f t="shared" ref="D137:D142" si="31">D136</f>
        <v>-0.05</v>
      </c>
      <c r="E137" s="125" cm="1">
        <f t="array" ref="E137">_xlfn.IFS(
    $D$69 = "TWO", IF(SUM($E$125:E126) &lt;= 0.5, SUM($E$125:E126), 1 - SUM($E$125:E126)),
    $D$67 = "LEFT", SUM($E$125:E126),
    $D$67 = "RIGHT", 1 - SUM($E$125:E126)
)</f>
        <v>0.97499999999999998</v>
      </c>
      <c r="F137" s="126" t="str" cm="1">
        <f t="array" ref="F137">_xlfn.IFS(
    $D$67 = "", "",
    AND($D$69 = "TWO", ROWS($E$136:E137) = 1), "⟵ " &amp; TEXT(E137, "#0.0%"),
    AND($D$69 = "TWO", E137 = 50%), TEXT(E137, "#0.0%"),
    AND($D$69 = "TWO", E138 &gt; E137), "⟵ " &amp; TEXT(E137, "#0.0%"),
    AND($D$69 = "TWO", E138 &lt; E137), TEXT(E137, "#0.0%") &amp; " ⟶",
    $D$67 = "LEFT", "⟵ " &amp; TEXT(E137, "#0.0%"),
    $D$67 = "RIGHT", TEXT(E137, "#0.0%") &amp; " ⟶"
)</f>
        <v>97.5% ⟶</v>
      </c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46">
        <f t="shared" si="22"/>
        <v>0.62499999999999778</v>
      </c>
      <c r="R137" s="81">
        <f t="shared" si="23"/>
        <v>0.32816096855037552</v>
      </c>
      <c r="S137" s="81" t="e" cm="1">
        <f t="array" ref="S137">_xlfn.IFS(
    FALSE, N("Check if X1 shading is ON"),
    $S$48&lt;&gt;"x", NA(),
    FALSE, N("Check if case is 'LEFT' and x axis value less than z score"),
    AND($D$67 = "LEFT", $Q137 &lt; IF($H$67="", 0, $H$67)), $R137,
    FALSE, N("Check if case is 'RIGHT' and x axis value greater than z score"),
    AND($D$67 = "RIGHT", $Q137 &gt; IF($H$67="", 0, $H$67)), $R137,
    FALSE, N("Check if case is 'TWO' and both directions"),
    AND(
        $D$67 = "TWO",
        OR($Q137 &lt; -ABS($H$67), $Q137 &gt; ABS($H$68))
    ), $R137,
    FALSE, N("Default case: Return NA()"),
    TRUE, NA()
)</f>
        <v>#VALUE!</v>
      </c>
      <c r="T137" s="81" t="e" cm="1">
        <f t="array" ref="T137">_xlfn.IFS(
    FALSE, N("Check if X1 shading is ON"),
    $S$48&lt;&gt;"x", NA(),
    FALSE, N("Check if case is 'LEFT' and x axis value less than z score"),
    AND($D$68 = "LEFT", $Q137 &lt; IF($H$68="", 0, $H$68)), $R137,
    FALSE, N("Check if case is 'RIGHT' and x axis value greater than z score"),
    AND($D$68 = "RIGHT", $Q137 &gt; IF($H$68="", 0, $H$68)), $R137,
    FALSE, N("Default case: Return NA()"),
    TRUE, NA()
)</f>
        <v>#N/A</v>
      </c>
      <c r="U137" s="81" t="e" cm="1">
        <f t="array" ref="U137">_xlfn.IFS(
    FALSE, N("Check if X1 shading is ON"),
    $U$48&lt;&gt;"x", NA(),
    FALSE, N("Check if case is 'LEFT' and x axis value less than z score"),
    AND($D$71 = "LEFT", $Q137 &lt; IF($H$71="", 0, $H$71)), $R137,
    FALSE, N("Check if case is 'RIGHT' and x axis value greater than z score"),
    AND($D$71 = "RIGHT", $Q137 &gt; IF($H$71="", 0, $H$71)), $R137,
    FALSE, N("Check if case is 'TWO' and both directions"),
    AND(
        $D$71 = "TWO",
        OR($Q137 &lt; -ABS($H$71), $Q137 &gt; ABS($H$71))
    ), $R137,
    FALSE, N("Default case: Return NA()"),
    TRUE, NA()
)</f>
        <v>#VALUE!</v>
      </c>
      <c r="V137" s="38"/>
      <c r="W137" s="23">
        <v>0.66666666666666441</v>
      </c>
      <c r="X137" s="23">
        <v>0.182</v>
      </c>
      <c r="Y137" s="23">
        <f t="shared" si="28"/>
        <v>0.182</v>
      </c>
      <c r="Z137" s="23" t="str">
        <f t="shared" si="29"/>
        <v>x</v>
      </c>
    </row>
    <row r="138" spans="1:26" ht="16" x14ac:dyDescent="0.2">
      <c r="A138" s="39"/>
      <c r="B138" s="23"/>
      <c r="C138" s="39">
        <f t="shared" si="30"/>
        <v>-1</v>
      </c>
      <c r="D138" s="39">
        <f t="shared" si="31"/>
        <v>-0.05</v>
      </c>
      <c r="E138" s="125" cm="1">
        <f t="array" ref="E138">_xlfn.IFS(
    $D$69 = "TWO", IF(SUM($E$125:E127) &lt;= 0.5, SUM($E$125:E127), 1 - SUM($E$125:E127)),
    $D$67 = "LEFT", SUM($E$125:E127),
    $D$67 = "RIGHT", 1 - SUM($E$125:E127)
)</f>
        <v>0.84</v>
      </c>
      <c r="F138" s="126" t="str" cm="1">
        <f t="array" ref="F138">_xlfn.IFS(
    $D$67 = "", "",
    AND($D$69 = "TWO", ROWS($E$136:E138) = 1), "⟵ " &amp; TEXT(E138, "#0.0%"),
    AND($D$69 = "TWO", E138 = 50%), TEXT(E138, "#0.0%"),
    AND($D$69 = "TWO", E139 &gt; E138), "⟵ " &amp; TEXT(E138, "#0.0%"),
    AND($D$69 = "TWO", E139 &lt; E138), TEXT(E138, "#0.0%") &amp; " ⟶",
    $D$67 = "LEFT", "⟵ " &amp; TEXT(E138, "#0.0%"),
    $D$67 = "RIGHT", TEXT(E138, "#0.0%") &amp; " ⟶"
)</f>
        <v>84.0% ⟶</v>
      </c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46">
        <f t="shared" si="22"/>
        <v>0.66666666666666441</v>
      </c>
      <c r="R138" s="81">
        <f t="shared" si="23"/>
        <v>0.31944800552235275</v>
      </c>
      <c r="S138" s="81" t="e" cm="1">
        <f t="array" ref="S138">_xlfn.IFS(
    FALSE, N("Check if X1 shading is ON"),
    $S$48&lt;&gt;"x", NA(),
    FALSE, N("Check if case is 'LEFT' and x axis value less than z score"),
    AND($D$67 = "LEFT", $Q138 &lt; IF($H$67="", 0, $H$67)), $R138,
    FALSE, N("Check if case is 'RIGHT' and x axis value greater than z score"),
    AND($D$67 = "RIGHT", $Q138 &gt; IF($H$67="", 0, $H$67)), $R138,
    FALSE, N("Check if case is 'TWO' and both directions"),
    AND(
        $D$67 = "TWO",
        OR($Q138 &lt; -ABS($H$67), $Q138 &gt; ABS($H$68))
    ), $R138,
    FALSE, N("Default case: Return NA()"),
    TRUE, NA()
)</f>
        <v>#VALUE!</v>
      </c>
      <c r="T138" s="81" t="e" cm="1">
        <f t="array" ref="T138">_xlfn.IFS(
    FALSE, N("Check if X1 shading is ON"),
    $S$48&lt;&gt;"x", NA(),
    FALSE, N("Check if case is 'LEFT' and x axis value less than z score"),
    AND($D$68 = "LEFT", $Q138 &lt; IF($H$68="", 0, $H$68)), $R138,
    FALSE, N("Check if case is 'RIGHT' and x axis value greater than z score"),
    AND($D$68 = "RIGHT", $Q138 &gt; IF($H$68="", 0, $H$68)), $R138,
    FALSE, N("Default case: Return NA()"),
    TRUE, NA()
)</f>
        <v>#N/A</v>
      </c>
      <c r="U138" s="81" t="e" cm="1">
        <f t="array" ref="U138">_xlfn.IFS(
    FALSE, N("Check if X1 shading is ON"),
    $U$48&lt;&gt;"x", NA(),
    FALSE, N("Check if case is 'LEFT' and x axis value less than z score"),
    AND($D$71 = "LEFT", $Q138 &lt; IF($H$71="", 0, $H$71)), $R138,
    FALSE, N("Check if case is 'RIGHT' and x axis value greater than z score"),
    AND($D$71 = "RIGHT", $Q138 &gt; IF($H$71="", 0, $H$71)), $R138,
    FALSE, N("Check if case is 'TWO' and both directions"),
    AND(
        $D$71 = "TWO",
        OR($Q138 &lt; -ABS($H$71), $Q138 &gt; ABS($H$71))
    ), $R138,
    FALSE, N("Default case: Return NA()"),
    TRUE, NA()
)</f>
        <v>#VALUE!</v>
      </c>
      <c r="V138" s="38"/>
      <c r="W138" s="23">
        <v>0.83333333333333093</v>
      </c>
      <c r="X138" s="23">
        <v>0.182</v>
      </c>
      <c r="Y138" s="23">
        <f t="shared" si="28"/>
        <v>0.182</v>
      </c>
      <c r="Z138" s="23" t="str">
        <f t="shared" si="29"/>
        <v>x</v>
      </c>
    </row>
    <row r="139" spans="1:26" ht="16" x14ac:dyDescent="0.2">
      <c r="A139" s="39"/>
      <c r="B139" s="23"/>
      <c r="C139" s="39">
        <f t="shared" si="30"/>
        <v>0</v>
      </c>
      <c r="D139" s="39">
        <f t="shared" si="31"/>
        <v>-0.05</v>
      </c>
      <c r="E139" s="125" cm="1">
        <f t="array" ref="E139">_xlfn.IFS(
    $D$69 = "TWO", IF(SUM($E$125:E128) &lt;= 0.5, SUM($E$125:E128), 1 - SUM($E$125:E128)),
    $D$67 = "LEFT", SUM($E$125:E128),
    $D$67 = "RIGHT", 1 - SUM($E$125:E128)
)</f>
        <v>0.5</v>
      </c>
      <c r="F139" s="126" t="str" cm="1">
        <f t="array" ref="F139">_xlfn.IFS(
    $D$67 = "", "",
    AND($D$69 = "TWO", ROWS($E$136:E139) = 1), "⟵ " &amp; TEXT(E139, "#0.0%"),
    AND($D$69 = "TWO", E139 = 50%), TEXT(E139, "#0.0%"),
    AND($D$69 = "TWO", E140 &gt; E139), "⟵ " &amp; TEXT(E139, "#0.0%"),
    AND($D$69 = "TWO", E140 &lt; E139), TEXT(E139, "#0.0%") &amp; " ⟶",
    $D$67 = "LEFT", "⟵ " &amp; TEXT(E139, "#0.0%"),
    $D$67 = "RIGHT", TEXT(E139, "#0.0%") &amp; " ⟶"
)</f>
        <v>50.0% ⟶</v>
      </c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46">
        <f t="shared" si="22"/>
        <v>0.70833333333333104</v>
      </c>
      <c r="R139" s="81">
        <f t="shared" si="23"/>
        <v>0.31042697552584309</v>
      </c>
      <c r="S139" s="81" t="e" cm="1">
        <f t="array" ref="S139">_xlfn.IFS(
    FALSE, N("Check if X1 shading is ON"),
    $S$48&lt;&gt;"x", NA(),
    FALSE, N("Check if case is 'LEFT' and x axis value less than z score"),
    AND($D$67 = "LEFT", $Q139 &lt; IF($H$67="", 0, $H$67)), $R139,
    FALSE, N("Check if case is 'RIGHT' and x axis value greater than z score"),
    AND($D$67 = "RIGHT", $Q139 &gt; IF($H$67="", 0, $H$67)), $R139,
    FALSE, N("Check if case is 'TWO' and both directions"),
    AND(
        $D$67 = "TWO",
        OR($Q139 &lt; -ABS($H$67), $Q139 &gt; ABS($H$68))
    ), $R139,
    FALSE, N("Default case: Return NA()"),
    TRUE, NA()
)</f>
        <v>#VALUE!</v>
      </c>
      <c r="T139" s="81" t="e" cm="1">
        <f t="array" ref="T139">_xlfn.IFS(
    FALSE, N("Check if X1 shading is ON"),
    $S$48&lt;&gt;"x", NA(),
    FALSE, N("Check if case is 'LEFT' and x axis value less than z score"),
    AND($D$68 = "LEFT", $Q139 &lt; IF($H$68="", 0, $H$68)), $R139,
    FALSE, N("Check if case is 'RIGHT' and x axis value greater than z score"),
    AND($D$68 = "RIGHT", $Q139 &gt; IF($H$68="", 0, $H$68)), $R139,
    FALSE, N("Default case: Return NA()"),
    TRUE, NA()
)</f>
        <v>#N/A</v>
      </c>
      <c r="U139" s="81" t="e" cm="1">
        <f t="array" ref="U139">_xlfn.IFS(
    FALSE, N("Check if X1 shading is ON"),
    $U$48&lt;&gt;"x", NA(),
    FALSE, N("Check if case is 'LEFT' and x axis value less than z score"),
    AND($D$71 = "LEFT", $Q139 &lt; IF($H$71="", 0, $H$71)), $R139,
    FALSE, N("Check if case is 'RIGHT' and x axis value greater than z score"),
    AND($D$71 = "RIGHT", $Q139 &gt; IF($H$71="", 0, $H$71)), $R139,
    FALSE, N("Check if case is 'TWO' and both directions"),
    AND(
        $D$71 = "TWO",
        OR($Q139 &lt; -ABS($H$71), $Q139 &gt; ABS($H$71))
    ), $R139,
    FALSE, N("Default case: Return NA()"),
    TRUE, NA()
)</f>
        <v>#VALUE!</v>
      </c>
      <c r="V139" s="38"/>
      <c r="W139" s="23">
        <v>1.1666666666666643</v>
      </c>
      <c r="X139" s="23">
        <v>0.182</v>
      </c>
      <c r="Y139" s="23">
        <f t="shared" si="28"/>
        <v>0.182</v>
      </c>
      <c r="Z139" s="23" t="str">
        <f t="shared" si="29"/>
        <v>x</v>
      </c>
    </row>
    <row r="140" spans="1:26" ht="16" x14ac:dyDescent="0.2">
      <c r="A140" s="39"/>
      <c r="B140" s="23"/>
      <c r="C140" s="39">
        <f t="shared" si="30"/>
        <v>1</v>
      </c>
      <c r="D140" s="39">
        <f t="shared" si="31"/>
        <v>-0.05</v>
      </c>
      <c r="E140" s="125" cm="1">
        <f t="array" ref="E140">_xlfn.IFS(
    $D$69 = "TWO", IF(SUM($E$125:E129) &lt;= 0.5, SUM($E$125:E129), 1 - SUM($E$125:E129)),
    $D$67 = "LEFT", SUM($E$125:E129),
    $D$67 = "RIGHT", 1 - SUM($E$125:E129)
)</f>
        <v>0.15999999999999992</v>
      </c>
      <c r="F140" s="126" t="str" cm="1">
        <f t="array" ref="F140">_xlfn.IFS(
    $D$67 = "", "",
    AND($D$69 = "TWO", ROWS($E$136:E140) = 1), "⟵ " &amp; TEXT(E140, "#0.0%"),
    AND($D$69 = "TWO", E140 = 50%), TEXT(E140, "#0.0%"),
    AND($D$69 = "TWO", E141 &gt; E140), "⟵ " &amp; TEXT(E140, "#0.0%"),
    AND($D$69 = "TWO", E141 &lt; E140), TEXT(E140, "#0.0%") &amp; " ⟶",
    $D$67 = "LEFT", "⟵ " &amp; TEXT(E140, "#0.0%"),
    $D$67 = "RIGHT", TEXT(E140, "#0.0%") &amp; " ⟶"
)</f>
        <v>16.0% ⟶</v>
      </c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46">
        <f t="shared" si="22"/>
        <v>0.74999999999999767</v>
      </c>
      <c r="R140" s="81">
        <f t="shared" si="23"/>
        <v>0.30113743215480498</v>
      </c>
      <c r="S140" s="81" t="e" cm="1">
        <f t="array" ref="S140">_xlfn.IFS(
    FALSE, N("Check if X1 shading is ON"),
    $S$48&lt;&gt;"x", NA(),
    FALSE, N("Check if case is 'LEFT' and x axis value less than z score"),
    AND($D$67 = "LEFT", $Q140 &lt; IF($H$67="", 0, $H$67)), $R140,
    FALSE, N("Check if case is 'RIGHT' and x axis value greater than z score"),
    AND($D$67 = "RIGHT", $Q140 &gt; IF($H$67="", 0, $H$67)), $R140,
    FALSE, N("Check if case is 'TWO' and both directions"),
    AND(
        $D$67 = "TWO",
        OR($Q140 &lt; -ABS($H$67), $Q140 &gt; ABS($H$68))
    ), $R140,
    FALSE, N("Default case: Return NA()"),
    TRUE, NA()
)</f>
        <v>#VALUE!</v>
      </c>
      <c r="T140" s="81" t="e" cm="1">
        <f t="array" ref="T140">_xlfn.IFS(
    FALSE, N("Check if X1 shading is ON"),
    $S$48&lt;&gt;"x", NA(),
    FALSE, N("Check if case is 'LEFT' and x axis value less than z score"),
    AND($D$68 = "LEFT", $Q140 &lt; IF($H$68="", 0, $H$68)), $R140,
    FALSE, N("Check if case is 'RIGHT' and x axis value greater than z score"),
    AND($D$68 = "RIGHT", $Q140 &gt; IF($H$68="", 0, $H$68)), $R140,
    FALSE, N("Default case: Return NA()"),
    TRUE, NA()
)</f>
        <v>#N/A</v>
      </c>
      <c r="U140" s="81" t="e" cm="1">
        <f t="array" ref="U140">_xlfn.IFS(
    FALSE, N("Check if X1 shading is ON"),
    $U$48&lt;&gt;"x", NA(),
    FALSE, N("Check if case is 'LEFT' and x axis value less than z score"),
    AND($D$71 = "LEFT", $Q140 &lt; IF($H$71="", 0, $H$71)), $R140,
    FALSE, N("Check if case is 'RIGHT' and x axis value greater than z score"),
    AND($D$71 = "RIGHT", $Q140 &gt; IF($H$71="", 0, $H$71)), $R140,
    FALSE, N("Check if case is 'TWO' and both directions"),
    AND(
        $D$71 = "TWO",
        OR($Q140 &lt; -ABS($H$71), $Q140 &gt; ABS($H$71))
    ), $R140,
    FALSE, N("Default case: Return NA()"),
    TRUE, NA()
)</f>
        <v>#VALUE!</v>
      </c>
      <c r="V140" s="38"/>
      <c r="W140" s="23">
        <v>-0.83333333333333526</v>
      </c>
      <c r="X140" s="23">
        <v>0.20599999999999999</v>
      </c>
      <c r="Y140" s="23">
        <f t="shared" si="28"/>
        <v>0.20599999999999999</v>
      </c>
      <c r="Z140" s="23" t="str">
        <f t="shared" si="29"/>
        <v>x</v>
      </c>
    </row>
    <row r="141" spans="1:26" ht="16" x14ac:dyDescent="0.2">
      <c r="A141" s="39"/>
      <c r="B141" s="23"/>
      <c r="C141" s="39">
        <f t="shared" si="30"/>
        <v>2</v>
      </c>
      <c r="D141" s="39">
        <f t="shared" si="31"/>
        <v>-0.05</v>
      </c>
      <c r="E141" s="125" cm="1">
        <f t="array" ref="E141">_xlfn.IFS(
    $D$69 = "TWO", IF(SUM($E$125:E130) &lt;= 0.5, SUM($E$125:E130), 1 - SUM($E$125:E130)),
    $D$67 = "LEFT", SUM($E$125:E130),
    $D$67 = "RIGHT", 1 - SUM($E$125:E130)
)</f>
        <v>2.4999999999999911E-2</v>
      </c>
      <c r="F141" s="126" t="str" cm="1">
        <f t="array" ref="F141">_xlfn.IFS(
    $D$67 = "", "",
    AND($D$69 = "TWO", ROWS($E$136:E141) = 1), "⟵ " &amp; TEXT(E141, "#0.0%"),
    AND($D$69 = "TWO", E141 = 50%), TEXT(E141, "#0.0%"),
    AND($D$69 = "TWO", E142 &gt; E141), "⟵ " &amp; TEXT(E141, "#0.0%"),
    AND($D$69 = "TWO", E142 &lt; E141), TEXT(E141, "#0.0%") &amp; " ⟶",
    $D$67 = "LEFT", "⟵ " &amp; TEXT(E141, "#0.0%"),
    $D$67 = "RIGHT", TEXT(E141, "#0.0%") &amp; " ⟶"
)</f>
        <v>2.5% ⟶</v>
      </c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46">
        <f t="shared" si="22"/>
        <v>0.7916666666666643</v>
      </c>
      <c r="R141" s="81">
        <f t="shared" si="23"/>
        <v>0.29161915585865616</v>
      </c>
      <c r="S141" s="81" t="e" cm="1">
        <f t="array" ref="S141">_xlfn.IFS(
    FALSE, N("Check if X1 shading is ON"),
    $S$48&lt;&gt;"x", NA(),
    FALSE, N("Check if case is 'LEFT' and x axis value less than z score"),
    AND($D$67 = "LEFT", $Q141 &lt; IF($H$67="", 0, $H$67)), $R141,
    FALSE, N("Check if case is 'RIGHT' and x axis value greater than z score"),
    AND($D$67 = "RIGHT", $Q141 &gt; IF($H$67="", 0, $H$67)), $R141,
    FALSE, N("Check if case is 'TWO' and both directions"),
    AND(
        $D$67 = "TWO",
        OR($Q141 &lt; -ABS($H$67), $Q141 &gt; ABS($H$68))
    ), $R141,
    FALSE, N("Default case: Return NA()"),
    TRUE, NA()
)</f>
        <v>#VALUE!</v>
      </c>
      <c r="T141" s="81" t="e" cm="1">
        <f t="array" ref="T141">_xlfn.IFS(
    FALSE, N("Check if X1 shading is ON"),
    $S$48&lt;&gt;"x", NA(),
    FALSE, N("Check if case is 'LEFT' and x axis value less than z score"),
    AND($D$68 = "LEFT", $Q141 &lt; IF($H$68="", 0, $H$68)), $R141,
    FALSE, N("Check if case is 'RIGHT' and x axis value greater than z score"),
    AND($D$68 = "RIGHT", $Q141 &gt; IF($H$68="", 0, $H$68)), $R141,
    FALSE, N("Default case: Return NA()"),
    TRUE, NA()
)</f>
        <v>#N/A</v>
      </c>
      <c r="U141" s="81" t="e" cm="1">
        <f t="array" ref="U141">_xlfn.IFS(
    FALSE, N("Check if X1 shading is ON"),
    $U$48&lt;&gt;"x", NA(),
    FALSE, N("Check if case is 'LEFT' and x axis value less than z score"),
    AND($D$71 = "LEFT", $Q141 &lt; IF($H$71="", 0, $H$71)), $R141,
    FALSE, N("Check if case is 'RIGHT' and x axis value greater than z score"),
    AND($D$71 = "RIGHT", $Q141 &gt; IF($H$71="", 0, $H$71)), $R141,
    FALSE, N("Check if case is 'TWO' and both directions"),
    AND(
        $D$71 = "TWO",
        OR($Q141 &lt; -ABS($H$71), $Q141 &gt; ABS($H$71))
    ), $R141,
    FALSE, N("Default case: Return NA()"),
    TRUE, NA()
)</f>
        <v>#VALUE!</v>
      </c>
      <c r="V141" s="38"/>
      <c r="W141" s="23">
        <v>-0.66666666666666874</v>
      </c>
      <c r="X141" s="23">
        <v>0.20599999999999999</v>
      </c>
      <c r="Y141" s="23">
        <f t="shared" si="28"/>
        <v>0.20599999999999999</v>
      </c>
      <c r="Z141" s="23" t="str">
        <f t="shared" si="29"/>
        <v>x</v>
      </c>
    </row>
    <row r="142" spans="1:26" ht="16" x14ac:dyDescent="0.2">
      <c r="A142" s="39"/>
      <c r="B142" s="23"/>
      <c r="C142" s="39">
        <f t="shared" si="30"/>
        <v>3</v>
      </c>
      <c r="D142" s="39">
        <f t="shared" si="31"/>
        <v>-0.05</v>
      </c>
      <c r="E142" s="125" cm="1">
        <f t="array" ref="E142">_xlfn.IFS(
    $D$69 = "TWO", IF(SUM($E$125:E131) &lt;= 0.5, SUM($E$125:E131), 1 - SUM($E$125:E131)),
    $D$67 = "LEFT", SUM($E$125:E131),
    $D$67 = "RIGHT", 1 - SUM($E$125:E131)
)</f>
        <v>4.9999999999998934E-3</v>
      </c>
      <c r="F142" s="126" t="str" cm="1">
        <f t="array" ref="F142">_xlfn.IFS(
    $D$67 = "", "",
    AND($D$69 = "TWO", ROWS($E$136:E142) = 1), "⟵ " &amp; TEXT(E142, "#0.0%"),
    AND($D$69 = "TWO", E142 = 50%), TEXT(E142, "#0.0%"),
    AND($D$69 = "TWO", E143 &gt; E142), "⟵ " &amp; TEXT(E142, "#0.0%"),
    AND($D$69 = "TWO", E143 &lt; E142), TEXT(E142, "#0.0%") &amp; " ⟶",
    $D$67 = "LEFT", "⟵ " &amp; TEXT(E142, "#0.0%"),
    $D$67 = "RIGHT", TEXT(E142, "#0.0%") &amp; " ⟶"
)</f>
        <v>0.5% ⟶</v>
      </c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46">
        <f t="shared" si="22"/>
        <v>0.83333333333333093</v>
      </c>
      <c r="R142" s="81">
        <f t="shared" si="23"/>
        <v>0.2819118754103031</v>
      </c>
      <c r="S142" s="81" t="e" cm="1">
        <f t="array" ref="S142">_xlfn.IFS(
    FALSE, N("Check if X1 shading is ON"),
    $S$48&lt;&gt;"x", NA(),
    FALSE, N("Check if case is 'LEFT' and x axis value less than z score"),
    AND($D$67 = "LEFT", $Q142 &lt; IF($H$67="", 0, $H$67)), $R142,
    FALSE, N("Check if case is 'RIGHT' and x axis value greater than z score"),
    AND($D$67 = "RIGHT", $Q142 &gt; IF($H$67="", 0, $H$67)), $R142,
    FALSE, N("Check if case is 'TWO' and both directions"),
    AND(
        $D$67 = "TWO",
        OR($Q142 &lt; -ABS($H$67), $Q142 &gt; ABS($H$68))
    ), $R142,
    FALSE, N("Default case: Return NA()"),
    TRUE, NA()
)</f>
        <v>#VALUE!</v>
      </c>
      <c r="T142" s="81" t="e" cm="1">
        <f t="array" ref="T142">_xlfn.IFS(
    FALSE, N("Check if X1 shading is ON"),
    $S$48&lt;&gt;"x", NA(),
    FALSE, N("Check if case is 'LEFT' and x axis value less than z score"),
    AND($D$68 = "LEFT", $Q142 &lt; IF($H$68="", 0, $H$68)), $R142,
    FALSE, N("Check if case is 'RIGHT' and x axis value greater than z score"),
    AND($D$68 = "RIGHT", $Q142 &gt; IF($H$68="", 0, $H$68)), $R142,
    FALSE, N("Default case: Return NA()"),
    TRUE, NA()
)</f>
        <v>#N/A</v>
      </c>
      <c r="U142" s="81" t="e" cm="1">
        <f t="array" ref="U142">_xlfn.IFS(
    FALSE, N("Check if X1 shading is ON"),
    $U$48&lt;&gt;"x", NA(),
    FALSE, N("Check if case is 'LEFT' and x axis value less than z score"),
    AND($D$71 = "LEFT", $Q142 &lt; IF($H$71="", 0, $H$71)), $R142,
    FALSE, N("Check if case is 'RIGHT' and x axis value greater than z score"),
    AND($D$71 = "RIGHT", $Q142 &gt; IF($H$71="", 0, $H$71)), $R142,
    FALSE, N("Check if case is 'TWO' and both directions"),
    AND(
        $D$71 = "TWO",
        OR($Q142 &lt; -ABS($H$71), $Q142 &gt; ABS($H$71))
    ), $R142,
    FALSE, N("Default case: Return NA()"),
    TRUE, NA()
)</f>
        <v>#VALUE!</v>
      </c>
      <c r="V142" s="38"/>
      <c r="W142" s="23">
        <v>-0.50000000000000222</v>
      </c>
      <c r="X142" s="23">
        <v>0.20599999999999999</v>
      </c>
      <c r="Y142" s="23">
        <f t="shared" si="28"/>
        <v>0.20599999999999999</v>
      </c>
      <c r="Z142" s="23" t="str">
        <f t="shared" si="29"/>
        <v>x</v>
      </c>
    </row>
    <row r="143" spans="1:26" ht="16" x14ac:dyDescent="0.2">
      <c r="A143" s="39"/>
      <c r="B143" s="23"/>
      <c r="C143" s="23"/>
      <c r="D143" s="39"/>
      <c r="E143" s="39"/>
      <c r="F143" s="39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46">
        <f t="shared" si="22"/>
        <v>0.87499999999999756</v>
      </c>
      <c r="R143" s="81">
        <f t="shared" si="23"/>
        <v>0.27205499837854408</v>
      </c>
      <c r="S143" s="81" t="e" cm="1">
        <f t="array" ref="S143">_xlfn.IFS(
    FALSE, N("Check if X1 shading is ON"),
    $S$48&lt;&gt;"x", NA(),
    FALSE, N("Check if case is 'LEFT' and x axis value less than z score"),
    AND($D$67 = "LEFT", $Q143 &lt; IF($H$67="", 0, $H$67)), $R143,
    FALSE, N("Check if case is 'RIGHT' and x axis value greater than z score"),
    AND($D$67 = "RIGHT", $Q143 &gt; IF($H$67="", 0, $H$67)), $R143,
    FALSE, N("Check if case is 'TWO' and both directions"),
    AND(
        $D$67 = "TWO",
        OR($Q143 &lt; -ABS($H$67), $Q143 &gt; ABS($H$68))
    ), $R143,
    FALSE, N("Default case: Return NA()"),
    TRUE, NA()
)</f>
        <v>#VALUE!</v>
      </c>
      <c r="T143" s="81" t="e" cm="1">
        <f t="array" ref="T143">_xlfn.IFS(
    FALSE, N("Check if X1 shading is ON"),
    $S$48&lt;&gt;"x", NA(),
    FALSE, N("Check if case is 'LEFT' and x axis value less than z score"),
    AND($D$68 = "LEFT", $Q143 &lt; IF($H$68="", 0, $H$68)), $R143,
    FALSE, N("Check if case is 'RIGHT' and x axis value greater than z score"),
    AND($D$68 = "RIGHT", $Q143 &gt; IF($H$68="", 0, $H$68)), $R143,
    FALSE, N("Default case: Return NA()"),
    TRUE, NA()
)</f>
        <v>#N/A</v>
      </c>
      <c r="U143" s="81" t="e" cm="1">
        <f t="array" ref="U143">_xlfn.IFS(
    FALSE, N("Check if X1 shading is ON"),
    $U$48&lt;&gt;"x", NA(),
    FALSE, N("Check if case is 'LEFT' and x axis value less than z score"),
    AND($D$71 = "LEFT", $Q143 &lt; IF($H$71="", 0, $H$71)), $R143,
    FALSE, N("Check if case is 'RIGHT' and x axis value greater than z score"),
    AND($D$71 = "RIGHT", $Q143 &gt; IF($H$71="", 0, $H$71)), $R143,
    FALSE, N("Check if case is 'TWO' and both directions"),
    AND(
        $D$71 = "TWO",
        OR($Q143 &lt; -ABS($H$71), $Q143 &gt; ABS($H$71))
    ), $R143,
    FALSE, N("Default case: Return NA()"),
    TRUE, NA()
)</f>
        <v>#VALUE!</v>
      </c>
      <c r="V143" s="38"/>
      <c r="W143" s="23">
        <v>-0.33333333333333548</v>
      </c>
      <c r="X143" s="23">
        <v>0.20599999999999999</v>
      </c>
      <c r="Y143" s="23">
        <f t="shared" si="28"/>
        <v>0.20599999999999999</v>
      </c>
      <c r="Z143" s="23" t="str">
        <f t="shared" si="29"/>
        <v>x</v>
      </c>
    </row>
    <row r="144" spans="1:26" ht="19" x14ac:dyDescent="0.25">
      <c r="A144" s="78" t="s">
        <v>400</v>
      </c>
      <c r="B144" s="23"/>
      <c r="C144" s="23"/>
      <c r="D144" s="39"/>
      <c r="E144" s="39"/>
      <c r="F144" s="39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46">
        <f t="shared" si="22"/>
        <v>0.91666666666666419</v>
      </c>
      <c r="R144" s="81">
        <f t="shared" si="23"/>
        <v>0.262087353078302</v>
      </c>
      <c r="S144" s="81" t="e" cm="1">
        <f t="array" ref="S144">_xlfn.IFS(
    FALSE, N("Check if X1 shading is ON"),
    $S$48&lt;&gt;"x", NA(),
    FALSE, N("Check if case is 'LEFT' and x axis value less than z score"),
    AND($D$67 = "LEFT", $Q144 &lt; IF($H$67="", 0, $H$67)), $R144,
    FALSE, N("Check if case is 'RIGHT' and x axis value greater than z score"),
    AND($D$67 = "RIGHT", $Q144 &gt; IF($H$67="", 0, $H$67)), $R144,
    FALSE, N("Check if case is 'TWO' and both directions"),
    AND(
        $D$67 = "TWO",
        OR($Q144 &lt; -ABS($H$67), $Q144 &gt; ABS($H$68))
    ), $R144,
    FALSE, N("Default case: Return NA()"),
    TRUE, NA()
)</f>
        <v>#VALUE!</v>
      </c>
      <c r="T144" s="81" t="e" cm="1">
        <f t="array" ref="T144">_xlfn.IFS(
    FALSE, N("Check if X1 shading is ON"),
    $S$48&lt;&gt;"x", NA(),
    FALSE, N("Check if case is 'LEFT' and x axis value less than z score"),
    AND($D$68 = "LEFT", $Q144 &lt; IF($H$68="", 0, $H$68)), $R144,
    FALSE, N("Check if case is 'RIGHT' and x axis value greater than z score"),
    AND($D$68 = "RIGHT", $Q144 &gt; IF($H$68="", 0, $H$68)), $R144,
    FALSE, N("Default case: Return NA()"),
    TRUE, NA()
)</f>
        <v>#N/A</v>
      </c>
      <c r="U144" s="81" t="e" cm="1">
        <f t="array" ref="U144">_xlfn.IFS(
    FALSE, N("Check if X1 shading is ON"),
    $U$48&lt;&gt;"x", NA(),
    FALSE, N("Check if case is 'LEFT' and x axis value less than z score"),
    AND($D$71 = "LEFT", $Q144 &lt; IF($H$71="", 0, $H$71)), $R144,
    FALSE, N("Check if case is 'RIGHT' and x axis value greater than z score"),
    AND($D$71 = "RIGHT", $Q144 &gt; IF($H$71="", 0, $H$71)), $R144,
    FALSE, N("Check if case is 'TWO' and both directions"),
    AND(
        $D$71 = "TWO",
        OR($Q144 &lt; -ABS($H$71), $Q144 &gt; ABS($H$71))
    ), $R144,
    FALSE, N("Default case: Return NA()"),
    TRUE, NA()
)</f>
        <v>#VALUE!</v>
      </c>
      <c r="V144" s="38"/>
      <c r="W144" s="23">
        <v>-0.16666666666666879</v>
      </c>
      <c r="X144" s="23">
        <v>0.20599999999999999</v>
      </c>
      <c r="Y144" s="23">
        <f t="shared" si="28"/>
        <v>0.20599999999999999</v>
      </c>
      <c r="Z144" s="23" t="str">
        <f t="shared" si="29"/>
        <v>x</v>
      </c>
    </row>
    <row r="145" spans="1:26" ht="51" x14ac:dyDescent="0.2">
      <c r="A145" s="44" t="s">
        <v>289</v>
      </c>
      <c r="B145" s="5" t="s">
        <v>290</v>
      </c>
      <c r="C145" s="45" t="str">
        <f>LEFT(A144,6)&amp;" "&amp;$B$67&amp;" axis"</f>
        <v>X1 raw normal pop axis</v>
      </c>
      <c r="D145" s="45" t="str">
        <f>$B$67&amp;" y"</f>
        <v>normal pop y</v>
      </c>
      <c r="E145" s="45" t="str">
        <f>B67&amp;" raw labels"</f>
        <v>normal pop raw labels</v>
      </c>
      <c r="F145" s="39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46">
        <f t="shared" si="22"/>
        <v>0.95833333333333082</v>
      </c>
      <c r="R145" s="81">
        <f t="shared" si="23"/>
        <v>0.25204694425504581</v>
      </c>
      <c r="S145" s="81" t="e" cm="1">
        <f t="array" ref="S145">_xlfn.IFS(
    FALSE, N("Check if X1 shading is ON"),
    $S$48&lt;&gt;"x", NA(),
    FALSE, N("Check if case is 'LEFT' and x axis value less than z score"),
    AND($D$67 = "LEFT", $Q145 &lt; IF($H$67="", 0, $H$67)), $R145,
    FALSE, N("Check if case is 'RIGHT' and x axis value greater than z score"),
    AND($D$67 = "RIGHT", $Q145 &gt; IF($H$67="", 0, $H$67)), $R145,
    FALSE, N("Check if case is 'TWO' and both directions"),
    AND(
        $D$67 = "TWO",
        OR($Q145 &lt; -ABS($H$67), $Q145 &gt; ABS($H$68))
    ), $R145,
    FALSE, N("Default case: Return NA()"),
    TRUE, NA()
)</f>
        <v>#VALUE!</v>
      </c>
      <c r="T145" s="81" t="e" cm="1">
        <f t="array" ref="T145">_xlfn.IFS(
    FALSE, N("Check if X1 shading is ON"),
    $S$48&lt;&gt;"x", NA(),
    FALSE, N("Check if case is 'LEFT' and x axis value less than z score"),
    AND($D$68 = "LEFT", $Q145 &lt; IF($H$68="", 0, $H$68)), $R145,
    FALSE, N("Check if case is 'RIGHT' and x axis value greater than z score"),
    AND($D$68 = "RIGHT", $Q145 &gt; IF($H$68="", 0, $H$68)), $R145,
    FALSE, N("Default case: Return NA()"),
    TRUE, NA()
)</f>
        <v>#N/A</v>
      </c>
      <c r="U145" s="81" t="e" cm="1">
        <f t="array" ref="U145">_xlfn.IFS(
    FALSE, N("Check if X1 shading is ON"),
    $U$48&lt;&gt;"x", NA(),
    FALSE, N("Check if case is 'LEFT' and x axis value less than z score"),
    AND($D$71 = "LEFT", $Q145 &lt; IF($H$71="", 0, $H$71)), $R145,
    FALSE, N("Check if case is 'RIGHT' and x axis value greater than z score"),
    AND($D$71 = "RIGHT", $Q145 &gt; IF($H$71="", 0, $H$71)), $R145,
    FALSE, N("Check if case is 'TWO' and both directions"),
    AND(
        $D$71 = "TWO",
        OR($Q145 &lt; -ABS($H$71), $Q145 &gt; ABS($H$71))
    ), $R145,
    FALSE, N("Default case: Return NA()"),
    TRUE, NA()
)</f>
        <v>#VALUE!</v>
      </c>
      <c r="V145" s="38"/>
      <c r="W145" s="23">
        <v>0.16666666666666449</v>
      </c>
      <c r="X145" s="23">
        <v>0.20599999999999999</v>
      </c>
      <c r="Y145" s="23">
        <f t="shared" si="28"/>
        <v>0.20599999999999999</v>
      </c>
      <c r="Z145" s="23" t="str">
        <f t="shared" si="29"/>
        <v>x</v>
      </c>
    </row>
    <row r="146" spans="1:26" ht="17" x14ac:dyDescent="0.2">
      <c r="A146" s="39" t="str">
        <f>L51</f>
        <v>x</v>
      </c>
      <c r="B146" s="23">
        <v>-0.12</v>
      </c>
      <c r="C146" s="39">
        <f t="shared" ref="C146:C153" si="32">C114</f>
        <v>-4</v>
      </c>
      <c r="D146" s="39">
        <f>IF(
    $A$146="x",
    $B$146,
    NA()
)</f>
        <v>-0.12</v>
      </c>
      <c r="E146" s="83" t="str">
        <f>IF(E147="","","raw scale")</f>
        <v>raw scale</v>
      </c>
      <c r="F146" s="39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46">
        <f t="shared" si="22"/>
        <v>0.99999999999999745</v>
      </c>
      <c r="R146" s="81">
        <f t="shared" si="23"/>
        <v>0.24197072451914398</v>
      </c>
      <c r="S146" s="81" t="e" cm="1">
        <f t="array" ref="S146">_xlfn.IFS(
    FALSE, N("Check if X1 shading is ON"),
    $S$48&lt;&gt;"x", NA(),
    FALSE, N("Check if case is 'LEFT' and x axis value less than z score"),
    AND($D$67 = "LEFT", $Q146 &lt; IF($H$67="", 0, $H$67)), $R146,
    FALSE, N("Check if case is 'RIGHT' and x axis value greater than z score"),
    AND($D$67 = "RIGHT", $Q146 &gt; IF($H$67="", 0, $H$67)), $R146,
    FALSE, N("Check if case is 'TWO' and both directions"),
    AND(
        $D$67 = "TWO",
        OR($Q146 &lt; -ABS($H$67), $Q146 &gt; ABS($H$68))
    ), $R146,
    FALSE, N("Default case: Return NA()"),
    TRUE, NA()
)</f>
        <v>#VALUE!</v>
      </c>
      <c r="T146" s="81" t="e" cm="1">
        <f t="array" ref="T146">_xlfn.IFS(
    FALSE, N("Check if X1 shading is ON"),
    $S$48&lt;&gt;"x", NA(),
    FALSE, N("Check if case is 'LEFT' and x axis value less than z score"),
    AND($D$68 = "LEFT", $Q146 &lt; IF($H$68="", 0, $H$68)), $R146,
    FALSE, N("Check if case is 'RIGHT' and x axis value greater than z score"),
    AND($D$68 = "RIGHT", $Q146 &gt; IF($H$68="", 0, $H$68)), $R146,
    FALSE, N("Default case: Return NA()"),
    TRUE, NA()
)</f>
        <v>#N/A</v>
      </c>
      <c r="U146" s="81" t="e" cm="1">
        <f t="array" ref="U146">_xlfn.IFS(
    FALSE, N("Check if X1 shading is ON"),
    $U$48&lt;&gt;"x", NA(),
    FALSE, N("Check if case is 'LEFT' and x axis value less than z score"),
    AND($D$71 = "LEFT", $Q146 &lt; IF($H$71="", 0, $H$71)), $R146,
    FALSE, N("Check if case is 'RIGHT' and x axis value greater than z score"),
    AND($D$71 = "RIGHT", $Q146 &gt; IF($H$71="", 0, $H$71)), $R146,
    FALSE, N("Check if case is 'TWO' and both directions"),
    AND(
        $D$71 = "TWO",
        OR($Q146 &lt; -ABS($H$71), $Q146 &gt; ABS($H$71))
    ), $R146,
    FALSE, N("Default case: Return NA()"),
    TRUE, NA()
)</f>
        <v>#VALUE!</v>
      </c>
      <c r="V146" s="38"/>
      <c r="W146" s="23">
        <v>0.33333333333333115</v>
      </c>
      <c r="X146" s="23">
        <v>0.20599999999999999</v>
      </c>
      <c r="Y146" s="23">
        <f t="shared" si="28"/>
        <v>0.20599999999999999</v>
      </c>
      <c r="Z146" s="23" t="str">
        <f t="shared" si="29"/>
        <v>x</v>
      </c>
    </row>
    <row r="147" spans="1:26" ht="16" x14ac:dyDescent="0.2">
      <c r="A147" s="39"/>
      <c r="B147" s="23"/>
      <c r="C147" s="39">
        <f t="shared" si="32"/>
        <v>-3</v>
      </c>
      <c r="D147" s="39">
        <f t="shared" ref="D147:D153" si="33">IF(
    $A$146="x",
    $B$146,
    NA()
)</f>
        <v>-0.12</v>
      </c>
      <c r="E147" s="84" t="str">
        <f t="shared" ref="E147:E153" si="34">IFERROR(
    TEXT(
        E$67 + $C147 * F$67,
        IF(
            L$62 = 0,
            "#,##0",
            "#,##0." &amp; REPT("0", L$62)
        )
    ),
    ""
)</f>
        <v>69</v>
      </c>
      <c r="F147" s="39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46">
        <f t="shared" si="22"/>
        <v>1.0416666666666641</v>
      </c>
      <c r="R147" s="81">
        <f t="shared" si="23"/>
        <v>0.23189438328624334</v>
      </c>
      <c r="S147" s="81" t="e" cm="1">
        <f t="array" ref="S147">_xlfn.IFS(
    FALSE, N("Check if X1 shading is ON"),
    $S$48&lt;&gt;"x", NA(),
    FALSE, N("Check if case is 'LEFT' and x axis value less than z score"),
    AND($D$67 = "LEFT", $Q147 &lt; IF($H$67="", 0, $H$67)), $R147,
    FALSE, N("Check if case is 'RIGHT' and x axis value greater than z score"),
    AND($D$67 = "RIGHT", $Q147 &gt; IF($H$67="", 0, $H$67)), $R147,
    FALSE, N("Check if case is 'TWO' and both directions"),
    AND(
        $D$67 = "TWO",
        OR($Q147 &lt; -ABS($H$67), $Q147 &gt; ABS($H$68))
    ), $R147,
    FALSE, N("Default case: Return NA()"),
    TRUE, NA()
)</f>
        <v>#VALUE!</v>
      </c>
      <c r="T147" s="81" t="e" cm="1">
        <f t="array" ref="T147">_xlfn.IFS(
    FALSE, N("Check if X1 shading is ON"),
    $S$48&lt;&gt;"x", NA(),
    FALSE, N("Check if case is 'LEFT' and x axis value less than z score"),
    AND($D$68 = "LEFT", $Q147 &lt; IF($H$68="", 0, $H$68)), $R147,
    FALSE, N("Check if case is 'RIGHT' and x axis value greater than z score"),
    AND($D$68 = "RIGHT", $Q147 &gt; IF($H$68="", 0, $H$68)), $R147,
    FALSE, N("Default case: Return NA()"),
    TRUE, NA()
)</f>
        <v>#N/A</v>
      </c>
      <c r="U147" s="81" t="e" cm="1">
        <f t="array" ref="U147">_xlfn.IFS(
    FALSE, N("Check if X1 shading is ON"),
    $U$48&lt;&gt;"x", NA(),
    FALSE, N("Check if case is 'LEFT' and x axis value less than z score"),
    AND($D$71 = "LEFT", $Q147 &lt; IF($H$71="", 0, $H$71)), $R147,
    FALSE, N("Check if case is 'RIGHT' and x axis value greater than z score"),
    AND($D$71 = "RIGHT", $Q147 &gt; IF($H$71="", 0, $H$71)), $R147,
    FALSE, N("Check if case is 'TWO' and both directions"),
    AND(
        $D$71 = "TWO",
        OR($Q147 &lt; -ABS($H$71), $Q147 &gt; ABS($H$71))
    ), $R147,
    FALSE, N("Default case: Return NA()"),
    TRUE, NA()
)</f>
        <v>#VALUE!</v>
      </c>
      <c r="V147" s="38"/>
      <c r="W147" s="23">
        <v>0.49999999999999789</v>
      </c>
      <c r="X147" s="23">
        <v>0.20599999999999999</v>
      </c>
      <c r="Y147" s="23">
        <f t="shared" si="28"/>
        <v>0.20599999999999999</v>
      </c>
      <c r="Z147" s="23" t="str">
        <f t="shared" si="29"/>
        <v>x</v>
      </c>
    </row>
    <row r="148" spans="1:26" ht="16" x14ac:dyDescent="0.2">
      <c r="A148" s="39"/>
      <c r="B148" s="23"/>
      <c r="C148" s="39">
        <f t="shared" si="32"/>
        <v>-2</v>
      </c>
      <c r="D148" s="39">
        <f t="shared" si="33"/>
        <v>-0.12</v>
      </c>
      <c r="E148" s="84" t="str">
        <f t="shared" si="34"/>
        <v>74</v>
      </c>
      <c r="F148" s="39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46">
        <f t="shared" si="22"/>
        <v>1.0833333333333308</v>
      </c>
      <c r="R148" s="81">
        <f t="shared" si="23"/>
        <v>0.22185215470573658</v>
      </c>
      <c r="S148" s="81" t="e" cm="1">
        <f t="array" ref="S148">_xlfn.IFS(
    FALSE, N("Check if X1 shading is ON"),
    $S$48&lt;&gt;"x", NA(),
    FALSE, N("Check if case is 'LEFT' and x axis value less than z score"),
    AND($D$67 = "LEFT", $Q148 &lt; IF($H$67="", 0, $H$67)), $R148,
    FALSE, N("Check if case is 'RIGHT' and x axis value greater than z score"),
    AND($D$67 = "RIGHT", $Q148 &gt; IF($H$67="", 0, $H$67)), $R148,
    FALSE, N("Check if case is 'TWO' and both directions"),
    AND(
        $D$67 = "TWO",
        OR($Q148 &lt; -ABS($H$67), $Q148 &gt; ABS($H$68))
    ), $R148,
    FALSE, N("Default case: Return NA()"),
    TRUE, NA()
)</f>
        <v>#VALUE!</v>
      </c>
      <c r="T148" s="81" t="e" cm="1">
        <f t="array" ref="T148">_xlfn.IFS(
    FALSE, N("Check if X1 shading is ON"),
    $S$48&lt;&gt;"x", NA(),
    FALSE, N("Check if case is 'LEFT' and x axis value less than z score"),
    AND($D$68 = "LEFT", $Q148 &lt; IF($H$68="", 0, $H$68)), $R148,
    FALSE, N("Check if case is 'RIGHT' and x axis value greater than z score"),
    AND($D$68 = "RIGHT", $Q148 &gt; IF($H$68="", 0, $H$68)), $R148,
    FALSE, N("Default case: Return NA()"),
    TRUE, NA()
)</f>
        <v>#N/A</v>
      </c>
      <c r="U148" s="81" t="e" cm="1">
        <f t="array" ref="U148">_xlfn.IFS(
    FALSE, N("Check if X1 shading is ON"),
    $U$48&lt;&gt;"x", NA(),
    FALSE, N("Check if case is 'LEFT' and x axis value less than z score"),
    AND($D$71 = "LEFT", $Q148 &lt; IF($H$71="", 0, $H$71)), $R148,
    FALSE, N("Check if case is 'RIGHT' and x axis value greater than z score"),
    AND($D$71 = "RIGHT", $Q148 &gt; IF($H$71="", 0, $H$71)), $R148,
    FALSE, N("Check if case is 'TWO' and both directions"),
    AND(
        $D$71 = "TWO",
        OR($Q148 &lt; -ABS($H$71), $Q148 &gt; ABS($H$71))
    ), $R148,
    FALSE, N("Default case: Return NA()"),
    TRUE, NA()
)</f>
        <v>#VALUE!</v>
      </c>
      <c r="V148" s="38"/>
      <c r="W148" s="23">
        <v>0.66666666666666441</v>
      </c>
      <c r="X148" s="23">
        <v>0.20599999999999999</v>
      </c>
      <c r="Y148" s="23">
        <f t="shared" si="28"/>
        <v>0.20599999999999999</v>
      </c>
      <c r="Z148" s="23" t="str">
        <f t="shared" si="29"/>
        <v>x</v>
      </c>
    </row>
    <row r="149" spans="1:26" ht="16" x14ac:dyDescent="0.2">
      <c r="A149" s="39"/>
      <c r="B149" s="23"/>
      <c r="C149" s="39">
        <f t="shared" si="32"/>
        <v>-1</v>
      </c>
      <c r="D149" s="39">
        <f t="shared" si="33"/>
        <v>-0.12</v>
      </c>
      <c r="E149" s="84" t="str">
        <f t="shared" si="34"/>
        <v>79</v>
      </c>
      <c r="F149" s="39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46">
        <f t="shared" si="22"/>
        <v>1.1249999999999976</v>
      </c>
      <c r="R149" s="81">
        <f t="shared" si="23"/>
        <v>0.21187664577570006</v>
      </c>
      <c r="S149" s="81" t="e" cm="1">
        <f t="array" ref="S149">_xlfn.IFS(
    FALSE, N("Check if X1 shading is ON"),
    $S$48&lt;&gt;"x", NA(),
    FALSE, N("Check if case is 'LEFT' and x axis value less than z score"),
    AND($D$67 = "LEFT", $Q149 &lt; IF($H$67="", 0, $H$67)), $R149,
    FALSE, N("Check if case is 'RIGHT' and x axis value greater than z score"),
    AND($D$67 = "RIGHT", $Q149 &gt; IF($H$67="", 0, $H$67)), $R149,
    FALSE, N("Check if case is 'TWO' and both directions"),
    AND(
        $D$67 = "TWO",
        OR($Q149 &lt; -ABS($H$67), $Q149 &gt; ABS($H$68))
    ), $R149,
    FALSE, N("Default case: Return NA()"),
    TRUE, NA()
)</f>
        <v>#VALUE!</v>
      </c>
      <c r="T149" s="81" t="e" cm="1">
        <f t="array" ref="T149">_xlfn.IFS(
    FALSE, N("Check if X1 shading is ON"),
    $S$48&lt;&gt;"x", NA(),
    FALSE, N("Check if case is 'LEFT' and x axis value less than z score"),
    AND($D$68 = "LEFT", $Q149 &lt; IF($H$68="", 0, $H$68)), $R149,
    FALSE, N("Check if case is 'RIGHT' and x axis value greater than z score"),
    AND($D$68 = "RIGHT", $Q149 &gt; IF($H$68="", 0, $H$68)), $R149,
    FALSE, N("Default case: Return NA()"),
    TRUE, NA()
)</f>
        <v>#N/A</v>
      </c>
      <c r="U149" s="81" t="e" cm="1">
        <f t="array" ref="U149">_xlfn.IFS(
    FALSE, N("Check if X1 shading is ON"),
    $U$48&lt;&gt;"x", NA(),
    FALSE, N("Check if case is 'LEFT' and x axis value less than z score"),
    AND($D$71 = "LEFT", $Q149 &lt; IF($H$71="", 0, $H$71)), $R149,
    FALSE, N("Check if case is 'RIGHT' and x axis value greater than z score"),
    AND($D$71 = "RIGHT", $Q149 &gt; IF($H$71="", 0, $H$71)), $R149,
    FALSE, N("Check if case is 'TWO' and both directions"),
    AND(
        $D$71 = "TWO",
        OR($Q149 &lt; -ABS($H$71), $Q149 &gt; ABS($H$71))
    ), $R149,
    FALSE, N("Default case: Return NA()"),
    TRUE, NA()
)</f>
        <v>#VALUE!</v>
      </c>
      <c r="V149" s="38"/>
      <c r="W149" s="23">
        <v>0.83333333333333093</v>
      </c>
      <c r="X149" s="23">
        <v>0.20599999999999999</v>
      </c>
      <c r="Y149" s="23">
        <f t="shared" si="28"/>
        <v>0.20599999999999999</v>
      </c>
      <c r="Z149" s="23" t="str">
        <f t="shared" si="29"/>
        <v>x</v>
      </c>
    </row>
    <row r="150" spans="1:26" ht="16" x14ac:dyDescent="0.2">
      <c r="A150" s="39"/>
      <c r="B150" s="23"/>
      <c r="C150" s="39">
        <f t="shared" si="32"/>
        <v>0</v>
      </c>
      <c r="D150" s="39">
        <f t="shared" si="33"/>
        <v>-0.12</v>
      </c>
      <c r="E150" s="84" t="str">
        <f t="shared" si="34"/>
        <v>84</v>
      </c>
      <c r="F150" s="39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46">
        <f t="shared" si="22"/>
        <v>1.1666666666666643</v>
      </c>
      <c r="R150" s="81">
        <f t="shared" si="23"/>
        <v>0.20199868555405945</v>
      </c>
      <c r="S150" s="81" t="e" cm="1">
        <f t="array" ref="S150">_xlfn.IFS(
    FALSE, N("Check if X1 shading is ON"),
    $S$48&lt;&gt;"x", NA(),
    FALSE, N("Check if case is 'LEFT' and x axis value less than z score"),
    AND($D$67 = "LEFT", $Q150 &lt; IF($H$67="", 0, $H$67)), $R150,
    FALSE, N("Check if case is 'RIGHT' and x axis value greater than z score"),
    AND($D$67 = "RIGHT", $Q150 &gt; IF($H$67="", 0, $H$67)), $R150,
    FALSE, N("Check if case is 'TWO' and both directions"),
    AND(
        $D$67 = "TWO",
        OR($Q150 &lt; -ABS($H$67), $Q150 &gt; ABS($H$68))
    ), $R150,
    FALSE, N("Default case: Return NA()"),
    TRUE, NA()
)</f>
        <v>#VALUE!</v>
      </c>
      <c r="T150" s="81" t="e" cm="1">
        <f t="array" ref="T150">_xlfn.IFS(
    FALSE, N("Check if X1 shading is ON"),
    $S$48&lt;&gt;"x", NA(),
    FALSE, N("Check if case is 'LEFT' and x axis value less than z score"),
    AND($D$68 = "LEFT", $Q150 &lt; IF($H$68="", 0, $H$68)), $R150,
    FALSE, N("Check if case is 'RIGHT' and x axis value greater than z score"),
    AND($D$68 = "RIGHT", $Q150 &gt; IF($H$68="", 0, $H$68)), $R150,
    FALSE, N("Default case: Return NA()"),
    TRUE, NA()
)</f>
        <v>#N/A</v>
      </c>
      <c r="U150" s="81" t="e" cm="1">
        <f t="array" ref="U150">_xlfn.IFS(
    FALSE, N("Check if X1 shading is ON"),
    $U$48&lt;&gt;"x", NA(),
    FALSE, N("Check if case is 'LEFT' and x axis value less than z score"),
    AND($D$71 = "LEFT", $Q150 &lt; IF($H$71="", 0, $H$71)), $R150,
    FALSE, N("Check if case is 'RIGHT' and x axis value greater than z score"),
    AND($D$71 = "RIGHT", $Q150 &gt; IF($H$71="", 0, $H$71)), $R150,
    FALSE, N("Check if case is 'TWO' and both directions"),
    AND(
        $D$71 = "TWO",
        OR($Q150 &lt; -ABS($H$71), $Q150 &gt; ABS($H$71))
    ), $R150,
    FALSE, N("Default case: Return NA()"),
    TRUE, NA()
)</f>
        <v>#VALUE!</v>
      </c>
      <c r="V150" s="38"/>
      <c r="W150" s="23">
        <v>-0.83333333333333526</v>
      </c>
      <c r="X150" s="23">
        <v>0.22999999999999998</v>
      </c>
      <c r="Y150" s="23">
        <f t="shared" si="28"/>
        <v>0.22999999999999998</v>
      </c>
      <c r="Z150" s="23" t="str">
        <f t="shared" si="29"/>
        <v>x</v>
      </c>
    </row>
    <row r="151" spans="1:26" ht="16" x14ac:dyDescent="0.2">
      <c r="A151" s="39"/>
      <c r="B151" s="23"/>
      <c r="C151" s="39">
        <f t="shared" si="32"/>
        <v>1</v>
      </c>
      <c r="D151" s="39">
        <f t="shared" si="33"/>
        <v>-0.12</v>
      </c>
      <c r="E151" s="84" t="str">
        <f t="shared" si="34"/>
        <v>89</v>
      </c>
      <c r="F151" s="39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46">
        <f t="shared" si="22"/>
        <v>1.208333333333331</v>
      </c>
      <c r="R151" s="81">
        <f t="shared" si="23"/>
        <v>0.19224719608678212</v>
      </c>
      <c r="S151" s="81" t="e" cm="1">
        <f t="array" ref="S151">_xlfn.IFS(
    FALSE, N("Check if X1 shading is ON"),
    $S$48&lt;&gt;"x", NA(),
    FALSE, N("Check if case is 'LEFT' and x axis value less than z score"),
    AND($D$67 = "LEFT", $Q151 &lt; IF($H$67="", 0, $H$67)), $R151,
    FALSE, N("Check if case is 'RIGHT' and x axis value greater than z score"),
    AND($D$67 = "RIGHT", $Q151 &gt; IF($H$67="", 0, $H$67)), $R151,
    FALSE, N("Check if case is 'TWO' and both directions"),
    AND(
        $D$67 = "TWO",
        OR($Q151 &lt; -ABS($H$67), $Q151 &gt; ABS($H$68))
    ), $R151,
    FALSE, N("Default case: Return NA()"),
    TRUE, NA()
)</f>
        <v>#VALUE!</v>
      </c>
      <c r="T151" s="81" t="e" cm="1">
        <f t="array" ref="T151">_xlfn.IFS(
    FALSE, N("Check if X1 shading is ON"),
    $S$48&lt;&gt;"x", NA(),
    FALSE, N("Check if case is 'LEFT' and x axis value less than z score"),
    AND($D$68 = "LEFT", $Q151 &lt; IF($H$68="", 0, $H$68)), $R151,
    FALSE, N("Check if case is 'RIGHT' and x axis value greater than z score"),
    AND($D$68 = "RIGHT", $Q151 &gt; IF($H$68="", 0, $H$68)), $R151,
    FALSE, N("Default case: Return NA()"),
    TRUE, NA()
)</f>
        <v>#N/A</v>
      </c>
      <c r="U151" s="81" t="e" cm="1">
        <f t="array" ref="U151">_xlfn.IFS(
    FALSE, N("Check if X1 shading is ON"),
    $U$48&lt;&gt;"x", NA(),
    FALSE, N("Check if case is 'LEFT' and x axis value less than z score"),
    AND($D$71 = "LEFT", $Q151 &lt; IF($H$71="", 0, $H$71)), $R151,
    FALSE, N("Check if case is 'RIGHT' and x axis value greater than z score"),
    AND($D$71 = "RIGHT", $Q151 &gt; IF($H$71="", 0, $H$71)), $R151,
    FALSE, N("Check if case is 'TWO' and both directions"),
    AND(
        $D$71 = "TWO",
        OR($Q151 &lt; -ABS($H$71), $Q151 &gt; ABS($H$71))
    ), $R151,
    FALSE, N("Default case: Return NA()"),
    TRUE, NA()
)</f>
        <v>#VALUE!</v>
      </c>
      <c r="V151" s="38"/>
      <c r="W151" s="23">
        <v>-0.66666666666666874</v>
      </c>
      <c r="X151" s="23">
        <v>0.22999999999999998</v>
      </c>
      <c r="Y151" s="23">
        <f t="shared" si="28"/>
        <v>0.22999999999999998</v>
      </c>
      <c r="Z151" s="23" t="str">
        <f t="shared" si="29"/>
        <v>x</v>
      </c>
    </row>
    <row r="152" spans="1:26" ht="16" x14ac:dyDescent="0.2">
      <c r="A152" s="39"/>
      <c r="B152" s="23"/>
      <c r="C152" s="39">
        <f t="shared" si="32"/>
        <v>2</v>
      </c>
      <c r="D152" s="39">
        <f t="shared" si="33"/>
        <v>-0.12</v>
      </c>
      <c r="E152" s="84" t="str">
        <f t="shared" si="34"/>
        <v>94</v>
      </c>
      <c r="F152" s="39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46">
        <f t="shared" si="22"/>
        <v>1.2499999999999978</v>
      </c>
      <c r="R152" s="81">
        <f t="shared" si="23"/>
        <v>0.18264908538902244</v>
      </c>
      <c r="S152" s="81" t="e" cm="1">
        <f t="array" ref="S152">_xlfn.IFS(
    FALSE, N("Check if X1 shading is ON"),
    $S$48&lt;&gt;"x", NA(),
    FALSE, N("Check if case is 'LEFT' and x axis value less than z score"),
    AND($D$67 = "LEFT", $Q152 &lt; IF($H$67="", 0, $H$67)), $R152,
    FALSE, N("Check if case is 'RIGHT' and x axis value greater than z score"),
    AND($D$67 = "RIGHT", $Q152 &gt; IF($H$67="", 0, $H$67)), $R152,
    FALSE, N("Check if case is 'TWO' and both directions"),
    AND(
        $D$67 = "TWO",
        OR($Q152 &lt; -ABS($H$67), $Q152 &gt; ABS($H$68))
    ), $R152,
    FALSE, N("Default case: Return NA()"),
    TRUE, NA()
)</f>
        <v>#VALUE!</v>
      </c>
      <c r="T152" s="81" t="e" cm="1">
        <f t="array" ref="T152">_xlfn.IFS(
    FALSE, N("Check if X1 shading is ON"),
    $S$48&lt;&gt;"x", NA(),
    FALSE, N("Check if case is 'LEFT' and x axis value less than z score"),
    AND($D$68 = "LEFT", $Q152 &lt; IF($H$68="", 0, $H$68)), $R152,
    FALSE, N("Check if case is 'RIGHT' and x axis value greater than z score"),
    AND($D$68 = "RIGHT", $Q152 &gt; IF($H$68="", 0, $H$68)), $R152,
    FALSE, N("Default case: Return NA()"),
    TRUE, NA()
)</f>
        <v>#N/A</v>
      </c>
      <c r="U152" s="81" t="e" cm="1">
        <f t="array" ref="U152">_xlfn.IFS(
    FALSE, N("Check if X1 shading is ON"),
    $U$48&lt;&gt;"x", NA(),
    FALSE, N("Check if case is 'LEFT' and x axis value less than z score"),
    AND($D$71 = "LEFT", $Q152 &lt; IF($H$71="", 0, $H$71)), $R152,
    FALSE, N("Check if case is 'RIGHT' and x axis value greater than z score"),
    AND($D$71 = "RIGHT", $Q152 &gt; IF($H$71="", 0, $H$71)), $R152,
    FALSE, N("Check if case is 'TWO' and both directions"),
    AND(
        $D$71 = "TWO",
        OR($Q152 &lt; -ABS($H$71), $Q152 &gt; ABS($H$71))
    ), $R152,
    FALSE, N("Default case: Return NA()"),
    TRUE, NA()
)</f>
        <v>#VALUE!</v>
      </c>
      <c r="V152" s="38"/>
      <c r="W152" s="23">
        <v>-0.50000000000000222</v>
      </c>
      <c r="X152" s="23">
        <v>0.22999999999999998</v>
      </c>
      <c r="Y152" s="23">
        <f t="shared" si="28"/>
        <v>0.22999999999999998</v>
      </c>
      <c r="Z152" s="23" t="str">
        <f t="shared" si="29"/>
        <v>x</v>
      </c>
    </row>
    <row r="153" spans="1:26" ht="16" x14ac:dyDescent="0.2">
      <c r="A153" s="39"/>
      <c r="B153" s="23"/>
      <c r="C153" s="39">
        <f t="shared" si="32"/>
        <v>3</v>
      </c>
      <c r="D153" s="39">
        <f t="shared" si="33"/>
        <v>-0.12</v>
      </c>
      <c r="E153" s="84" t="str">
        <f t="shared" si="34"/>
        <v>99</v>
      </c>
      <c r="F153" s="39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46">
        <f t="shared" si="22"/>
        <v>1.2916666666666645</v>
      </c>
      <c r="R153" s="81">
        <f t="shared" si="23"/>
        <v>0.17322916253851886</v>
      </c>
      <c r="S153" s="81" t="e" cm="1">
        <f t="array" ref="S153">_xlfn.IFS(
    FALSE, N("Check if X1 shading is ON"),
    $S$48&lt;&gt;"x", NA(),
    FALSE, N("Check if case is 'LEFT' and x axis value less than z score"),
    AND($D$67 = "LEFT", $Q153 &lt; IF($H$67="", 0, $H$67)), $R153,
    FALSE, N("Check if case is 'RIGHT' and x axis value greater than z score"),
    AND($D$67 = "RIGHT", $Q153 &gt; IF($H$67="", 0, $H$67)), $R153,
    FALSE, N("Check if case is 'TWO' and both directions"),
    AND(
        $D$67 = "TWO",
        OR($Q153 &lt; -ABS($H$67), $Q153 &gt; ABS($H$68))
    ), $R153,
    FALSE, N("Default case: Return NA()"),
    TRUE, NA()
)</f>
        <v>#VALUE!</v>
      </c>
      <c r="T153" s="81" t="e" cm="1">
        <f t="array" ref="T153">_xlfn.IFS(
    FALSE, N("Check if X1 shading is ON"),
    $S$48&lt;&gt;"x", NA(),
    FALSE, N("Check if case is 'LEFT' and x axis value less than z score"),
    AND($D$68 = "LEFT", $Q153 &lt; IF($H$68="", 0, $H$68)), $R153,
    FALSE, N("Check if case is 'RIGHT' and x axis value greater than z score"),
    AND($D$68 = "RIGHT", $Q153 &gt; IF($H$68="", 0, $H$68)), $R153,
    FALSE, N("Default case: Return NA()"),
    TRUE, NA()
)</f>
        <v>#N/A</v>
      </c>
      <c r="U153" s="81" t="e" cm="1">
        <f t="array" ref="U153">_xlfn.IFS(
    FALSE, N("Check if X1 shading is ON"),
    $U$48&lt;&gt;"x", NA(),
    FALSE, N("Check if case is 'LEFT' and x axis value less than z score"),
    AND($D$71 = "LEFT", $Q153 &lt; IF($H$71="", 0, $H$71)), $R153,
    FALSE, N("Check if case is 'RIGHT' and x axis value greater than z score"),
    AND($D$71 = "RIGHT", $Q153 &gt; IF($H$71="", 0, $H$71)), $R153,
    FALSE, N("Check if case is 'TWO' and both directions"),
    AND(
        $D$71 = "TWO",
        OR($Q153 &lt; -ABS($H$71), $Q153 &gt; ABS($H$71))
    ), $R153,
    FALSE, N("Default case: Return NA()"),
    TRUE, NA()
)</f>
        <v>#VALUE!</v>
      </c>
      <c r="V153" s="38"/>
      <c r="W153" s="23">
        <v>-0.33333333333333548</v>
      </c>
      <c r="X153" s="23">
        <v>0.22999999999999998</v>
      </c>
      <c r="Y153" s="23">
        <f t="shared" si="28"/>
        <v>0.22999999999999998</v>
      </c>
      <c r="Z153" s="23" t="str">
        <f t="shared" si="29"/>
        <v>x</v>
      </c>
    </row>
    <row r="154" spans="1:26" ht="16" x14ac:dyDescent="0.2">
      <c r="A154" s="39"/>
      <c r="B154" s="23"/>
      <c r="C154" s="23"/>
      <c r="D154" s="39"/>
      <c r="E154" s="39"/>
      <c r="F154" s="39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46">
        <f t="shared" si="22"/>
        <v>1.3333333333333313</v>
      </c>
      <c r="R154" s="81">
        <f t="shared" si="23"/>
        <v>0.16401007467599407</v>
      </c>
      <c r="S154" s="81" t="e" cm="1">
        <f t="array" ref="S154">_xlfn.IFS(
    FALSE, N("Check if X1 shading is ON"),
    $S$48&lt;&gt;"x", NA(),
    FALSE, N("Check if case is 'LEFT' and x axis value less than z score"),
    AND($D$67 = "LEFT", $Q154 &lt; IF($H$67="", 0, $H$67)), $R154,
    FALSE, N("Check if case is 'RIGHT' and x axis value greater than z score"),
    AND($D$67 = "RIGHT", $Q154 &gt; IF($H$67="", 0, $H$67)), $R154,
    FALSE, N("Check if case is 'TWO' and both directions"),
    AND(
        $D$67 = "TWO",
        OR($Q154 &lt; -ABS($H$67), $Q154 &gt; ABS($H$68))
    ), $R154,
    FALSE, N("Default case: Return NA()"),
    TRUE, NA()
)</f>
        <v>#VALUE!</v>
      </c>
      <c r="T154" s="81" t="e" cm="1">
        <f t="array" ref="T154">_xlfn.IFS(
    FALSE, N("Check if X1 shading is ON"),
    $S$48&lt;&gt;"x", NA(),
    FALSE, N("Check if case is 'LEFT' and x axis value less than z score"),
    AND($D$68 = "LEFT", $Q154 &lt; IF($H$68="", 0, $H$68)), $R154,
    FALSE, N("Check if case is 'RIGHT' and x axis value greater than z score"),
    AND($D$68 = "RIGHT", $Q154 &gt; IF($H$68="", 0, $H$68)), $R154,
    FALSE, N("Default case: Return NA()"),
    TRUE, NA()
)</f>
        <v>#N/A</v>
      </c>
      <c r="U154" s="81" t="e" cm="1">
        <f t="array" ref="U154">_xlfn.IFS(
    FALSE, N("Check if X1 shading is ON"),
    $U$48&lt;&gt;"x", NA(),
    FALSE, N("Check if case is 'LEFT' and x axis value less than z score"),
    AND($D$71 = "LEFT", $Q154 &lt; IF($H$71="", 0, $H$71)), $R154,
    FALSE, N("Check if case is 'RIGHT' and x axis value greater than z score"),
    AND($D$71 = "RIGHT", $Q154 &gt; IF($H$71="", 0, $H$71)), $R154,
    FALSE, N("Check if case is 'TWO' and both directions"),
    AND(
        $D$71 = "TWO",
        OR($Q154 &lt; -ABS($H$71), $Q154 &gt; ABS($H$71))
    ), $R154,
    FALSE, N("Default case: Return NA()"),
    TRUE, NA()
)</f>
        <v>#VALUE!</v>
      </c>
      <c r="V154" s="38"/>
      <c r="W154" s="23">
        <v>-0.16666666666666879</v>
      </c>
      <c r="X154" s="23">
        <v>0.22999999999999998</v>
      </c>
      <c r="Y154" s="23">
        <f t="shared" si="28"/>
        <v>0.22999999999999998</v>
      </c>
      <c r="Z154" s="23" t="str">
        <f t="shared" si="29"/>
        <v>x</v>
      </c>
    </row>
    <row r="155" spans="1:26" ht="19" x14ac:dyDescent="0.25">
      <c r="A155" s="78" t="s">
        <v>401</v>
      </c>
      <c r="B155" s="23"/>
      <c r="C155" s="5" t="str">
        <f>$F$66</f>
        <v>σ</v>
      </c>
      <c r="D155" s="46">
        <f>F67</f>
        <v>5</v>
      </c>
      <c r="E155" s="39"/>
      <c r="F155" s="39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46">
        <f t="shared" si="22"/>
        <v>1.374999999999998</v>
      </c>
      <c r="R155" s="81">
        <f t="shared" si="23"/>
        <v>0.15501226545829364</v>
      </c>
      <c r="S155" s="81" t="e" cm="1">
        <f t="array" ref="S155">_xlfn.IFS(
    FALSE, N("Check if X1 shading is ON"),
    $S$48&lt;&gt;"x", NA(),
    FALSE, N("Check if case is 'LEFT' and x axis value less than z score"),
    AND($D$67 = "LEFT", $Q155 &lt; IF($H$67="", 0, $H$67)), $R155,
    FALSE, N("Check if case is 'RIGHT' and x axis value greater than z score"),
    AND($D$67 = "RIGHT", $Q155 &gt; IF($H$67="", 0, $H$67)), $R155,
    FALSE, N("Check if case is 'TWO' and both directions"),
    AND(
        $D$67 = "TWO",
        OR($Q155 &lt; -ABS($H$67), $Q155 &gt; ABS($H$68))
    ), $R155,
    FALSE, N("Default case: Return NA()"),
    TRUE, NA()
)</f>
        <v>#VALUE!</v>
      </c>
      <c r="T155" s="81" t="e" cm="1">
        <f t="array" ref="T155">_xlfn.IFS(
    FALSE, N("Check if X1 shading is ON"),
    $S$48&lt;&gt;"x", NA(),
    FALSE, N("Check if case is 'LEFT' and x axis value less than z score"),
    AND($D$68 = "LEFT", $Q155 &lt; IF($H$68="", 0, $H$68)), $R155,
    FALSE, N("Check if case is 'RIGHT' and x axis value greater than z score"),
    AND($D$68 = "RIGHT", $Q155 &gt; IF($H$68="", 0, $H$68)), $R155,
    FALSE, N("Default case: Return NA()"),
    TRUE, NA()
)</f>
        <v>#N/A</v>
      </c>
      <c r="U155" s="81" t="e" cm="1">
        <f t="array" ref="U155">_xlfn.IFS(
    FALSE, N("Check if X1 shading is ON"),
    $U$48&lt;&gt;"x", NA(),
    FALSE, N("Check if case is 'LEFT' and x axis value less than z score"),
    AND($D$71 = "LEFT", $Q155 &lt; IF($H$71="", 0, $H$71)), $R155,
    FALSE, N("Check if case is 'RIGHT' and x axis value greater than z score"),
    AND($D$71 = "RIGHT", $Q155 &gt; IF($H$71="", 0, $H$71)), $R155,
    FALSE, N("Check if case is 'TWO' and both directions"),
    AND(
        $D$71 = "TWO",
        OR($Q155 &lt; -ABS($H$71), $Q155 &gt; ABS($H$71))
    ), $R155,
    FALSE, N("Default case: Return NA()"),
    TRUE, NA()
)</f>
        <v>#VALUE!</v>
      </c>
      <c r="V155" s="38"/>
      <c r="W155" s="23">
        <v>0.16666666666666449</v>
      </c>
      <c r="X155" s="23">
        <v>0.22999999999999998</v>
      </c>
      <c r="Y155" s="23">
        <f t="shared" si="28"/>
        <v>0.22999999999999998</v>
      </c>
      <c r="Z155" s="23" t="str">
        <f t="shared" si="29"/>
        <v>x</v>
      </c>
    </row>
    <row r="156" spans="1:26" ht="51" x14ac:dyDescent="0.2">
      <c r="A156" s="44" t="s">
        <v>289</v>
      </c>
      <c r="B156" s="5" t="s">
        <v>290</v>
      </c>
      <c r="C156" s="45" t="str">
        <f>LEFT(A155,6)&amp;" "&amp;$B$67&amp;" axis"</f>
        <v>X1 std normal pop axis</v>
      </c>
      <c r="D156" s="45" t="str">
        <f>$B$67&amp;" stdev y"</f>
        <v>normal pop stdev y</v>
      </c>
      <c r="E156" s="23"/>
      <c r="F156" s="23"/>
      <c r="G156" s="45" t="str">
        <f>$B$67&amp;" stdev labels"</f>
        <v>normal pop stdev labels</v>
      </c>
      <c r="H156" s="16"/>
      <c r="I156" s="38"/>
      <c r="J156" s="38"/>
      <c r="K156" s="38"/>
      <c r="L156" s="38"/>
      <c r="M156" s="38"/>
      <c r="N156" s="38"/>
      <c r="O156" s="38"/>
      <c r="P156" s="38"/>
      <c r="Q156" s="46">
        <f t="shared" si="22"/>
        <v>1.4166666666666647</v>
      </c>
      <c r="R156" s="81">
        <f t="shared" si="23"/>
        <v>0.14625395427953614</v>
      </c>
      <c r="S156" s="81" t="e" cm="1">
        <f t="array" ref="S156">_xlfn.IFS(
    FALSE, N("Check if X1 shading is ON"),
    $S$48&lt;&gt;"x", NA(),
    FALSE, N("Check if case is 'LEFT' and x axis value less than z score"),
    AND($D$67 = "LEFT", $Q156 &lt; IF($H$67="", 0, $H$67)), $R156,
    FALSE, N("Check if case is 'RIGHT' and x axis value greater than z score"),
    AND($D$67 = "RIGHT", $Q156 &gt; IF($H$67="", 0, $H$67)), $R156,
    FALSE, N("Check if case is 'TWO' and both directions"),
    AND(
        $D$67 = "TWO",
        OR($Q156 &lt; -ABS($H$67), $Q156 &gt; ABS($H$68))
    ), $R156,
    FALSE, N("Default case: Return NA()"),
    TRUE, NA()
)</f>
        <v>#VALUE!</v>
      </c>
      <c r="T156" s="81" t="e" cm="1">
        <f t="array" ref="T156">_xlfn.IFS(
    FALSE, N("Check if X1 shading is ON"),
    $S$48&lt;&gt;"x", NA(),
    FALSE, N("Check if case is 'LEFT' and x axis value less than z score"),
    AND($D$68 = "LEFT", $Q156 &lt; IF($H$68="", 0, $H$68)), $R156,
    FALSE, N("Check if case is 'RIGHT' and x axis value greater than z score"),
    AND($D$68 = "RIGHT", $Q156 &gt; IF($H$68="", 0, $H$68)), $R156,
    FALSE, N("Default case: Return NA()"),
    TRUE, NA()
)</f>
        <v>#N/A</v>
      </c>
      <c r="U156" s="81" t="e" cm="1">
        <f t="array" ref="U156">_xlfn.IFS(
    FALSE, N("Check if X1 shading is ON"),
    $U$48&lt;&gt;"x", NA(),
    FALSE, N("Check if case is 'LEFT' and x axis value less than z score"),
    AND($D$71 = "LEFT", $Q156 &lt; IF($H$71="", 0, $H$71)), $R156,
    FALSE, N("Check if case is 'RIGHT' and x axis value greater than z score"),
    AND($D$71 = "RIGHT", $Q156 &gt; IF($H$71="", 0, $H$71)), $R156,
    FALSE, N("Check if case is 'TWO' and both directions"),
    AND(
        $D$71 = "TWO",
        OR($Q156 &lt; -ABS($H$71), $Q156 &gt; ABS($H$71))
    ), $R156,
    FALSE, N("Default case: Return NA()"),
    TRUE, NA()
)</f>
        <v>#VALUE!</v>
      </c>
      <c r="V156" s="38"/>
      <c r="W156" s="23">
        <v>0.33333333333333115</v>
      </c>
      <c r="X156" s="23">
        <v>0.22999999999999998</v>
      </c>
      <c r="Y156" s="23">
        <f t="shared" si="28"/>
        <v>0.22999999999999998</v>
      </c>
      <c r="Z156" s="23" t="str">
        <f t="shared" si="29"/>
        <v>x</v>
      </c>
    </row>
    <row r="157" spans="1:26" ht="16" x14ac:dyDescent="0.2">
      <c r="A157" s="39">
        <f>L52</f>
        <v>0</v>
      </c>
      <c r="B157" s="23">
        <v>-0.09</v>
      </c>
      <c r="C157" s="39">
        <f>C114</f>
        <v>-4</v>
      </c>
      <c r="D157" s="39" t="e">
        <f>IF(
    A157="x",
    B157,
    NA()
)</f>
        <v>#N/A</v>
      </c>
      <c r="E157" s="16"/>
      <c r="F157" s="108">
        <f>D155</f>
        <v>5</v>
      </c>
      <c r="G157" s="84" t="str">
        <f>IF($F$67 = "", "",
    C155&amp;" = "&amp;TEXT(F157,
        IF($L$62 = 0,
            "#,##0;-#,##0;0",
            "#,##0." &amp; REPT("0", $L$62) &amp; ";-#,##0." &amp; REPT("0", $L$62) &amp; ";0"
        )
    )
)</f>
        <v>σ = 5</v>
      </c>
      <c r="H157" s="16"/>
      <c r="I157" s="38"/>
      <c r="J157" s="38"/>
      <c r="K157" s="38"/>
      <c r="L157" s="38"/>
      <c r="M157" s="38"/>
      <c r="N157" s="38"/>
      <c r="O157" s="38"/>
      <c r="P157" s="38"/>
      <c r="Q157" s="46">
        <f t="shared" si="22"/>
        <v>1.4583333333333315</v>
      </c>
      <c r="R157" s="81">
        <f t="shared" si="23"/>
        <v>0.13775113536619821</v>
      </c>
      <c r="S157" s="81" t="e" cm="1">
        <f t="array" ref="S157">_xlfn.IFS(
    FALSE, N("Check if X1 shading is ON"),
    $S$48&lt;&gt;"x", NA(),
    FALSE, N("Check if case is 'LEFT' and x axis value less than z score"),
    AND($D$67 = "LEFT", $Q157 &lt; IF($H$67="", 0, $H$67)), $R157,
    FALSE, N("Check if case is 'RIGHT' and x axis value greater than z score"),
    AND($D$67 = "RIGHT", $Q157 &gt; IF($H$67="", 0, $H$67)), $R157,
    FALSE, N("Check if case is 'TWO' and both directions"),
    AND(
        $D$67 = "TWO",
        OR($Q157 &lt; -ABS($H$67), $Q157 &gt; ABS($H$68))
    ), $R157,
    FALSE, N("Default case: Return NA()"),
    TRUE, NA()
)</f>
        <v>#VALUE!</v>
      </c>
      <c r="T157" s="81" t="e" cm="1">
        <f t="array" ref="T157">_xlfn.IFS(
    FALSE, N("Check if X1 shading is ON"),
    $S$48&lt;&gt;"x", NA(),
    FALSE, N("Check if case is 'LEFT' and x axis value less than z score"),
    AND($D$68 = "LEFT", $Q157 &lt; IF($H$68="", 0, $H$68)), $R157,
    FALSE, N("Check if case is 'RIGHT' and x axis value greater than z score"),
    AND($D$68 = "RIGHT", $Q157 &gt; IF($H$68="", 0, $H$68)), $R157,
    FALSE, N("Default case: Return NA()"),
    TRUE, NA()
)</f>
        <v>#N/A</v>
      </c>
      <c r="U157" s="81" t="e" cm="1">
        <f t="array" ref="U157">_xlfn.IFS(
    FALSE, N("Check if X1 shading is ON"),
    $U$48&lt;&gt;"x", NA(),
    FALSE, N("Check if case is 'LEFT' and x axis value less than z score"),
    AND($D$71 = "LEFT", $Q157 &lt; IF($H$71="", 0, $H$71)), $R157,
    FALSE, N("Check if case is 'RIGHT' and x axis value greater than z score"),
    AND($D$71 = "RIGHT", $Q157 &gt; IF($H$71="", 0, $H$71)), $R157,
    FALSE, N("Check if case is 'TWO' and both directions"),
    AND(
        $D$71 = "TWO",
        OR($Q157 &lt; -ABS($H$71), $Q157 &gt; ABS($H$71))
    ), $R157,
    FALSE, N("Default case: Return NA()"),
    TRUE, NA()
)</f>
        <v>#VALUE!</v>
      </c>
      <c r="V157" s="38"/>
      <c r="W157" s="23">
        <v>0.49999999999999789</v>
      </c>
      <c r="X157" s="23">
        <v>0.22999999999999998</v>
      </c>
      <c r="Y157" s="23">
        <f t="shared" si="28"/>
        <v>0.22999999999999998</v>
      </c>
      <c r="Z157" s="23" t="str">
        <f t="shared" si="29"/>
        <v>x</v>
      </c>
    </row>
    <row r="158" spans="1:26" ht="16" x14ac:dyDescent="0.2">
      <c r="A158" s="39"/>
      <c r="B158" s="23"/>
      <c r="C158" s="39">
        <f t="shared" ref="C158:C162" si="35">C115</f>
        <v>-3</v>
      </c>
      <c r="D158" s="39" t="e">
        <f>D157</f>
        <v>#N/A</v>
      </c>
      <c r="E158" s="23">
        <v>-3</v>
      </c>
      <c r="F158" s="109">
        <f t="shared" ref="F158:F164" si="36">E158*$F$67</f>
        <v>-15</v>
      </c>
      <c r="G158" s="84" t="str">
        <f t="shared" ref="G158:G164" si="37">IF($F$67 = "", "",
    TEXT(F158,
        IF($L$62 = 0,
            "+#,##0;-#,##0;0",
            "+#,##0." &amp; REPT("0", $L$62) &amp; ";-#,##0." &amp; REPT("0", $L$62) &amp; ";0"
        )
    )
)</f>
        <v>-15</v>
      </c>
      <c r="H158" s="16"/>
      <c r="I158" s="38"/>
      <c r="J158" s="38"/>
      <c r="K158" s="38"/>
      <c r="L158" s="38"/>
      <c r="M158" s="38"/>
      <c r="N158" s="38"/>
      <c r="O158" s="38"/>
      <c r="P158" s="38"/>
      <c r="Q158" s="46">
        <f t="shared" si="22"/>
        <v>1.4999999999999982</v>
      </c>
      <c r="R158" s="81">
        <f t="shared" si="23"/>
        <v>0.12951759566589208</v>
      </c>
      <c r="S158" s="81" t="e" cm="1">
        <f t="array" ref="S158">_xlfn.IFS(
    FALSE, N("Check if X1 shading is ON"),
    $S$48&lt;&gt;"x", NA(),
    FALSE, N("Check if case is 'LEFT' and x axis value less than z score"),
    AND($D$67 = "LEFT", $Q158 &lt; IF($H$67="", 0, $H$67)), $R158,
    FALSE, N("Check if case is 'RIGHT' and x axis value greater than z score"),
    AND($D$67 = "RIGHT", $Q158 &gt; IF($H$67="", 0, $H$67)), $R158,
    FALSE, N("Check if case is 'TWO' and both directions"),
    AND(
        $D$67 = "TWO",
        OR($Q158 &lt; -ABS($H$67), $Q158 &gt; ABS($H$68))
    ), $R158,
    FALSE, N("Default case: Return NA()"),
    TRUE, NA()
)</f>
        <v>#VALUE!</v>
      </c>
      <c r="T158" s="81" t="e" cm="1">
        <f t="array" ref="T158">_xlfn.IFS(
    FALSE, N("Check if X1 shading is ON"),
    $S$48&lt;&gt;"x", NA(),
    FALSE, N("Check if case is 'LEFT' and x axis value less than z score"),
    AND($D$68 = "LEFT", $Q158 &lt; IF($H$68="", 0, $H$68)), $R158,
    FALSE, N("Check if case is 'RIGHT' and x axis value greater than z score"),
    AND($D$68 = "RIGHT", $Q158 &gt; IF($H$68="", 0, $H$68)), $R158,
    FALSE, N("Default case: Return NA()"),
    TRUE, NA()
)</f>
        <v>#N/A</v>
      </c>
      <c r="U158" s="81" t="e" cm="1">
        <f t="array" ref="U158">_xlfn.IFS(
    FALSE, N("Check if X1 shading is ON"),
    $U$48&lt;&gt;"x", NA(),
    FALSE, N("Check if case is 'LEFT' and x axis value less than z score"),
    AND($D$71 = "LEFT", $Q158 &lt; IF($H$71="", 0, $H$71)), $R158,
    FALSE, N("Check if case is 'RIGHT' and x axis value greater than z score"),
    AND($D$71 = "RIGHT", $Q158 &gt; IF($H$71="", 0, $H$71)), $R158,
    FALSE, N("Check if case is 'TWO' and both directions"),
    AND(
        $D$71 = "TWO",
        OR($Q158 &lt; -ABS($H$71), $Q158 &gt; ABS($H$71))
    ), $R158,
    FALSE, N("Default case: Return NA()"),
    TRUE, NA()
)</f>
        <v>#VALUE!</v>
      </c>
      <c r="V158" s="38"/>
      <c r="W158" s="23">
        <v>0.66666666666666441</v>
      </c>
      <c r="X158" s="23">
        <v>0.22999999999999998</v>
      </c>
      <c r="Y158" s="23">
        <f t="shared" si="28"/>
        <v>0.22999999999999998</v>
      </c>
      <c r="Z158" s="23" t="str">
        <f t="shared" si="29"/>
        <v>x</v>
      </c>
    </row>
    <row r="159" spans="1:26" ht="16" x14ac:dyDescent="0.2">
      <c r="A159" s="39"/>
      <c r="B159" s="23"/>
      <c r="C159" s="39">
        <f t="shared" si="35"/>
        <v>-2</v>
      </c>
      <c r="D159" s="39" t="e">
        <f>D158</f>
        <v>#N/A</v>
      </c>
      <c r="E159" s="23">
        <v>-2</v>
      </c>
      <c r="F159" s="109">
        <f t="shared" si="36"/>
        <v>-10</v>
      </c>
      <c r="G159" s="84" t="str">
        <f t="shared" si="37"/>
        <v>-10</v>
      </c>
      <c r="H159" s="16"/>
      <c r="I159" s="38"/>
      <c r="J159" s="38"/>
      <c r="K159" s="38"/>
      <c r="L159" s="38"/>
      <c r="M159" s="38"/>
      <c r="N159" s="38"/>
      <c r="O159" s="38"/>
      <c r="P159" s="38"/>
      <c r="Q159" s="46">
        <f t="shared" si="22"/>
        <v>1.541666666666665</v>
      </c>
      <c r="R159" s="81">
        <f t="shared" si="23"/>
        <v>0.12156495028818123</v>
      </c>
      <c r="S159" s="81" t="e" cm="1">
        <f t="array" ref="S159">_xlfn.IFS(
    FALSE, N("Check if X1 shading is ON"),
    $S$48&lt;&gt;"x", NA(),
    FALSE, N("Check if case is 'LEFT' and x axis value less than z score"),
    AND($D$67 = "LEFT", $Q159 &lt; IF($H$67="", 0, $H$67)), $R159,
    FALSE, N("Check if case is 'RIGHT' and x axis value greater than z score"),
    AND($D$67 = "RIGHT", $Q159 &gt; IF($H$67="", 0, $H$67)), $R159,
    FALSE, N("Check if case is 'TWO' and both directions"),
    AND(
        $D$67 = "TWO",
        OR($Q159 &lt; -ABS($H$67), $Q159 &gt; ABS($H$68))
    ), $R159,
    FALSE, N("Default case: Return NA()"),
    TRUE, NA()
)</f>
        <v>#VALUE!</v>
      </c>
      <c r="T159" s="81" t="e" cm="1">
        <f t="array" ref="T159">_xlfn.IFS(
    FALSE, N("Check if X1 shading is ON"),
    $S$48&lt;&gt;"x", NA(),
    FALSE, N("Check if case is 'LEFT' and x axis value less than z score"),
    AND($D$68 = "LEFT", $Q159 &lt; IF($H$68="", 0, $H$68)), $R159,
    FALSE, N("Check if case is 'RIGHT' and x axis value greater than z score"),
    AND($D$68 = "RIGHT", $Q159 &gt; IF($H$68="", 0, $H$68)), $R159,
    FALSE, N("Default case: Return NA()"),
    TRUE, NA()
)</f>
        <v>#N/A</v>
      </c>
      <c r="U159" s="81" t="e" cm="1">
        <f t="array" ref="U159">_xlfn.IFS(
    FALSE, N("Check if X1 shading is ON"),
    $U$48&lt;&gt;"x", NA(),
    FALSE, N("Check if case is 'LEFT' and x axis value less than z score"),
    AND($D$71 = "LEFT", $Q159 &lt; IF($H$71="", 0, $H$71)), $R159,
    FALSE, N("Check if case is 'RIGHT' and x axis value greater than z score"),
    AND($D$71 = "RIGHT", $Q159 &gt; IF($H$71="", 0, $H$71)), $R159,
    FALSE, N("Check if case is 'TWO' and both directions"),
    AND(
        $D$71 = "TWO",
        OR($Q159 &lt; -ABS($H$71), $Q159 &gt; ABS($H$71))
    ), $R159,
    FALSE, N("Default case: Return NA()"),
    TRUE, NA()
)</f>
        <v>#VALUE!</v>
      </c>
      <c r="V159" s="38"/>
      <c r="W159" s="23">
        <v>0.83333333333333093</v>
      </c>
      <c r="X159" s="23">
        <v>0.22999999999999998</v>
      </c>
      <c r="Y159" s="23">
        <f t="shared" si="28"/>
        <v>0.22999999999999998</v>
      </c>
      <c r="Z159" s="23" t="str">
        <f t="shared" si="29"/>
        <v>x</v>
      </c>
    </row>
    <row r="160" spans="1:26" ht="16" x14ac:dyDescent="0.2">
      <c r="A160" s="39"/>
      <c r="B160" s="23"/>
      <c r="C160" s="39">
        <f t="shared" si="35"/>
        <v>-1</v>
      </c>
      <c r="D160" s="39" t="e">
        <f t="shared" ref="D160:D162" si="38">D159</f>
        <v>#N/A</v>
      </c>
      <c r="E160" s="23">
        <v>-1</v>
      </c>
      <c r="F160" s="109">
        <f t="shared" si="36"/>
        <v>-5</v>
      </c>
      <c r="G160" s="84" t="str">
        <f t="shared" si="37"/>
        <v>-5</v>
      </c>
      <c r="H160" s="16"/>
      <c r="I160" s="38"/>
      <c r="J160" s="38"/>
      <c r="K160" s="38"/>
      <c r="L160" s="38"/>
      <c r="M160" s="38"/>
      <c r="N160" s="38"/>
      <c r="O160" s="38"/>
      <c r="P160" s="38"/>
      <c r="Q160" s="46">
        <f t="shared" si="22"/>
        <v>1.5833333333333317</v>
      </c>
      <c r="R160" s="81">
        <f t="shared" si="23"/>
        <v>0.11390269412019215</v>
      </c>
      <c r="S160" s="81" t="e" cm="1">
        <f t="array" ref="S160">_xlfn.IFS(
    FALSE, N("Check if X1 shading is ON"),
    $S$48&lt;&gt;"x", NA(),
    FALSE, N("Check if case is 'LEFT' and x axis value less than z score"),
    AND($D$67 = "LEFT", $Q160 &lt; IF($H$67="", 0, $H$67)), $R160,
    FALSE, N("Check if case is 'RIGHT' and x axis value greater than z score"),
    AND($D$67 = "RIGHT", $Q160 &gt; IF($H$67="", 0, $H$67)), $R160,
    FALSE, N("Check if case is 'TWO' and both directions"),
    AND(
        $D$67 = "TWO",
        OR($Q160 &lt; -ABS($H$67), $Q160 &gt; ABS($H$68))
    ), $R160,
    FALSE, N("Default case: Return NA()"),
    TRUE, NA()
)</f>
        <v>#VALUE!</v>
      </c>
      <c r="T160" s="81" t="e" cm="1">
        <f t="array" ref="T160">_xlfn.IFS(
    FALSE, N("Check if X1 shading is ON"),
    $S$48&lt;&gt;"x", NA(),
    FALSE, N("Check if case is 'LEFT' and x axis value less than z score"),
    AND($D$68 = "LEFT", $Q160 &lt; IF($H$68="", 0, $H$68)), $R160,
    FALSE, N("Check if case is 'RIGHT' and x axis value greater than z score"),
    AND($D$68 = "RIGHT", $Q160 &gt; IF($H$68="", 0, $H$68)), $R160,
    FALSE, N("Default case: Return NA()"),
    TRUE, NA()
)</f>
        <v>#N/A</v>
      </c>
      <c r="U160" s="81" t="e" cm="1">
        <f t="array" ref="U160">_xlfn.IFS(
    FALSE, N("Check if X1 shading is ON"),
    $U$48&lt;&gt;"x", NA(),
    FALSE, N("Check if case is 'LEFT' and x axis value less than z score"),
    AND($D$71 = "LEFT", $Q160 &lt; IF($H$71="", 0, $H$71)), $R160,
    FALSE, N("Check if case is 'RIGHT' and x axis value greater than z score"),
    AND($D$71 = "RIGHT", $Q160 &gt; IF($H$71="", 0, $H$71)), $R160,
    FALSE, N("Check if case is 'TWO' and both directions"),
    AND(
        $D$71 = "TWO",
        OR($Q160 &lt; -ABS($H$71), $Q160 &gt; ABS($H$71))
    ), $R160,
    FALSE, N("Default case: Return NA()"),
    TRUE, NA()
)</f>
        <v>#VALUE!</v>
      </c>
      <c r="V160" s="38"/>
      <c r="W160" s="23">
        <v>-0.83333333333333526</v>
      </c>
      <c r="X160" s="23">
        <v>0.254</v>
      </c>
      <c r="Y160" s="23">
        <f t="shared" si="28"/>
        <v>0.254</v>
      </c>
      <c r="Z160" s="23" t="str">
        <f t="shared" si="29"/>
        <v>x</v>
      </c>
    </row>
    <row r="161" spans="1:26" ht="16" x14ac:dyDescent="0.2">
      <c r="A161" s="39"/>
      <c r="B161" s="23"/>
      <c r="C161" s="39">
        <f t="shared" si="35"/>
        <v>0</v>
      </c>
      <c r="D161" s="39" t="e">
        <f t="shared" si="38"/>
        <v>#N/A</v>
      </c>
      <c r="E161" s="48">
        <v>0</v>
      </c>
      <c r="F161" s="109">
        <f t="shared" si="36"/>
        <v>0</v>
      </c>
      <c r="G161" s="84" t="str">
        <f t="shared" si="37"/>
        <v>0</v>
      </c>
      <c r="H161" s="16"/>
      <c r="I161" s="38"/>
      <c r="J161" s="38"/>
      <c r="K161" s="38"/>
      <c r="L161" s="38"/>
      <c r="M161" s="38"/>
      <c r="N161" s="38"/>
      <c r="O161" s="38"/>
      <c r="P161" s="38"/>
      <c r="Q161" s="46">
        <f t="shared" si="22"/>
        <v>1.6249999999999984</v>
      </c>
      <c r="R161" s="81">
        <f t="shared" si="23"/>
        <v>0.10653826813058534</v>
      </c>
      <c r="S161" s="81" t="e" cm="1">
        <f t="array" ref="S161">_xlfn.IFS(
    FALSE, N("Check if X1 shading is ON"),
    $S$48&lt;&gt;"x", NA(),
    FALSE, N("Check if case is 'LEFT' and x axis value less than z score"),
    AND($D$67 = "LEFT", $Q161 &lt; IF($H$67="", 0, $H$67)), $R161,
    FALSE, N("Check if case is 'RIGHT' and x axis value greater than z score"),
    AND($D$67 = "RIGHT", $Q161 &gt; IF($H$67="", 0, $H$67)), $R161,
    FALSE, N("Check if case is 'TWO' and both directions"),
    AND(
        $D$67 = "TWO",
        OR($Q161 &lt; -ABS($H$67), $Q161 &gt; ABS($H$68))
    ), $R161,
    FALSE, N("Default case: Return NA()"),
    TRUE, NA()
)</f>
        <v>#VALUE!</v>
      </c>
      <c r="T161" s="81" t="e" cm="1">
        <f t="array" ref="T161">_xlfn.IFS(
    FALSE, N("Check if X1 shading is ON"),
    $S$48&lt;&gt;"x", NA(),
    FALSE, N("Check if case is 'LEFT' and x axis value less than z score"),
    AND($D$68 = "LEFT", $Q161 &lt; IF($H$68="", 0, $H$68)), $R161,
    FALSE, N("Check if case is 'RIGHT' and x axis value greater than z score"),
    AND($D$68 = "RIGHT", $Q161 &gt; IF($H$68="", 0, $H$68)), $R161,
    FALSE, N("Default case: Return NA()"),
    TRUE, NA()
)</f>
        <v>#N/A</v>
      </c>
      <c r="U161" s="81" t="e" cm="1">
        <f t="array" ref="U161">_xlfn.IFS(
    FALSE, N("Check if X1 shading is ON"),
    $U$48&lt;&gt;"x", NA(),
    FALSE, N("Check if case is 'LEFT' and x axis value less than z score"),
    AND($D$71 = "LEFT", $Q161 &lt; IF($H$71="", 0, $H$71)), $R161,
    FALSE, N("Check if case is 'RIGHT' and x axis value greater than z score"),
    AND($D$71 = "RIGHT", $Q161 &gt; IF($H$71="", 0, $H$71)), $R161,
    FALSE, N("Check if case is 'TWO' and both directions"),
    AND(
        $D$71 = "TWO",
        OR($Q161 &lt; -ABS($H$71), $Q161 &gt; ABS($H$71))
    ), $R161,
    FALSE, N("Default case: Return NA()"),
    TRUE, NA()
)</f>
        <v>#VALUE!</v>
      </c>
      <c r="V161" s="38"/>
      <c r="W161" s="23">
        <v>-0.66666666666666874</v>
      </c>
      <c r="X161" s="23">
        <v>0.254</v>
      </c>
      <c r="Y161" s="23">
        <f t="shared" si="28"/>
        <v>0.254</v>
      </c>
      <c r="Z161" s="23" t="str">
        <f t="shared" si="29"/>
        <v>x</v>
      </c>
    </row>
    <row r="162" spans="1:26" ht="16" x14ac:dyDescent="0.2">
      <c r="A162" s="39"/>
      <c r="B162" s="23"/>
      <c r="C162" s="39">
        <f t="shared" si="35"/>
        <v>1</v>
      </c>
      <c r="D162" s="39" t="e">
        <f t="shared" si="38"/>
        <v>#N/A</v>
      </c>
      <c r="E162" s="48">
        <v>1</v>
      </c>
      <c r="F162" s="109">
        <f t="shared" si="36"/>
        <v>5</v>
      </c>
      <c r="G162" s="84" t="str">
        <f t="shared" si="37"/>
        <v>+5</v>
      </c>
      <c r="H162" s="16"/>
      <c r="I162" s="38"/>
      <c r="J162" s="38"/>
      <c r="K162" s="38"/>
      <c r="L162" s="38"/>
      <c r="M162" s="38"/>
      <c r="N162" s="38"/>
      <c r="O162" s="38"/>
      <c r="P162" s="38"/>
      <c r="Q162" s="46">
        <f t="shared" si="22"/>
        <v>1.6666666666666652</v>
      </c>
      <c r="R162" s="81">
        <f t="shared" si="23"/>
        <v>9.9477138792748943E-2</v>
      </c>
      <c r="S162" s="81" t="e" cm="1">
        <f t="array" ref="S162">_xlfn.IFS(
    FALSE, N("Check if X1 shading is ON"),
    $S$48&lt;&gt;"x", NA(),
    FALSE, N("Check if case is 'LEFT' and x axis value less than z score"),
    AND($D$67 = "LEFT", $Q162 &lt; IF($H$67="", 0, $H$67)), $R162,
    FALSE, N("Check if case is 'RIGHT' and x axis value greater than z score"),
    AND($D$67 = "RIGHT", $Q162 &gt; IF($H$67="", 0, $H$67)), $R162,
    FALSE, N("Check if case is 'TWO' and both directions"),
    AND(
        $D$67 = "TWO",
        OR($Q162 &lt; -ABS($H$67), $Q162 &gt; ABS($H$68))
    ), $R162,
    FALSE, N("Default case: Return NA()"),
    TRUE, NA()
)</f>
        <v>#VALUE!</v>
      </c>
      <c r="T162" s="81" t="e" cm="1">
        <f t="array" ref="T162">_xlfn.IFS(
    FALSE, N("Check if X1 shading is ON"),
    $S$48&lt;&gt;"x", NA(),
    FALSE, N("Check if case is 'LEFT' and x axis value less than z score"),
    AND($D$68 = "LEFT", $Q162 &lt; IF($H$68="", 0, $H$68)), $R162,
    FALSE, N("Check if case is 'RIGHT' and x axis value greater than z score"),
    AND($D$68 = "RIGHT", $Q162 &gt; IF($H$68="", 0, $H$68)), $R162,
    FALSE, N("Default case: Return NA()"),
    TRUE, NA()
)</f>
        <v>#N/A</v>
      </c>
      <c r="U162" s="81" t="e" cm="1">
        <f t="array" ref="U162">_xlfn.IFS(
    FALSE, N("Check if X1 shading is ON"),
    $U$48&lt;&gt;"x", NA(),
    FALSE, N("Check if case is 'LEFT' and x axis value less than z score"),
    AND($D$71 = "LEFT", $Q162 &lt; IF($H$71="", 0, $H$71)), $R162,
    FALSE, N("Check if case is 'RIGHT' and x axis value greater than z score"),
    AND($D$71 = "RIGHT", $Q162 &gt; IF($H$71="", 0, $H$71)), $R162,
    FALSE, N("Check if case is 'TWO' and both directions"),
    AND(
        $D$71 = "TWO",
        OR($Q162 &lt; -ABS($H$71), $Q162 &gt; ABS($H$71))
    ), $R162,
    FALSE, N("Default case: Return NA()"),
    TRUE, NA()
)</f>
        <v>#VALUE!</v>
      </c>
      <c r="V162" s="38"/>
      <c r="W162" s="23">
        <v>-0.50000000000000222</v>
      </c>
      <c r="X162" s="23">
        <v>0.254</v>
      </c>
      <c r="Y162" s="23">
        <f t="shared" si="28"/>
        <v>0.254</v>
      </c>
      <c r="Z162" s="23" t="str">
        <f t="shared" si="29"/>
        <v>x</v>
      </c>
    </row>
    <row r="163" spans="1:26" ht="16" x14ac:dyDescent="0.2">
      <c r="A163" s="39"/>
      <c r="B163" s="23"/>
      <c r="C163" s="39">
        <f>C120</f>
        <v>2</v>
      </c>
      <c r="D163" s="39" t="e">
        <f>D162</f>
        <v>#N/A</v>
      </c>
      <c r="E163" s="48">
        <v>2</v>
      </c>
      <c r="F163" s="109">
        <f t="shared" si="36"/>
        <v>10</v>
      </c>
      <c r="G163" s="84" t="str">
        <f t="shared" si="37"/>
        <v>+10</v>
      </c>
      <c r="H163" s="16"/>
      <c r="I163" s="38"/>
      <c r="J163" s="38"/>
      <c r="K163" s="38"/>
      <c r="L163" s="38"/>
      <c r="M163" s="38"/>
      <c r="N163" s="38"/>
      <c r="O163" s="38"/>
      <c r="P163" s="38"/>
      <c r="Q163" s="46">
        <f t="shared" si="22"/>
        <v>1.7083333333333319</v>
      </c>
      <c r="R163" s="81">
        <f t="shared" si="23"/>
        <v>9.2722889001515929E-2</v>
      </c>
      <c r="S163" s="81" t="e" cm="1">
        <f t="array" ref="S163">_xlfn.IFS(
    FALSE, N("Check if X1 shading is ON"),
    $S$48&lt;&gt;"x", NA(),
    FALSE, N("Check if case is 'LEFT' and x axis value less than z score"),
    AND($D$67 = "LEFT", $Q163 &lt; IF($H$67="", 0, $H$67)), $R163,
    FALSE, N("Check if case is 'RIGHT' and x axis value greater than z score"),
    AND($D$67 = "RIGHT", $Q163 &gt; IF($H$67="", 0, $H$67)), $R163,
    FALSE, N("Check if case is 'TWO' and both directions"),
    AND(
        $D$67 = "TWO",
        OR($Q163 &lt; -ABS($H$67), $Q163 &gt; ABS($H$68))
    ), $R163,
    FALSE, N("Default case: Return NA()"),
    TRUE, NA()
)</f>
        <v>#VALUE!</v>
      </c>
      <c r="T163" s="81" t="e" cm="1">
        <f t="array" ref="T163">_xlfn.IFS(
    FALSE, N("Check if X1 shading is ON"),
    $S$48&lt;&gt;"x", NA(),
    FALSE, N("Check if case is 'LEFT' and x axis value less than z score"),
    AND($D$68 = "LEFT", $Q163 &lt; IF($H$68="", 0, $H$68)), $R163,
    FALSE, N("Check if case is 'RIGHT' and x axis value greater than z score"),
    AND($D$68 = "RIGHT", $Q163 &gt; IF($H$68="", 0, $H$68)), $R163,
    FALSE, N("Default case: Return NA()"),
    TRUE, NA()
)</f>
        <v>#N/A</v>
      </c>
      <c r="U163" s="81" t="e" cm="1">
        <f t="array" ref="U163">_xlfn.IFS(
    FALSE, N("Check if X1 shading is ON"),
    $U$48&lt;&gt;"x", NA(),
    FALSE, N("Check if case is 'LEFT' and x axis value less than z score"),
    AND($D$71 = "LEFT", $Q163 &lt; IF($H$71="", 0, $H$71)), $R163,
    FALSE, N("Check if case is 'RIGHT' and x axis value greater than z score"),
    AND($D$71 = "RIGHT", $Q163 &gt; IF($H$71="", 0, $H$71)), $R163,
    FALSE, N("Check if case is 'TWO' and both directions"),
    AND(
        $D$71 = "TWO",
        OR($Q163 &lt; -ABS($H$71), $Q163 &gt; ABS($H$71))
    ), $R163,
    FALSE, N("Default case: Return NA()"),
    TRUE, NA()
)</f>
        <v>#VALUE!</v>
      </c>
      <c r="V163" s="38"/>
      <c r="W163" s="23">
        <v>-0.33333333333333548</v>
      </c>
      <c r="X163" s="23">
        <v>0.254</v>
      </c>
      <c r="Y163" s="23">
        <f t="shared" si="28"/>
        <v>0.254</v>
      </c>
      <c r="Z163" s="23" t="str">
        <f t="shared" si="29"/>
        <v>x</v>
      </c>
    </row>
    <row r="164" spans="1:26" ht="16" x14ac:dyDescent="0.2">
      <c r="A164" s="39"/>
      <c r="B164" s="23"/>
      <c r="C164" s="39">
        <f>C121</f>
        <v>3</v>
      </c>
      <c r="D164" s="39" t="e">
        <f>D163</f>
        <v>#N/A</v>
      </c>
      <c r="E164" s="48">
        <v>3</v>
      </c>
      <c r="F164" s="109">
        <f t="shared" si="36"/>
        <v>15</v>
      </c>
      <c r="G164" s="84" t="str">
        <f t="shared" si="37"/>
        <v>+15</v>
      </c>
      <c r="H164" s="38"/>
      <c r="I164" s="38"/>
      <c r="J164" s="38"/>
      <c r="K164" s="38"/>
      <c r="L164" s="38"/>
      <c r="M164" s="38"/>
      <c r="N164" s="38"/>
      <c r="O164" s="38"/>
      <c r="P164" s="38"/>
      <c r="Q164" s="46">
        <f t="shared" si="22"/>
        <v>1.7499999999999987</v>
      </c>
      <c r="R164" s="81">
        <f t="shared" si="23"/>
        <v>8.6277318826511712E-2</v>
      </c>
      <c r="S164" s="81" t="e" cm="1">
        <f t="array" ref="S164">_xlfn.IFS(
    FALSE, N("Check if X1 shading is ON"),
    $S$48&lt;&gt;"x", NA(),
    FALSE, N("Check if case is 'LEFT' and x axis value less than z score"),
    AND($D$67 = "LEFT", $Q164 &lt; IF($H$67="", 0, $H$67)), $R164,
    FALSE, N("Check if case is 'RIGHT' and x axis value greater than z score"),
    AND($D$67 = "RIGHT", $Q164 &gt; IF($H$67="", 0, $H$67)), $R164,
    FALSE, N("Check if case is 'TWO' and both directions"),
    AND(
        $D$67 = "TWO",
        OR($Q164 &lt; -ABS($H$67), $Q164 &gt; ABS($H$68))
    ), $R164,
    FALSE, N("Default case: Return NA()"),
    TRUE, NA()
)</f>
        <v>#VALUE!</v>
      </c>
      <c r="T164" s="81" t="e" cm="1">
        <f t="array" ref="T164">_xlfn.IFS(
    FALSE, N("Check if X1 shading is ON"),
    $S$48&lt;&gt;"x", NA(),
    FALSE, N("Check if case is 'LEFT' and x axis value less than z score"),
    AND($D$68 = "LEFT", $Q164 &lt; IF($H$68="", 0, $H$68)), $R164,
    FALSE, N("Check if case is 'RIGHT' and x axis value greater than z score"),
    AND($D$68 = "RIGHT", $Q164 &gt; IF($H$68="", 0, $H$68)), $R164,
    FALSE, N("Default case: Return NA()"),
    TRUE, NA()
)</f>
        <v>#N/A</v>
      </c>
      <c r="U164" s="81" t="e" cm="1">
        <f t="array" ref="U164">_xlfn.IFS(
    FALSE, N("Check if X1 shading is ON"),
    $U$48&lt;&gt;"x", NA(),
    FALSE, N("Check if case is 'LEFT' and x axis value less than z score"),
    AND($D$71 = "LEFT", $Q164 &lt; IF($H$71="", 0, $H$71)), $R164,
    FALSE, N("Check if case is 'RIGHT' and x axis value greater than z score"),
    AND($D$71 = "RIGHT", $Q164 &gt; IF($H$71="", 0, $H$71)), $R164,
    FALSE, N("Check if case is 'TWO' and both directions"),
    AND(
        $D$71 = "TWO",
        OR($Q164 &lt; -ABS($H$71), $Q164 &gt; ABS($H$71))
    ), $R164,
    FALSE, N("Default case: Return NA()"),
    TRUE, NA()
)</f>
        <v>#VALUE!</v>
      </c>
      <c r="V164" s="38"/>
      <c r="W164" s="23">
        <v>-0.16666666666666879</v>
      </c>
      <c r="X164" s="23">
        <v>0.254</v>
      </c>
      <c r="Y164" s="23">
        <f t="shared" si="28"/>
        <v>0.254</v>
      </c>
      <c r="Z164" s="23" t="str">
        <f t="shared" si="29"/>
        <v>x</v>
      </c>
    </row>
    <row r="165" spans="1:26" ht="19" x14ac:dyDescent="0.25">
      <c r="A165" s="78" t="s">
        <v>413</v>
      </c>
      <c r="B165" s="23"/>
      <c r="C165" s="23"/>
      <c r="D165" s="39"/>
      <c r="E165" s="39"/>
      <c r="F165" s="39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46">
        <f t="shared" si="22"/>
        <v>1.7916666666666654</v>
      </c>
      <c r="R165" s="81">
        <f t="shared" si="23"/>
        <v>8.014055443826619E-2</v>
      </c>
      <c r="S165" s="81" t="e" cm="1">
        <f t="array" ref="S165">_xlfn.IFS(
    FALSE, N("Check if X1 shading is ON"),
    $S$48&lt;&gt;"x", NA(),
    FALSE, N("Check if case is 'LEFT' and x axis value less than z score"),
    AND($D$67 = "LEFT", $Q165 &lt; IF($H$67="", 0, $H$67)), $R165,
    FALSE, N("Check if case is 'RIGHT' and x axis value greater than z score"),
    AND($D$67 = "RIGHT", $Q165 &gt; IF($H$67="", 0, $H$67)), $R165,
    FALSE, N("Check if case is 'TWO' and both directions"),
    AND(
        $D$67 = "TWO",
        OR($Q165 &lt; -ABS($H$67), $Q165 &gt; ABS($H$68))
    ), $R165,
    FALSE, N("Default case: Return NA()"),
    TRUE, NA()
)</f>
        <v>#VALUE!</v>
      </c>
      <c r="T165" s="81" t="e" cm="1">
        <f t="array" ref="T165">_xlfn.IFS(
    FALSE, N("Check if X1 shading is ON"),
    $S$48&lt;&gt;"x", NA(),
    FALSE, N("Check if case is 'LEFT' and x axis value less than z score"),
    AND($D$68 = "LEFT", $Q165 &lt; IF($H$68="", 0, $H$68)), $R165,
    FALSE, N("Check if case is 'RIGHT' and x axis value greater than z score"),
    AND($D$68 = "RIGHT", $Q165 &gt; IF($H$68="", 0, $H$68)), $R165,
    FALSE, N("Default case: Return NA()"),
    TRUE, NA()
)</f>
        <v>#N/A</v>
      </c>
      <c r="U165" s="81" t="e" cm="1">
        <f t="array" ref="U165">_xlfn.IFS(
    FALSE, N("Check if X1 shading is ON"),
    $U$48&lt;&gt;"x", NA(),
    FALSE, N("Check if case is 'LEFT' and x axis value less than z score"),
    AND($D$71 = "LEFT", $Q165 &lt; IF($H$71="", 0, $H$71)), $R165,
    FALSE, N("Check if case is 'RIGHT' and x axis value greater than z score"),
    AND($D$71 = "RIGHT", $Q165 &gt; IF($H$71="", 0, $H$71)), $R165,
    FALSE, N("Check if case is 'TWO' and both directions"),
    AND(
        $D$71 = "TWO",
        OR($Q165 &lt; -ABS($H$71), $Q165 &gt; ABS($H$71))
    ), $R165,
    FALSE, N("Default case: Return NA()"),
    TRUE, NA()
)</f>
        <v>#VALUE!</v>
      </c>
      <c r="V165" s="38"/>
      <c r="W165" s="23">
        <v>0.16666666666666449</v>
      </c>
      <c r="X165" s="23">
        <v>0.254</v>
      </c>
      <c r="Y165" s="23">
        <f t="shared" si="28"/>
        <v>0.254</v>
      </c>
      <c r="Z165" s="23" t="str">
        <f t="shared" si="29"/>
        <v>x</v>
      </c>
    </row>
    <row r="166" spans="1:26" ht="51" x14ac:dyDescent="0.2">
      <c r="A166" s="44" t="s">
        <v>289</v>
      </c>
      <c r="B166" s="5" t="s">
        <v>290</v>
      </c>
      <c r="C166" s="45" t="str">
        <f>LEFT(A165,6)&amp;" "&amp;$B$67&amp;" axis"</f>
        <v>X3 raw normal pop axis</v>
      </c>
      <c r="D166" s="45" t="str">
        <f>$B$62&amp;" y"</f>
        <v>0 y</v>
      </c>
      <c r="E166" s="44" t="str">
        <f>$B$62&amp;" raw labels"</f>
        <v>0 raw labels</v>
      </c>
      <c r="F166" s="39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46">
        <f t="shared" si="22"/>
        <v>1.8333333333333321</v>
      </c>
      <c r="R166" s="81">
        <f t="shared" si="23"/>
        <v>7.4311163558993254E-2</v>
      </c>
      <c r="S166" s="81" t="e" cm="1">
        <f t="array" ref="S166">_xlfn.IFS(
    FALSE, N("Check if X1 shading is ON"),
    $S$48&lt;&gt;"x", NA(),
    FALSE, N("Check if case is 'LEFT' and x axis value less than z score"),
    AND($D$67 = "LEFT", $Q166 &lt; IF($H$67="", 0, $H$67)), $R166,
    FALSE, N("Check if case is 'RIGHT' and x axis value greater than z score"),
    AND($D$67 = "RIGHT", $Q166 &gt; IF($H$67="", 0, $H$67)), $R166,
    FALSE, N("Check if case is 'TWO' and both directions"),
    AND(
        $D$67 = "TWO",
        OR($Q166 &lt; -ABS($H$67), $Q166 &gt; ABS($H$68))
    ), $R166,
    FALSE, N("Default case: Return NA()"),
    TRUE, NA()
)</f>
        <v>#VALUE!</v>
      </c>
      <c r="T166" s="81" t="e" cm="1">
        <f t="array" ref="T166">_xlfn.IFS(
    FALSE, N("Check if X1 shading is ON"),
    $S$48&lt;&gt;"x", NA(),
    FALSE, N("Check if case is 'LEFT' and x axis value less than z score"),
    AND($D$68 = "LEFT", $Q166 &lt; IF($H$68="", 0, $H$68)), $R166,
    FALSE, N("Check if case is 'RIGHT' and x axis value greater than z score"),
    AND($D$68 = "RIGHT", $Q166 &gt; IF($H$68="", 0, $H$68)), $R166,
    FALSE, N("Default case: Return NA()"),
    TRUE, NA()
)</f>
        <v>#N/A</v>
      </c>
      <c r="U166" s="81" t="e" cm="1">
        <f t="array" ref="U166">_xlfn.IFS(
    FALSE, N("Check if X1 shading is ON"),
    $U$48&lt;&gt;"x", NA(),
    FALSE, N("Check if case is 'LEFT' and x axis value less than z score"),
    AND($D$71 = "LEFT", $Q166 &lt; IF($H$71="", 0, $H$71)), $R166,
    FALSE, N("Check if case is 'RIGHT' and x axis value greater than z score"),
    AND($D$71 = "RIGHT", $Q166 &gt; IF($H$71="", 0, $H$71)), $R166,
    FALSE, N("Check if case is 'TWO' and both directions"),
    AND(
        $D$71 = "TWO",
        OR($Q166 &lt; -ABS($H$71), $Q166 &gt; ABS($H$71))
    ), $R166,
    FALSE, N("Default case: Return NA()"),
    TRUE, NA()
)</f>
        <v>#VALUE!</v>
      </c>
      <c r="V166" s="38"/>
      <c r="W166" s="23">
        <v>0.33333333333333115</v>
      </c>
      <c r="X166" s="23">
        <v>0.254</v>
      </c>
      <c r="Y166" s="23">
        <f t="shared" si="28"/>
        <v>0.254</v>
      </c>
      <c r="Z166" s="23" t="str">
        <f t="shared" si="29"/>
        <v>x</v>
      </c>
    </row>
    <row r="167" spans="1:26" ht="17" x14ac:dyDescent="0.2">
      <c r="A167" s="39">
        <f>L59</f>
        <v>0</v>
      </c>
      <c r="B167" s="23">
        <v>-0.2</v>
      </c>
      <c r="C167" s="39">
        <f t="shared" ref="C167:C174" si="39">C114</f>
        <v>-4</v>
      </c>
      <c r="D167" s="39" t="e">
        <f>IF(
    $A$167="x",
    $B$167,
    NA()
)</f>
        <v>#N/A</v>
      </c>
      <c r="E167" s="83" t="str">
        <f>IF(E168="","","raw scale")</f>
        <v/>
      </c>
      <c r="F167" s="39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46">
        <f t="shared" si="22"/>
        <v>1.8749999999999989</v>
      </c>
      <c r="R167" s="81">
        <f t="shared" si="23"/>
        <v>6.8786275826692042E-2</v>
      </c>
      <c r="S167" s="81" t="e" cm="1">
        <f t="array" ref="S167">_xlfn.IFS(
    FALSE, N("Check if X1 shading is ON"),
    $S$48&lt;&gt;"x", NA(),
    FALSE, N("Check if case is 'LEFT' and x axis value less than z score"),
    AND($D$67 = "LEFT", $Q167 &lt; IF($H$67="", 0, $H$67)), $R167,
    FALSE, N("Check if case is 'RIGHT' and x axis value greater than z score"),
    AND($D$67 = "RIGHT", $Q167 &gt; IF($H$67="", 0, $H$67)), $R167,
    FALSE, N("Check if case is 'TWO' and both directions"),
    AND(
        $D$67 = "TWO",
        OR($Q167 &lt; -ABS($H$67), $Q167 &gt; ABS($H$68))
    ), $R167,
    FALSE, N("Default case: Return NA()"),
    TRUE, NA()
)</f>
        <v>#VALUE!</v>
      </c>
      <c r="T167" s="81" t="e" cm="1">
        <f t="array" ref="T167">_xlfn.IFS(
    FALSE, N("Check if X1 shading is ON"),
    $S$48&lt;&gt;"x", NA(),
    FALSE, N("Check if case is 'LEFT' and x axis value less than z score"),
    AND($D$68 = "LEFT", $Q167 &lt; IF($H$68="", 0, $H$68)), $R167,
    FALSE, N("Check if case is 'RIGHT' and x axis value greater than z score"),
    AND($D$68 = "RIGHT", $Q167 &gt; IF($H$68="", 0, $H$68)), $R167,
    FALSE, N("Default case: Return NA()"),
    TRUE, NA()
)</f>
        <v>#N/A</v>
      </c>
      <c r="U167" s="81" t="e" cm="1">
        <f t="array" ref="U167">_xlfn.IFS(
    FALSE, N("Check if X1 shading is ON"),
    $U$48&lt;&gt;"x", NA(),
    FALSE, N("Check if case is 'LEFT' and x axis value less than z score"),
    AND($D$71 = "LEFT", $Q167 &lt; IF($H$71="", 0, $H$71)), $R167,
    FALSE, N("Check if case is 'RIGHT' and x axis value greater than z score"),
    AND($D$71 = "RIGHT", $Q167 &gt; IF($H$71="", 0, $H$71)), $R167,
    FALSE, N("Check if case is 'TWO' and both directions"),
    AND(
        $D$71 = "TWO",
        OR($Q167 &lt; -ABS($H$71), $Q167 &gt; ABS($H$71))
    ), $R167,
    FALSE, N("Default case: Return NA()"),
    TRUE, NA()
)</f>
        <v>#VALUE!</v>
      </c>
      <c r="V167" s="38"/>
      <c r="W167" s="23">
        <v>0.49999999999999789</v>
      </c>
      <c r="X167" s="23">
        <v>0.254</v>
      </c>
      <c r="Y167" s="23">
        <f t="shared" si="28"/>
        <v>0.254</v>
      </c>
      <c r="Z167" s="23" t="str">
        <f t="shared" si="29"/>
        <v>x</v>
      </c>
    </row>
    <row r="168" spans="1:26" ht="16" x14ac:dyDescent="0.2">
      <c r="A168" s="39"/>
      <c r="B168" s="23"/>
      <c r="C168" s="39">
        <f t="shared" si="39"/>
        <v>-3</v>
      </c>
      <c r="D168" s="39" t="e">
        <f t="shared" ref="D168:D174" si="40">IF(
    $A$167="x",
    $B$167,
    NA()
)</f>
        <v>#N/A</v>
      </c>
      <c r="E168" s="84" t="str">
        <f t="shared" ref="E168:E174" si="41">IFERROR(
    TEXT(
        E$71 + $C168 * F$71,
        IF(
            $L$62 = 0,
            "#,##0",
            "#,##0." &amp; REPT("0", $L$62)
        )
    ),
    ""
)</f>
        <v/>
      </c>
      <c r="F168" s="39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46">
        <f t="shared" si="22"/>
        <v>1.9166666666666656</v>
      </c>
      <c r="R168" s="81">
        <f t="shared" si="23"/>
        <v>6.3561706516962482E-2</v>
      </c>
      <c r="S168" s="81" t="e" cm="1">
        <f t="array" ref="S168">_xlfn.IFS(
    FALSE, N("Check if X1 shading is ON"),
    $S$48&lt;&gt;"x", NA(),
    FALSE, N("Check if case is 'LEFT' and x axis value less than z score"),
    AND($D$67 = "LEFT", $Q168 &lt; IF($H$67="", 0, $H$67)), $R168,
    FALSE, N("Check if case is 'RIGHT' and x axis value greater than z score"),
    AND($D$67 = "RIGHT", $Q168 &gt; IF($H$67="", 0, $H$67)), $R168,
    FALSE, N("Check if case is 'TWO' and both directions"),
    AND(
        $D$67 = "TWO",
        OR($Q168 &lt; -ABS($H$67), $Q168 &gt; ABS($H$68))
    ), $R168,
    FALSE, N("Default case: Return NA()"),
    TRUE, NA()
)</f>
        <v>#VALUE!</v>
      </c>
      <c r="T168" s="81" t="e" cm="1">
        <f t="array" ref="T168">_xlfn.IFS(
    FALSE, N("Check if X1 shading is ON"),
    $S$48&lt;&gt;"x", NA(),
    FALSE, N("Check if case is 'LEFT' and x axis value less than z score"),
    AND($D$68 = "LEFT", $Q168 &lt; IF($H$68="", 0, $H$68)), $R168,
    FALSE, N("Check if case is 'RIGHT' and x axis value greater than z score"),
    AND($D$68 = "RIGHT", $Q168 &gt; IF($H$68="", 0, $H$68)), $R168,
    FALSE, N("Default case: Return NA()"),
    TRUE, NA()
)</f>
        <v>#N/A</v>
      </c>
      <c r="U168" s="81" t="e" cm="1">
        <f t="array" ref="U168">_xlfn.IFS(
    FALSE, N("Check if X1 shading is ON"),
    $U$48&lt;&gt;"x", NA(),
    FALSE, N("Check if case is 'LEFT' and x axis value less than z score"),
    AND($D$71 = "LEFT", $Q168 &lt; IF($H$71="", 0, $H$71)), $R168,
    FALSE, N("Check if case is 'RIGHT' and x axis value greater than z score"),
    AND($D$71 = "RIGHT", $Q168 &gt; IF($H$71="", 0, $H$71)), $R168,
    FALSE, N("Check if case is 'TWO' and both directions"),
    AND(
        $D$71 = "TWO",
        OR($Q168 &lt; -ABS($H$71), $Q168 &gt; ABS($H$71))
    ), $R168,
    FALSE, N("Default case: Return NA()"),
    TRUE, NA()
)</f>
        <v>#VALUE!</v>
      </c>
      <c r="V168" s="38"/>
      <c r="W168" s="23">
        <v>0.66666666666666441</v>
      </c>
      <c r="X168" s="23">
        <v>0.254</v>
      </c>
      <c r="Y168" s="23">
        <f t="shared" si="28"/>
        <v>0.254</v>
      </c>
      <c r="Z168" s="23" t="str">
        <f t="shared" si="29"/>
        <v>x</v>
      </c>
    </row>
    <row r="169" spans="1:26" ht="16" x14ac:dyDescent="0.2">
      <c r="A169" s="39"/>
      <c r="B169" s="23"/>
      <c r="C169" s="39">
        <f t="shared" si="39"/>
        <v>-2</v>
      </c>
      <c r="D169" s="39" t="e">
        <f t="shared" si="40"/>
        <v>#N/A</v>
      </c>
      <c r="E169" s="84" t="str">
        <f t="shared" si="41"/>
        <v/>
      </c>
      <c r="F169" s="39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46">
        <f t="shared" si="22"/>
        <v>1.9583333333333324</v>
      </c>
      <c r="R169" s="81">
        <f t="shared" si="23"/>
        <v>5.8632082139484676E-2</v>
      </c>
      <c r="S169" s="81" t="e" cm="1">
        <f t="array" ref="S169">_xlfn.IFS(
    FALSE, N("Check if X1 shading is ON"),
    $S$48&lt;&gt;"x", NA(),
    FALSE, N("Check if case is 'LEFT' and x axis value less than z score"),
    AND($D$67 = "LEFT", $Q169 &lt; IF($H$67="", 0, $H$67)), $R169,
    FALSE, N("Check if case is 'RIGHT' and x axis value greater than z score"),
    AND($D$67 = "RIGHT", $Q169 &gt; IF($H$67="", 0, $H$67)), $R169,
    FALSE, N("Check if case is 'TWO' and both directions"),
    AND(
        $D$67 = "TWO",
        OR($Q169 &lt; -ABS($H$67), $Q169 &gt; ABS($H$68))
    ), $R169,
    FALSE, N("Default case: Return NA()"),
    TRUE, NA()
)</f>
        <v>#VALUE!</v>
      </c>
      <c r="T169" s="81" t="e" cm="1">
        <f t="array" ref="T169">_xlfn.IFS(
    FALSE, N("Check if X1 shading is ON"),
    $S$48&lt;&gt;"x", NA(),
    FALSE, N("Check if case is 'LEFT' and x axis value less than z score"),
    AND($D$68 = "LEFT", $Q169 &lt; IF($H$68="", 0, $H$68)), $R169,
    FALSE, N("Check if case is 'RIGHT' and x axis value greater than z score"),
    AND($D$68 = "RIGHT", $Q169 &gt; IF($H$68="", 0, $H$68)), $R169,
    FALSE, N("Default case: Return NA()"),
    TRUE, NA()
)</f>
        <v>#N/A</v>
      </c>
      <c r="U169" s="81" t="e" cm="1">
        <f t="array" ref="U169">_xlfn.IFS(
    FALSE, N("Check if X1 shading is ON"),
    $U$48&lt;&gt;"x", NA(),
    FALSE, N("Check if case is 'LEFT' and x axis value less than z score"),
    AND($D$71 = "LEFT", $Q169 &lt; IF($H$71="", 0, $H$71)), $R169,
    FALSE, N("Check if case is 'RIGHT' and x axis value greater than z score"),
    AND($D$71 = "RIGHT", $Q169 &gt; IF($H$71="", 0, $H$71)), $R169,
    FALSE, N("Check if case is 'TWO' and both directions"),
    AND(
        $D$71 = "TWO",
        OR($Q169 &lt; -ABS($H$71), $Q169 &gt; ABS($H$71))
    ), $R169,
    FALSE, N("Default case: Return NA()"),
    TRUE, NA()
)</f>
        <v>#VALUE!</v>
      </c>
      <c r="V169" s="38"/>
      <c r="W169" s="23">
        <v>0.83333333333333093</v>
      </c>
      <c r="X169" s="23">
        <v>0.254</v>
      </c>
      <c r="Y169" s="23">
        <f t="shared" si="28"/>
        <v>0.254</v>
      </c>
      <c r="Z169" s="23" t="str">
        <f t="shared" si="29"/>
        <v>x</v>
      </c>
    </row>
    <row r="170" spans="1:26" ht="16" x14ac:dyDescent="0.2">
      <c r="A170" s="39"/>
      <c r="B170" s="23"/>
      <c r="C170" s="39">
        <f t="shared" si="39"/>
        <v>-1</v>
      </c>
      <c r="D170" s="39" t="e">
        <f t="shared" si="40"/>
        <v>#N/A</v>
      </c>
      <c r="E170" s="84" t="str">
        <f t="shared" si="41"/>
        <v/>
      </c>
      <c r="F170" s="39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46">
        <f t="shared" si="22"/>
        <v>1.9999999999999991</v>
      </c>
      <c r="R170" s="81">
        <f t="shared" si="23"/>
        <v>5.3990966513188146E-2</v>
      </c>
      <c r="S170" s="81" t="e" cm="1">
        <f t="array" ref="S170">_xlfn.IFS(
    FALSE, N("Check if X1 shading is ON"),
    $S$48&lt;&gt;"x", NA(),
    FALSE, N("Check if case is 'LEFT' and x axis value less than z score"),
    AND($D$67 = "LEFT", $Q170 &lt; IF($H$67="", 0, $H$67)), $R170,
    FALSE, N("Check if case is 'RIGHT' and x axis value greater than z score"),
    AND($D$67 = "RIGHT", $Q170 &gt; IF($H$67="", 0, $H$67)), $R170,
    FALSE, N("Check if case is 'TWO' and both directions"),
    AND(
        $D$67 = "TWO",
        OR($Q170 &lt; -ABS($H$67), $Q170 &gt; ABS($H$68))
    ), $R170,
    FALSE, N("Default case: Return NA()"),
    TRUE, NA()
)</f>
        <v>#VALUE!</v>
      </c>
      <c r="T170" s="81" t="e" cm="1">
        <f t="array" ref="T170">_xlfn.IFS(
    FALSE, N("Check if X1 shading is ON"),
    $S$48&lt;&gt;"x", NA(),
    FALSE, N("Check if case is 'LEFT' and x axis value less than z score"),
    AND($D$68 = "LEFT", $Q170 &lt; IF($H$68="", 0, $H$68)), $R170,
    FALSE, N("Check if case is 'RIGHT' and x axis value greater than z score"),
    AND($D$68 = "RIGHT", $Q170 &gt; IF($H$68="", 0, $H$68)), $R170,
    FALSE, N("Default case: Return NA()"),
    TRUE, NA()
)</f>
        <v>#N/A</v>
      </c>
      <c r="U170" s="81" t="e" cm="1">
        <f t="array" ref="U170">_xlfn.IFS(
    FALSE, N("Check if X1 shading is ON"),
    $U$48&lt;&gt;"x", NA(),
    FALSE, N("Check if case is 'LEFT' and x axis value less than z score"),
    AND($D$71 = "LEFT", $Q170 &lt; IF($H$71="", 0, $H$71)), $R170,
    FALSE, N("Check if case is 'RIGHT' and x axis value greater than z score"),
    AND($D$71 = "RIGHT", $Q170 &gt; IF($H$71="", 0, $H$71)), $R170,
    FALSE, N("Check if case is 'TWO' and both directions"),
    AND(
        $D$71 = "TWO",
        OR($Q170 &lt; -ABS($H$71), $Q170 &gt; ABS($H$71))
    ), $R170,
    FALSE, N("Default case: Return NA()"),
    TRUE, NA()
)</f>
        <v>#VALUE!</v>
      </c>
      <c r="V170" s="38"/>
      <c r="W170" s="23">
        <v>-0.66666666666666874</v>
      </c>
      <c r="X170" s="23">
        <v>0.27800000000000002</v>
      </c>
      <c r="Y170" s="23">
        <f t="shared" si="28"/>
        <v>0.27800000000000002</v>
      </c>
      <c r="Z170" s="23" t="str">
        <f t="shared" si="29"/>
        <v>x</v>
      </c>
    </row>
    <row r="171" spans="1:26" ht="16" x14ac:dyDescent="0.2">
      <c r="A171" s="39"/>
      <c r="B171" s="23"/>
      <c r="C171" s="39">
        <f t="shared" si="39"/>
        <v>0</v>
      </c>
      <c r="D171" s="39" t="e">
        <f t="shared" si="40"/>
        <v>#N/A</v>
      </c>
      <c r="E171" s="84" t="str">
        <f t="shared" si="41"/>
        <v/>
      </c>
      <c r="F171" s="39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46">
        <f t="shared" si="22"/>
        <v>2.0416666666666656</v>
      </c>
      <c r="R171" s="81">
        <f t="shared" si="23"/>
        <v>4.9630986023359178E-2</v>
      </c>
      <c r="S171" s="81" t="e" cm="1">
        <f t="array" ref="S171">_xlfn.IFS(
    FALSE, N("Check if X1 shading is ON"),
    $S$48&lt;&gt;"x", NA(),
    FALSE, N("Check if case is 'LEFT' and x axis value less than z score"),
    AND($D$67 = "LEFT", $Q171 &lt; IF($H$67="", 0, $H$67)), $R171,
    FALSE, N("Check if case is 'RIGHT' and x axis value greater than z score"),
    AND($D$67 = "RIGHT", $Q171 &gt; IF($H$67="", 0, $H$67)), $R171,
    FALSE, N("Check if case is 'TWO' and both directions"),
    AND(
        $D$67 = "TWO",
        OR($Q171 &lt; -ABS($H$67), $Q171 &gt; ABS($H$68))
    ), $R171,
    FALSE, N("Default case: Return NA()"),
    TRUE, NA()
)</f>
        <v>#VALUE!</v>
      </c>
      <c r="T171" s="81" t="e" cm="1">
        <f t="array" ref="T171">_xlfn.IFS(
    FALSE, N("Check if X1 shading is ON"),
    $S$48&lt;&gt;"x", NA(),
    FALSE, N("Check if case is 'LEFT' and x axis value less than z score"),
    AND($D$68 = "LEFT", $Q171 &lt; IF($H$68="", 0, $H$68)), $R171,
    FALSE, N("Check if case is 'RIGHT' and x axis value greater than z score"),
    AND($D$68 = "RIGHT", $Q171 &gt; IF($H$68="", 0, $H$68)), $R171,
    FALSE, N("Default case: Return NA()"),
    TRUE, NA()
)</f>
        <v>#N/A</v>
      </c>
      <c r="U171" s="81" t="e" cm="1">
        <f t="array" ref="U171">_xlfn.IFS(
    FALSE, N("Check if X1 shading is ON"),
    $U$48&lt;&gt;"x", NA(),
    FALSE, N("Check if case is 'LEFT' and x axis value less than z score"),
    AND($D$71 = "LEFT", $Q171 &lt; IF($H$71="", 0, $H$71)), $R171,
    FALSE, N("Check if case is 'RIGHT' and x axis value greater than z score"),
    AND($D$71 = "RIGHT", $Q171 &gt; IF($H$71="", 0, $H$71)), $R171,
    FALSE, N("Check if case is 'TWO' and both directions"),
    AND(
        $D$71 = "TWO",
        OR($Q171 &lt; -ABS($H$71), $Q171 &gt; ABS($H$71))
    ), $R171,
    FALSE, N("Default case: Return NA()"),
    TRUE, NA()
)</f>
        <v>#VALUE!</v>
      </c>
      <c r="V171" s="38"/>
      <c r="W171" s="23">
        <v>-0.50000000000000222</v>
      </c>
      <c r="X171" s="23">
        <v>0.27800000000000002</v>
      </c>
      <c r="Y171" s="23">
        <f t="shared" si="28"/>
        <v>0.27800000000000002</v>
      </c>
      <c r="Z171" s="23" t="str">
        <f t="shared" si="29"/>
        <v>x</v>
      </c>
    </row>
    <row r="172" spans="1:26" ht="16" x14ac:dyDescent="0.2">
      <c r="A172" s="39"/>
      <c r="B172" s="23"/>
      <c r="C172" s="39">
        <f t="shared" si="39"/>
        <v>1</v>
      </c>
      <c r="D172" s="39" t="e">
        <f t="shared" si="40"/>
        <v>#N/A</v>
      </c>
      <c r="E172" s="84" t="str">
        <f t="shared" si="41"/>
        <v/>
      </c>
      <c r="F172" s="39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46">
        <f t="shared" si="22"/>
        <v>2.0833333333333321</v>
      </c>
      <c r="R172" s="81">
        <f t="shared" si="23"/>
        <v>4.5543952872905698E-2</v>
      </c>
      <c r="S172" s="81" t="e" cm="1">
        <f t="array" ref="S172">_xlfn.IFS(
    FALSE, N("Check if X1 shading is ON"),
    $S$48&lt;&gt;"x", NA(),
    FALSE, N("Check if case is 'LEFT' and x axis value less than z score"),
    AND($D$67 = "LEFT", $Q172 &lt; IF($H$67="", 0, $H$67)), $R172,
    FALSE, N("Check if case is 'RIGHT' and x axis value greater than z score"),
    AND($D$67 = "RIGHT", $Q172 &gt; IF($H$67="", 0, $H$67)), $R172,
    FALSE, N("Check if case is 'TWO' and both directions"),
    AND(
        $D$67 = "TWO",
        OR($Q172 &lt; -ABS($H$67), $Q172 &gt; ABS($H$68))
    ), $R172,
    FALSE, N("Default case: Return NA()"),
    TRUE, NA()
)</f>
        <v>#VALUE!</v>
      </c>
      <c r="T172" s="81" t="e" cm="1">
        <f t="array" ref="T172">_xlfn.IFS(
    FALSE, N("Check if X1 shading is ON"),
    $S$48&lt;&gt;"x", NA(),
    FALSE, N("Check if case is 'LEFT' and x axis value less than z score"),
    AND($D$68 = "LEFT", $Q172 &lt; IF($H$68="", 0, $H$68)), $R172,
    FALSE, N("Check if case is 'RIGHT' and x axis value greater than z score"),
    AND($D$68 = "RIGHT", $Q172 &gt; IF($H$68="", 0, $H$68)), $R172,
    FALSE, N("Default case: Return NA()"),
    TRUE, NA()
)</f>
        <v>#N/A</v>
      </c>
      <c r="U172" s="81" t="e" cm="1">
        <f t="array" ref="U172">_xlfn.IFS(
    FALSE, N("Check if X1 shading is ON"),
    $U$48&lt;&gt;"x", NA(),
    FALSE, N("Check if case is 'LEFT' and x axis value less than z score"),
    AND($D$71 = "LEFT", $Q172 &lt; IF($H$71="", 0, $H$71)), $R172,
    FALSE, N("Check if case is 'RIGHT' and x axis value greater than z score"),
    AND($D$71 = "RIGHT", $Q172 &gt; IF($H$71="", 0, $H$71)), $R172,
    FALSE, N("Check if case is 'TWO' and both directions"),
    AND(
        $D$71 = "TWO",
        OR($Q172 &lt; -ABS($H$71), $Q172 &gt; ABS($H$71))
    ), $R172,
    FALSE, N("Default case: Return NA()"),
    TRUE, NA()
)</f>
        <v>#VALUE!</v>
      </c>
      <c r="V172" s="38"/>
      <c r="W172" s="23">
        <v>-0.33333333333333548</v>
      </c>
      <c r="X172" s="23">
        <v>0.27800000000000002</v>
      </c>
      <c r="Y172" s="23">
        <f t="shared" si="28"/>
        <v>0.27800000000000002</v>
      </c>
      <c r="Z172" s="23" t="str">
        <f t="shared" si="29"/>
        <v>x</v>
      </c>
    </row>
    <row r="173" spans="1:26" ht="16" x14ac:dyDescent="0.2">
      <c r="A173" s="39"/>
      <c r="B173" s="23"/>
      <c r="C173" s="39">
        <f t="shared" si="39"/>
        <v>2</v>
      </c>
      <c r="D173" s="39" t="e">
        <f t="shared" si="40"/>
        <v>#N/A</v>
      </c>
      <c r="E173" s="84" t="str">
        <f t="shared" si="41"/>
        <v/>
      </c>
      <c r="F173" s="39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46">
        <f t="shared" si="22"/>
        <v>2.1249999999999987</v>
      </c>
      <c r="R173" s="81">
        <f t="shared" si="23"/>
        <v>4.1720985256338723E-2</v>
      </c>
      <c r="S173" s="81" t="e" cm="1">
        <f t="array" ref="S173">_xlfn.IFS(
    FALSE, N("Check if X1 shading is ON"),
    $S$48&lt;&gt;"x", NA(),
    FALSE, N("Check if case is 'LEFT' and x axis value less than z score"),
    AND($D$67 = "LEFT", $Q173 &lt; IF($H$67="", 0, $H$67)), $R173,
    FALSE, N("Check if case is 'RIGHT' and x axis value greater than z score"),
    AND($D$67 = "RIGHT", $Q173 &gt; IF($H$67="", 0, $H$67)), $R173,
    FALSE, N("Check if case is 'TWO' and both directions"),
    AND(
        $D$67 = "TWO",
        OR($Q173 &lt; -ABS($H$67), $Q173 &gt; ABS($H$68))
    ), $R173,
    FALSE, N("Default case: Return NA()"),
    TRUE, NA()
)</f>
        <v>#VALUE!</v>
      </c>
      <c r="T173" s="81" t="e" cm="1">
        <f t="array" ref="T173">_xlfn.IFS(
    FALSE, N("Check if X1 shading is ON"),
    $S$48&lt;&gt;"x", NA(),
    FALSE, N("Check if case is 'LEFT' and x axis value less than z score"),
    AND($D$68 = "LEFT", $Q173 &lt; IF($H$68="", 0, $H$68)), $R173,
    FALSE, N("Check if case is 'RIGHT' and x axis value greater than z score"),
    AND($D$68 = "RIGHT", $Q173 &gt; IF($H$68="", 0, $H$68)), $R173,
    FALSE, N("Default case: Return NA()"),
    TRUE, NA()
)</f>
        <v>#N/A</v>
      </c>
      <c r="U173" s="81" t="e" cm="1">
        <f t="array" ref="U173">_xlfn.IFS(
    FALSE, N("Check if X1 shading is ON"),
    $U$48&lt;&gt;"x", NA(),
    FALSE, N("Check if case is 'LEFT' and x axis value less than z score"),
    AND($D$71 = "LEFT", $Q173 &lt; IF($H$71="", 0, $H$71)), $R173,
    FALSE, N("Check if case is 'RIGHT' and x axis value greater than z score"),
    AND($D$71 = "RIGHT", $Q173 &gt; IF($H$71="", 0, $H$71)), $R173,
    FALSE, N("Check if case is 'TWO' and both directions"),
    AND(
        $D$71 = "TWO",
        OR($Q173 &lt; -ABS($H$71), $Q173 &gt; ABS($H$71))
    ), $R173,
    FALSE, N("Default case: Return NA()"),
    TRUE, NA()
)</f>
        <v>#VALUE!</v>
      </c>
      <c r="V173" s="38"/>
      <c r="W173" s="23">
        <v>-0.16666666666666879</v>
      </c>
      <c r="X173" s="23">
        <v>0.27800000000000002</v>
      </c>
      <c r="Y173" s="23">
        <f t="shared" si="28"/>
        <v>0.27800000000000002</v>
      </c>
      <c r="Z173" s="23" t="str">
        <f t="shared" si="29"/>
        <v>x</v>
      </c>
    </row>
    <row r="174" spans="1:26" ht="16" x14ac:dyDescent="0.2">
      <c r="A174" s="39"/>
      <c r="B174" s="23"/>
      <c r="C174" s="39">
        <f t="shared" si="39"/>
        <v>3</v>
      </c>
      <c r="D174" s="39" t="e">
        <f t="shared" si="40"/>
        <v>#N/A</v>
      </c>
      <c r="E174" s="84" t="str">
        <f t="shared" si="41"/>
        <v/>
      </c>
      <c r="F174" s="39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46">
        <f t="shared" si="22"/>
        <v>2.1666666666666652</v>
      </c>
      <c r="R174" s="81">
        <f t="shared" si="23"/>
        <v>3.8152623506418078E-2</v>
      </c>
      <c r="S174" s="81" t="e" cm="1">
        <f t="array" ref="S174">_xlfn.IFS(
    FALSE, N("Check if X1 shading is ON"),
    $S$48&lt;&gt;"x", NA(),
    FALSE, N("Check if case is 'LEFT' and x axis value less than z score"),
    AND($D$67 = "LEFT", $Q174 &lt; IF($H$67="", 0, $H$67)), $R174,
    FALSE, N("Check if case is 'RIGHT' and x axis value greater than z score"),
    AND($D$67 = "RIGHT", $Q174 &gt; IF($H$67="", 0, $H$67)), $R174,
    FALSE, N("Check if case is 'TWO' and both directions"),
    AND(
        $D$67 = "TWO",
        OR($Q174 &lt; -ABS($H$67), $Q174 &gt; ABS($H$68))
    ), $R174,
    FALSE, N("Default case: Return NA()"),
    TRUE, NA()
)</f>
        <v>#VALUE!</v>
      </c>
      <c r="T174" s="81" t="e" cm="1">
        <f t="array" ref="T174">_xlfn.IFS(
    FALSE, N("Check if X1 shading is ON"),
    $S$48&lt;&gt;"x", NA(),
    FALSE, N("Check if case is 'LEFT' and x axis value less than z score"),
    AND($D$68 = "LEFT", $Q174 &lt; IF($H$68="", 0, $H$68)), $R174,
    FALSE, N("Check if case is 'RIGHT' and x axis value greater than z score"),
    AND($D$68 = "RIGHT", $Q174 &gt; IF($H$68="", 0, $H$68)), $R174,
    FALSE, N("Default case: Return NA()"),
    TRUE, NA()
)</f>
        <v>#N/A</v>
      </c>
      <c r="U174" s="81" t="e" cm="1">
        <f t="array" ref="U174">_xlfn.IFS(
    FALSE, N("Check if X1 shading is ON"),
    $U$48&lt;&gt;"x", NA(),
    FALSE, N("Check if case is 'LEFT' and x axis value less than z score"),
    AND($D$71 = "LEFT", $Q174 &lt; IF($H$71="", 0, $H$71)), $R174,
    FALSE, N("Check if case is 'RIGHT' and x axis value greater than z score"),
    AND($D$71 = "RIGHT", $Q174 &gt; IF($H$71="", 0, $H$71)), $R174,
    FALSE, N("Check if case is 'TWO' and both directions"),
    AND(
        $D$71 = "TWO",
        OR($Q174 &lt; -ABS($H$71), $Q174 &gt; ABS($H$71))
    ), $R174,
    FALSE, N("Default case: Return NA()"),
    TRUE, NA()
)</f>
        <v>#VALUE!</v>
      </c>
      <c r="V174" s="38"/>
      <c r="W174" s="23">
        <v>0.16666666666666449</v>
      </c>
      <c r="X174" s="23">
        <v>0.27800000000000002</v>
      </c>
      <c r="Y174" s="23">
        <f t="shared" si="28"/>
        <v>0.27800000000000002</v>
      </c>
      <c r="Z174" s="23" t="str">
        <f t="shared" si="29"/>
        <v>x</v>
      </c>
    </row>
    <row r="175" spans="1:26" ht="16" x14ac:dyDescent="0.2">
      <c r="A175" s="39"/>
      <c r="B175" s="23"/>
      <c r="C175" s="23"/>
      <c r="D175" s="39"/>
      <c r="E175" s="39"/>
      <c r="F175" s="39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46">
        <f t="shared" si="22"/>
        <v>2.2083333333333317</v>
      </c>
      <c r="R175" s="81">
        <f t="shared" si="23"/>
        <v>3.4828941387634517E-2</v>
      </c>
      <c r="S175" s="81" t="e" cm="1">
        <f t="array" ref="S175">_xlfn.IFS(
    FALSE, N("Check if X1 shading is ON"),
    $S$48&lt;&gt;"x", NA(),
    FALSE, N("Check if case is 'LEFT' and x axis value less than z score"),
    AND($D$67 = "LEFT", $Q175 &lt; IF($H$67="", 0, $H$67)), $R175,
    FALSE, N("Check if case is 'RIGHT' and x axis value greater than z score"),
    AND($D$67 = "RIGHT", $Q175 &gt; IF($H$67="", 0, $H$67)), $R175,
    FALSE, N("Check if case is 'TWO' and both directions"),
    AND(
        $D$67 = "TWO",
        OR($Q175 &lt; -ABS($H$67), $Q175 &gt; ABS($H$68))
    ), $R175,
    FALSE, N("Default case: Return NA()"),
    TRUE, NA()
)</f>
        <v>#VALUE!</v>
      </c>
      <c r="T175" s="81" t="e" cm="1">
        <f t="array" ref="T175">_xlfn.IFS(
    FALSE, N("Check if X1 shading is ON"),
    $S$48&lt;&gt;"x", NA(),
    FALSE, N("Check if case is 'LEFT' and x axis value less than z score"),
    AND($D$68 = "LEFT", $Q175 &lt; IF($H$68="", 0, $H$68)), $R175,
    FALSE, N("Check if case is 'RIGHT' and x axis value greater than z score"),
    AND($D$68 = "RIGHT", $Q175 &gt; IF($H$68="", 0, $H$68)), $R175,
    FALSE, N("Default case: Return NA()"),
    TRUE, NA()
)</f>
        <v>#N/A</v>
      </c>
      <c r="U175" s="81" t="e" cm="1">
        <f t="array" ref="U175">_xlfn.IFS(
    FALSE, N("Check if X1 shading is ON"),
    $U$48&lt;&gt;"x", NA(),
    FALSE, N("Check if case is 'LEFT' and x axis value less than z score"),
    AND($D$71 = "LEFT", $Q175 &lt; IF($H$71="", 0, $H$71)), $R175,
    FALSE, N("Check if case is 'RIGHT' and x axis value greater than z score"),
    AND($D$71 = "RIGHT", $Q175 &gt; IF($H$71="", 0, $H$71)), $R175,
    FALSE, N("Check if case is 'TWO' and both directions"),
    AND(
        $D$71 = "TWO",
        OR($Q175 &lt; -ABS($H$71), $Q175 &gt; ABS($H$71))
    ), $R175,
    FALSE, N("Default case: Return NA()"),
    TRUE, NA()
)</f>
        <v>#VALUE!</v>
      </c>
      <c r="V175" s="38"/>
      <c r="W175" s="23">
        <v>0.33333333333333115</v>
      </c>
      <c r="X175" s="23">
        <v>0.27800000000000002</v>
      </c>
      <c r="Y175" s="23">
        <f t="shared" si="28"/>
        <v>0.27800000000000002</v>
      </c>
      <c r="Z175" s="23" t="str">
        <f t="shared" si="29"/>
        <v>x</v>
      </c>
    </row>
    <row r="176" spans="1:26" ht="19" x14ac:dyDescent="0.25">
      <c r="A176" s="78" t="s">
        <v>414</v>
      </c>
      <c r="B176" s="23"/>
      <c r="C176" s="5" t="str">
        <f>$F$66</f>
        <v>σ</v>
      </c>
      <c r="D176" s="110">
        <f>H31</f>
        <v>0</v>
      </c>
      <c r="E176" s="39"/>
      <c r="F176" s="39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46">
        <f t="shared" si="22"/>
        <v>2.2499999999999982</v>
      </c>
      <c r="R176" s="81">
        <f t="shared" si="23"/>
        <v>3.173965183566755E-2</v>
      </c>
      <c r="S176" s="81" t="e" cm="1">
        <f t="array" ref="S176">_xlfn.IFS(
    FALSE, N("Check if X1 shading is ON"),
    $S$48&lt;&gt;"x", NA(),
    FALSE, N("Check if case is 'LEFT' and x axis value less than z score"),
    AND($D$67 = "LEFT", $Q176 &lt; IF($H$67="", 0, $H$67)), $R176,
    FALSE, N("Check if case is 'RIGHT' and x axis value greater than z score"),
    AND($D$67 = "RIGHT", $Q176 &gt; IF($H$67="", 0, $H$67)), $R176,
    FALSE, N("Check if case is 'TWO' and both directions"),
    AND(
        $D$67 = "TWO",
        OR($Q176 &lt; -ABS($H$67), $Q176 &gt; ABS($H$68))
    ), $R176,
    FALSE, N("Default case: Return NA()"),
    TRUE, NA()
)</f>
        <v>#VALUE!</v>
      </c>
      <c r="T176" s="81" t="e" cm="1">
        <f t="array" ref="T176">_xlfn.IFS(
    FALSE, N("Check if X1 shading is ON"),
    $S$48&lt;&gt;"x", NA(),
    FALSE, N("Check if case is 'LEFT' and x axis value less than z score"),
    AND($D$68 = "LEFT", $Q176 &lt; IF($H$68="", 0, $H$68)), $R176,
    FALSE, N("Check if case is 'RIGHT' and x axis value greater than z score"),
    AND($D$68 = "RIGHT", $Q176 &gt; IF($H$68="", 0, $H$68)), $R176,
    FALSE, N("Default case: Return NA()"),
    TRUE, NA()
)</f>
        <v>#N/A</v>
      </c>
      <c r="U176" s="81" t="e" cm="1">
        <f t="array" ref="U176">_xlfn.IFS(
    FALSE, N("Check if X1 shading is ON"),
    $U$48&lt;&gt;"x", NA(),
    FALSE, N("Check if case is 'LEFT' and x axis value less than z score"),
    AND($D$71 = "LEFT", $Q176 &lt; IF($H$71="", 0, $H$71)), $R176,
    FALSE, N("Check if case is 'RIGHT' and x axis value greater than z score"),
    AND($D$71 = "RIGHT", $Q176 &gt; IF($H$71="", 0, $H$71)), $R176,
    FALSE, N("Check if case is 'TWO' and both directions"),
    AND(
        $D$71 = "TWO",
        OR($Q176 &lt; -ABS($H$71), $Q176 &gt; ABS($H$71))
    ), $R176,
    FALSE, N("Default case: Return NA()"),
    TRUE, NA()
)</f>
        <v>#VALUE!</v>
      </c>
      <c r="V176" s="38"/>
      <c r="W176" s="23">
        <v>0.49999999999999789</v>
      </c>
      <c r="X176" s="23">
        <v>0.27800000000000002</v>
      </c>
      <c r="Y176" s="23">
        <f t="shared" si="28"/>
        <v>0.27800000000000002</v>
      </c>
      <c r="Z176" s="23" t="str">
        <f t="shared" si="29"/>
        <v>x</v>
      </c>
    </row>
    <row r="177" spans="1:26" ht="51" x14ac:dyDescent="0.2">
      <c r="A177" s="44" t="s">
        <v>289</v>
      </c>
      <c r="B177" s="5" t="s">
        <v>290</v>
      </c>
      <c r="C177" s="45" t="str">
        <f>LEFT(A176,6)&amp;" "&amp;$B$67&amp;" axis"</f>
        <v>X3 std normal pop axis</v>
      </c>
      <c r="D177" s="45" t="str">
        <f>$B$62&amp;" stdev y"</f>
        <v>0 stdev y</v>
      </c>
      <c r="E177" s="23"/>
      <c r="F177" s="23"/>
      <c r="G177" s="45" t="str">
        <f>$B$67&amp;" stdev labels"</f>
        <v>normal pop stdev labels</v>
      </c>
      <c r="H177" s="38"/>
      <c r="I177" s="38"/>
      <c r="J177" s="38"/>
      <c r="K177" s="38"/>
      <c r="L177" s="38"/>
      <c r="M177" s="38"/>
      <c r="N177" s="38"/>
      <c r="O177" s="38"/>
      <c r="P177" s="38"/>
      <c r="Q177" s="46">
        <f t="shared" si="22"/>
        <v>2.2916666666666647</v>
      </c>
      <c r="R177" s="81">
        <f t="shared" si="23"/>
        <v>2.8874206565747504E-2</v>
      </c>
      <c r="S177" s="81" t="e" cm="1">
        <f t="array" ref="S177">_xlfn.IFS(
    FALSE, N("Check if X1 shading is ON"),
    $S$48&lt;&gt;"x", NA(),
    FALSE, N("Check if case is 'LEFT' and x axis value less than z score"),
    AND($D$67 = "LEFT", $Q177 &lt; IF($H$67="", 0, $H$67)), $R177,
    FALSE, N("Check if case is 'RIGHT' and x axis value greater than z score"),
    AND($D$67 = "RIGHT", $Q177 &gt; IF($H$67="", 0, $H$67)), $R177,
    FALSE, N("Check if case is 'TWO' and both directions"),
    AND(
        $D$67 = "TWO",
        OR($Q177 &lt; -ABS($H$67), $Q177 &gt; ABS($H$68))
    ), $R177,
    FALSE, N("Default case: Return NA()"),
    TRUE, NA()
)</f>
        <v>#VALUE!</v>
      </c>
      <c r="T177" s="81" t="e" cm="1">
        <f t="array" ref="T177">_xlfn.IFS(
    FALSE, N("Check if X1 shading is ON"),
    $S$48&lt;&gt;"x", NA(),
    FALSE, N("Check if case is 'LEFT' and x axis value less than z score"),
    AND($D$68 = "LEFT", $Q177 &lt; IF($H$68="", 0, $H$68)), $R177,
    FALSE, N("Check if case is 'RIGHT' and x axis value greater than z score"),
    AND($D$68 = "RIGHT", $Q177 &gt; IF($H$68="", 0, $H$68)), $R177,
    FALSE, N("Default case: Return NA()"),
    TRUE, NA()
)</f>
        <v>#N/A</v>
      </c>
      <c r="U177" s="81" t="e" cm="1">
        <f t="array" ref="U177">_xlfn.IFS(
    FALSE, N("Check if X1 shading is ON"),
    $U$48&lt;&gt;"x", NA(),
    FALSE, N("Check if case is 'LEFT' and x axis value less than z score"),
    AND($D$71 = "LEFT", $Q177 &lt; IF($H$71="", 0, $H$71)), $R177,
    FALSE, N("Check if case is 'RIGHT' and x axis value greater than z score"),
    AND($D$71 = "RIGHT", $Q177 &gt; IF($H$71="", 0, $H$71)), $R177,
    FALSE, N("Check if case is 'TWO' and both directions"),
    AND(
        $D$71 = "TWO",
        OR($Q177 &lt; -ABS($H$71), $Q177 &gt; ABS($H$71))
    ), $R177,
    FALSE, N("Default case: Return NA()"),
    TRUE, NA()
)</f>
        <v>#VALUE!</v>
      </c>
      <c r="V177" s="38"/>
      <c r="W177" s="23">
        <v>0.66666666666666441</v>
      </c>
      <c r="X177" s="23">
        <v>0.27800000000000002</v>
      </c>
      <c r="Y177" s="23">
        <f t="shared" si="28"/>
        <v>0.27800000000000002</v>
      </c>
      <c r="Z177" s="23" t="str">
        <f t="shared" si="29"/>
        <v>x</v>
      </c>
    </row>
    <row r="178" spans="1:26" ht="16" x14ac:dyDescent="0.2">
      <c r="A178" s="39">
        <f>L60</f>
        <v>0</v>
      </c>
      <c r="B178" s="23">
        <f>B167+0.03</f>
        <v>-0.17</v>
      </c>
      <c r="C178" s="39">
        <f>C157</f>
        <v>-4</v>
      </c>
      <c r="D178" s="39" t="e">
        <f>IF(
    A178="x",
    B178,
    NA()
)</f>
        <v>#N/A</v>
      </c>
      <c r="E178" s="16"/>
      <c r="F178" s="108">
        <f>D176</f>
        <v>0</v>
      </c>
      <c r="G178" s="84" t="str">
        <f>IF($F$67 = "", "",
    C176&amp;" = "&amp;TEXT(F178,
        IF($L$62 = 0,
            "#,##0;-#,##0;0",
            "#,##0." &amp; REPT("0", $L$62) &amp; ";-#,##0." &amp; REPT("0", $L$62) &amp; ";0"
        )
    )
)</f>
        <v>σ = 0</v>
      </c>
      <c r="H178" s="38"/>
      <c r="I178" s="38"/>
      <c r="J178" s="38"/>
      <c r="K178" s="38"/>
      <c r="L178" s="38"/>
      <c r="M178" s="38"/>
      <c r="N178" s="38"/>
      <c r="O178" s="38"/>
      <c r="P178" s="38"/>
      <c r="Q178" s="46">
        <f t="shared" si="22"/>
        <v>2.3333333333333313</v>
      </c>
      <c r="R178" s="81">
        <f t="shared" si="23"/>
        <v>2.6221889093709622E-2</v>
      </c>
      <c r="S178" s="81" cm="1">
        <f t="array" ref="S178">_xlfn.IFS(
    FALSE, N("Check if X1 shading is ON"),
    $S$48&lt;&gt;"x", NA(),
    FALSE, N("Check if case is 'LEFT' and x axis value less than z score"),
    AND($D$67 = "LEFT", $Q178 &lt; IF($H$67="", 0, $H$67)), $R178,
    FALSE, N("Check if case is 'RIGHT' and x axis value greater than z score"),
    AND($D$67 = "RIGHT", $Q178 &gt; IF($H$67="", 0, $H$67)), $R178,
    FALSE, N("Check if case is 'TWO' and both directions"),
    AND(
        $D$67 = "TWO",
        OR($Q178 &lt; -ABS($H$67), $Q178 &gt; ABS($H$68))
    ), $R178,
    FALSE, N("Default case: Return NA()"),
    TRUE, NA()
)</f>
        <v>2.6221889093709622E-2</v>
      </c>
      <c r="T178" s="81" t="e" cm="1">
        <f t="array" ref="T178">_xlfn.IFS(
    FALSE, N("Check if X1 shading is ON"),
    $S$48&lt;&gt;"x", NA(),
    FALSE, N("Check if case is 'LEFT' and x axis value less than z score"),
    AND($D$68 = "LEFT", $Q178 &lt; IF($H$68="", 0, $H$68)), $R178,
    FALSE, N("Check if case is 'RIGHT' and x axis value greater than z score"),
    AND($D$68 = "RIGHT", $Q178 &gt; IF($H$68="", 0, $H$68)), $R178,
    FALSE, N("Default case: Return NA()"),
    TRUE, NA()
)</f>
        <v>#N/A</v>
      </c>
      <c r="U178" s="81" t="e" cm="1">
        <f t="array" ref="U178">_xlfn.IFS(
    FALSE, N("Check if X1 shading is ON"),
    $U$48&lt;&gt;"x", NA(),
    FALSE, N("Check if case is 'LEFT' and x axis value less than z score"),
    AND($D$71 = "LEFT", $Q178 &lt; IF($H$71="", 0, $H$71)), $R178,
    FALSE, N("Check if case is 'RIGHT' and x axis value greater than z score"),
    AND($D$71 = "RIGHT", $Q178 &gt; IF($H$71="", 0, $H$71)), $R178,
    FALSE, N("Check if case is 'TWO' and both directions"),
    AND(
        $D$71 = "TWO",
        OR($Q178 &lt; -ABS($H$71), $Q178 &gt; ABS($H$71))
    ), $R178,
    FALSE, N("Default case: Return NA()"),
    TRUE, NA()
)</f>
        <v>#VALUE!</v>
      </c>
      <c r="V178" s="38"/>
      <c r="W178" s="23">
        <v>-0.66666666666666874</v>
      </c>
      <c r="X178" s="23">
        <v>0.30199999999999999</v>
      </c>
      <c r="Y178" s="23">
        <f t="shared" si="28"/>
        <v>0.30199999999999999</v>
      </c>
      <c r="Z178" s="23" t="str">
        <f t="shared" si="29"/>
        <v>x</v>
      </c>
    </row>
    <row r="179" spans="1:26" ht="16" x14ac:dyDescent="0.2">
      <c r="A179" s="39"/>
      <c r="B179" s="23"/>
      <c r="C179" s="39">
        <f t="shared" ref="C179:C184" si="42">C158</f>
        <v>-3</v>
      </c>
      <c r="D179" s="39" t="e">
        <f>D178</f>
        <v>#N/A</v>
      </c>
      <c r="E179" s="23">
        <v>-3</v>
      </c>
      <c r="F179" s="109">
        <f t="shared" ref="F179:F185" si="43">E179*$F$67</f>
        <v>-15</v>
      </c>
      <c r="G179" s="84" t="str">
        <f t="shared" ref="G179:G185" si="44">IF($F$67 = "", "",
    TEXT(F179,
        IF($L$62 = 0,
            "+#,##0;-#,##0;0",
            "+#,##0." &amp; REPT("0", $L$62) &amp; ";-#,##0." &amp; REPT("0", $L$62) &amp; ";0"
        )
    )
)</f>
        <v>-15</v>
      </c>
      <c r="H179" s="38"/>
      <c r="I179" s="38"/>
      <c r="J179" s="38"/>
      <c r="K179" s="38"/>
      <c r="L179" s="38"/>
      <c r="M179" s="38"/>
      <c r="N179" s="38"/>
      <c r="O179" s="38"/>
      <c r="P179" s="38"/>
      <c r="Q179" s="46">
        <f t="shared" ref="Q179:Q194" si="45">Q178+$P$52</f>
        <v>2.3749999999999978</v>
      </c>
      <c r="R179" s="81">
        <f t="shared" ref="R179:R194" si="46">IF(
    LEFT($B$67,1) ="T",
    _xlfn.T.DIST(Q179, $A$67-1, FALSE),
    _xlfn.NORM.S.DIST(Q179, FALSE)
)</f>
        <v>2.3771900829913931E-2</v>
      </c>
      <c r="S179" s="81" cm="1">
        <f t="array" ref="S179">_xlfn.IFS(
    FALSE, N("Check if X1 shading is ON"),
    $S$48&lt;&gt;"x", NA(),
    FALSE, N("Check if case is 'LEFT' and x axis value less than z score"),
    AND($D$67 = "LEFT", $Q179 &lt; IF($H$67="", 0, $H$67)), $R179,
    FALSE, N("Check if case is 'RIGHT' and x axis value greater than z score"),
    AND($D$67 = "RIGHT", $Q179 &gt; IF($H$67="", 0, $H$67)), $R179,
    FALSE, N("Check if case is 'TWO' and both directions"),
    AND(
        $D$67 = "TWO",
        OR($Q179 &lt; -ABS($H$67), $Q179 &gt; ABS($H$68))
    ), $R179,
    FALSE, N("Default case: Return NA()"),
    TRUE, NA()
)</f>
        <v>2.3771900829913931E-2</v>
      </c>
      <c r="T179" s="81" t="e" cm="1">
        <f t="array" ref="T179">_xlfn.IFS(
    FALSE, N("Check if X1 shading is ON"),
    $S$48&lt;&gt;"x", NA(),
    FALSE, N("Check if case is 'LEFT' and x axis value less than z score"),
    AND($D$68 = "LEFT", $Q179 &lt; IF($H$68="", 0, $H$68)), $R179,
    FALSE, N("Check if case is 'RIGHT' and x axis value greater than z score"),
    AND($D$68 = "RIGHT", $Q179 &gt; IF($H$68="", 0, $H$68)), $R179,
    FALSE, N("Default case: Return NA()"),
    TRUE, NA()
)</f>
        <v>#N/A</v>
      </c>
      <c r="U179" s="81" t="e" cm="1">
        <f t="array" ref="U179">_xlfn.IFS(
    FALSE, N("Check if X1 shading is ON"),
    $U$48&lt;&gt;"x", NA(),
    FALSE, N("Check if case is 'LEFT' and x axis value less than z score"),
    AND($D$71 = "LEFT", $Q179 &lt; IF($H$71="", 0, $H$71)), $R179,
    FALSE, N("Check if case is 'RIGHT' and x axis value greater than z score"),
    AND($D$71 = "RIGHT", $Q179 &gt; IF($H$71="", 0, $H$71)), $R179,
    FALSE, N("Check if case is 'TWO' and both directions"),
    AND(
        $D$71 = "TWO",
        OR($Q179 &lt; -ABS($H$71), $Q179 &gt; ABS($H$71))
    ), $R179,
    FALSE, N("Default case: Return NA()"),
    TRUE, NA()
)</f>
        <v>#VALUE!</v>
      </c>
      <c r="V179" s="38"/>
      <c r="W179" s="23">
        <v>-0.50000000000000222</v>
      </c>
      <c r="X179" s="23">
        <v>0.30199999999999999</v>
      </c>
      <c r="Y179" s="23">
        <f t="shared" si="28"/>
        <v>0.30199999999999999</v>
      </c>
      <c r="Z179" s="23" t="str">
        <f t="shared" si="29"/>
        <v>x</v>
      </c>
    </row>
    <row r="180" spans="1:26" ht="16" x14ac:dyDescent="0.2">
      <c r="A180" s="39"/>
      <c r="B180" s="23"/>
      <c r="C180" s="39">
        <f t="shared" si="42"/>
        <v>-2</v>
      </c>
      <c r="D180" s="39" t="e">
        <f t="shared" ref="D180:D185" si="47">D179</f>
        <v>#N/A</v>
      </c>
      <c r="E180" s="23">
        <v>-2</v>
      </c>
      <c r="F180" s="109">
        <f t="shared" si="43"/>
        <v>-10</v>
      </c>
      <c r="G180" s="84" t="str">
        <f t="shared" si="44"/>
        <v>-10</v>
      </c>
      <c r="H180" s="38"/>
      <c r="I180" s="38"/>
      <c r="J180" s="38"/>
      <c r="K180" s="38"/>
      <c r="L180" s="38"/>
      <c r="M180" s="38"/>
      <c r="N180" s="38"/>
      <c r="O180" s="38"/>
      <c r="P180" s="38"/>
      <c r="Q180" s="46">
        <f t="shared" si="45"/>
        <v>2.4166666666666643</v>
      </c>
      <c r="R180" s="81">
        <f t="shared" si="46"/>
        <v>2.1513440016773775E-2</v>
      </c>
      <c r="S180" s="81" cm="1">
        <f t="array" ref="S180">_xlfn.IFS(
    FALSE, N("Check if X1 shading is ON"),
    $S$48&lt;&gt;"x", NA(),
    FALSE, N("Check if case is 'LEFT' and x axis value less than z score"),
    AND($D$67 = "LEFT", $Q180 &lt; IF($H$67="", 0, $H$67)), $R180,
    FALSE, N("Check if case is 'RIGHT' and x axis value greater than z score"),
    AND($D$67 = "RIGHT", $Q180 &gt; IF($H$67="", 0, $H$67)), $R180,
    FALSE, N("Check if case is 'TWO' and both directions"),
    AND(
        $D$67 = "TWO",
        OR($Q180 &lt; -ABS($H$67), $Q180 &gt; ABS($H$68))
    ), $R180,
    FALSE, N("Default case: Return NA()"),
    TRUE, NA()
)</f>
        <v>2.1513440016773775E-2</v>
      </c>
      <c r="T180" s="81" t="e" cm="1">
        <f t="array" ref="T180">_xlfn.IFS(
    FALSE, N("Check if X1 shading is ON"),
    $S$48&lt;&gt;"x", NA(),
    FALSE, N("Check if case is 'LEFT' and x axis value less than z score"),
    AND($D$68 = "LEFT", $Q180 &lt; IF($H$68="", 0, $H$68)), $R180,
    FALSE, N("Check if case is 'RIGHT' and x axis value greater than z score"),
    AND($D$68 = "RIGHT", $Q180 &gt; IF($H$68="", 0, $H$68)), $R180,
    FALSE, N("Default case: Return NA()"),
    TRUE, NA()
)</f>
        <v>#N/A</v>
      </c>
      <c r="U180" s="81" t="e" cm="1">
        <f t="array" ref="U180">_xlfn.IFS(
    FALSE, N("Check if X1 shading is ON"),
    $U$48&lt;&gt;"x", NA(),
    FALSE, N("Check if case is 'LEFT' and x axis value less than z score"),
    AND($D$71 = "LEFT", $Q180 &lt; IF($H$71="", 0, $H$71)), $R180,
    FALSE, N("Check if case is 'RIGHT' and x axis value greater than z score"),
    AND($D$71 = "RIGHT", $Q180 &gt; IF($H$71="", 0, $H$71)), $R180,
    FALSE, N("Check if case is 'TWO' and both directions"),
    AND(
        $D$71 = "TWO",
        OR($Q180 &lt; -ABS($H$71), $Q180 &gt; ABS($H$71))
    ), $R180,
    FALSE, N("Default case: Return NA()"),
    TRUE, NA()
)</f>
        <v>#VALUE!</v>
      </c>
      <c r="V180" s="38"/>
      <c r="W180" s="23">
        <v>-0.33333333333333548</v>
      </c>
      <c r="X180" s="23">
        <v>0.30199999999999999</v>
      </c>
      <c r="Y180" s="23">
        <f t="shared" si="28"/>
        <v>0.30199999999999999</v>
      </c>
      <c r="Z180" s="23" t="str">
        <f t="shared" si="29"/>
        <v>x</v>
      </c>
    </row>
    <row r="181" spans="1:26" ht="16" x14ac:dyDescent="0.2">
      <c r="A181" s="39"/>
      <c r="B181" s="23"/>
      <c r="C181" s="39">
        <f t="shared" si="42"/>
        <v>-1</v>
      </c>
      <c r="D181" s="39" t="e">
        <f t="shared" si="47"/>
        <v>#N/A</v>
      </c>
      <c r="E181" s="23">
        <v>-1</v>
      </c>
      <c r="F181" s="109">
        <f t="shared" si="43"/>
        <v>-5</v>
      </c>
      <c r="G181" s="84" t="str">
        <f t="shared" si="44"/>
        <v>-5</v>
      </c>
      <c r="H181" s="38"/>
      <c r="I181" s="38"/>
      <c r="J181" s="38"/>
      <c r="K181" s="38"/>
      <c r="L181" s="38"/>
      <c r="M181" s="38"/>
      <c r="N181" s="38"/>
      <c r="O181" s="38"/>
      <c r="P181" s="38"/>
      <c r="Q181" s="46">
        <f t="shared" si="45"/>
        <v>2.4583333333333308</v>
      </c>
      <c r="R181" s="81">
        <f t="shared" si="46"/>
        <v>1.9435773384265099E-2</v>
      </c>
      <c r="S181" s="81" cm="1">
        <f t="array" ref="S181">_xlfn.IFS(
    FALSE, N("Check if X1 shading is ON"),
    $S$48&lt;&gt;"x", NA(),
    FALSE, N("Check if case is 'LEFT' and x axis value less than z score"),
    AND($D$67 = "LEFT", $Q181 &lt; IF($H$67="", 0, $H$67)), $R181,
    FALSE, N("Check if case is 'RIGHT' and x axis value greater than z score"),
    AND($D$67 = "RIGHT", $Q181 &gt; IF($H$67="", 0, $H$67)), $R181,
    FALSE, N("Check if case is 'TWO' and both directions"),
    AND(
        $D$67 = "TWO",
        OR($Q181 &lt; -ABS($H$67), $Q181 &gt; ABS($H$68))
    ), $R181,
    FALSE, N("Default case: Return NA()"),
    TRUE, NA()
)</f>
        <v>1.9435773384265099E-2</v>
      </c>
      <c r="T181" s="81" t="e" cm="1">
        <f t="array" ref="T181">_xlfn.IFS(
    FALSE, N("Check if X1 shading is ON"),
    $S$48&lt;&gt;"x", NA(),
    FALSE, N("Check if case is 'LEFT' and x axis value less than z score"),
    AND($D$68 = "LEFT", $Q181 &lt; IF($H$68="", 0, $H$68)), $R181,
    FALSE, N("Check if case is 'RIGHT' and x axis value greater than z score"),
    AND($D$68 = "RIGHT", $Q181 &gt; IF($H$68="", 0, $H$68)), $R181,
    FALSE, N("Default case: Return NA()"),
    TRUE, NA()
)</f>
        <v>#N/A</v>
      </c>
      <c r="U181" s="81" t="e" cm="1">
        <f t="array" ref="U181">_xlfn.IFS(
    FALSE, N("Check if X1 shading is ON"),
    $U$48&lt;&gt;"x", NA(),
    FALSE, N("Check if case is 'LEFT' and x axis value less than z score"),
    AND($D$71 = "LEFT", $Q181 &lt; IF($H$71="", 0, $H$71)), $R181,
    FALSE, N("Check if case is 'RIGHT' and x axis value greater than z score"),
    AND($D$71 = "RIGHT", $Q181 &gt; IF($H$71="", 0, $H$71)), $R181,
    FALSE, N("Check if case is 'TWO' and both directions"),
    AND(
        $D$71 = "TWO",
        OR($Q181 &lt; -ABS($H$71), $Q181 &gt; ABS($H$71))
    ), $R181,
    FALSE, N("Default case: Return NA()"),
    TRUE, NA()
)</f>
        <v>#VALUE!</v>
      </c>
      <c r="V181" s="38"/>
      <c r="W181" s="23">
        <v>-0.16666666666666879</v>
      </c>
      <c r="X181" s="23">
        <v>0.30199999999999999</v>
      </c>
      <c r="Y181" s="23">
        <f t="shared" si="28"/>
        <v>0.30199999999999999</v>
      </c>
      <c r="Z181" s="23" t="str">
        <f t="shared" si="29"/>
        <v>x</v>
      </c>
    </row>
    <row r="182" spans="1:26" ht="16" x14ac:dyDescent="0.2">
      <c r="A182" s="39"/>
      <c r="B182" s="23"/>
      <c r="C182" s="39">
        <f t="shared" si="42"/>
        <v>0</v>
      </c>
      <c r="D182" s="39" t="e">
        <f t="shared" si="47"/>
        <v>#N/A</v>
      </c>
      <c r="E182" s="48">
        <v>0</v>
      </c>
      <c r="F182" s="109">
        <f t="shared" si="43"/>
        <v>0</v>
      </c>
      <c r="G182" s="84" t="str">
        <f t="shared" si="44"/>
        <v>0</v>
      </c>
      <c r="H182" s="38"/>
      <c r="I182" s="38"/>
      <c r="J182" s="38"/>
      <c r="K182" s="38"/>
      <c r="L182" s="38"/>
      <c r="M182" s="38"/>
      <c r="N182" s="38"/>
      <c r="O182" s="38"/>
      <c r="P182" s="38"/>
      <c r="Q182" s="46">
        <f t="shared" si="45"/>
        <v>2.4999999999999973</v>
      </c>
      <c r="R182" s="81">
        <f t="shared" si="46"/>
        <v>1.7528300493568655E-2</v>
      </c>
      <c r="S182" s="81" cm="1">
        <f t="array" ref="S182">_xlfn.IFS(
    FALSE, N("Check if X1 shading is ON"),
    $S$48&lt;&gt;"x", NA(),
    FALSE, N("Check if case is 'LEFT' and x axis value less than z score"),
    AND($D$67 = "LEFT", $Q182 &lt; IF($H$67="", 0, $H$67)), $R182,
    FALSE, N("Check if case is 'RIGHT' and x axis value greater than z score"),
    AND($D$67 = "RIGHT", $Q182 &gt; IF($H$67="", 0, $H$67)), $R182,
    FALSE, N("Check if case is 'TWO' and both directions"),
    AND(
        $D$67 = "TWO",
        OR($Q182 &lt; -ABS($H$67), $Q182 &gt; ABS($H$68))
    ), $R182,
    FALSE, N("Default case: Return NA()"),
    TRUE, NA()
)</f>
        <v>1.7528300493568655E-2</v>
      </c>
      <c r="T182" s="81" t="e" cm="1">
        <f t="array" ref="T182">_xlfn.IFS(
    FALSE, N("Check if X1 shading is ON"),
    $S$48&lt;&gt;"x", NA(),
    FALSE, N("Check if case is 'LEFT' and x axis value less than z score"),
    AND($D$68 = "LEFT", $Q182 &lt; IF($H$68="", 0, $H$68)), $R182,
    FALSE, N("Check if case is 'RIGHT' and x axis value greater than z score"),
    AND($D$68 = "RIGHT", $Q182 &gt; IF($H$68="", 0, $H$68)), $R182,
    FALSE, N("Default case: Return NA()"),
    TRUE, NA()
)</f>
        <v>#N/A</v>
      </c>
      <c r="U182" s="81" t="e" cm="1">
        <f t="array" ref="U182">_xlfn.IFS(
    FALSE, N("Check if X1 shading is ON"),
    $U$48&lt;&gt;"x", NA(),
    FALSE, N("Check if case is 'LEFT' and x axis value less than z score"),
    AND($D$71 = "LEFT", $Q182 &lt; IF($H$71="", 0, $H$71)), $R182,
    FALSE, N("Check if case is 'RIGHT' and x axis value greater than z score"),
    AND($D$71 = "RIGHT", $Q182 &gt; IF($H$71="", 0, $H$71)), $R182,
    FALSE, N("Check if case is 'TWO' and both directions"),
    AND(
        $D$71 = "TWO",
        OR($Q182 &lt; -ABS($H$71), $Q182 &gt; ABS($H$71))
    ), $R182,
    FALSE, N("Default case: Return NA()"),
    TRUE, NA()
)</f>
        <v>#VALUE!</v>
      </c>
      <c r="V182" s="38"/>
      <c r="W182" s="23">
        <v>0.16666666666666449</v>
      </c>
      <c r="X182" s="23">
        <v>0.30199999999999999</v>
      </c>
      <c r="Y182" s="23">
        <f t="shared" si="28"/>
        <v>0.30199999999999999</v>
      </c>
      <c r="Z182" s="23" t="str">
        <f t="shared" si="29"/>
        <v>x</v>
      </c>
    </row>
    <row r="183" spans="1:26" ht="16" x14ac:dyDescent="0.2">
      <c r="A183" s="39"/>
      <c r="B183" s="23"/>
      <c r="C183" s="39">
        <f t="shared" si="42"/>
        <v>1</v>
      </c>
      <c r="D183" s="39" t="e">
        <f t="shared" si="47"/>
        <v>#N/A</v>
      </c>
      <c r="E183" s="48">
        <v>1</v>
      </c>
      <c r="F183" s="109">
        <f t="shared" si="43"/>
        <v>5</v>
      </c>
      <c r="G183" s="84" t="str">
        <f t="shared" si="44"/>
        <v>+5</v>
      </c>
      <c r="H183" s="38"/>
      <c r="I183" s="38"/>
      <c r="J183" s="38"/>
      <c r="K183" s="38"/>
      <c r="L183" s="38"/>
      <c r="M183" s="38"/>
      <c r="N183" s="38"/>
      <c r="O183" s="38"/>
      <c r="P183" s="38"/>
      <c r="Q183" s="46">
        <f t="shared" si="45"/>
        <v>2.5416666666666639</v>
      </c>
      <c r="R183" s="81">
        <f t="shared" si="46"/>
        <v>1.5780610826231976E-2</v>
      </c>
      <c r="S183" s="81" cm="1">
        <f t="array" ref="S183">_xlfn.IFS(
    FALSE, N("Check if X1 shading is ON"),
    $S$48&lt;&gt;"x", NA(),
    FALSE, N("Check if case is 'LEFT' and x axis value less than z score"),
    AND($D$67 = "LEFT", $Q183 &lt; IF($H$67="", 0, $H$67)), $R183,
    FALSE, N("Check if case is 'RIGHT' and x axis value greater than z score"),
    AND($D$67 = "RIGHT", $Q183 &gt; IF($H$67="", 0, $H$67)), $R183,
    FALSE, N("Check if case is 'TWO' and both directions"),
    AND(
        $D$67 = "TWO",
        OR($Q183 &lt; -ABS($H$67), $Q183 &gt; ABS($H$68))
    ), $R183,
    FALSE, N("Default case: Return NA()"),
    TRUE, NA()
)</f>
        <v>1.5780610826231976E-2</v>
      </c>
      <c r="T183" s="81" t="e" cm="1">
        <f t="array" ref="T183">_xlfn.IFS(
    FALSE, N("Check if X1 shading is ON"),
    $S$48&lt;&gt;"x", NA(),
    FALSE, N("Check if case is 'LEFT' and x axis value less than z score"),
    AND($D$68 = "LEFT", $Q183 &lt; IF($H$68="", 0, $H$68)), $R183,
    FALSE, N("Check if case is 'RIGHT' and x axis value greater than z score"),
    AND($D$68 = "RIGHT", $Q183 &gt; IF($H$68="", 0, $H$68)), $R183,
    FALSE, N("Default case: Return NA()"),
    TRUE, NA()
)</f>
        <v>#N/A</v>
      </c>
      <c r="U183" s="81" t="e" cm="1">
        <f t="array" ref="U183">_xlfn.IFS(
    FALSE, N("Check if X1 shading is ON"),
    $U$48&lt;&gt;"x", NA(),
    FALSE, N("Check if case is 'LEFT' and x axis value less than z score"),
    AND($D$71 = "LEFT", $Q183 &lt; IF($H$71="", 0, $H$71)), $R183,
    FALSE, N("Check if case is 'RIGHT' and x axis value greater than z score"),
    AND($D$71 = "RIGHT", $Q183 &gt; IF($H$71="", 0, $H$71)), $R183,
    FALSE, N("Check if case is 'TWO' and both directions"),
    AND(
        $D$71 = "TWO",
        OR($Q183 &lt; -ABS($H$71), $Q183 &gt; ABS($H$71))
    ), $R183,
    FALSE, N("Default case: Return NA()"),
    TRUE, NA()
)</f>
        <v>#VALUE!</v>
      </c>
      <c r="V183" s="38"/>
      <c r="W183" s="23">
        <v>0.33333333333333115</v>
      </c>
      <c r="X183" s="23">
        <v>0.30199999999999999</v>
      </c>
      <c r="Y183" s="23">
        <f t="shared" si="28"/>
        <v>0.30199999999999999</v>
      </c>
      <c r="Z183" s="23" t="str">
        <f t="shared" si="29"/>
        <v>x</v>
      </c>
    </row>
    <row r="184" spans="1:26" ht="16" x14ac:dyDescent="0.2">
      <c r="A184" s="39"/>
      <c r="B184" s="23"/>
      <c r="C184" s="39">
        <f t="shared" si="42"/>
        <v>2</v>
      </c>
      <c r="D184" s="39" t="e">
        <f t="shared" si="47"/>
        <v>#N/A</v>
      </c>
      <c r="E184" s="48">
        <v>2</v>
      </c>
      <c r="F184" s="109">
        <f t="shared" si="43"/>
        <v>10</v>
      </c>
      <c r="G184" s="84" t="str">
        <f t="shared" si="44"/>
        <v>+10</v>
      </c>
      <c r="H184" s="38"/>
      <c r="I184" s="38"/>
      <c r="J184" s="38"/>
      <c r="K184" s="38"/>
      <c r="L184" s="38"/>
      <c r="M184" s="38"/>
      <c r="N184" s="38"/>
      <c r="O184" s="38"/>
      <c r="P184" s="38"/>
      <c r="Q184" s="46">
        <f t="shared" si="45"/>
        <v>2.5833333333333304</v>
      </c>
      <c r="R184" s="81">
        <f t="shared" si="46"/>
        <v>1.4182533754437414E-2</v>
      </c>
      <c r="S184" s="81" cm="1">
        <f t="array" ref="S184">_xlfn.IFS(
    FALSE, N("Check if X1 shading is ON"),
    $S$48&lt;&gt;"x", NA(),
    FALSE, N("Check if case is 'LEFT' and x axis value less than z score"),
    AND($D$67 = "LEFT", $Q184 &lt; IF($H$67="", 0, $H$67)), $R184,
    FALSE, N("Check if case is 'RIGHT' and x axis value greater than z score"),
    AND($D$67 = "RIGHT", $Q184 &gt; IF($H$67="", 0, $H$67)), $R184,
    FALSE, N("Check if case is 'TWO' and both directions"),
    AND(
        $D$67 = "TWO",
        OR($Q184 &lt; -ABS($H$67), $Q184 &gt; ABS($H$68))
    ), $R184,
    FALSE, N("Default case: Return NA()"),
    TRUE, NA()
)</f>
        <v>1.4182533754437414E-2</v>
      </c>
      <c r="T184" s="81" t="e" cm="1">
        <f t="array" ref="T184">_xlfn.IFS(
    FALSE, N("Check if X1 shading is ON"),
    $S$48&lt;&gt;"x", NA(),
    FALSE, N("Check if case is 'LEFT' and x axis value less than z score"),
    AND($D$68 = "LEFT", $Q184 &lt; IF($H$68="", 0, $H$68)), $R184,
    FALSE, N("Check if case is 'RIGHT' and x axis value greater than z score"),
    AND($D$68 = "RIGHT", $Q184 &gt; IF($H$68="", 0, $H$68)), $R184,
    FALSE, N("Default case: Return NA()"),
    TRUE, NA()
)</f>
        <v>#N/A</v>
      </c>
      <c r="U184" s="81" t="e" cm="1">
        <f t="array" ref="U184">_xlfn.IFS(
    FALSE, N("Check if X1 shading is ON"),
    $U$48&lt;&gt;"x", NA(),
    FALSE, N("Check if case is 'LEFT' and x axis value less than z score"),
    AND($D$71 = "LEFT", $Q184 &lt; IF($H$71="", 0, $H$71)), $R184,
    FALSE, N("Check if case is 'RIGHT' and x axis value greater than z score"),
    AND($D$71 = "RIGHT", $Q184 &gt; IF($H$71="", 0, $H$71)), $R184,
    FALSE, N("Check if case is 'TWO' and both directions"),
    AND(
        $D$71 = "TWO",
        OR($Q184 &lt; -ABS($H$71), $Q184 &gt; ABS($H$71))
    ), $R184,
    FALSE, N("Default case: Return NA()"),
    TRUE, NA()
)</f>
        <v>#VALUE!</v>
      </c>
      <c r="V184" s="38"/>
      <c r="W184" s="23">
        <v>0.49999999999999789</v>
      </c>
      <c r="X184" s="23">
        <v>0.30199999999999999</v>
      </c>
      <c r="Y184" s="23">
        <f t="shared" si="28"/>
        <v>0.30199999999999999</v>
      </c>
      <c r="Z184" s="23" t="str">
        <f t="shared" si="29"/>
        <v>x</v>
      </c>
    </row>
    <row r="185" spans="1:26" ht="16" x14ac:dyDescent="0.2">
      <c r="A185" s="39"/>
      <c r="B185" s="23"/>
      <c r="C185" s="39">
        <f>C164</f>
        <v>3</v>
      </c>
      <c r="D185" s="39" t="e">
        <f t="shared" si="47"/>
        <v>#N/A</v>
      </c>
      <c r="E185" s="48">
        <v>3</v>
      </c>
      <c r="F185" s="109">
        <f t="shared" si="43"/>
        <v>15</v>
      </c>
      <c r="G185" s="84" t="str">
        <f t="shared" si="44"/>
        <v>+15</v>
      </c>
      <c r="H185" s="38"/>
      <c r="I185" s="38"/>
      <c r="J185" s="38"/>
      <c r="K185" s="38"/>
      <c r="L185" s="38"/>
      <c r="M185" s="38"/>
      <c r="N185" s="38"/>
      <c r="O185" s="38"/>
      <c r="P185" s="38"/>
      <c r="Q185" s="46">
        <f t="shared" si="45"/>
        <v>2.6249999999999969</v>
      </c>
      <c r="R185" s="81">
        <f t="shared" si="46"/>
        <v>1.2724181596831535E-2</v>
      </c>
      <c r="S185" s="81" cm="1">
        <f t="array" ref="S185">_xlfn.IFS(
    FALSE, N("Check if X1 shading is ON"),
    $S$48&lt;&gt;"x", NA(),
    FALSE, N("Check if case is 'LEFT' and x axis value less than z score"),
    AND($D$67 = "LEFT", $Q185 &lt; IF($H$67="", 0, $H$67)), $R185,
    FALSE, N("Check if case is 'RIGHT' and x axis value greater than z score"),
    AND($D$67 = "RIGHT", $Q185 &gt; IF($H$67="", 0, $H$67)), $R185,
    FALSE, N("Check if case is 'TWO' and both directions"),
    AND(
        $D$67 = "TWO",
        OR($Q185 &lt; -ABS($H$67), $Q185 &gt; ABS($H$68))
    ), $R185,
    FALSE, N("Default case: Return NA()"),
    TRUE, NA()
)</f>
        <v>1.2724181596831535E-2</v>
      </c>
      <c r="T185" s="81" t="e" cm="1">
        <f t="array" ref="T185">_xlfn.IFS(
    FALSE, N("Check if X1 shading is ON"),
    $S$48&lt;&gt;"x", NA(),
    FALSE, N("Check if case is 'LEFT' and x axis value less than z score"),
    AND($D$68 = "LEFT", $Q185 &lt; IF($H$68="", 0, $H$68)), $R185,
    FALSE, N("Check if case is 'RIGHT' and x axis value greater than z score"),
    AND($D$68 = "RIGHT", $Q185 &gt; IF($H$68="", 0, $H$68)), $R185,
    FALSE, N("Default case: Return NA()"),
    TRUE, NA()
)</f>
        <v>#N/A</v>
      </c>
      <c r="U185" s="81" t="e" cm="1">
        <f t="array" ref="U185">_xlfn.IFS(
    FALSE, N("Check if X1 shading is ON"),
    $U$48&lt;&gt;"x", NA(),
    FALSE, N("Check if case is 'LEFT' and x axis value less than z score"),
    AND($D$71 = "LEFT", $Q185 &lt; IF($H$71="", 0, $H$71)), $R185,
    FALSE, N("Check if case is 'RIGHT' and x axis value greater than z score"),
    AND($D$71 = "RIGHT", $Q185 &gt; IF($H$71="", 0, $H$71)), $R185,
    FALSE, N("Check if case is 'TWO' and both directions"),
    AND(
        $D$71 = "TWO",
        OR($Q185 &lt; -ABS($H$71), $Q185 &gt; ABS($H$71))
    ), $R185,
    FALSE, N("Default case: Return NA()"),
    TRUE, NA()
)</f>
        <v>#VALUE!</v>
      </c>
      <c r="V185" s="38"/>
      <c r="W185" s="23">
        <v>0.66666666666666441</v>
      </c>
      <c r="X185" s="23">
        <v>0.30199999999999999</v>
      </c>
      <c r="Y185" s="23">
        <f t="shared" si="28"/>
        <v>0.30199999999999999</v>
      </c>
      <c r="Z185" s="23" t="str">
        <f t="shared" si="29"/>
        <v>x</v>
      </c>
    </row>
    <row r="186" spans="1:26" ht="16" x14ac:dyDescent="0.2">
      <c r="A186" s="39"/>
      <c r="B186" s="23"/>
      <c r="C186" s="23"/>
      <c r="D186" s="39"/>
      <c r="E186" s="39"/>
      <c r="F186" s="39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46">
        <f t="shared" si="45"/>
        <v>2.6666666666666634</v>
      </c>
      <c r="R186" s="81">
        <f t="shared" si="46"/>
        <v>1.1395986023797539E-2</v>
      </c>
      <c r="S186" s="81" cm="1">
        <f t="array" ref="S186">_xlfn.IFS(
    FALSE, N("Check if X1 shading is ON"),
    $S$48&lt;&gt;"x", NA(),
    FALSE, N("Check if case is 'LEFT' and x axis value less than z score"),
    AND($D$67 = "LEFT", $Q186 &lt; IF($H$67="", 0, $H$67)), $R186,
    FALSE, N("Check if case is 'RIGHT' and x axis value greater than z score"),
    AND($D$67 = "RIGHT", $Q186 &gt; IF($H$67="", 0, $H$67)), $R186,
    FALSE, N("Check if case is 'TWO' and both directions"),
    AND(
        $D$67 = "TWO",
        OR($Q186 &lt; -ABS($H$67), $Q186 &gt; ABS($H$68))
    ), $R186,
    FALSE, N("Default case: Return NA()"),
    TRUE, NA()
)</f>
        <v>1.1395986023797539E-2</v>
      </c>
      <c r="T186" s="81" t="e" cm="1">
        <f t="array" ref="T186">_xlfn.IFS(
    FALSE, N("Check if X1 shading is ON"),
    $S$48&lt;&gt;"x", NA(),
    FALSE, N("Check if case is 'LEFT' and x axis value less than z score"),
    AND($D$68 = "LEFT", $Q186 &lt; IF($H$68="", 0, $H$68)), $R186,
    FALSE, N("Check if case is 'RIGHT' and x axis value greater than z score"),
    AND($D$68 = "RIGHT", $Q186 &gt; IF($H$68="", 0, $H$68)), $R186,
    FALSE, N("Default case: Return NA()"),
    TRUE, NA()
)</f>
        <v>#N/A</v>
      </c>
      <c r="U186" s="81" t="e" cm="1">
        <f t="array" ref="U186">_xlfn.IFS(
    FALSE, N("Check if X1 shading is ON"),
    $U$48&lt;&gt;"x", NA(),
    FALSE, N("Check if case is 'LEFT' and x axis value less than z score"),
    AND($D$71 = "LEFT", $Q186 &lt; IF($H$71="", 0, $H$71)), $R186,
    FALSE, N("Check if case is 'RIGHT' and x axis value greater than z score"),
    AND($D$71 = "RIGHT", $Q186 &gt; IF($H$71="", 0, $H$71)), $R186,
    FALSE, N("Check if case is 'TWO' and both directions"),
    AND(
        $D$71 = "TWO",
        OR($Q186 &lt; -ABS($H$71), $Q186 &gt; ABS($H$71))
    ), $R186,
    FALSE, N("Default case: Return NA()"),
    TRUE, NA()
)</f>
        <v>#VALUE!</v>
      </c>
      <c r="V186" s="38"/>
      <c r="W186" s="23">
        <v>-0.50000000000000222</v>
      </c>
      <c r="X186" s="23">
        <v>0.32600000000000001</v>
      </c>
      <c r="Y186" s="23">
        <f t="shared" si="28"/>
        <v>0.32600000000000001</v>
      </c>
      <c r="Z186" s="23" t="str">
        <f t="shared" si="29"/>
        <v>x</v>
      </c>
    </row>
    <row r="187" spans="1:26" ht="16" x14ac:dyDescent="0.2">
      <c r="A187" s="39"/>
      <c r="B187" s="23"/>
      <c r="C187" s="23"/>
      <c r="D187" s="39"/>
      <c r="E187" s="39"/>
      <c r="F187" s="39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46">
        <f t="shared" si="45"/>
        <v>2.7083333333333299</v>
      </c>
      <c r="R187" s="81">
        <f t="shared" si="46"/>
        <v>1.0188728126088738E-2</v>
      </c>
      <c r="S187" s="81" cm="1">
        <f t="array" ref="S187">_xlfn.IFS(
    FALSE, N("Check if X1 shading is ON"),
    $S$48&lt;&gt;"x", NA(),
    FALSE, N("Check if case is 'LEFT' and x axis value less than z score"),
    AND($D$67 = "LEFT", $Q187 &lt; IF($H$67="", 0, $H$67)), $R187,
    FALSE, N("Check if case is 'RIGHT' and x axis value greater than z score"),
    AND($D$67 = "RIGHT", $Q187 &gt; IF($H$67="", 0, $H$67)), $R187,
    FALSE, N("Check if case is 'TWO' and both directions"),
    AND(
        $D$67 = "TWO",
        OR($Q187 &lt; -ABS($H$67), $Q187 &gt; ABS($H$68))
    ), $R187,
    FALSE, N("Default case: Return NA()"),
    TRUE, NA()
)</f>
        <v>1.0188728126088738E-2</v>
      </c>
      <c r="T187" s="81" t="e" cm="1">
        <f t="array" ref="T187">_xlfn.IFS(
    FALSE, N("Check if X1 shading is ON"),
    $S$48&lt;&gt;"x", NA(),
    FALSE, N("Check if case is 'LEFT' and x axis value less than z score"),
    AND($D$68 = "LEFT", $Q187 &lt; IF($H$68="", 0, $H$68)), $R187,
    FALSE, N("Check if case is 'RIGHT' and x axis value greater than z score"),
    AND($D$68 = "RIGHT", $Q187 &gt; IF($H$68="", 0, $H$68)), $R187,
    FALSE, N("Default case: Return NA()"),
    TRUE, NA()
)</f>
        <v>#N/A</v>
      </c>
      <c r="U187" s="81" t="e" cm="1">
        <f t="array" ref="U187">_xlfn.IFS(
    FALSE, N("Check if X1 shading is ON"),
    $U$48&lt;&gt;"x", NA(),
    FALSE, N("Check if case is 'LEFT' and x axis value less than z score"),
    AND($D$71 = "LEFT", $Q187 &lt; IF($H$71="", 0, $H$71)), $R187,
    FALSE, N("Check if case is 'RIGHT' and x axis value greater than z score"),
    AND($D$71 = "RIGHT", $Q187 &gt; IF($H$71="", 0, $H$71)), $R187,
    FALSE, N("Check if case is 'TWO' and both directions"),
    AND(
        $D$71 = "TWO",
        OR($Q187 &lt; -ABS($H$71), $Q187 &gt; ABS($H$71))
    ), $R187,
    FALSE, N("Default case: Return NA()"),
    TRUE, NA()
)</f>
        <v>#VALUE!</v>
      </c>
      <c r="V187" s="38"/>
      <c r="W187" s="23">
        <v>-0.33333333333333548</v>
      </c>
      <c r="X187" s="23">
        <v>0.32600000000000001</v>
      </c>
      <c r="Y187" s="23">
        <f t="shared" si="28"/>
        <v>0.32600000000000001</v>
      </c>
      <c r="Z187" s="23" t="str">
        <f t="shared" si="29"/>
        <v>x</v>
      </c>
    </row>
    <row r="188" spans="1:26" ht="16" x14ac:dyDescent="0.2">
      <c r="A188" s="39"/>
      <c r="B188" s="23"/>
      <c r="C188" s="23"/>
      <c r="D188" s="39"/>
      <c r="E188" s="39"/>
      <c r="F188" s="39"/>
      <c r="G188" s="38"/>
      <c r="H188" s="38"/>
      <c r="I188" s="38"/>
      <c r="J188" s="38"/>
      <c r="K188" s="86"/>
      <c r="L188" s="86"/>
      <c r="M188" s="86"/>
      <c r="N188" s="38"/>
      <c r="O188" s="38"/>
      <c r="P188" s="38"/>
      <c r="Q188" s="46">
        <f t="shared" si="45"/>
        <v>2.7499999999999964</v>
      </c>
      <c r="R188" s="81">
        <f t="shared" si="46"/>
        <v>9.0935625015911431E-3</v>
      </c>
      <c r="S188" s="81" cm="1">
        <f t="array" ref="S188">_xlfn.IFS(
    FALSE, N("Check if X1 shading is ON"),
    $S$48&lt;&gt;"x", NA(),
    FALSE, N("Check if case is 'LEFT' and x axis value less than z score"),
    AND($D$67 = "LEFT", $Q188 &lt; IF($H$67="", 0, $H$67)), $R188,
    FALSE, N("Check if case is 'RIGHT' and x axis value greater than z score"),
    AND($D$67 = "RIGHT", $Q188 &gt; IF($H$67="", 0, $H$67)), $R188,
    FALSE, N("Check if case is 'TWO' and both directions"),
    AND(
        $D$67 = "TWO",
        OR($Q188 &lt; -ABS($H$67), $Q188 &gt; ABS($H$68))
    ), $R188,
    FALSE, N("Default case: Return NA()"),
    TRUE, NA()
)</f>
        <v>9.0935625015911431E-3</v>
      </c>
      <c r="T188" s="81" t="e" cm="1">
        <f t="array" ref="T188">_xlfn.IFS(
    FALSE, N("Check if X1 shading is ON"),
    $S$48&lt;&gt;"x", NA(),
    FALSE, N("Check if case is 'LEFT' and x axis value less than z score"),
    AND($D$68 = "LEFT", $Q188 &lt; IF($H$68="", 0, $H$68)), $R188,
    FALSE, N("Check if case is 'RIGHT' and x axis value greater than z score"),
    AND($D$68 = "RIGHT", $Q188 &gt; IF($H$68="", 0, $H$68)), $R188,
    FALSE, N("Default case: Return NA()"),
    TRUE, NA()
)</f>
        <v>#N/A</v>
      </c>
      <c r="U188" s="81" t="e" cm="1">
        <f t="array" ref="U188">_xlfn.IFS(
    FALSE, N("Check if X1 shading is ON"),
    $U$48&lt;&gt;"x", NA(),
    FALSE, N("Check if case is 'LEFT' and x axis value less than z score"),
    AND($D$71 = "LEFT", $Q188 &lt; IF($H$71="", 0, $H$71)), $R188,
    FALSE, N("Check if case is 'RIGHT' and x axis value greater than z score"),
    AND($D$71 = "RIGHT", $Q188 &gt; IF($H$71="", 0, $H$71)), $R188,
    FALSE, N("Check if case is 'TWO' and both directions"),
    AND(
        $D$71 = "TWO",
        OR($Q188 &lt; -ABS($H$71), $Q188 &gt; ABS($H$71))
    ), $R188,
    FALSE, N("Default case: Return NA()"),
    TRUE, NA()
)</f>
        <v>#VALUE!</v>
      </c>
      <c r="V188" s="38"/>
      <c r="W188" s="23">
        <v>-0.16666666666666879</v>
      </c>
      <c r="X188" s="23">
        <v>0.32600000000000001</v>
      </c>
      <c r="Y188" s="23">
        <f t="shared" si="28"/>
        <v>0.32600000000000001</v>
      </c>
      <c r="Z188" s="23" t="str">
        <f t="shared" si="29"/>
        <v>x</v>
      </c>
    </row>
    <row r="189" spans="1:26" ht="16" x14ac:dyDescent="0.2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38"/>
      <c r="O189" s="38"/>
      <c r="P189" s="38"/>
      <c r="Q189" s="46">
        <f t="shared" si="45"/>
        <v>2.791666666666663</v>
      </c>
      <c r="R189" s="81">
        <f t="shared" si="46"/>
        <v>8.1020357469785802E-3</v>
      </c>
      <c r="S189" s="81" cm="1">
        <f t="array" ref="S189">_xlfn.IFS(
    FALSE, N("Check if X1 shading is ON"),
    $S$48&lt;&gt;"x", NA(),
    FALSE, N("Check if case is 'LEFT' and x axis value less than z score"),
    AND($D$67 = "LEFT", $Q189 &lt; IF($H$67="", 0, $H$67)), $R189,
    FALSE, N("Check if case is 'RIGHT' and x axis value greater than z score"),
    AND($D$67 = "RIGHT", $Q189 &gt; IF($H$67="", 0, $H$67)), $R189,
    FALSE, N("Check if case is 'TWO' and both directions"),
    AND(
        $D$67 = "TWO",
        OR($Q189 &lt; -ABS($H$67), $Q189 &gt; ABS($H$68))
    ), $R189,
    FALSE, N("Default case: Return NA()"),
    TRUE, NA()
)</f>
        <v>8.1020357469785802E-3</v>
      </c>
      <c r="T189" s="81" t="e" cm="1">
        <f t="array" ref="T189">_xlfn.IFS(
    FALSE, N("Check if X1 shading is ON"),
    $S$48&lt;&gt;"x", NA(),
    FALSE, N("Check if case is 'LEFT' and x axis value less than z score"),
    AND($D$68 = "LEFT", $Q189 &lt; IF($H$68="", 0, $H$68)), $R189,
    FALSE, N("Check if case is 'RIGHT' and x axis value greater than z score"),
    AND($D$68 = "RIGHT", $Q189 &gt; IF($H$68="", 0, $H$68)), $R189,
    FALSE, N("Default case: Return NA()"),
    TRUE, NA()
)</f>
        <v>#N/A</v>
      </c>
      <c r="U189" s="81" t="e" cm="1">
        <f t="array" ref="U189">_xlfn.IFS(
    FALSE, N("Check if X1 shading is ON"),
    $U$48&lt;&gt;"x", NA(),
    FALSE, N("Check if case is 'LEFT' and x axis value less than z score"),
    AND($D$71 = "LEFT", $Q189 &lt; IF($H$71="", 0, $H$71)), $R189,
    FALSE, N("Check if case is 'RIGHT' and x axis value greater than z score"),
    AND($D$71 = "RIGHT", $Q189 &gt; IF($H$71="", 0, $H$71)), $R189,
    FALSE, N("Check if case is 'TWO' and both directions"),
    AND(
        $D$71 = "TWO",
        OR($Q189 &lt; -ABS($H$71), $Q189 &gt; ABS($H$71))
    ), $R189,
    FALSE, N("Default case: Return NA()"),
    TRUE, NA()
)</f>
        <v>#VALUE!</v>
      </c>
      <c r="V189" s="38"/>
      <c r="W189" s="23">
        <v>0.16666666666666449</v>
      </c>
      <c r="X189" s="23">
        <v>0.32600000000000001</v>
      </c>
      <c r="Y189" s="23">
        <f t="shared" si="28"/>
        <v>0.32600000000000001</v>
      </c>
      <c r="Z189" s="23" t="str">
        <f t="shared" si="29"/>
        <v>x</v>
      </c>
    </row>
    <row r="190" spans="1:26" ht="16" x14ac:dyDescent="0.2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38"/>
      <c r="O190" s="38"/>
      <c r="P190" s="38"/>
      <c r="Q190" s="46">
        <f t="shared" si="45"/>
        <v>2.8333333333333295</v>
      </c>
      <c r="R190" s="81">
        <f t="shared" si="46"/>
        <v>7.2060997646093061E-3</v>
      </c>
      <c r="S190" s="81" cm="1">
        <f t="array" ref="S190">_xlfn.IFS(
    FALSE, N("Check if X1 shading is ON"),
    $S$48&lt;&gt;"x", NA(),
    FALSE, N("Check if case is 'LEFT' and x axis value less than z score"),
    AND($D$67 = "LEFT", $Q190 &lt; IF($H$67="", 0, $H$67)), $R190,
    FALSE, N("Check if case is 'RIGHT' and x axis value greater than z score"),
    AND($D$67 = "RIGHT", $Q190 &gt; IF($H$67="", 0, $H$67)), $R190,
    FALSE, N("Check if case is 'TWO' and both directions"),
    AND(
        $D$67 = "TWO",
        OR($Q190 &lt; -ABS($H$67), $Q190 &gt; ABS($H$68))
    ), $R190,
    FALSE, N("Default case: Return NA()"),
    TRUE, NA()
)</f>
        <v>7.2060997646093061E-3</v>
      </c>
      <c r="T190" s="81" t="e" cm="1">
        <f t="array" ref="T190">_xlfn.IFS(
    FALSE, N("Check if X1 shading is ON"),
    $S$48&lt;&gt;"x", NA(),
    FALSE, N("Check if case is 'LEFT' and x axis value less than z score"),
    AND($D$68 = "LEFT", $Q190 &lt; IF($H$68="", 0, $H$68)), $R190,
    FALSE, N("Check if case is 'RIGHT' and x axis value greater than z score"),
    AND($D$68 = "RIGHT", $Q190 &gt; IF($H$68="", 0, $H$68)), $R190,
    FALSE, N("Default case: Return NA()"),
    TRUE, NA()
)</f>
        <v>#N/A</v>
      </c>
      <c r="U190" s="81" t="e" cm="1">
        <f t="array" ref="U190">_xlfn.IFS(
    FALSE, N("Check if X1 shading is ON"),
    $U$48&lt;&gt;"x", NA(),
    FALSE, N("Check if case is 'LEFT' and x axis value less than z score"),
    AND($D$71 = "LEFT", $Q190 &lt; IF($H$71="", 0, $H$71)), $R190,
    FALSE, N("Check if case is 'RIGHT' and x axis value greater than z score"),
    AND($D$71 = "RIGHT", $Q190 &gt; IF($H$71="", 0, $H$71)), $R190,
    FALSE, N("Check if case is 'TWO' and both directions"),
    AND(
        $D$71 = "TWO",
        OR($Q190 &lt; -ABS($H$71), $Q190 &gt; ABS($H$71))
    ), $R190,
    FALSE, N("Default case: Return NA()"),
    TRUE, NA()
)</f>
        <v>#VALUE!</v>
      </c>
      <c r="V190" s="38"/>
      <c r="W190" s="23">
        <v>0.33333333333333115</v>
      </c>
      <c r="X190" s="23">
        <v>0.32600000000000001</v>
      </c>
      <c r="Y190" s="23">
        <f t="shared" si="28"/>
        <v>0.32600000000000001</v>
      </c>
      <c r="Z190" s="23" t="str">
        <f t="shared" si="29"/>
        <v>x</v>
      </c>
    </row>
    <row r="191" spans="1:26" ht="16" x14ac:dyDescent="0.2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38"/>
      <c r="O191" s="38"/>
      <c r="P191" s="38"/>
      <c r="Q191" s="46">
        <f t="shared" si="45"/>
        <v>2.874999999999996</v>
      </c>
      <c r="R191" s="81">
        <f t="shared" si="46"/>
        <v>6.3981203107236302E-3</v>
      </c>
      <c r="S191" s="81" cm="1">
        <f t="array" ref="S191">_xlfn.IFS(
    FALSE, N("Check if X1 shading is ON"),
    $S$48&lt;&gt;"x", NA(),
    FALSE, N("Check if case is 'LEFT' and x axis value less than z score"),
    AND($D$67 = "LEFT", $Q191 &lt; IF($H$67="", 0, $H$67)), $R191,
    FALSE, N("Check if case is 'RIGHT' and x axis value greater than z score"),
    AND($D$67 = "RIGHT", $Q191 &gt; IF($H$67="", 0, $H$67)), $R191,
    FALSE, N("Check if case is 'TWO' and both directions"),
    AND(
        $D$67 = "TWO",
        OR($Q191 &lt; -ABS($H$67), $Q191 &gt; ABS($H$68))
    ), $R191,
    FALSE, N("Default case: Return NA()"),
    TRUE, NA()
)</f>
        <v>6.3981203107236302E-3</v>
      </c>
      <c r="T191" s="81" t="e" cm="1">
        <f t="array" ref="T191">_xlfn.IFS(
    FALSE, N("Check if X1 shading is ON"),
    $S$48&lt;&gt;"x", NA(),
    FALSE, N("Check if case is 'LEFT' and x axis value less than z score"),
    AND($D$68 = "LEFT", $Q191 &lt; IF($H$68="", 0, $H$68)), $R191,
    FALSE, N("Check if case is 'RIGHT' and x axis value greater than z score"),
    AND($D$68 = "RIGHT", $Q191 &gt; IF($H$68="", 0, $H$68)), $R191,
    FALSE, N("Default case: Return NA()"),
    TRUE, NA()
)</f>
        <v>#N/A</v>
      </c>
      <c r="U191" s="81" t="e" cm="1">
        <f t="array" ref="U191">_xlfn.IFS(
    FALSE, N("Check if X1 shading is ON"),
    $U$48&lt;&gt;"x", NA(),
    FALSE, N("Check if case is 'LEFT' and x axis value less than z score"),
    AND($D$71 = "LEFT", $Q191 &lt; IF($H$71="", 0, $H$71)), $R191,
    FALSE, N("Check if case is 'RIGHT' and x axis value greater than z score"),
    AND($D$71 = "RIGHT", $Q191 &gt; IF($H$71="", 0, $H$71)), $R191,
    FALSE, N("Check if case is 'TWO' and both directions"),
    AND(
        $D$71 = "TWO",
        OR($Q191 &lt; -ABS($H$71), $Q191 &gt; ABS($H$71))
    ), $R191,
    FALSE, N("Default case: Return NA()"),
    TRUE, NA()
)</f>
        <v>#VALUE!</v>
      </c>
      <c r="V191" s="38"/>
      <c r="W191" s="23">
        <v>0.49999999999999789</v>
      </c>
      <c r="X191" s="23">
        <v>0.32600000000000001</v>
      </c>
      <c r="Y191" s="23">
        <f t="shared" si="28"/>
        <v>0.32600000000000001</v>
      </c>
      <c r="Z191" s="23" t="str">
        <f t="shared" si="29"/>
        <v>x</v>
      </c>
    </row>
    <row r="192" spans="1:26" ht="16" x14ac:dyDescent="0.2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38"/>
      <c r="O192" s="38"/>
      <c r="P192" s="38"/>
      <c r="Q192" s="46">
        <f t="shared" si="45"/>
        <v>2.9166666666666625</v>
      </c>
      <c r="R192" s="81">
        <f t="shared" si="46"/>
        <v>5.6708812194459562E-3</v>
      </c>
      <c r="S192" s="81" cm="1">
        <f t="array" ref="S192">_xlfn.IFS(
    FALSE, N("Check if X1 shading is ON"),
    $S$48&lt;&gt;"x", NA(),
    FALSE, N("Check if case is 'LEFT' and x axis value less than z score"),
    AND($D$67 = "LEFT", $Q192 &lt; IF($H$67="", 0, $H$67)), $R192,
    FALSE, N("Check if case is 'RIGHT' and x axis value greater than z score"),
    AND($D$67 = "RIGHT", $Q192 &gt; IF($H$67="", 0, $H$67)), $R192,
    FALSE, N("Check if case is 'TWO' and both directions"),
    AND(
        $D$67 = "TWO",
        OR($Q192 &lt; -ABS($H$67), $Q192 &gt; ABS($H$68))
    ), $R192,
    FALSE, N("Default case: Return NA()"),
    TRUE, NA()
)</f>
        <v>5.6708812194459562E-3</v>
      </c>
      <c r="T192" s="81" t="e" cm="1">
        <f t="array" ref="T192">_xlfn.IFS(
    FALSE, N("Check if X1 shading is ON"),
    $S$48&lt;&gt;"x", NA(),
    FALSE, N("Check if case is 'LEFT' and x axis value less than z score"),
    AND($D$68 = "LEFT", $Q192 &lt; IF($H$68="", 0, $H$68)), $R192,
    FALSE, N("Check if case is 'RIGHT' and x axis value greater than z score"),
    AND($D$68 = "RIGHT", $Q192 &gt; IF($H$68="", 0, $H$68)), $R192,
    FALSE, N("Default case: Return NA()"),
    TRUE, NA()
)</f>
        <v>#N/A</v>
      </c>
      <c r="U192" s="81" t="e" cm="1">
        <f t="array" ref="U192">_xlfn.IFS(
    FALSE, N("Check if X1 shading is ON"),
    $U$48&lt;&gt;"x", NA(),
    FALSE, N("Check if case is 'LEFT' and x axis value less than z score"),
    AND($D$71 = "LEFT", $Q192 &lt; IF($H$71="", 0, $H$71)), $R192,
    FALSE, N("Check if case is 'RIGHT' and x axis value greater than z score"),
    AND($D$71 = "RIGHT", $Q192 &gt; IF($H$71="", 0, $H$71)), $R192,
    FALSE, N("Check if case is 'TWO' and both directions"),
    AND(
        $D$71 = "TWO",
        OR($Q192 &lt; -ABS($H$71), $Q192 &gt; ABS($H$71))
    ), $R192,
    FALSE, N("Default case: Return NA()"),
    TRUE, NA()
)</f>
        <v>#VALUE!</v>
      </c>
      <c r="V192" s="38"/>
      <c r="W192" s="23">
        <v>-0.33333333333333548</v>
      </c>
      <c r="X192" s="23">
        <v>0.35</v>
      </c>
      <c r="Y192" s="23">
        <f t="shared" si="28"/>
        <v>0.35</v>
      </c>
      <c r="Z192" s="23" t="str">
        <f t="shared" si="29"/>
        <v>x</v>
      </c>
    </row>
    <row r="193" spans="15:26" ht="16" x14ac:dyDescent="0.2">
      <c r="O193" s="38"/>
      <c r="P193" s="38"/>
      <c r="Q193" s="46">
        <f t="shared" si="45"/>
        <v>2.958333333333329</v>
      </c>
      <c r="R193" s="81">
        <f t="shared" si="46"/>
        <v>5.01758473893272E-3</v>
      </c>
      <c r="S193" s="81" cm="1">
        <f t="array" ref="S193">_xlfn.IFS(
    FALSE, N("Check if X1 shading is ON"),
    $S$48&lt;&gt;"x", NA(),
    FALSE, N("Check if case is 'LEFT' and x axis value less than z score"),
    AND($D$67 = "LEFT", $Q193 &lt; IF($H$67="", 0, $H$67)), $R193,
    FALSE, N("Check if case is 'RIGHT' and x axis value greater than z score"),
    AND($D$67 = "RIGHT", $Q193 &gt; IF($H$67="", 0, $H$67)), $R193,
    FALSE, N("Check if case is 'TWO' and both directions"),
    AND(
        $D$67 = "TWO",
        OR($Q193 &lt; -ABS($H$67), $Q193 &gt; ABS($H$68))
    ), $R193,
    FALSE, N("Default case: Return NA()"),
    TRUE, NA()
)</f>
        <v>5.01758473893272E-3</v>
      </c>
      <c r="T193" s="81" t="e" cm="1">
        <f t="array" ref="T193">_xlfn.IFS(
    FALSE, N("Check if X1 shading is ON"),
    $S$48&lt;&gt;"x", NA(),
    FALSE, N("Check if case is 'LEFT' and x axis value less than z score"),
    AND($D$68 = "LEFT", $Q193 &lt; IF($H$68="", 0, $H$68)), $R193,
    FALSE, N("Check if case is 'RIGHT' and x axis value greater than z score"),
    AND($D$68 = "RIGHT", $Q193 &gt; IF($H$68="", 0, $H$68)), $R193,
    FALSE, N("Default case: Return NA()"),
    TRUE, NA()
)</f>
        <v>#N/A</v>
      </c>
      <c r="U193" s="81" t="e" cm="1">
        <f t="array" ref="U193">_xlfn.IFS(
    FALSE, N("Check if X1 shading is ON"),
    $U$48&lt;&gt;"x", NA(),
    FALSE, N("Check if case is 'LEFT' and x axis value less than z score"),
    AND($D$71 = "LEFT", $Q193 &lt; IF($H$71="", 0, $H$71)), $R193,
    FALSE, N("Check if case is 'RIGHT' and x axis value greater than z score"),
    AND($D$71 = "RIGHT", $Q193 &gt; IF($H$71="", 0, $H$71)), $R193,
    FALSE, N("Check if case is 'TWO' and both directions"),
    AND(
        $D$71 = "TWO",
        OR($Q193 &lt; -ABS($H$71), $Q193 &gt; ABS($H$71))
    ), $R193,
    FALSE, N("Default case: Return NA()"),
    TRUE, NA()
)</f>
        <v>#VALUE!</v>
      </c>
      <c r="V193" s="38"/>
      <c r="W193" s="23">
        <v>-0.16666666666666879</v>
      </c>
      <c r="X193" s="23">
        <v>0.35</v>
      </c>
      <c r="Y193" s="23">
        <f t="shared" si="28"/>
        <v>0.35</v>
      </c>
      <c r="Z193" s="23" t="str">
        <f t="shared" si="29"/>
        <v>x</v>
      </c>
    </row>
    <row r="194" spans="15:26" ht="16" x14ac:dyDescent="0.2">
      <c r="O194" s="38"/>
      <c r="P194" s="38"/>
      <c r="Q194" s="46">
        <f t="shared" si="45"/>
        <v>2.9999999999999956</v>
      </c>
      <c r="R194" s="81">
        <f t="shared" si="46"/>
        <v>4.4318484119380665E-3</v>
      </c>
      <c r="S194" s="81" cm="1">
        <f t="array" ref="S194">_xlfn.IFS(
    FALSE, N("Check if X1 shading is ON"),
    $S$48&lt;&gt;"x", NA(),
    FALSE, N("Check if case is 'LEFT' and x axis value less than z score"),
    AND($D$67 = "LEFT", $Q194 &lt; IF($H$67="", 0, $H$67)), $R194,
    FALSE, N("Check if case is 'RIGHT' and x axis value greater than z score"),
    AND($D$67 = "RIGHT", $Q194 &gt; IF($H$67="", 0, $H$67)), $R194,
    FALSE, N("Check if case is 'TWO' and both directions"),
    AND(
        $D$67 = "TWO",
        OR($Q194 &lt; -ABS($H$67), $Q194 &gt; ABS($H$68))
    ), $R194,
    FALSE, N("Default case: Return NA()"),
    TRUE, NA()
)</f>
        <v>4.4318484119380665E-3</v>
      </c>
      <c r="T194" s="81" t="e" cm="1">
        <f t="array" ref="T194">_xlfn.IFS(
    FALSE, N("Check if X1 shading is ON"),
    $S$48&lt;&gt;"x", NA(),
    FALSE, N("Check if case is 'LEFT' and x axis value less than z score"),
    AND($D$68 = "LEFT", $Q194 &lt; IF($H$68="", 0, $H$68)), $R194,
    FALSE, N("Check if case is 'RIGHT' and x axis value greater than z score"),
    AND($D$68 = "RIGHT", $Q194 &gt; IF($H$68="", 0, $H$68)), $R194,
    FALSE, N("Default case: Return NA()"),
    TRUE, NA()
)</f>
        <v>#N/A</v>
      </c>
      <c r="U194" s="81" t="e" cm="1">
        <f t="array" ref="U194">_xlfn.IFS(
    FALSE, N("Check if X1 shading is ON"),
    $U$48&lt;&gt;"x", NA(),
    FALSE, N("Check if case is 'LEFT' and x axis value less than z score"),
    AND($D$71 = "LEFT", $Q194 &lt; IF($H$71="", 0, $H$71)), $R194,
    FALSE, N("Check if case is 'RIGHT' and x axis value greater than z score"),
    AND($D$71 = "RIGHT", $Q194 &gt; IF($H$71="", 0, $H$71)), $R194,
    FALSE, N("Check if case is 'TWO' and both directions"),
    AND(
        $D$71 = "TWO",
        OR($Q194 &lt; -ABS($H$71), $Q194 &gt; ABS($H$71))
    ), $R194,
    FALSE, N("Default case: Return NA()"),
    TRUE, NA()
)</f>
        <v>#VALUE!</v>
      </c>
      <c r="V194" s="38"/>
      <c r="W194" s="23">
        <v>0.16666666666666449</v>
      </c>
      <c r="X194" s="23">
        <v>0.35</v>
      </c>
      <c r="Y194" s="23">
        <f t="shared" si="28"/>
        <v>0.35</v>
      </c>
      <c r="Z194" s="23" t="str">
        <f t="shared" si="29"/>
        <v>x</v>
      </c>
    </row>
    <row r="195" spans="15:26" ht="16" x14ac:dyDescent="0.2">
      <c r="O195" s="38"/>
      <c r="P195" s="38"/>
      <c r="Q195" s="38"/>
      <c r="R195" s="38"/>
      <c r="S195" s="39"/>
      <c r="T195" s="39"/>
      <c r="U195" s="39"/>
      <c r="V195" s="38"/>
      <c r="W195" s="23">
        <v>0.33333333333333115</v>
      </c>
      <c r="X195" s="23">
        <v>0.35</v>
      </c>
      <c r="Y195" s="23">
        <f t="shared" si="28"/>
        <v>0.35</v>
      </c>
      <c r="Z195" s="23" t="str">
        <f t="shared" si="29"/>
        <v>x</v>
      </c>
    </row>
    <row r="196" spans="15:26" ht="16" x14ac:dyDescent="0.2">
      <c r="O196" s="38"/>
      <c r="P196" s="38"/>
      <c r="Q196" s="38"/>
      <c r="R196" s="38"/>
      <c r="S196" s="39"/>
      <c r="T196" s="39"/>
      <c r="U196" s="39"/>
      <c r="V196" s="38"/>
      <c r="W196" s="23">
        <v>-0.16666666666666879</v>
      </c>
      <c r="X196" s="23">
        <v>0.374</v>
      </c>
      <c r="Y196" s="23">
        <f t="shared" si="28"/>
        <v>0.374</v>
      </c>
      <c r="Z196" s="23" t="str">
        <f t="shared" si="29"/>
        <v>x</v>
      </c>
    </row>
    <row r="197" spans="15:26" x14ac:dyDescent="0.2">
      <c r="O197" s="86"/>
      <c r="P197" s="86"/>
      <c r="Q197" s="86"/>
      <c r="R197" s="86"/>
      <c r="S197" s="48"/>
      <c r="T197" s="48"/>
      <c r="U197" s="48"/>
      <c r="V197" s="86"/>
      <c r="W197" s="23">
        <v>0.16666666666666449</v>
      </c>
      <c r="X197" s="23">
        <v>0.374</v>
      </c>
      <c r="Y197" s="23">
        <f t="shared" ref="Y197" si="48">IF($Y$2="x",X197,NA())</f>
        <v>0.374</v>
      </c>
      <c r="Z197" s="23" t="str">
        <f t="shared" ref="Z197" si="49">IF($G$66="","",$G$66)</f>
        <v>x</v>
      </c>
    </row>
  </sheetData>
  <dataValidations count="16">
    <dataValidation type="whole" allowBlank="1" showInputMessage="1" showErrorMessage="1" sqref="J52 M21" xr:uid="{5F24DAB5-9629-4849-9350-9A7EF8BFB1E0}">
      <formula1>0</formula1>
      <formula2>3</formula2>
    </dataValidation>
    <dataValidation type="list" allowBlank="1" showInputMessage="1" showErrorMessage="1" sqref="K25" xr:uid="{2A4B55E8-431B-0D40-8935-BE881CFDAC4C}">
      <formula1>"P(x), P(x̅)"</formula1>
    </dataValidation>
    <dataValidation type="list" allowBlank="1" showInputMessage="1" showErrorMessage="1" sqref="G48 I25" xr:uid="{1E4BA7E3-09C4-934D-A34C-6B5BA15090AC}">
      <formula1>"x, x̅, r"</formula1>
    </dataValidation>
    <dataValidation type="list" allowBlank="1" showInputMessage="1" showErrorMessage="1" sqref="H25" xr:uid="{6B165882-628F-FF4D-9F68-1CD112CA3428}">
      <formula1>"σ, σ(x̅) = σ/√n, σ̂(x̅) = s/√n"</formula1>
    </dataValidation>
    <dataValidation type="list" allowBlank="1" showInputMessage="1" showErrorMessage="1" sqref="J25" xr:uid="{BE3C2560-35DB-C649-8DA5-B9469932556D}">
      <formula1>"z score, t score"</formula1>
    </dataValidation>
    <dataValidation type="list" allowBlank="1" showInputMessage="1" showErrorMessage="1" sqref="D31 D28" xr:uid="{5FB0A49E-D9DE-8A44-8EA5-68791FF7168D}">
      <formula1>"normal pop, normal x̅,  T x̅"</formula1>
    </dataValidation>
    <dataValidation type="list" allowBlank="1" showInputMessage="1" showErrorMessage="1" sqref="F27:F28" xr:uid="{3F39DC29-1208-1346-BB2B-30BC83BBDCF3}">
      <formula1>"left, right, two left, two right"</formula1>
    </dataValidation>
    <dataValidation type="list" allowBlank="1" showInputMessage="1" showErrorMessage="1" sqref="F31" xr:uid="{DA404922-DEAB-E34E-BCE8-56F469DFB36A}">
      <formula1>"left, right"</formula1>
    </dataValidation>
    <dataValidation type="list" allowBlank="1" showInputMessage="1" showErrorMessage="1" sqref="D27" xr:uid="{D3C1CD1F-CEE9-114B-8767-B709B670D7C6}">
      <formula1>"normal pop, normal μ0,  T μ0"</formula1>
    </dataValidation>
    <dataValidation type="list" allowBlank="1" showInputMessage="1" showErrorMessage="1" sqref="G25" xr:uid="{FDFE19D4-27CA-3445-87B2-33BCE20717D2}">
      <formula1>"x̅, μ"</formula1>
    </dataValidation>
    <dataValidation type="list" allowBlank="1" showInputMessage="1" showErrorMessage="1" sqref="F26" xr:uid="{D91E1E7D-649B-014F-A490-48951660DA77}">
      <formula1>"Shaded area, Value, %"</formula1>
    </dataValidation>
    <dataValidation type="list" allowBlank="1" showInputMessage="1" showErrorMessage="1" sqref="G26" xr:uid="{42DFA703-E4AB-3641-9560-84ACA9CAA705}">
      <formula1>"Sample mean, Pop mean"</formula1>
    </dataValidation>
    <dataValidation type="list" allowBlank="1" showInputMessage="1" showErrorMessage="1" sqref="H26" xr:uid="{26212725-4036-7B45-9579-8886F6A2C851}">
      <formula1>"Standard Deviation, Standard Error"</formula1>
    </dataValidation>
    <dataValidation type="list" allowBlank="1" showInputMessage="1" showErrorMessage="1" sqref="I26" xr:uid="{C797C1AF-31D4-AA46-A53A-25B2C1EBC451}">
      <formula1>"Raw value, Mean, Sample Mean"</formula1>
    </dataValidation>
    <dataValidation type="list" allowBlank="1" showInputMessage="1" showErrorMessage="1" sqref="J26" xr:uid="{D5BFDFC7-7D35-3E41-81AC-920284C6F18A}">
      <formula1>"t score, z score"</formula1>
    </dataValidation>
    <dataValidation type="list" allowBlank="1" showInputMessage="1" showErrorMessage="1" sqref="K26" xr:uid="{14A6A393-B986-D045-9907-AB7B2033D0CE}">
      <formula1>"Function of x, Probability of x, Potential of x"</formula1>
    </dataValidation>
  </dataValidations>
  <pageMargins left="0.7" right="0.7" top="0.75" bottom="0.75" header="0.3" footer="0.3"/>
  <pageSetup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2984C-7CBB-674A-B1DF-6DE6FA8DD601}">
  <dimension ref="A2:Z196"/>
  <sheetViews>
    <sheetView showGridLines="0" zoomScale="120" zoomScaleNormal="120" workbookViewId="0">
      <selection activeCell="K35" sqref="K35"/>
    </sheetView>
  </sheetViews>
  <sheetFormatPr baseColWidth="10" defaultColWidth="10.83203125" defaultRowHeight="15" x14ac:dyDescent="0.2"/>
  <cols>
    <col min="1" max="1" width="5" style="10" customWidth="1"/>
    <col min="2" max="2" width="27.6640625" style="10" customWidth="1"/>
    <col min="3" max="3" width="16.6640625" style="10" customWidth="1"/>
    <col min="4" max="4" width="15.83203125" style="10" customWidth="1"/>
    <col min="5" max="11" width="15" style="10" customWidth="1"/>
    <col min="12" max="12" width="19" style="10" customWidth="1"/>
    <col min="13" max="13" width="3.6640625" style="10" customWidth="1"/>
    <col min="14" max="14" width="15" style="10" customWidth="1"/>
    <col min="15" max="16" width="14.5" style="10" customWidth="1"/>
    <col min="17" max="18" width="10.83203125" style="10"/>
    <col min="19" max="21" width="10.83203125" style="15"/>
    <col min="22" max="26" width="10.83203125" style="10"/>
  </cols>
  <sheetData>
    <row r="2" spans="13:26" s="27" customFormat="1" ht="16" x14ac:dyDescent="0.2">
      <c r="S2" s="26"/>
      <c r="T2" s="26"/>
      <c r="U2" s="26"/>
      <c r="W2" s="16"/>
      <c r="X2" s="16"/>
      <c r="Y2" s="25" t="str">
        <f>L47</f>
        <v>x</v>
      </c>
      <c r="Z2" s="16"/>
    </row>
    <row r="3" spans="13:26" s="27" customFormat="1" ht="16" x14ac:dyDescent="0.2">
      <c r="Q3" s="2"/>
      <c r="S3" s="26"/>
      <c r="T3" s="26"/>
      <c r="U3" s="26"/>
      <c r="W3" s="23" t="s">
        <v>5</v>
      </c>
      <c r="X3" s="23" t="s">
        <v>6</v>
      </c>
      <c r="Y3" s="23" t="s">
        <v>7</v>
      </c>
      <c r="Z3" s="23" t="s">
        <v>8</v>
      </c>
    </row>
    <row r="4" spans="13:26" s="27" customFormat="1" ht="16" x14ac:dyDescent="0.2">
      <c r="Q4" s="2"/>
      <c r="S4" s="26"/>
      <c r="T4" s="26"/>
      <c r="U4" s="26"/>
      <c r="W4" s="23">
        <v>-2.3333333333333357</v>
      </c>
      <c r="X4" s="23">
        <v>1.4E-2</v>
      </c>
      <c r="Y4" s="23">
        <f>IF($Y$2="x",X4,NA())</f>
        <v>1.4E-2</v>
      </c>
      <c r="Z4" s="23" t="str">
        <f t="shared" ref="Z4:Z35" si="0">IF($G$65="","",$G$65)</f>
        <v>x</v>
      </c>
    </row>
    <row r="5" spans="13:26" s="27" customFormat="1" ht="16" x14ac:dyDescent="0.2">
      <c r="S5" s="26"/>
      <c r="T5" s="26"/>
      <c r="U5" s="26"/>
      <c r="W5" s="23">
        <v>-2.1666666666666696</v>
      </c>
      <c r="X5" s="23">
        <v>1.4E-2</v>
      </c>
      <c r="Y5" s="23">
        <f t="shared" ref="Y5:Y67" si="1">IF($Y$2="x",X5,NA())</f>
        <v>1.4E-2</v>
      </c>
      <c r="Z5" s="23" t="str">
        <f t="shared" si="0"/>
        <v>x</v>
      </c>
    </row>
    <row r="6" spans="13:26" s="27" customFormat="1" ht="16" x14ac:dyDescent="0.2">
      <c r="M6" s="89" t="s">
        <v>44</v>
      </c>
      <c r="N6" s="88" t="s">
        <v>99</v>
      </c>
      <c r="S6" s="26"/>
      <c r="T6" s="26"/>
      <c r="U6" s="26"/>
      <c r="W6" s="23">
        <v>-1.8333333333333366</v>
      </c>
      <c r="X6" s="23">
        <v>1.4E-2</v>
      </c>
      <c r="Y6" s="23">
        <f t="shared" si="1"/>
        <v>1.4E-2</v>
      </c>
      <c r="Z6" s="23" t="str">
        <f t="shared" si="0"/>
        <v>x</v>
      </c>
    </row>
    <row r="7" spans="13:26" s="27" customFormat="1" ht="16" x14ac:dyDescent="0.2">
      <c r="M7" s="89" t="s">
        <v>44</v>
      </c>
      <c r="N7" s="88" t="s">
        <v>103</v>
      </c>
      <c r="Q7" s="2"/>
      <c r="S7" s="26"/>
      <c r="T7" s="26"/>
      <c r="U7" s="26"/>
      <c r="W7" s="23">
        <v>-1.6666666666666696</v>
      </c>
      <c r="X7" s="23">
        <v>1.4E-2</v>
      </c>
      <c r="Y7" s="23">
        <f t="shared" si="1"/>
        <v>1.4E-2</v>
      </c>
      <c r="Z7" s="23" t="str">
        <f t="shared" si="0"/>
        <v>x</v>
      </c>
    </row>
    <row r="8" spans="13:26" s="27" customFormat="1" ht="16" x14ac:dyDescent="0.2">
      <c r="M8" s="89" t="s">
        <v>44</v>
      </c>
      <c r="N8" s="88" t="s">
        <v>107</v>
      </c>
      <c r="Q8" s="2"/>
      <c r="S8" s="26"/>
      <c r="T8" s="26"/>
      <c r="U8" s="26"/>
      <c r="W8" s="23">
        <v>-1.5000000000000027</v>
      </c>
      <c r="X8" s="23">
        <v>1.4E-2</v>
      </c>
      <c r="Y8" s="23">
        <f t="shared" si="1"/>
        <v>1.4E-2</v>
      </c>
      <c r="Z8" s="23" t="str">
        <f t="shared" si="0"/>
        <v>x</v>
      </c>
    </row>
    <row r="9" spans="13:26" s="27" customFormat="1" ht="16" x14ac:dyDescent="0.2">
      <c r="M9" s="89" t="s">
        <v>44</v>
      </c>
      <c r="N9" s="88" t="s">
        <v>111</v>
      </c>
      <c r="Q9" s="2"/>
      <c r="S9" s="26"/>
      <c r="T9" s="26"/>
      <c r="U9" s="26"/>
      <c r="W9" s="23">
        <v>-1.3333333333333357</v>
      </c>
      <c r="X9" s="23">
        <v>1.4E-2</v>
      </c>
      <c r="Y9" s="23">
        <f t="shared" si="1"/>
        <v>1.4E-2</v>
      </c>
      <c r="Z9" s="23" t="str">
        <f t="shared" si="0"/>
        <v>x</v>
      </c>
    </row>
    <row r="10" spans="13:26" s="27" customFormat="1" ht="17" customHeight="1" x14ac:dyDescent="0.25">
      <c r="M10" s="89" t="s">
        <v>44</v>
      </c>
      <c r="N10" s="88" t="s">
        <v>115</v>
      </c>
      <c r="S10" s="26"/>
      <c r="T10" s="26"/>
      <c r="U10" s="26"/>
      <c r="W10" s="23">
        <v>-1.1666666666666687</v>
      </c>
      <c r="X10" s="23">
        <v>1.4E-2</v>
      </c>
      <c r="Y10" s="23">
        <f t="shared" si="1"/>
        <v>1.4E-2</v>
      </c>
      <c r="Z10" s="23" t="str">
        <f t="shared" si="0"/>
        <v>x</v>
      </c>
    </row>
    <row r="11" spans="13:26" s="27" customFormat="1" ht="17" customHeight="1" x14ac:dyDescent="0.25">
      <c r="M11" s="89">
        <v>0</v>
      </c>
      <c r="N11" s="88" t="s">
        <v>119</v>
      </c>
      <c r="S11" s="26"/>
      <c r="T11" s="26"/>
      <c r="U11" s="26"/>
      <c r="W11" s="23">
        <v>-0.83333333333333526</v>
      </c>
      <c r="X11" s="23">
        <v>1.4E-2</v>
      </c>
      <c r="Y11" s="23">
        <f t="shared" si="1"/>
        <v>1.4E-2</v>
      </c>
      <c r="Z11" s="23" t="str">
        <f t="shared" si="0"/>
        <v>x</v>
      </c>
    </row>
    <row r="12" spans="13:26" s="27" customFormat="1" ht="16" x14ac:dyDescent="0.2">
      <c r="M12" s="89" t="s">
        <v>44</v>
      </c>
      <c r="N12" s="88" t="s">
        <v>123</v>
      </c>
      <c r="S12" s="26"/>
      <c r="T12" s="26"/>
      <c r="U12" s="26"/>
      <c r="W12" s="23">
        <v>-0.66666666666666874</v>
      </c>
      <c r="X12" s="23">
        <v>1.4E-2</v>
      </c>
      <c r="Y12" s="23">
        <f t="shared" si="1"/>
        <v>1.4E-2</v>
      </c>
      <c r="Z12" s="23" t="str">
        <f t="shared" si="0"/>
        <v>x</v>
      </c>
    </row>
    <row r="13" spans="13:26" s="27" customFormat="1" ht="16" x14ac:dyDescent="0.2">
      <c r="M13" s="89" t="s">
        <v>44</v>
      </c>
      <c r="N13" s="88" t="s">
        <v>127</v>
      </c>
      <c r="S13" s="26"/>
      <c r="T13" s="26"/>
      <c r="U13" s="26"/>
      <c r="W13" s="23">
        <v>-0.50000000000000222</v>
      </c>
      <c r="X13" s="23">
        <v>1.4E-2</v>
      </c>
      <c r="Y13" s="23">
        <f t="shared" si="1"/>
        <v>1.4E-2</v>
      </c>
      <c r="Z13" s="23" t="str">
        <f t="shared" si="0"/>
        <v>x</v>
      </c>
    </row>
    <row r="14" spans="13:26" s="27" customFormat="1" ht="16" x14ac:dyDescent="0.2">
      <c r="M14" s="89" t="s">
        <v>44</v>
      </c>
      <c r="N14" s="90" t="s">
        <v>131</v>
      </c>
      <c r="S14" s="26"/>
      <c r="T14" s="26"/>
      <c r="U14" s="26"/>
      <c r="W14" s="23">
        <v>-0.33333333333333548</v>
      </c>
      <c r="X14" s="23">
        <v>1.4E-2</v>
      </c>
      <c r="Y14" s="23">
        <f t="shared" si="1"/>
        <v>1.4E-2</v>
      </c>
      <c r="Z14" s="23" t="str">
        <f t="shared" si="0"/>
        <v>x</v>
      </c>
    </row>
    <row r="15" spans="13:26" s="27" customFormat="1" ht="16" x14ac:dyDescent="0.2">
      <c r="M15" s="89" t="s">
        <v>44</v>
      </c>
      <c r="N15" s="90" t="s">
        <v>134</v>
      </c>
      <c r="S15" s="26"/>
      <c r="T15" s="26"/>
      <c r="U15" s="26"/>
      <c r="W15" s="23">
        <v>-0.16666666666666879</v>
      </c>
      <c r="X15" s="23">
        <v>1.4E-2</v>
      </c>
      <c r="Y15" s="23">
        <f t="shared" si="1"/>
        <v>1.4E-2</v>
      </c>
      <c r="Z15" s="23" t="str">
        <f t="shared" si="0"/>
        <v>x</v>
      </c>
    </row>
    <row r="16" spans="13:26" s="27" customFormat="1" ht="16" x14ac:dyDescent="0.2">
      <c r="M16" s="89" t="s">
        <v>44</v>
      </c>
      <c r="N16" s="90" t="s">
        <v>138</v>
      </c>
      <c r="S16" s="26"/>
      <c r="T16" s="26"/>
      <c r="U16" s="26"/>
      <c r="W16" s="23">
        <v>0.16666666666666449</v>
      </c>
      <c r="X16" s="23">
        <v>1.4E-2</v>
      </c>
      <c r="Y16" s="23">
        <f t="shared" si="1"/>
        <v>1.4E-2</v>
      </c>
      <c r="Z16" s="23" t="str">
        <f t="shared" si="0"/>
        <v>x</v>
      </c>
    </row>
    <row r="17" spans="2:26" s="27" customFormat="1" ht="16" x14ac:dyDescent="0.2">
      <c r="B17" s="15"/>
      <c r="C17" s="26"/>
      <c r="D17" s="26"/>
      <c r="E17" s="26"/>
      <c r="H17" s="10"/>
      <c r="I17" s="10"/>
      <c r="J17" s="10"/>
      <c r="M17" s="89" t="s">
        <v>44</v>
      </c>
      <c r="N17" s="88" t="s">
        <v>142</v>
      </c>
      <c r="Q17" s="2"/>
      <c r="S17" s="26"/>
      <c r="T17" s="26"/>
      <c r="U17" s="26"/>
      <c r="W17" s="23">
        <v>0.33333333333333115</v>
      </c>
      <c r="X17" s="23">
        <v>1.4E-2</v>
      </c>
      <c r="Y17" s="23">
        <f t="shared" si="1"/>
        <v>1.4E-2</v>
      </c>
      <c r="Z17" s="23" t="str">
        <f t="shared" si="0"/>
        <v>x</v>
      </c>
    </row>
    <row r="18" spans="2:26" s="27" customFormat="1" ht="17" x14ac:dyDescent="0.25">
      <c r="B18" s="15"/>
      <c r="C18" s="26"/>
      <c r="D18" s="26"/>
      <c r="E18" s="26"/>
      <c r="H18" s="10"/>
      <c r="I18" s="10"/>
      <c r="J18" s="10"/>
      <c r="M18" s="89" t="s">
        <v>44</v>
      </c>
      <c r="N18" s="88" t="s">
        <v>145</v>
      </c>
      <c r="Q18" s="2"/>
      <c r="S18" s="26"/>
      <c r="T18" s="26"/>
      <c r="U18" s="26"/>
      <c r="W18" s="23">
        <v>0.49999999999999789</v>
      </c>
      <c r="X18" s="23">
        <v>1.4E-2</v>
      </c>
      <c r="Y18" s="23">
        <f t="shared" si="1"/>
        <v>1.4E-2</v>
      </c>
      <c r="Z18" s="23" t="str">
        <f t="shared" si="0"/>
        <v>x</v>
      </c>
    </row>
    <row r="19" spans="2:26" s="27" customFormat="1" ht="17" x14ac:dyDescent="0.25">
      <c r="B19" s="15"/>
      <c r="C19" s="26"/>
      <c r="D19" s="26"/>
      <c r="E19" s="26"/>
      <c r="H19" s="10"/>
      <c r="I19" s="10"/>
      <c r="J19" s="10"/>
      <c r="M19" s="89">
        <v>0</v>
      </c>
      <c r="N19" s="88" t="s">
        <v>149</v>
      </c>
      <c r="Q19" s="2"/>
      <c r="S19" s="26"/>
      <c r="T19" s="26"/>
      <c r="U19" s="26"/>
      <c r="W19" s="23">
        <v>0.66666666666666441</v>
      </c>
      <c r="X19" s="23">
        <v>1.4E-2</v>
      </c>
      <c r="Y19" s="23">
        <f t="shared" si="1"/>
        <v>1.4E-2</v>
      </c>
      <c r="Z19" s="23" t="str">
        <f t="shared" si="0"/>
        <v>x</v>
      </c>
    </row>
    <row r="20" spans="2:26" s="27" customFormat="1" ht="16" x14ac:dyDescent="0.2">
      <c r="B20" s="15"/>
      <c r="C20" s="26"/>
      <c r="D20" s="26"/>
      <c r="E20" s="26"/>
      <c r="H20" s="10"/>
      <c r="I20" s="10"/>
      <c r="J20" s="10"/>
      <c r="M20" s="89" t="s">
        <v>44</v>
      </c>
      <c r="N20" s="88" t="s">
        <v>152</v>
      </c>
      <c r="Q20" s="2"/>
      <c r="S20" s="26"/>
      <c r="T20" s="26"/>
      <c r="U20" s="26"/>
      <c r="W20" s="23">
        <v>0.83333333333333093</v>
      </c>
      <c r="X20" s="23">
        <v>1.4E-2</v>
      </c>
      <c r="Y20" s="23">
        <f t="shared" si="1"/>
        <v>1.4E-2</v>
      </c>
      <c r="Z20" s="23" t="str">
        <f t="shared" si="0"/>
        <v>x</v>
      </c>
    </row>
    <row r="21" spans="2:26" s="27" customFormat="1" ht="16" x14ac:dyDescent="0.2">
      <c r="B21" s="15"/>
      <c r="D21" s="26"/>
      <c r="E21" s="26"/>
      <c r="H21" s="10"/>
      <c r="I21" s="10"/>
      <c r="J21" s="10"/>
      <c r="M21" s="89">
        <v>0</v>
      </c>
      <c r="N21" s="88" t="s">
        <v>156</v>
      </c>
      <c r="Q21" s="2"/>
      <c r="S21" s="26"/>
      <c r="T21" s="26"/>
      <c r="U21" s="26"/>
      <c r="W21" s="23">
        <v>1.1666666666666643</v>
      </c>
      <c r="X21" s="23">
        <v>1.4E-2</v>
      </c>
      <c r="Y21" s="23">
        <f t="shared" si="1"/>
        <v>1.4E-2</v>
      </c>
      <c r="Z21" s="23" t="str">
        <f t="shared" si="0"/>
        <v>x</v>
      </c>
    </row>
    <row r="22" spans="2:26" s="27" customFormat="1" ht="16" x14ac:dyDescent="0.2">
      <c r="B22" s="15"/>
      <c r="C22" s="26"/>
      <c r="D22" s="26"/>
      <c r="E22" s="26"/>
      <c r="H22" s="10"/>
      <c r="I22" s="10"/>
      <c r="J22" s="10"/>
      <c r="Q22" s="2"/>
      <c r="S22" s="26"/>
      <c r="T22" s="26"/>
      <c r="U22" s="26"/>
      <c r="W22" s="23">
        <v>1.3333333333333313</v>
      </c>
      <c r="X22" s="23">
        <v>1.4E-2</v>
      </c>
      <c r="Y22" s="23">
        <f t="shared" si="1"/>
        <v>1.4E-2</v>
      </c>
      <c r="Z22" s="23" t="str">
        <f t="shared" si="0"/>
        <v>x</v>
      </c>
    </row>
    <row r="23" spans="2:26" s="27" customFormat="1" ht="16" x14ac:dyDescent="0.2">
      <c r="B23" s="15"/>
      <c r="C23" s="26"/>
      <c r="D23" s="26"/>
      <c r="E23" s="26"/>
      <c r="H23" s="10"/>
      <c r="I23" s="10"/>
      <c r="J23" s="10"/>
      <c r="Q23" s="2"/>
      <c r="S23" s="26"/>
      <c r="T23" s="26"/>
      <c r="U23" s="26"/>
      <c r="W23" s="23">
        <v>1.4999999999999982</v>
      </c>
      <c r="X23" s="23">
        <v>1.4E-2</v>
      </c>
      <c r="Y23" s="23">
        <f t="shared" si="1"/>
        <v>1.4E-2</v>
      </c>
      <c r="Z23" s="23" t="str">
        <f t="shared" si="0"/>
        <v>x</v>
      </c>
    </row>
    <row r="24" spans="2:26" s="27" customFormat="1" ht="16" x14ac:dyDescent="0.2">
      <c r="J24" s="10"/>
      <c r="Q24" s="2"/>
      <c r="S24" s="26"/>
      <c r="T24" s="26"/>
      <c r="U24" s="26"/>
      <c r="W24" s="23">
        <v>1.6666666666666652</v>
      </c>
      <c r="X24" s="23">
        <v>1.4E-2</v>
      </c>
      <c r="Y24" s="23">
        <f t="shared" si="1"/>
        <v>1.4E-2</v>
      </c>
      <c r="Z24" s="23" t="str">
        <f t="shared" si="0"/>
        <v>x</v>
      </c>
    </row>
    <row r="25" spans="2:26" s="27" customFormat="1" ht="16" x14ac:dyDescent="0.2">
      <c r="F25" s="14" t="s">
        <v>169</v>
      </c>
      <c r="G25" s="14" t="s">
        <v>3</v>
      </c>
      <c r="H25" s="30" t="s">
        <v>13</v>
      </c>
      <c r="I25" s="30" t="s">
        <v>44</v>
      </c>
      <c r="J25" s="14" t="s">
        <v>402</v>
      </c>
      <c r="K25" s="14" t="s">
        <v>403</v>
      </c>
      <c r="Q25" s="2"/>
      <c r="S25" s="26"/>
      <c r="T25" s="26"/>
      <c r="U25" s="26"/>
      <c r="W25" s="23">
        <v>1.8333333333333321</v>
      </c>
      <c r="X25" s="23">
        <v>1.4E-2</v>
      </c>
      <c r="Y25" s="23">
        <f t="shared" si="1"/>
        <v>1.4E-2</v>
      </c>
      <c r="Z25" s="23" t="str">
        <f t="shared" si="0"/>
        <v>x</v>
      </c>
    </row>
    <row r="26" spans="2:26" s="27" customFormat="1" ht="16" x14ac:dyDescent="0.2">
      <c r="C26" s="30" t="s">
        <v>166</v>
      </c>
      <c r="D26" s="14" t="s">
        <v>404</v>
      </c>
      <c r="E26" s="8" t="s">
        <v>405</v>
      </c>
      <c r="F26" s="29" t="s">
        <v>127</v>
      </c>
      <c r="G26" s="29" t="s">
        <v>406</v>
      </c>
      <c r="H26" s="29" t="s">
        <v>407</v>
      </c>
      <c r="I26" s="29" t="str">
        <f>IF(ISNUMBER(SEARCH("pop",$D$27)),"raw value","raw CV &lt;&lt;")</f>
        <v>raw value</v>
      </c>
      <c r="J26" s="29" t="str">
        <f>IF(ISNUMBER(SEARCH("pop",$D$27)),"z score","&lt;&lt; standardized CV")</f>
        <v>z score</v>
      </c>
      <c r="K26" s="29" t="str">
        <f>IF(ISNUMBER(SEARCH("pop",$D$27)),"probability of x","&lt;&lt; probability")</f>
        <v>probability of x</v>
      </c>
      <c r="Q26"/>
      <c r="S26" s="26"/>
      <c r="T26" s="26"/>
      <c r="U26" s="26"/>
      <c r="W26" s="23">
        <v>2.1666666666666652</v>
      </c>
      <c r="X26" s="23">
        <v>1.4E-2</v>
      </c>
      <c r="Y26" s="23">
        <f t="shared" si="1"/>
        <v>1.4E-2</v>
      </c>
      <c r="Z26" s="23" t="str">
        <f t="shared" si="0"/>
        <v>x</v>
      </c>
    </row>
    <row r="27" spans="2:26" s="35" customFormat="1" ht="16" x14ac:dyDescent="0.2">
      <c r="B27" s="97" t="s">
        <v>408</v>
      </c>
      <c r="C27" s="85">
        <v>1</v>
      </c>
      <c r="D27" s="11" t="s">
        <v>409</v>
      </c>
      <c r="E27" s="9" t="s">
        <v>453</v>
      </c>
      <c r="F27" s="34" t="s">
        <v>410</v>
      </c>
      <c r="G27" s="87">
        <v>76</v>
      </c>
      <c r="H27" s="87">
        <v>5</v>
      </c>
      <c r="I27" s="87">
        <v>86</v>
      </c>
      <c r="J27" s="17">
        <f>(I27-G27)/H27</f>
        <v>2</v>
      </c>
      <c r="K27" s="18">
        <f>_xlfn.NORM.S.DIST(J27,TRUE)</f>
        <v>0.97724986805182079</v>
      </c>
      <c r="Q27"/>
      <c r="S27" s="36"/>
      <c r="T27" s="36"/>
      <c r="U27" s="36"/>
      <c r="W27" s="23">
        <v>2.3333333333333313</v>
      </c>
      <c r="X27" s="23">
        <v>1.4E-2</v>
      </c>
      <c r="Y27" s="23">
        <f t="shared" si="1"/>
        <v>1.4E-2</v>
      </c>
      <c r="Z27" s="23" t="str">
        <f t="shared" si="0"/>
        <v>x</v>
      </c>
    </row>
    <row r="28" spans="2:26" s="10" customFormat="1" ht="16" x14ac:dyDescent="0.2">
      <c r="B28" s="97" t="s">
        <v>411</v>
      </c>
      <c r="C28" s="85"/>
      <c r="D28" s="11"/>
      <c r="E28" s="9"/>
      <c r="F28" s="11"/>
      <c r="G28" s="95"/>
      <c r="H28" s="95"/>
      <c r="I28" s="95"/>
      <c r="J28" s="93"/>
      <c r="K28" s="94"/>
      <c r="N28"/>
      <c r="Q28"/>
      <c r="S28" s="15"/>
      <c r="T28" s="15"/>
      <c r="U28" s="15"/>
      <c r="W28" s="23">
        <v>-1.8333333333333366</v>
      </c>
      <c r="X28" s="23">
        <v>3.7999999999999999E-2</v>
      </c>
      <c r="Y28" s="23">
        <f t="shared" si="1"/>
        <v>3.7999999999999999E-2</v>
      </c>
      <c r="Z28" s="23" t="str">
        <f t="shared" si="0"/>
        <v>x</v>
      </c>
    </row>
    <row r="29" spans="2:26" s="10" customFormat="1" x14ac:dyDescent="0.2">
      <c r="B29" s="98"/>
      <c r="F29" s="15"/>
      <c r="S29" s="15"/>
      <c r="T29" s="15"/>
      <c r="U29" s="15"/>
      <c r="W29" s="23">
        <v>-1.6666666666666696</v>
      </c>
      <c r="X29" s="23">
        <v>3.7999999999999999E-2</v>
      </c>
      <c r="Y29" s="23">
        <f t="shared" si="1"/>
        <v>3.7999999999999999E-2</v>
      </c>
      <c r="Z29" s="23" t="str">
        <f t="shared" si="0"/>
        <v>x</v>
      </c>
    </row>
    <row r="30" spans="2:26" s="27" customFormat="1" ht="16" x14ac:dyDescent="0.2">
      <c r="B30" s="28"/>
      <c r="C30"/>
      <c r="D30" s="10"/>
      <c r="E30" s="10"/>
      <c r="F30" s="29" t="s">
        <v>127</v>
      </c>
      <c r="G30" s="29" t="s">
        <v>406</v>
      </c>
      <c r="H30" s="29" t="s">
        <v>407</v>
      </c>
      <c r="I30" s="29" t="str">
        <f>IF(ISNUMBER(SEARCH("pop",$D$27)),"value","raw sample mean &gt;&gt;")</f>
        <v>value</v>
      </c>
      <c r="J30" s="29" t="str">
        <f>IF(ISNUMBER(SEARCH("pop",$D$27)),"z score","standardized test stat &gt;&gt;")</f>
        <v>z score</v>
      </c>
      <c r="K30" s="29" t="str">
        <f>IF(ISNUMBER(SEARCH("pop",$D$27)),"probability of x","&gt;&gt; probability")</f>
        <v>probability of x</v>
      </c>
      <c r="Q30" s="2"/>
      <c r="S30" s="26"/>
      <c r="T30" s="26"/>
      <c r="U30" s="26"/>
      <c r="W30" s="23">
        <v>-1.5000000000000027</v>
      </c>
      <c r="X30" s="23">
        <v>3.7999999999999999E-2</v>
      </c>
      <c r="Y30" s="23">
        <f t="shared" si="1"/>
        <v>3.7999999999999999E-2</v>
      </c>
      <c r="Z30" s="23" t="str">
        <f t="shared" si="0"/>
        <v>x</v>
      </c>
    </row>
    <row r="31" spans="2:26" s="35" customFormat="1" ht="16" x14ac:dyDescent="0.2">
      <c r="B31" s="28" t="s">
        <v>412</v>
      </c>
      <c r="C31" s="85">
        <v>1</v>
      </c>
      <c r="D31" s="11" t="s">
        <v>409</v>
      </c>
      <c r="E31" s="9" t="s">
        <v>454</v>
      </c>
      <c r="F31" s="34" t="s">
        <v>410</v>
      </c>
      <c r="G31" s="87">
        <v>81</v>
      </c>
      <c r="H31" s="87">
        <v>6</v>
      </c>
      <c r="I31" s="87">
        <v>90</v>
      </c>
      <c r="J31" s="17">
        <f>(I31-G31)/H31</f>
        <v>1.5</v>
      </c>
      <c r="K31" s="18">
        <f>_xlfn.NORM.S.DIST(J31,TRUE)</f>
        <v>0.93319279873114191</v>
      </c>
      <c r="Q31" s="7"/>
      <c r="S31" s="36"/>
      <c r="T31" s="36"/>
      <c r="U31" s="36"/>
      <c r="W31" s="23">
        <v>-1.3333333333333357</v>
      </c>
      <c r="X31" s="23">
        <v>3.7999999999999999E-2</v>
      </c>
      <c r="Y31" s="23">
        <f t="shared" si="1"/>
        <v>3.7999999999999999E-2</v>
      </c>
      <c r="Z31" s="23" t="str">
        <f t="shared" si="0"/>
        <v>x</v>
      </c>
    </row>
    <row r="32" spans="2:26" s="27" customFormat="1" ht="16" x14ac:dyDescent="0.2">
      <c r="B32" s="37"/>
      <c r="C32" s="35"/>
      <c r="D32" s="35"/>
      <c r="E32" s="35"/>
      <c r="F32" s="35"/>
      <c r="G32" s="35"/>
      <c r="H32" s="35"/>
      <c r="I32" s="35"/>
      <c r="J32"/>
      <c r="K32" s="35"/>
      <c r="L32" s="35"/>
      <c r="Q32" s="2"/>
      <c r="S32" s="26"/>
      <c r="T32" s="26"/>
      <c r="U32" s="26"/>
      <c r="W32" s="23">
        <v>-1.1666666666666687</v>
      </c>
      <c r="X32" s="23">
        <v>3.7999999999999999E-2</v>
      </c>
      <c r="Y32" s="23">
        <f t="shared" si="1"/>
        <v>3.7999999999999999E-2</v>
      </c>
      <c r="Z32" s="23" t="str">
        <f t="shared" si="0"/>
        <v>x</v>
      </c>
    </row>
    <row r="33" spans="1:26" s="27" customFormat="1" ht="25" customHeight="1" x14ac:dyDescent="0.2">
      <c r="Q33" s="2"/>
      <c r="S33" s="26"/>
      <c r="T33" s="26"/>
      <c r="U33" s="26"/>
      <c r="W33" s="23">
        <v>-0.83333333333333526</v>
      </c>
      <c r="X33" s="23">
        <v>3.7999999999999999E-2</v>
      </c>
      <c r="Y33" s="23">
        <f t="shared" si="1"/>
        <v>3.7999999999999999E-2</v>
      </c>
      <c r="Z33" s="23" t="str">
        <f t="shared" si="0"/>
        <v>x</v>
      </c>
    </row>
    <row r="34" spans="1:26" s="27" customFormat="1" ht="16" x14ac:dyDescent="0.2">
      <c r="B34"/>
      <c r="C34"/>
      <c r="D34"/>
      <c r="E34"/>
      <c r="F34"/>
      <c r="G34" s="321" t="s">
        <v>455</v>
      </c>
      <c r="H34" s="322"/>
      <c r="I34" s="322"/>
      <c r="J34" s="323"/>
      <c r="K34" s="127" t="s">
        <v>453</v>
      </c>
      <c r="M34"/>
      <c r="N34"/>
      <c r="O34"/>
      <c r="Q34" s="2"/>
      <c r="S34" s="26"/>
      <c r="T34" s="26"/>
      <c r="U34" s="26"/>
      <c r="W34" s="23">
        <v>-0.66666666666666874</v>
      </c>
      <c r="X34" s="23">
        <v>3.7999999999999999E-2</v>
      </c>
      <c r="Y34" s="23">
        <f t="shared" si="1"/>
        <v>3.7999999999999999E-2</v>
      </c>
      <c r="Z34" s="23" t="str">
        <f t="shared" si="0"/>
        <v>x</v>
      </c>
    </row>
    <row r="35" spans="1:26" s="27" customFormat="1" ht="16" x14ac:dyDescent="0.2">
      <c r="B35"/>
      <c r="C35"/>
      <c r="D35"/>
      <c r="E35"/>
      <c r="F35"/>
      <c r="G35" s="321" t="s">
        <v>456</v>
      </c>
      <c r="H35" s="322"/>
      <c r="I35" s="322"/>
      <c r="J35" s="323"/>
      <c r="K35" s="127" t="s">
        <v>453</v>
      </c>
      <c r="L35"/>
      <c r="M35"/>
      <c r="N35"/>
      <c r="O35"/>
      <c r="Q35" s="2"/>
      <c r="S35" s="26"/>
      <c r="T35" s="26"/>
      <c r="U35" s="26"/>
      <c r="W35" s="23">
        <v>-0.33333333333333548</v>
      </c>
      <c r="X35" s="23">
        <v>3.7999999999999999E-2</v>
      </c>
      <c r="Y35" s="23">
        <f t="shared" si="1"/>
        <v>3.7999999999999999E-2</v>
      </c>
      <c r="Z35" s="23" t="str">
        <f t="shared" si="0"/>
        <v>x</v>
      </c>
    </row>
    <row r="36" spans="1:26" s="27" customFormat="1" ht="55" customHeight="1" x14ac:dyDescent="0.2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Q36" s="2"/>
      <c r="S36" s="26"/>
      <c r="T36" s="26"/>
      <c r="U36" s="26"/>
      <c r="W36" s="23">
        <v>-0.16666666666666879</v>
      </c>
      <c r="X36" s="23">
        <v>3.7999999999999999E-2</v>
      </c>
      <c r="Y36" s="23">
        <f t="shared" si="1"/>
        <v>3.7999999999999999E-2</v>
      </c>
      <c r="Z36" s="23" t="str">
        <f t="shared" ref="Z36:Z67" si="2">IF($G$65="","",$G$65)</f>
        <v>x</v>
      </c>
    </row>
    <row r="37" spans="1:26" s="27" customFormat="1" ht="36" customHeight="1" x14ac:dyDescent="0.2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Q37" s="2"/>
      <c r="S37" s="26"/>
      <c r="T37" s="26"/>
      <c r="U37" s="26"/>
      <c r="W37" s="23">
        <v>0.16666666666666449</v>
      </c>
      <c r="X37" s="23">
        <v>3.7999999999999999E-2</v>
      </c>
      <c r="Y37" s="23">
        <f t="shared" si="1"/>
        <v>3.7999999999999999E-2</v>
      </c>
      <c r="Z37" s="23" t="str">
        <f t="shared" si="2"/>
        <v>x</v>
      </c>
    </row>
    <row r="38" spans="1:26" s="27" customFormat="1" ht="51" customHeight="1" x14ac:dyDescent="0.2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Q38" s="2"/>
      <c r="S38" s="26"/>
      <c r="T38" s="26"/>
      <c r="U38" s="26"/>
      <c r="W38" s="23">
        <v>0.33333333333333115</v>
      </c>
      <c r="X38" s="23">
        <v>3.7999999999999999E-2</v>
      </c>
      <c r="Y38" s="23">
        <f t="shared" si="1"/>
        <v>3.7999999999999999E-2</v>
      </c>
      <c r="Z38" s="23" t="str">
        <f t="shared" si="2"/>
        <v>x</v>
      </c>
    </row>
    <row r="39" spans="1:26" s="27" customFormat="1" ht="16" x14ac:dyDescent="0.2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Q39" s="2"/>
      <c r="S39" s="26"/>
      <c r="T39" s="26"/>
      <c r="U39" s="26"/>
      <c r="W39" s="23">
        <v>0.49999999999999789</v>
      </c>
      <c r="X39" s="23">
        <v>3.7999999999999999E-2</v>
      </c>
      <c r="Y39" s="23">
        <f t="shared" si="1"/>
        <v>3.7999999999999999E-2</v>
      </c>
      <c r="Z39" s="23" t="str">
        <f t="shared" si="2"/>
        <v>x</v>
      </c>
    </row>
    <row r="40" spans="1:26" s="27" customFormat="1" ht="16" x14ac:dyDescent="0.2">
      <c r="Q40" s="2"/>
      <c r="S40" s="26"/>
      <c r="T40" s="26"/>
      <c r="U40" s="26"/>
      <c r="W40" s="23">
        <v>0.66666666666666441</v>
      </c>
      <c r="X40" s="23">
        <v>3.7999999999999999E-2</v>
      </c>
      <c r="Y40" s="23">
        <f t="shared" si="1"/>
        <v>3.7999999999999999E-2</v>
      </c>
      <c r="Z40" s="23" t="str">
        <f t="shared" si="2"/>
        <v>x</v>
      </c>
    </row>
    <row r="41" spans="1:26" s="27" customFormat="1" ht="16" x14ac:dyDescent="0.2">
      <c r="Q41" s="2"/>
      <c r="S41" s="26"/>
      <c r="T41" s="26"/>
      <c r="U41" s="26"/>
      <c r="W41" s="23">
        <v>0.83333333333333093</v>
      </c>
      <c r="X41" s="23">
        <v>3.7999999999999999E-2</v>
      </c>
      <c r="Y41" s="23">
        <f t="shared" si="1"/>
        <v>3.7999999999999999E-2</v>
      </c>
      <c r="Z41" s="23" t="str">
        <f t="shared" si="2"/>
        <v>x</v>
      </c>
    </row>
    <row r="42" spans="1:26" s="27" customFormat="1" ht="16" x14ac:dyDescent="0.2">
      <c r="D42" s="26"/>
      <c r="Q42" s="2"/>
      <c r="S42" s="26"/>
      <c r="T42" s="26"/>
      <c r="U42" s="26"/>
      <c r="W42" s="23">
        <v>1.1666666666666643</v>
      </c>
      <c r="X42" s="23">
        <v>3.7999999999999999E-2</v>
      </c>
      <c r="Y42" s="23">
        <f t="shared" si="1"/>
        <v>3.7999999999999999E-2</v>
      </c>
      <c r="Z42" s="23" t="str">
        <f t="shared" si="2"/>
        <v>x</v>
      </c>
    </row>
    <row r="43" spans="1:26" s="27" customFormat="1" ht="16" x14ac:dyDescent="0.2">
      <c r="Q43" s="2"/>
      <c r="S43" s="26"/>
      <c r="T43" s="26"/>
      <c r="U43" s="26"/>
      <c r="W43" s="23">
        <v>1.3333333333333313</v>
      </c>
      <c r="X43" s="23">
        <v>3.7999999999999999E-2</v>
      </c>
      <c r="Y43" s="23">
        <f t="shared" si="1"/>
        <v>3.7999999999999999E-2</v>
      </c>
      <c r="Z43" s="23" t="str">
        <f t="shared" si="2"/>
        <v>x</v>
      </c>
    </row>
    <row r="44" spans="1:26" s="27" customFormat="1" ht="17" thickBot="1" x14ac:dyDescent="0.25">
      <c r="Q44" s="2"/>
      <c r="S44" s="26"/>
      <c r="T44" s="26"/>
      <c r="U44" s="26"/>
      <c r="W44" s="23">
        <v>1.4999999999999982</v>
      </c>
      <c r="X44" s="23">
        <v>3.7999999999999999E-2</v>
      </c>
      <c r="Y44" s="23">
        <f t="shared" si="1"/>
        <v>3.7999999999999999E-2</v>
      </c>
      <c r="Z44" s="23" t="str">
        <f t="shared" si="2"/>
        <v>x</v>
      </c>
    </row>
    <row r="45" spans="1:26" s="27" customFormat="1" ht="16" x14ac:dyDescent="0.2">
      <c r="A45" s="99"/>
      <c r="B45" s="100"/>
      <c r="C45" s="100"/>
      <c r="D45" s="100"/>
      <c r="E45" s="100"/>
      <c r="F45" s="100"/>
      <c r="G45" s="100"/>
      <c r="H45" s="100"/>
      <c r="I45" s="100"/>
      <c r="J45" s="101"/>
      <c r="K45" s="38"/>
      <c r="L45" s="38"/>
      <c r="M45" s="38"/>
      <c r="N45" s="38"/>
      <c r="O45" s="38"/>
      <c r="P45" s="38"/>
      <c r="Q45" s="38"/>
      <c r="R45" s="3"/>
      <c r="S45" s="39"/>
      <c r="T45" s="39"/>
      <c r="U45" s="39"/>
      <c r="V45" s="38"/>
      <c r="W45" s="23">
        <v>1.6666666666666652</v>
      </c>
      <c r="X45" s="23">
        <v>3.7999999999999999E-2</v>
      </c>
      <c r="Y45" s="23">
        <f t="shared" si="1"/>
        <v>3.7999999999999999E-2</v>
      </c>
      <c r="Z45" s="23" t="str">
        <f t="shared" si="2"/>
        <v>x</v>
      </c>
    </row>
    <row r="46" spans="1:26" ht="16" x14ac:dyDescent="0.2">
      <c r="A46" s="4" t="s">
        <v>160</v>
      </c>
      <c r="B46" s="16"/>
      <c r="C46" s="23"/>
      <c r="D46" s="41" t="str">
        <f t="shared" ref="D46:I46" si="3">F26</f>
        <v>shading</v>
      </c>
      <c r="E46" s="41" t="str">
        <f t="shared" si="3"/>
        <v>pop mean</v>
      </c>
      <c r="F46" s="41" t="str">
        <f t="shared" si="3"/>
        <v>expected variability</v>
      </c>
      <c r="G46" s="41" t="str">
        <f t="shared" si="3"/>
        <v>raw value</v>
      </c>
      <c r="H46" s="41" t="str">
        <f t="shared" si="3"/>
        <v>z score</v>
      </c>
      <c r="I46" s="41" t="str">
        <f t="shared" si="3"/>
        <v>probability of x</v>
      </c>
      <c r="J46" s="102"/>
      <c r="K46" s="16"/>
      <c r="L46" s="25" t="str">
        <f t="shared" ref="L46:M61" si="4">M6</f>
        <v>x</v>
      </c>
      <c r="M46" s="25" t="str">
        <f t="shared" si="4"/>
        <v>standard axis</v>
      </c>
      <c r="N46" s="16"/>
      <c r="O46" s="38"/>
      <c r="P46" s="38"/>
      <c r="Q46" s="3"/>
      <c r="R46" s="38"/>
      <c r="S46" s="39" t="s">
        <v>161</v>
      </c>
      <c r="T46" s="23" t="s">
        <v>162</v>
      </c>
      <c r="U46" s="39" t="s">
        <v>163</v>
      </c>
      <c r="V46" s="38"/>
      <c r="W46" s="23">
        <v>1.8333333333333321</v>
      </c>
      <c r="X46" s="23">
        <v>3.7999999999999999E-2</v>
      </c>
      <c r="Y46" s="23">
        <f t="shared" si="1"/>
        <v>3.7999999999999999E-2</v>
      </c>
      <c r="Z46" s="23" t="str">
        <f t="shared" si="2"/>
        <v>x</v>
      </c>
    </row>
    <row r="47" spans="1:26" ht="16" x14ac:dyDescent="0.2">
      <c r="A47" s="20" t="s">
        <v>166</v>
      </c>
      <c r="B47" s="19" t="s">
        <v>167</v>
      </c>
      <c r="C47" s="19" t="s">
        <v>168</v>
      </c>
      <c r="D47" s="19" t="s">
        <v>169</v>
      </c>
      <c r="E47" s="20" t="s">
        <v>3</v>
      </c>
      <c r="F47" s="40" t="str">
        <f>H25</f>
        <v>σ</v>
      </c>
      <c r="G47" s="40" t="str">
        <f>I25</f>
        <v>x</v>
      </c>
      <c r="H47" s="20" t="str">
        <f>J25</f>
        <v>z score</v>
      </c>
      <c r="I47" s="20" t="str">
        <f>K25</f>
        <v>P(x)</v>
      </c>
      <c r="J47" s="103"/>
      <c r="K47" s="16"/>
      <c r="L47" s="25" t="str">
        <f t="shared" si="4"/>
        <v>x</v>
      </c>
      <c r="M47" s="25" t="str">
        <f t="shared" si="4"/>
        <v>x, x̅</v>
      </c>
      <c r="N47" s="16"/>
      <c r="O47" s="38" t="s">
        <v>170</v>
      </c>
      <c r="P47" s="38"/>
      <c r="Q47" s="38"/>
      <c r="R47" s="38"/>
      <c r="S47" s="40" t="str">
        <f>L53</f>
        <v>x</v>
      </c>
      <c r="T47" s="91" t="s">
        <v>44</v>
      </c>
      <c r="U47" s="40" t="str">
        <f>L53</f>
        <v>x</v>
      </c>
      <c r="V47" s="38"/>
      <c r="W47" s="23">
        <v>-1.8333333333333366</v>
      </c>
      <c r="X47" s="23">
        <v>6.2000000000000006E-2</v>
      </c>
      <c r="Y47" s="23">
        <f t="shared" si="1"/>
        <v>6.2000000000000006E-2</v>
      </c>
      <c r="Z47" s="23" t="str">
        <f t="shared" si="2"/>
        <v>x</v>
      </c>
    </row>
    <row r="48" spans="1:26" ht="34" x14ac:dyDescent="0.2">
      <c r="A48" s="41">
        <f t="shared" ref="A48:I49" si="5">C27</f>
        <v>1</v>
      </c>
      <c r="B48" s="41" t="str">
        <f t="shared" si="5"/>
        <v>normal pop</v>
      </c>
      <c r="C48" s="41" t="str">
        <f t="shared" si="5"/>
        <v>Logan</v>
      </c>
      <c r="D48" s="41" t="str">
        <f t="shared" si="5"/>
        <v>left</v>
      </c>
      <c r="E48" s="118">
        <f t="shared" si="5"/>
        <v>76</v>
      </c>
      <c r="F48" s="119">
        <f t="shared" si="5"/>
        <v>5</v>
      </c>
      <c r="G48" s="118">
        <f t="shared" si="5"/>
        <v>86</v>
      </c>
      <c r="H48" s="42">
        <f t="shared" si="5"/>
        <v>2</v>
      </c>
      <c r="I48" s="43">
        <f t="shared" si="5"/>
        <v>0.97724986805182079</v>
      </c>
      <c r="J48" s="103"/>
      <c r="K48" s="16"/>
      <c r="L48" s="25" t="str">
        <f t="shared" si="4"/>
        <v>x</v>
      </c>
      <c r="M48" s="25" t="str">
        <f t="shared" si="4"/>
        <v>Empirical Rule</v>
      </c>
      <c r="N48" s="16"/>
      <c r="O48" s="38"/>
      <c r="P48" s="38"/>
      <c r="Q48" s="44" t="s">
        <v>174</v>
      </c>
      <c r="R48" s="45" t="s">
        <v>175</v>
      </c>
      <c r="S48" s="45" t="str">
        <f>B66&amp;" "&amp;S46</f>
        <v>normal pop X1</v>
      </c>
      <c r="T48" s="45" t="str">
        <f>B67&amp;" "&amp;T46</f>
        <v xml:space="preserve"> X2</v>
      </c>
      <c r="U48" s="45" t="str">
        <f>B70&amp;" "&amp;U46</f>
        <v>normal pop X3</v>
      </c>
      <c r="V48" s="38"/>
      <c r="W48" s="23">
        <v>-1.6666666666666696</v>
      </c>
      <c r="X48" s="23">
        <v>6.2000000000000006E-2</v>
      </c>
      <c r="Y48" s="23">
        <f t="shared" si="1"/>
        <v>6.2000000000000006E-2</v>
      </c>
      <c r="Z48" s="23" t="str">
        <f t="shared" si="2"/>
        <v>x</v>
      </c>
    </row>
    <row r="49" spans="1:26" ht="16" x14ac:dyDescent="0.2">
      <c r="A49" s="41">
        <f t="shared" si="5"/>
        <v>0</v>
      </c>
      <c r="B49" s="41">
        <f t="shared" si="5"/>
        <v>0</v>
      </c>
      <c r="C49" s="41">
        <f t="shared" si="5"/>
        <v>0</v>
      </c>
      <c r="D49" s="41">
        <f t="shared" si="5"/>
        <v>0</v>
      </c>
      <c r="E49" s="118">
        <f t="shared" si="5"/>
        <v>0</v>
      </c>
      <c r="F49" s="119">
        <f t="shared" si="5"/>
        <v>0</v>
      </c>
      <c r="G49" s="120">
        <f t="shared" si="5"/>
        <v>0</v>
      </c>
      <c r="H49" s="42">
        <f t="shared" si="5"/>
        <v>0</v>
      </c>
      <c r="I49" s="43">
        <f t="shared" si="5"/>
        <v>0</v>
      </c>
      <c r="J49" s="102"/>
      <c r="K49" s="16"/>
      <c r="L49" s="25" t="str">
        <f t="shared" si="4"/>
        <v>x</v>
      </c>
      <c r="M49" s="25" t="str">
        <f t="shared" si="4"/>
        <v>Cumulative %</v>
      </c>
      <c r="N49" s="16"/>
      <c r="O49" s="58" t="s">
        <v>179</v>
      </c>
      <c r="P49" s="58">
        <f>C120-C114</f>
        <v>6</v>
      </c>
      <c r="Q49" s="46">
        <f>C114</f>
        <v>-3</v>
      </c>
      <c r="R49" s="81">
        <f>IF(
    LEFT($B$66,1) ="T",
    _xlfn.T.DIST(Q49, $A$66-1, FALSE),
    _xlfn.NORM.S.DIST(Q49, FALSE)
)</f>
        <v>4.4318484119380075E-3</v>
      </c>
      <c r="S49" s="81" cm="1">
        <f t="array" ref="S49">_xlfn.IFS(
    FALSE, N("Check if X1 shading is ON"),
    $S$47&lt;&gt;"x", NA(),
    FALSE, N("Check if case is 'LEFT' and x axis value less than z score"),
    AND($D$66 = "LEFT", $Q49 &lt; IF($H$66="", 0, $H$66)), $R49,
    FALSE, N("Check if case is 'RIGHT' and x axis value greater than z score"),
    AND($D$66 = "RIGHT", $Q49 &gt; IF($H$66="", 0, $H$66)), $R49,
    FALSE, N("Default case: Return NA()"),
    TRUE, NA()
)</f>
        <v>4.4318484119380075E-3</v>
      </c>
      <c r="T49" s="81" t="e" cm="1">
        <f t="array" ref="T49">_xlfn.IFS(
    FALSE, N("Check if X1 shading is ON"),
    $S$47&lt;&gt;"x", NA(),
    FALSE, N("Check if case is 'LEFT' and x axis value less than z score"),
    AND($D$67 = "LEFT", $Q49 &lt; IF($H$67="", 0, $H$67)), $R49,
    FALSE, N("Check if case is 'RIGHT' and x axis value greater than z score"),
    AND($D$67 = "RIGHT", $Q49 &gt; IF($H$67="", 0, $H$67)), $R49,
    FALSE, N("Default case: Return NA()"),
    TRUE, NA()
)</f>
        <v>#N/A</v>
      </c>
      <c r="U49" s="81" cm="1">
        <f t="array" ref="U49">_xlfn.IFS(
    FALSE, N("Check if X1 shading is ON"),
    $U$47&lt;&gt;"x", NA(),
    FALSE, N("Check if case is 'LEFT' and x axis value less than z score"),
    AND($D$70 = "LEFT", $Q49 &lt; IF($H$70="", 0, $H$70)), $R49,
    FALSE, N("Check if case is 'RIGHT' and x axis value greater than z score"),
    AND($D$70 = "RIGHT", $Q49 &gt; IF($H$70="", 0, $H$70)), $R49,
    FALSE, N("Check if case is 'TWO' and both directions"),
    AND(
        $D$70 = "TWO",
        OR($Q49 &lt; -ABS($H$70), $Q49 &gt; ABS($H$70))
    ), $R49,
    FALSE, N("Default case: Return NA()"),
    TRUE, NA()
)</f>
        <v>4.4318484119380075E-3</v>
      </c>
      <c r="V49" s="38"/>
      <c r="W49" s="23">
        <v>-1.5000000000000027</v>
      </c>
      <c r="X49" s="23">
        <v>6.2000000000000006E-2</v>
      </c>
      <c r="Y49" s="23">
        <f t="shared" si="1"/>
        <v>6.2000000000000006E-2</v>
      </c>
      <c r="Z49" s="23" t="str">
        <f t="shared" si="2"/>
        <v>x</v>
      </c>
    </row>
    <row r="50" spans="1:26" ht="18" customHeight="1" x14ac:dyDescent="0.2">
      <c r="A50" s="39"/>
      <c r="B50" s="39"/>
      <c r="C50" s="39"/>
      <c r="D50" s="39"/>
      <c r="E50" s="121"/>
      <c r="F50" s="16"/>
      <c r="G50" s="16"/>
      <c r="H50" s="16"/>
      <c r="I50" s="16"/>
      <c r="J50" s="102"/>
      <c r="K50" s="16"/>
      <c r="L50" s="25" t="str">
        <f t="shared" si="4"/>
        <v>x</v>
      </c>
      <c r="M50" s="25" t="str">
        <f t="shared" si="4"/>
        <v>series1&amp;2 raw scale</v>
      </c>
      <c r="N50" s="16"/>
      <c r="O50" s="58" t="s">
        <v>183</v>
      </c>
      <c r="P50" s="58">
        <v>144</v>
      </c>
      <c r="Q50" s="46">
        <f t="shared" ref="Q50:Q113" si="6">Q49+$P$51</f>
        <v>-2.9583333333333335</v>
      </c>
      <c r="R50" s="81">
        <f t="shared" ref="R50:R113" si="7">IF(
    LEFT($B$66,1) ="T",
    _xlfn.T.DIST(Q50, $A$66-1, FALSE),
    _xlfn.NORM.S.DIST(Q50, FALSE)
)</f>
        <v>5.0175847389326532E-3</v>
      </c>
      <c r="S50" s="81" cm="1">
        <f t="array" ref="S50">_xlfn.IFS(
    FALSE, N("Check if X1 shading is ON"),
    $S$47&lt;&gt;"x", NA(),
    FALSE, N("Check if case is 'LEFT' and x axis value less than z score"),
    AND($D$66 = "LEFT", $Q50 &lt; IF($H$66="", 0, $H$66)), $R50,
    FALSE, N("Check if case is 'RIGHT' and x axis value greater than z score"),
    AND($D$66 = "RIGHT", $Q50 &gt; IF($H$66="", 0, $H$66)), $R50,
    FALSE, N("Check if case is 'TWO' and both directions"),
    AND(
        $D$66 = "TWO",
        OR($Q50 &lt; -ABS($H$66), $Q50 &gt; ABS($H$67))
    ), $R50,
    FALSE, N("Default case: Return NA()"),
    TRUE, NA()
)</f>
        <v>5.0175847389326532E-3</v>
      </c>
      <c r="T50" s="81" t="e" cm="1">
        <f t="array" ref="T50">_xlfn.IFS(
    FALSE, N("Check if X1 shading is ON"),
    $S$47&lt;&gt;"x", NA(),
    FALSE, N("Check if case is 'LEFT' and x axis value less than z score"),
    AND($D$67 = "LEFT", $Q50 &lt; IF($H$67="", 0, $H$67)), $R50,
    FALSE, N("Check if case is 'RIGHT' and x axis value greater than z score"),
    AND($D$67 = "RIGHT", $Q50 &gt; IF($H$67="", 0, $H$67)), $R50,
    FALSE, N("Default case: Return NA()"),
    TRUE, NA()
)</f>
        <v>#N/A</v>
      </c>
      <c r="U50" s="81" cm="1">
        <f t="array" ref="U50">_xlfn.IFS(
    FALSE, N("Check if X1 shading is ON"),
    $U$47&lt;&gt;"x", NA(),
    FALSE, N("Check if case is 'LEFT' and x axis value less than z score"),
    AND($D$70 = "LEFT", $Q50 &lt; IF($H$70="", 0, $H$70)), $R50,
    FALSE, N("Check if case is 'RIGHT' and x axis value greater than z score"),
    AND($D$70 = "RIGHT", $Q50 &gt; IF($H$70="", 0, $H$70)), $R50,
    FALSE, N("Check if case is 'TWO' and both directions"),
    AND(
        $D$70 = "TWO",
        OR($Q50 &lt; -ABS($H$70), $Q50 &gt; ABS($H$70))
    ), $R50,
    FALSE, N("Default case: Return NA()"),
    TRUE, NA()
)</f>
        <v>5.0175847389326532E-3</v>
      </c>
      <c r="V50" s="38"/>
      <c r="W50" s="23">
        <v>-1.3333333333333357</v>
      </c>
      <c r="X50" s="23">
        <v>6.2000000000000006E-2</v>
      </c>
      <c r="Y50" s="23">
        <f t="shared" si="1"/>
        <v>6.2000000000000006E-2</v>
      </c>
      <c r="Z50" s="23" t="str">
        <f t="shared" si="2"/>
        <v>x</v>
      </c>
    </row>
    <row r="51" spans="1:26" ht="16" x14ac:dyDescent="0.2">
      <c r="A51" s="39"/>
      <c r="B51" s="16"/>
      <c r="C51" s="16"/>
      <c r="D51" s="41" t="str">
        <f t="shared" ref="D51:I52" si="8">F30</f>
        <v>shading</v>
      </c>
      <c r="E51" s="41" t="str">
        <f t="shared" si="8"/>
        <v>pop mean</v>
      </c>
      <c r="F51" s="41" t="str">
        <f t="shared" si="8"/>
        <v>expected variability</v>
      </c>
      <c r="G51" s="41" t="str">
        <f t="shared" si="8"/>
        <v>value</v>
      </c>
      <c r="H51" s="41" t="str">
        <f t="shared" si="8"/>
        <v>z score</v>
      </c>
      <c r="I51" s="41" t="str">
        <f t="shared" si="8"/>
        <v>probability of x</v>
      </c>
      <c r="J51" s="104"/>
      <c r="K51" s="16"/>
      <c r="L51" s="25">
        <f t="shared" si="4"/>
        <v>0</v>
      </c>
      <c r="M51" s="25" t="str">
        <f t="shared" si="4"/>
        <v>series1&amp;2 stdev</v>
      </c>
      <c r="N51" s="16"/>
      <c r="O51" s="58" t="s">
        <v>187</v>
      </c>
      <c r="P51" s="58">
        <f>P49/P50</f>
        <v>4.1666666666666664E-2</v>
      </c>
      <c r="Q51" s="46">
        <f t="shared" si="6"/>
        <v>-2.916666666666667</v>
      </c>
      <c r="R51" s="81">
        <f t="shared" si="7"/>
        <v>5.6708812194458807E-3</v>
      </c>
      <c r="S51" s="81" cm="1">
        <f t="array" ref="S51">_xlfn.IFS(
    FALSE, N("Check if X1 shading is ON"),
    $S$47&lt;&gt;"x", NA(),
    FALSE, N("Check if case is 'LEFT' and x axis value less than z score"),
    AND($D$66 = "LEFT", $Q51 &lt; IF($H$66="", 0, $H$66)), $R51,
    FALSE, N("Check if case is 'RIGHT' and x axis value greater than z score"),
    AND($D$66 = "RIGHT", $Q51 &gt; IF($H$66="", 0, $H$66)), $R51,
    FALSE, N("Check if case is 'TWO' and both directions"),
    AND(
        $D$66 = "TWO",
        OR($Q51 &lt; -ABS($H$66), $Q51 &gt; ABS($H$67))
    ), $R51,
    FALSE, N("Default case: Return NA()"),
    TRUE, NA()
)</f>
        <v>5.6708812194458807E-3</v>
      </c>
      <c r="T51" s="81" t="e" cm="1">
        <f t="array" ref="T51">_xlfn.IFS(
    FALSE, N("Check if X1 shading is ON"),
    $S$47&lt;&gt;"x", NA(),
    FALSE, N("Check if case is 'LEFT' and x axis value less than z score"),
    AND($D$67 = "LEFT", $Q51 &lt; IF($H$67="", 0, $H$67)), $R51,
    FALSE, N("Check if case is 'RIGHT' and x axis value greater than z score"),
    AND($D$67 = "RIGHT", $Q51 &gt; IF($H$67="", 0, $H$67)), $R51,
    FALSE, N("Default case: Return NA()"),
    TRUE, NA()
)</f>
        <v>#N/A</v>
      </c>
      <c r="U51" s="81" cm="1">
        <f t="array" ref="U51">_xlfn.IFS(
    FALSE, N("Check if X1 shading is ON"),
    $U$47&lt;&gt;"x", NA(),
    FALSE, N("Check if case is 'LEFT' and x axis value less than z score"),
    AND($D$70 = "LEFT", $Q51 &lt; IF($H$70="", 0, $H$70)), $R51,
    FALSE, N("Check if case is 'RIGHT' and x axis value greater than z score"),
    AND($D$70 = "RIGHT", $Q51 &gt; IF($H$70="", 0, $H$70)), $R51,
    FALSE, N("Check if case is 'TWO' and both directions"),
    AND(
        $D$70 = "TWO",
        OR($Q51 &lt; -ABS($H$70), $Q51 &gt; ABS($H$70))
    ), $R51,
    FALSE, N("Default case: Return NA()"),
    TRUE, NA()
)</f>
        <v>5.6708812194458807E-3</v>
      </c>
      <c r="V51" s="38"/>
      <c r="W51" s="23">
        <v>-1.1666666666666687</v>
      </c>
      <c r="X51" s="23">
        <v>6.2000000000000006E-2</v>
      </c>
      <c r="Y51" s="23">
        <f t="shared" si="1"/>
        <v>6.2000000000000006E-2</v>
      </c>
      <c r="Z51" s="23" t="str">
        <f t="shared" si="2"/>
        <v>x</v>
      </c>
    </row>
    <row r="52" spans="1:26" ht="16" x14ac:dyDescent="0.2">
      <c r="A52" s="41">
        <f>A48</f>
        <v>1</v>
      </c>
      <c r="B52" s="41" t="str">
        <f>D31</f>
        <v>normal pop</v>
      </c>
      <c r="C52" s="41" t="str">
        <f>E31</f>
        <v>Priya</v>
      </c>
      <c r="D52" s="41" t="str">
        <f t="shared" si="8"/>
        <v>left</v>
      </c>
      <c r="E52" s="120">
        <f t="shared" si="8"/>
        <v>81</v>
      </c>
      <c r="F52" s="122">
        <f t="shared" si="8"/>
        <v>6</v>
      </c>
      <c r="G52" s="120">
        <f t="shared" si="8"/>
        <v>90</v>
      </c>
      <c r="H52" s="42">
        <f t="shared" si="8"/>
        <v>1.5</v>
      </c>
      <c r="I52" s="43">
        <f t="shared" si="8"/>
        <v>0.93319279873114191</v>
      </c>
      <c r="J52" s="102"/>
      <c r="K52" s="16"/>
      <c r="L52" s="25" t="str">
        <f t="shared" si="4"/>
        <v>x</v>
      </c>
      <c r="M52" s="25" t="str">
        <f t="shared" si="4"/>
        <v>Labels</v>
      </c>
      <c r="N52" s="16"/>
      <c r="O52" s="38"/>
      <c r="P52" s="38"/>
      <c r="Q52" s="46">
        <f t="shared" si="6"/>
        <v>-2.8750000000000004</v>
      </c>
      <c r="R52" s="81">
        <f t="shared" si="7"/>
        <v>6.3981203107235513E-3</v>
      </c>
      <c r="S52" s="81" cm="1">
        <f t="array" ref="S52">_xlfn.IFS(
    FALSE, N("Check if X1 shading is ON"),
    $S$47&lt;&gt;"x", NA(),
    FALSE, N("Check if case is 'LEFT' and x axis value less than z score"),
    AND($D$66 = "LEFT", $Q52 &lt; IF($H$66="", 0, $H$66)), $R52,
    FALSE, N("Check if case is 'RIGHT' and x axis value greater than z score"),
    AND($D$66 = "RIGHT", $Q52 &gt; IF($H$66="", 0, $H$66)), $R52,
    FALSE, N("Check if case is 'TWO' and both directions"),
    AND(
        $D$66 = "TWO",
        OR($Q52 &lt; -ABS($H$66), $Q52 &gt; ABS($H$67))
    ), $R52,
    FALSE, N("Default case: Return NA()"),
    TRUE, NA()
)</f>
        <v>6.3981203107235513E-3</v>
      </c>
      <c r="T52" s="81" t="e" cm="1">
        <f t="array" ref="T52">_xlfn.IFS(
    FALSE, N("Check if X1 shading is ON"),
    $S$47&lt;&gt;"x", NA(),
    FALSE, N("Check if case is 'LEFT' and x axis value less than z score"),
    AND($D$67 = "LEFT", $Q52 &lt; IF($H$67="", 0, $H$67)), $R52,
    FALSE, N("Check if case is 'RIGHT' and x axis value greater than z score"),
    AND($D$67 = "RIGHT", $Q52 &gt; IF($H$67="", 0, $H$67)), $R52,
    FALSE, N("Default case: Return NA()"),
    TRUE, NA()
)</f>
        <v>#N/A</v>
      </c>
      <c r="U52" s="81" cm="1">
        <f t="array" ref="U52">_xlfn.IFS(
    FALSE, N("Check if X1 shading is ON"),
    $U$47&lt;&gt;"x", NA(),
    FALSE, N("Check if case is 'LEFT' and x axis value less than z score"),
    AND($D$70 = "LEFT", $Q52 &lt; IF($H$70="", 0, $H$70)), $R52,
    FALSE, N("Check if case is 'RIGHT' and x axis value greater than z score"),
    AND($D$70 = "RIGHT", $Q52 &gt; IF($H$70="", 0, $H$70)), $R52,
    FALSE, N("Check if case is 'TWO' and both directions"),
    AND(
        $D$70 = "TWO",
        OR($Q52 &lt; -ABS($H$70), $Q52 &gt; ABS($H$70))
    ), $R52,
    FALSE, N("Default case: Return NA()"),
    TRUE, NA()
)</f>
        <v>6.3981203107235513E-3</v>
      </c>
      <c r="V52" s="38"/>
      <c r="W52" s="23">
        <v>-0.83333333333333526</v>
      </c>
      <c r="X52" s="23">
        <v>6.2000000000000006E-2</v>
      </c>
      <c r="Y52" s="23">
        <f t="shared" si="1"/>
        <v>6.2000000000000006E-2</v>
      </c>
      <c r="Z52" s="23" t="str">
        <f t="shared" si="2"/>
        <v>x</v>
      </c>
    </row>
    <row r="53" spans="1:26" ht="15" customHeight="1" thickBot="1" x14ac:dyDescent="0.25">
      <c r="A53" s="105"/>
      <c r="B53" s="105"/>
      <c r="C53" s="105"/>
      <c r="D53" s="106"/>
      <c r="E53" s="106"/>
      <c r="F53" s="106"/>
      <c r="G53" s="106"/>
      <c r="H53" s="106"/>
      <c r="I53" s="106"/>
      <c r="J53" s="107"/>
      <c r="K53" s="16"/>
      <c r="L53" s="25" t="str">
        <f t="shared" si="4"/>
        <v>x</v>
      </c>
      <c r="M53" s="25" t="str">
        <f t="shared" si="4"/>
        <v>shading</v>
      </c>
      <c r="N53" s="16"/>
      <c r="O53" s="38"/>
      <c r="P53" s="38"/>
      <c r="Q53" s="46">
        <f t="shared" si="6"/>
        <v>-2.8333333333333339</v>
      </c>
      <c r="R53" s="81">
        <f t="shared" si="7"/>
        <v>7.2060997646092168E-3</v>
      </c>
      <c r="S53" s="81" cm="1">
        <f t="array" ref="S53">_xlfn.IFS(
    FALSE, N("Check if X1 shading is ON"),
    $S$47&lt;&gt;"x", NA(),
    FALSE, N("Check if case is 'LEFT' and x axis value less than z score"),
    AND($D$66 = "LEFT", $Q53 &lt; IF($H$66="", 0, $H$66)), $R53,
    FALSE, N("Check if case is 'RIGHT' and x axis value greater than z score"),
    AND($D$66 = "RIGHT", $Q53 &gt; IF($H$66="", 0, $H$66)), $R53,
    FALSE, N("Check if case is 'TWO' and both directions"),
    AND(
        $D$66 = "TWO",
        OR($Q53 &lt; -ABS($H$66), $Q53 &gt; ABS($H$67))
    ), $R53,
    FALSE, N("Default case: Return NA()"),
    TRUE, NA()
)</f>
        <v>7.2060997646092168E-3</v>
      </c>
      <c r="T53" s="81" t="e" cm="1">
        <f t="array" ref="T53">_xlfn.IFS(
    FALSE, N("Check if X1 shading is ON"),
    $S$47&lt;&gt;"x", NA(),
    FALSE, N("Check if case is 'LEFT' and x axis value less than z score"),
    AND($D$67 = "LEFT", $Q53 &lt; IF($H$67="", 0, $H$67)), $R53,
    FALSE, N("Check if case is 'RIGHT' and x axis value greater than z score"),
    AND($D$67 = "RIGHT", $Q53 &gt; IF($H$67="", 0, $H$67)), $R53,
    FALSE, N("Default case: Return NA()"),
    TRUE, NA()
)</f>
        <v>#N/A</v>
      </c>
      <c r="U53" s="81" cm="1">
        <f t="array" ref="U53">_xlfn.IFS(
    FALSE, N("Check if X1 shading is ON"),
    $U$47&lt;&gt;"x", NA(),
    FALSE, N("Check if case is 'LEFT' and x axis value less than z score"),
    AND($D$70 = "LEFT", $Q53 &lt; IF($H$70="", 0, $H$70)), $R53,
    FALSE, N("Check if case is 'RIGHT' and x axis value greater than z score"),
    AND($D$70 = "RIGHT", $Q53 &gt; IF($H$70="", 0, $H$70)), $R53,
    FALSE, N("Check if case is 'TWO' and both directions"),
    AND(
        $D$70 = "TWO",
        OR($Q53 &lt; -ABS($H$70), $Q53 &gt; ABS($H$70))
    ), $R53,
    FALSE, N("Default case: Return NA()"),
    TRUE, NA()
)</f>
        <v>7.2060997646092168E-3</v>
      </c>
      <c r="V53" s="38"/>
      <c r="W53" s="23">
        <v>-0.66666666666666874</v>
      </c>
      <c r="X53" s="23">
        <v>6.2000000000000006E-2</v>
      </c>
      <c r="Y53" s="23">
        <f t="shared" si="1"/>
        <v>6.2000000000000006E-2</v>
      </c>
      <c r="Z53" s="23" t="str">
        <f t="shared" si="2"/>
        <v>x</v>
      </c>
    </row>
    <row r="54" spans="1:26" ht="16" x14ac:dyDescent="0.2">
      <c r="A54" s="39"/>
      <c r="B54" s="39"/>
      <c r="C54" s="39"/>
      <c r="D54" s="39"/>
      <c r="E54" s="121"/>
      <c r="F54" s="121"/>
      <c r="G54" s="121"/>
      <c r="H54" s="46"/>
      <c r="I54" s="47"/>
      <c r="J54" s="38"/>
      <c r="K54" s="16"/>
      <c r="L54" s="25" t="str">
        <f t="shared" si="4"/>
        <v>x</v>
      </c>
      <c r="M54" s="25" t="str">
        <f t="shared" si="4"/>
        <v>-label raw</v>
      </c>
      <c r="N54" s="16"/>
      <c r="O54" s="38"/>
      <c r="P54" s="38"/>
      <c r="Q54" s="46">
        <f t="shared" si="6"/>
        <v>-2.7916666666666674</v>
      </c>
      <c r="R54" s="81">
        <f t="shared" si="7"/>
        <v>8.1020357469784796E-3</v>
      </c>
      <c r="S54" s="81" cm="1">
        <f t="array" ref="S54">_xlfn.IFS(
    FALSE, N("Check if X1 shading is ON"),
    $S$47&lt;&gt;"x", NA(),
    FALSE, N("Check if case is 'LEFT' and x axis value less than z score"),
    AND($D$66 = "LEFT", $Q54 &lt; IF($H$66="", 0, $H$66)), $R54,
    FALSE, N("Check if case is 'RIGHT' and x axis value greater than z score"),
    AND($D$66 = "RIGHT", $Q54 &gt; IF($H$66="", 0, $H$66)), $R54,
    FALSE, N("Check if case is 'TWO' and both directions"),
    AND(
        $D$66 = "TWO",
        OR($Q54 &lt; -ABS($H$66), $Q54 &gt; ABS($H$67))
    ), $R54,
    FALSE, N("Default case: Return NA()"),
    TRUE, NA()
)</f>
        <v>8.1020357469784796E-3</v>
      </c>
      <c r="T54" s="81" t="e" cm="1">
        <f t="array" ref="T54">_xlfn.IFS(
    FALSE, N("Check if X1 shading is ON"),
    $S$47&lt;&gt;"x", NA(),
    FALSE, N("Check if case is 'LEFT' and x axis value less than z score"),
    AND($D$67 = "LEFT", $Q54 &lt; IF($H$67="", 0, $H$67)), $R54,
    FALSE, N("Check if case is 'RIGHT' and x axis value greater than z score"),
    AND($D$67 = "RIGHT", $Q54 &gt; IF($H$67="", 0, $H$67)), $R54,
    FALSE, N("Default case: Return NA()"),
    TRUE, NA()
)</f>
        <v>#N/A</v>
      </c>
      <c r="U54" s="81" cm="1">
        <f t="array" ref="U54">_xlfn.IFS(
    FALSE, N("Check if X1 shading is ON"),
    $U$47&lt;&gt;"x", NA(),
    FALSE, N("Check if case is 'LEFT' and x axis value less than z score"),
    AND($D$70 = "LEFT", $Q54 &lt; IF($H$70="", 0, $H$70)), $R54,
    FALSE, N("Check if case is 'RIGHT' and x axis value greater than z score"),
    AND($D$70 = "RIGHT", $Q54 &gt; IF($H$70="", 0, $H$70)), $R54,
    FALSE, N("Check if case is 'TWO' and both directions"),
    AND(
        $D$70 = "TWO",
        OR($Q54 &lt; -ABS($H$70), $Q54 &gt; ABS($H$70))
    ), $R54,
    FALSE, N("Default case: Return NA()"),
    TRUE, NA()
)</f>
        <v>8.1020357469784796E-3</v>
      </c>
      <c r="V54" s="38"/>
      <c r="W54" s="23">
        <v>-0.50000000000000222</v>
      </c>
      <c r="X54" s="23">
        <v>6.2000000000000006E-2</v>
      </c>
      <c r="Y54" s="23">
        <f t="shared" si="1"/>
        <v>6.2000000000000006E-2</v>
      </c>
      <c r="Z54" s="23" t="str">
        <f t="shared" si="2"/>
        <v>x</v>
      </c>
    </row>
    <row r="55" spans="1:26" ht="16" x14ac:dyDescent="0.2">
      <c r="A55" s="4" t="s">
        <v>201</v>
      </c>
      <c r="B55" s="16"/>
      <c r="C55" s="39"/>
      <c r="D55" s="49" t="str">
        <f t="shared" ref="D55:I55" si="9">D46</f>
        <v>shading</v>
      </c>
      <c r="E55" s="49" t="str">
        <f t="shared" si="9"/>
        <v>pop mean</v>
      </c>
      <c r="F55" s="49" t="str">
        <f t="shared" si="9"/>
        <v>expected variability</v>
      </c>
      <c r="G55" s="49" t="str">
        <f t="shared" si="9"/>
        <v>raw value</v>
      </c>
      <c r="H55" s="49" t="str">
        <f t="shared" si="9"/>
        <v>z score</v>
      </c>
      <c r="I55" s="49" t="str">
        <f t="shared" si="9"/>
        <v>probability of x</v>
      </c>
      <c r="J55" s="38"/>
      <c r="K55" s="16"/>
      <c r="L55" s="25" t="str">
        <f t="shared" si="4"/>
        <v>x</v>
      </c>
      <c r="M55" s="25" t="str">
        <f t="shared" si="4"/>
        <v>-label standard</v>
      </c>
      <c r="N55" s="16"/>
      <c r="O55" s="38"/>
      <c r="P55" s="38"/>
      <c r="Q55" s="46">
        <f t="shared" si="6"/>
        <v>-2.7500000000000009</v>
      </c>
      <c r="R55" s="81">
        <f t="shared" si="7"/>
        <v>9.0935625015910286E-3</v>
      </c>
      <c r="S55" s="81" cm="1">
        <f t="array" ref="S55">_xlfn.IFS(
    FALSE, N("Check if X1 shading is ON"),
    $S$47&lt;&gt;"x", NA(),
    FALSE, N("Check if case is 'LEFT' and x axis value less than z score"),
    AND($D$66 = "LEFT", $Q55 &lt; IF($H$66="", 0, $H$66)), $R55,
    FALSE, N("Check if case is 'RIGHT' and x axis value greater than z score"),
    AND($D$66 = "RIGHT", $Q55 &gt; IF($H$66="", 0, $H$66)), $R55,
    FALSE, N("Check if case is 'TWO' and both directions"),
    AND(
        $D$66 = "TWO",
        OR($Q55 &lt; -ABS($H$66), $Q55 &gt; ABS($H$67))
    ), $R55,
    FALSE, N("Default case: Return NA()"),
    TRUE, NA()
)</f>
        <v>9.0935625015910286E-3</v>
      </c>
      <c r="T55" s="81" t="e" cm="1">
        <f t="array" ref="T55">_xlfn.IFS(
    FALSE, N("Check if X1 shading is ON"),
    $S$47&lt;&gt;"x", NA(),
    FALSE, N("Check if case is 'LEFT' and x axis value less than z score"),
    AND($D$67 = "LEFT", $Q55 &lt; IF($H$67="", 0, $H$67)), $R55,
    FALSE, N("Check if case is 'RIGHT' and x axis value greater than z score"),
    AND($D$67 = "RIGHT", $Q55 &gt; IF($H$67="", 0, $H$67)), $R55,
    FALSE, N("Default case: Return NA()"),
    TRUE, NA()
)</f>
        <v>#N/A</v>
      </c>
      <c r="U55" s="81" cm="1">
        <f t="array" ref="U55">_xlfn.IFS(
    FALSE, N("Check if X1 shading is ON"),
    $U$47&lt;&gt;"x", NA(),
    FALSE, N("Check if case is 'LEFT' and x axis value less than z score"),
    AND($D$70 = "LEFT", $Q55 &lt; IF($H$70="", 0, $H$70)), $R55,
    FALSE, N("Check if case is 'RIGHT' and x axis value greater than z score"),
    AND($D$70 = "RIGHT", $Q55 &gt; IF($H$70="", 0, $H$70)), $R55,
    FALSE, N("Check if case is 'TWO' and both directions"),
    AND(
        $D$70 = "TWO",
        OR($Q55 &lt; -ABS($H$70), $Q55 &gt; ABS($H$70))
    ), $R55,
    FALSE, N("Default case: Return NA()"),
    TRUE, NA()
)</f>
        <v>9.0935625015910286E-3</v>
      </c>
      <c r="V55" s="38"/>
      <c r="W55" s="23">
        <v>-0.33333333333333548</v>
      </c>
      <c r="X55" s="23">
        <v>6.2000000000000006E-2</v>
      </c>
      <c r="Y55" s="23">
        <f t="shared" si="1"/>
        <v>6.2000000000000006E-2</v>
      </c>
      <c r="Z55" s="23" t="str">
        <f t="shared" si="2"/>
        <v>x</v>
      </c>
    </row>
    <row r="56" spans="1:26" ht="16" x14ac:dyDescent="0.2">
      <c r="A56" s="40" t="s">
        <v>166</v>
      </c>
      <c r="B56" s="19" t="s">
        <v>167</v>
      </c>
      <c r="C56" s="19" t="s">
        <v>168</v>
      </c>
      <c r="D56" s="19" t="s">
        <v>169</v>
      </c>
      <c r="E56" s="20" t="s">
        <v>3</v>
      </c>
      <c r="F56" s="40" t="str">
        <f>IFERROR(LEFT(F47, FIND(")", F47)),F47)</f>
        <v>σ</v>
      </c>
      <c r="G56" s="20" t="str">
        <f>G47</f>
        <v>x</v>
      </c>
      <c r="H56" s="20" t="str">
        <f>H47</f>
        <v>z score</v>
      </c>
      <c r="I56" s="20" t="str">
        <f>I47</f>
        <v>P(x)</v>
      </c>
      <c r="J56" s="16"/>
      <c r="K56" s="16"/>
      <c r="L56" s="25" t="str">
        <f t="shared" si="4"/>
        <v>x</v>
      </c>
      <c r="M56" s="25" t="str">
        <f t="shared" si="4"/>
        <v>-label probability</v>
      </c>
      <c r="N56" s="16"/>
      <c r="O56" s="38"/>
      <c r="P56" s="38"/>
      <c r="Q56" s="46">
        <f t="shared" si="6"/>
        <v>-2.7083333333333344</v>
      </c>
      <c r="R56" s="81">
        <f t="shared" si="7"/>
        <v>1.0188728126088616E-2</v>
      </c>
      <c r="S56" s="81" cm="1">
        <f t="array" ref="S56">_xlfn.IFS(
    FALSE, N("Check if X1 shading is ON"),
    $S$47&lt;&gt;"x", NA(),
    FALSE, N("Check if case is 'LEFT' and x axis value less than z score"),
    AND($D$66 = "LEFT", $Q56 &lt; IF($H$66="", 0, $H$66)), $R56,
    FALSE, N("Check if case is 'RIGHT' and x axis value greater than z score"),
    AND($D$66 = "RIGHT", $Q56 &gt; IF($H$66="", 0, $H$66)), $R56,
    FALSE, N("Check if case is 'TWO' and both directions"),
    AND(
        $D$66 = "TWO",
        OR($Q56 &lt; -ABS($H$66), $Q56 &gt; ABS($H$67))
    ), $R56,
    FALSE, N("Default case: Return NA()"),
    TRUE, NA()
)</f>
        <v>1.0188728126088616E-2</v>
      </c>
      <c r="T56" s="81" t="e" cm="1">
        <f t="array" ref="T56">_xlfn.IFS(
    FALSE, N("Check if X1 shading is ON"),
    $S$47&lt;&gt;"x", NA(),
    FALSE, N("Check if case is 'LEFT' and x axis value less than z score"),
    AND($D$67 = "LEFT", $Q56 &lt; IF($H$67="", 0, $H$67)), $R56,
    FALSE, N("Check if case is 'RIGHT' and x axis value greater than z score"),
    AND($D$67 = "RIGHT", $Q56 &gt; IF($H$67="", 0, $H$67)), $R56,
    FALSE, N("Default case: Return NA()"),
    TRUE, NA()
)</f>
        <v>#N/A</v>
      </c>
      <c r="U56" s="81" cm="1">
        <f t="array" ref="U56">_xlfn.IFS(
    FALSE, N("Check if X1 shading is ON"),
    $U$47&lt;&gt;"x", NA(),
    FALSE, N("Check if case is 'LEFT' and x axis value less than z score"),
    AND($D$70 = "LEFT", $Q56 &lt; IF($H$70="", 0, $H$70)), $R56,
    FALSE, N("Check if case is 'RIGHT' and x axis value greater than z score"),
    AND($D$70 = "RIGHT", $Q56 &gt; IF($H$70="", 0, $H$70)), $R56,
    FALSE, N("Check if case is 'TWO' and both directions"),
    AND(
        $D$70 = "TWO",
        OR($Q56 &lt; -ABS($H$70), $Q56 &gt; ABS($H$70))
    ), $R56,
    FALSE, N("Default case: Return NA()"),
    TRUE, NA()
)</f>
        <v>1.0188728126088616E-2</v>
      </c>
      <c r="V56" s="38"/>
      <c r="W56" s="23">
        <v>-0.16666666666666879</v>
      </c>
      <c r="X56" s="23">
        <v>6.2000000000000006E-2</v>
      </c>
      <c r="Y56" s="23">
        <f t="shared" si="1"/>
        <v>6.2000000000000006E-2</v>
      </c>
      <c r="Z56" s="23" t="str">
        <f t="shared" si="2"/>
        <v>x</v>
      </c>
    </row>
    <row r="57" spans="1:26" ht="16" x14ac:dyDescent="0.2">
      <c r="A57" s="41">
        <f>A48</f>
        <v>1</v>
      </c>
      <c r="B57" s="49" t="str">
        <f t="shared" ref="B57:I58" si="10">IF(B48="","",B48)</f>
        <v>normal pop</v>
      </c>
      <c r="C57" s="49" t="str">
        <f t="shared" si="10"/>
        <v>Logan</v>
      </c>
      <c r="D57" s="49" t="str">
        <f t="shared" si="10"/>
        <v>left</v>
      </c>
      <c r="E57" s="50">
        <f t="shared" si="10"/>
        <v>76</v>
      </c>
      <c r="F57" s="51">
        <f t="shared" si="10"/>
        <v>5</v>
      </c>
      <c r="G57" s="50">
        <f t="shared" si="10"/>
        <v>86</v>
      </c>
      <c r="H57" s="52">
        <f t="shared" si="10"/>
        <v>2</v>
      </c>
      <c r="I57" s="1">
        <f t="shared" si="10"/>
        <v>0.97724986805182079</v>
      </c>
      <c r="J57" s="16"/>
      <c r="K57" s="16"/>
      <c r="L57" s="25" t="str">
        <f t="shared" si="4"/>
        <v>x</v>
      </c>
      <c r="M57" s="25" t="str">
        <f t="shared" si="4"/>
        <v>Equations</v>
      </c>
      <c r="N57" s="16"/>
      <c r="O57" s="38"/>
      <c r="P57" s="38"/>
      <c r="Q57" s="46">
        <f t="shared" si="6"/>
        <v>-2.6666666666666679</v>
      </c>
      <c r="R57" s="81">
        <f t="shared" si="7"/>
        <v>1.1395986023797402E-2</v>
      </c>
      <c r="S57" s="81" cm="1">
        <f t="array" ref="S57">_xlfn.IFS(
    FALSE, N("Check if X1 shading is ON"),
    $S$47&lt;&gt;"x", NA(),
    FALSE, N("Check if case is 'LEFT' and x axis value less than z score"),
    AND($D$66 = "LEFT", $Q57 &lt; IF($H$66="", 0, $H$66)), $R57,
    FALSE, N("Check if case is 'RIGHT' and x axis value greater than z score"),
    AND($D$66 = "RIGHT", $Q57 &gt; IF($H$66="", 0, $H$66)), $R57,
    FALSE, N("Check if case is 'TWO' and both directions"),
    AND(
        $D$66 = "TWO",
        OR($Q57 &lt; -ABS($H$66), $Q57 &gt; ABS($H$67))
    ), $R57,
    FALSE, N("Default case: Return NA()"),
    TRUE, NA()
)</f>
        <v>1.1395986023797402E-2</v>
      </c>
      <c r="T57" s="81" t="e" cm="1">
        <f t="array" ref="T57">_xlfn.IFS(
    FALSE, N("Check if X1 shading is ON"),
    $S$47&lt;&gt;"x", NA(),
    FALSE, N("Check if case is 'LEFT' and x axis value less than z score"),
    AND($D$67 = "LEFT", $Q57 &lt; IF($H$67="", 0, $H$67)), $R57,
    FALSE, N("Check if case is 'RIGHT' and x axis value greater than z score"),
    AND($D$67 = "RIGHT", $Q57 &gt; IF($H$67="", 0, $H$67)), $R57,
    FALSE, N("Default case: Return NA()"),
    TRUE, NA()
)</f>
        <v>#N/A</v>
      </c>
      <c r="U57" s="81" cm="1">
        <f t="array" ref="U57">_xlfn.IFS(
    FALSE, N("Check if X1 shading is ON"),
    $U$47&lt;&gt;"x", NA(),
    FALSE, N("Check if case is 'LEFT' and x axis value less than z score"),
    AND($D$70 = "LEFT", $Q57 &lt; IF($H$70="", 0, $H$70)), $R57,
    FALSE, N("Check if case is 'RIGHT' and x axis value greater than z score"),
    AND($D$70 = "RIGHT", $Q57 &gt; IF($H$70="", 0, $H$70)), $R57,
    FALSE, N("Check if case is 'TWO' and both directions"),
    AND(
        $D$70 = "TWO",
        OR($Q57 &lt; -ABS($H$70), $Q57 &gt; ABS($H$70))
    ), $R57,
    FALSE, N("Default case: Return NA()"),
    TRUE, NA()
)</f>
        <v>1.1395986023797402E-2</v>
      </c>
      <c r="V57" s="38"/>
      <c r="W57" s="23">
        <v>0.16666666666666449</v>
      </c>
      <c r="X57" s="23">
        <v>6.2000000000000006E-2</v>
      </c>
      <c r="Y57" s="23">
        <f t="shared" si="1"/>
        <v>6.2000000000000006E-2</v>
      </c>
      <c r="Z57" s="23" t="str">
        <f t="shared" si="2"/>
        <v>x</v>
      </c>
    </row>
    <row r="58" spans="1:26" ht="55" customHeight="1" x14ac:dyDescent="0.2">
      <c r="A58" s="41">
        <f>A49</f>
        <v>0</v>
      </c>
      <c r="B58" s="49">
        <f t="shared" si="10"/>
        <v>0</v>
      </c>
      <c r="C58" s="49">
        <f t="shared" si="10"/>
        <v>0</v>
      </c>
      <c r="D58" s="49">
        <f t="shared" si="10"/>
        <v>0</v>
      </c>
      <c r="E58" s="50">
        <f t="shared" si="10"/>
        <v>0</v>
      </c>
      <c r="F58" s="51">
        <f t="shared" si="10"/>
        <v>0</v>
      </c>
      <c r="G58" s="54">
        <f t="shared" si="10"/>
        <v>0</v>
      </c>
      <c r="H58" s="55">
        <f t="shared" si="10"/>
        <v>0</v>
      </c>
      <c r="I58" s="56">
        <f t="shared" si="10"/>
        <v>0</v>
      </c>
      <c r="J58" s="38"/>
      <c r="K58" s="16"/>
      <c r="L58" s="25" t="str">
        <f t="shared" si="4"/>
        <v>x</v>
      </c>
      <c r="M58" s="25" t="str">
        <f t="shared" si="4"/>
        <v>series3 raw scale</v>
      </c>
      <c r="N58" s="16"/>
      <c r="O58" s="38"/>
      <c r="P58" s="38"/>
      <c r="Q58" s="46">
        <f t="shared" si="6"/>
        <v>-2.6250000000000013</v>
      </c>
      <c r="R58" s="81">
        <f t="shared" si="7"/>
        <v>1.2724181596831387E-2</v>
      </c>
      <c r="S58" s="81" cm="1">
        <f t="array" ref="S58">_xlfn.IFS(
    FALSE, N("Check if X1 shading is ON"),
    $S$47&lt;&gt;"x", NA(),
    FALSE, N("Check if case is 'LEFT' and x axis value less than z score"),
    AND($D$66 = "LEFT", $Q58 &lt; IF($H$66="", 0, $H$66)), $R58,
    FALSE, N("Check if case is 'RIGHT' and x axis value greater than z score"),
    AND($D$66 = "RIGHT", $Q58 &gt; IF($H$66="", 0, $H$66)), $R58,
    FALSE, N("Check if case is 'TWO' and both directions"),
    AND(
        $D$66 = "TWO",
        OR($Q58 &lt; -ABS($H$66), $Q58 &gt; ABS($H$67))
    ), $R58,
    FALSE, N("Default case: Return NA()"),
    TRUE, NA()
)</f>
        <v>1.2724181596831387E-2</v>
      </c>
      <c r="T58" s="81" t="e" cm="1">
        <f t="array" ref="T58">_xlfn.IFS(
    FALSE, N("Check if X1 shading is ON"),
    $S$47&lt;&gt;"x", NA(),
    FALSE, N("Check if case is 'LEFT' and x axis value less than z score"),
    AND($D$67 = "LEFT", $Q58 &lt; IF($H$67="", 0, $H$67)), $R58,
    FALSE, N("Check if case is 'RIGHT' and x axis value greater than z score"),
    AND($D$67 = "RIGHT", $Q58 &gt; IF($H$67="", 0, $H$67)), $R58,
    FALSE, N("Default case: Return NA()"),
    TRUE, NA()
)</f>
        <v>#N/A</v>
      </c>
      <c r="U58" s="81" cm="1">
        <f t="array" ref="U58">_xlfn.IFS(
    FALSE, N("Check if X1 shading is ON"),
    $U$47&lt;&gt;"x", NA(),
    FALSE, N("Check if case is 'LEFT' and x axis value less than z score"),
    AND($D$70 = "LEFT", $Q58 &lt; IF($H$70="", 0, $H$70)), $R58,
    FALSE, N("Check if case is 'RIGHT' and x axis value greater than z score"),
    AND($D$70 = "RIGHT", $Q58 &gt; IF($H$70="", 0, $H$70)), $R58,
    FALSE, N("Check if case is 'TWO' and both directions"),
    AND(
        $D$70 = "TWO",
        OR($Q58 &lt; -ABS($H$70), $Q58 &gt; ABS($H$70))
    ), $R58,
    FALSE, N("Default case: Return NA()"),
    TRUE, NA()
)</f>
        <v>1.2724181596831387E-2</v>
      </c>
      <c r="V58" s="38"/>
      <c r="W58" s="23">
        <v>0.33333333333333115</v>
      </c>
      <c r="X58" s="23">
        <v>6.2000000000000006E-2</v>
      </c>
      <c r="Y58" s="23">
        <f t="shared" si="1"/>
        <v>6.2000000000000006E-2</v>
      </c>
      <c r="Z58" s="23" t="str">
        <f t="shared" si="2"/>
        <v>x</v>
      </c>
    </row>
    <row r="59" spans="1:26" ht="16" x14ac:dyDescent="0.2">
      <c r="A59" s="39"/>
      <c r="B59" s="16"/>
      <c r="C59" s="16"/>
      <c r="D59" s="16"/>
      <c r="E59" s="16"/>
      <c r="F59" s="16"/>
      <c r="G59" s="16"/>
      <c r="H59" s="16"/>
      <c r="I59" s="16"/>
      <c r="J59" s="38"/>
      <c r="K59" s="16"/>
      <c r="L59" s="25">
        <f t="shared" si="4"/>
        <v>0</v>
      </c>
      <c r="M59" s="25" t="str">
        <f t="shared" si="4"/>
        <v>series3 stdev</v>
      </c>
      <c r="N59" s="16"/>
      <c r="O59" s="38"/>
      <c r="P59" s="38"/>
      <c r="Q59" s="46">
        <f t="shared" si="6"/>
        <v>-2.5833333333333348</v>
      </c>
      <c r="R59" s="81">
        <f t="shared" si="7"/>
        <v>1.4182533754437251E-2</v>
      </c>
      <c r="S59" s="81" cm="1">
        <f t="array" ref="S59">_xlfn.IFS(
    FALSE, N("Check if X1 shading is ON"),
    $S$47&lt;&gt;"x", NA(),
    FALSE, N("Check if case is 'LEFT' and x axis value less than z score"),
    AND($D$66 = "LEFT", $Q59 &lt; IF($H$66="", 0, $H$66)), $R59,
    FALSE, N("Check if case is 'RIGHT' and x axis value greater than z score"),
    AND($D$66 = "RIGHT", $Q59 &gt; IF($H$66="", 0, $H$66)), $R59,
    FALSE, N("Check if case is 'TWO' and both directions"),
    AND(
        $D$66 = "TWO",
        OR($Q59 &lt; -ABS($H$66), $Q59 &gt; ABS($H$67))
    ), $R59,
    FALSE, N("Default case: Return NA()"),
    TRUE, NA()
)</f>
        <v>1.4182533754437251E-2</v>
      </c>
      <c r="T59" s="81" t="e" cm="1">
        <f t="array" ref="T59">_xlfn.IFS(
    FALSE, N("Check if X1 shading is ON"),
    $S$47&lt;&gt;"x", NA(),
    FALSE, N("Check if case is 'LEFT' and x axis value less than z score"),
    AND($D$67 = "LEFT", $Q59 &lt; IF($H$67="", 0, $H$67)), $R59,
    FALSE, N("Check if case is 'RIGHT' and x axis value greater than z score"),
    AND($D$67 = "RIGHT", $Q59 &gt; IF($H$67="", 0, $H$67)), $R59,
    FALSE, N("Default case: Return NA()"),
    TRUE, NA()
)</f>
        <v>#N/A</v>
      </c>
      <c r="U59" s="81" cm="1">
        <f t="array" ref="U59">_xlfn.IFS(
    FALSE, N("Check if X1 shading is ON"),
    $U$47&lt;&gt;"x", NA(),
    FALSE, N("Check if case is 'LEFT' and x axis value less than z score"),
    AND($D$70 = "LEFT", $Q59 &lt; IF($H$70="", 0, $H$70)), $R59,
    FALSE, N("Check if case is 'RIGHT' and x axis value greater than z score"),
    AND($D$70 = "RIGHT", $Q59 &gt; IF($H$70="", 0, $H$70)), $R59,
    FALSE, N("Check if case is 'TWO' and both directions"),
    AND(
        $D$70 = "TWO",
        OR($Q59 &lt; -ABS($H$70), $Q59 &gt; ABS($H$70))
    ), $R59,
    FALSE, N("Default case: Return NA()"),
    TRUE, NA()
)</f>
        <v>1.4182533754437251E-2</v>
      </c>
      <c r="V59" s="38"/>
      <c r="W59" s="23">
        <v>0.49999999999999789</v>
      </c>
      <c r="X59" s="23">
        <v>6.2000000000000006E-2</v>
      </c>
      <c r="Y59" s="23">
        <f t="shared" si="1"/>
        <v>6.2000000000000006E-2</v>
      </c>
      <c r="Z59" s="23" t="str">
        <f t="shared" si="2"/>
        <v>x</v>
      </c>
    </row>
    <row r="60" spans="1:26" ht="16" x14ac:dyDescent="0.2">
      <c r="A60" s="39"/>
      <c r="B60" s="16"/>
      <c r="C60" s="16"/>
      <c r="D60" s="49" t="str">
        <f t="shared" ref="D60:I60" si="11">D51</f>
        <v>shading</v>
      </c>
      <c r="E60" s="49" t="str">
        <f t="shared" si="11"/>
        <v>pop mean</v>
      </c>
      <c r="F60" s="49" t="str">
        <f t="shared" si="11"/>
        <v>expected variability</v>
      </c>
      <c r="G60" s="49" t="str">
        <f t="shared" si="11"/>
        <v>value</v>
      </c>
      <c r="H60" s="49" t="str">
        <f t="shared" si="11"/>
        <v>z score</v>
      </c>
      <c r="I60" s="49" t="str">
        <f t="shared" si="11"/>
        <v>probability of x</v>
      </c>
      <c r="J60" s="38"/>
      <c r="K60" s="16"/>
      <c r="L60" s="25" t="str">
        <f t="shared" si="4"/>
        <v>x</v>
      </c>
      <c r="M60" s="25" t="str">
        <f t="shared" si="4"/>
        <v>Kudos!</v>
      </c>
      <c r="N60" s="16"/>
      <c r="O60" s="38"/>
      <c r="P60" s="38"/>
      <c r="Q60" s="46">
        <f t="shared" si="6"/>
        <v>-2.5416666666666683</v>
      </c>
      <c r="R60" s="81">
        <f t="shared" si="7"/>
        <v>1.5780610826231802E-2</v>
      </c>
      <c r="S60" s="81" cm="1">
        <f t="array" ref="S60">_xlfn.IFS(
    FALSE, N("Check if X1 shading is ON"),
    $S$47&lt;&gt;"x", NA(),
    FALSE, N("Check if case is 'LEFT' and x axis value less than z score"),
    AND($D$66 = "LEFT", $Q60 &lt; IF($H$66="", 0, $H$66)), $R60,
    FALSE, N("Check if case is 'RIGHT' and x axis value greater than z score"),
    AND($D$66 = "RIGHT", $Q60 &gt; IF($H$66="", 0, $H$66)), $R60,
    FALSE, N("Check if case is 'TWO' and both directions"),
    AND(
        $D$66 = "TWO",
        OR($Q60 &lt; -ABS($H$66), $Q60 &gt; ABS($H$67))
    ), $R60,
    FALSE, N("Default case: Return NA()"),
    TRUE, NA()
)</f>
        <v>1.5780610826231802E-2</v>
      </c>
      <c r="T60" s="81" t="e" cm="1">
        <f t="array" ref="T60">_xlfn.IFS(
    FALSE, N("Check if X1 shading is ON"),
    $S$47&lt;&gt;"x", NA(),
    FALSE, N("Check if case is 'LEFT' and x axis value less than z score"),
    AND($D$67 = "LEFT", $Q60 &lt; IF($H$67="", 0, $H$67)), $R60,
    FALSE, N("Check if case is 'RIGHT' and x axis value greater than z score"),
    AND($D$67 = "RIGHT", $Q60 &gt; IF($H$67="", 0, $H$67)), $R60,
    FALSE, N("Default case: Return NA()"),
    TRUE, NA()
)</f>
        <v>#N/A</v>
      </c>
      <c r="U60" s="81" cm="1">
        <f t="array" ref="U60">_xlfn.IFS(
    FALSE, N("Check if X1 shading is ON"),
    $U$47&lt;&gt;"x", NA(),
    FALSE, N("Check if case is 'LEFT' and x axis value less than z score"),
    AND($D$70 = "LEFT", $Q60 &lt; IF($H$70="", 0, $H$70)), $R60,
    FALSE, N("Check if case is 'RIGHT' and x axis value greater than z score"),
    AND($D$70 = "RIGHT", $Q60 &gt; IF($H$70="", 0, $H$70)), $R60,
    FALSE, N("Check if case is 'TWO' and both directions"),
    AND(
        $D$70 = "TWO",
        OR($Q60 &lt; -ABS($H$70), $Q60 &gt; ABS($H$70))
    ), $R60,
    FALSE, N("Default case: Return NA()"),
    TRUE, NA()
)</f>
        <v>1.5780610826231802E-2</v>
      </c>
      <c r="V60" s="38"/>
      <c r="W60" s="23">
        <v>0.66666666666666441</v>
      </c>
      <c r="X60" s="23">
        <v>6.2000000000000006E-2</v>
      </c>
      <c r="Y60" s="23">
        <f t="shared" si="1"/>
        <v>6.2000000000000006E-2</v>
      </c>
      <c r="Z60" s="23" t="str">
        <f t="shared" si="2"/>
        <v>x</v>
      </c>
    </row>
    <row r="61" spans="1:26" ht="16" x14ac:dyDescent="0.2">
      <c r="A61" s="41">
        <f>A52</f>
        <v>1</v>
      </c>
      <c r="B61" s="49" t="str">
        <f t="shared" ref="B61:I61" si="12">IF(B52="","",B52)</f>
        <v>normal pop</v>
      </c>
      <c r="C61" s="49" t="str">
        <f t="shared" si="12"/>
        <v>Priya</v>
      </c>
      <c r="D61" s="49" t="str">
        <f t="shared" si="12"/>
        <v>left</v>
      </c>
      <c r="E61" s="50">
        <f t="shared" si="12"/>
        <v>81</v>
      </c>
      <c r="F61" s="57">
        <f t="shared" si="12"/>
        <v>6</v>
      </c>
      <c r="G61" s="54">
        <f t="shared" si="12"/>
        <v>90</v>
      </c>
      <c r="H61" s="55">
        <f t="shared" si="12"/>
        <v>1.5</v>
      </c>
      <c r="I61" s="56">
        <f t="shared" si="12"/>
        <v>0.93319279873114191</v>
      </c>
      <c r="J61" s="38"/>
      <c r="K61" s="16"/>
      <c r="L61" s="25">
        <f t="shared" si="4"/>
        <v>0</v>
      </c>
      <c r="M61" s="25" t="str">
        <f t="shared" si="4"/>
        <v># decimals raw</v>
      </c>
      <c r="N61" s="16"/>
      <c r="O61" s="38"/>
      <c r="P61" s="38"/>
      <c r="Q61" s="46">
        <f t="shared" si="6"/>
        <v>-2.5000000000000018</v>
      </c>
      <c r="R61" s="81">
        <f t="shared" si="7"/>
        <v>1.7528300493568461E-2</v>
      </c>
      <c r="S61" s="81" cm="1">
        <f t="array" ref="S61">_xlfn.IFS(
    FALSE, N("Check if X1 shading is ON"),
    $S$47&lt;&gt;"x", NA(),
    FALSE, N("Check if case is 'LEFT' and x axis value less than z score"),
    AND($D$66 = "LEFT", $Q61 &lt; IF($H$66="", 0, $H$66)), $R61,
    FALSE, N("Check if case is 'RIGHT' and x axis value greater than z score"),
    AND($D$66 = "RIGHT", $Q61 &gt; IF($H$66="", 0, $H$66)), $R61,
    FALSE, N("Check if case is 'TWO' and both directions"),
    AND(
        $D$66 = "TWO",
        OR($Q61 &lt; -ABS($H$66), $Q61 &gt; ABS($H$67))
    ), $R61,
    FALSE, N("Default case: Return NA()"),
    TRUE, NA()
)</f>
        <v>1.7528300493568461E-2</v>
      </c>
      <c r="T61" s="81" t="e" cm="1">
        <f t="array" ref="T61">_xlfn.IFS(
    FALSE, N("Check if X1 shading is ON"),
    $S$47&lt;&gt;"x", NA(),
    FALSE, N("Check if case is 'LEFT' and x axis value less than z score"),
    AND($D$67 = "LEFT", $Q61 &lt; IF($H$67="", 0, $H$67)), $R61,
    FALSE, N("Check if case is 'RIGHT' and x axis value greater than z score"),
    AND($D$67 = "RIGHT", $Q61 &gt; IF($H$67="", 0, $H$67)), $R61,
    FALSE, N("Default case: Return NA()"),
    TRUE, NA()
)</f>
        <v>#N/A</v>
      </c>
      <c r="U61" s="81" cm="1">
        <f t="array" ref="U61">_xlfn.IFS(
    FALSE, N("Check if X1 shading is ON"),
    $U$47&lt;&gt;"x", NA(),
    FALSE, N("Check if case is 'LEFT' and x axis value less than z score"),
    AND($D$70 = "LEFT", $Q61 &lt; IF($H$70="", 0, $H$70)), $R61,
    FALSE, N("Check if case is 'RIGHT' and x axis value greater than z score"),
    AND($D$70 = "RIGHT", $Q61 &gt; IF($H$70="", 0, $H$70)), $R61,
    FALSE, N("Check if case is 'TWO' and both directions"),
    AND(
        $D$70 = "TWO",
        OR($Q61 &lt; -ABS($H$70), $Q61 &gt; ABS($H$70))
    ), $R61,
    FALSE, N("Default case: Return NA()"),
    TRUE, NA()
)</f>
        <v>1.7528300493568461E-2</v>
      </c>
      <c r="V61" s="38"/>
      <c r="W61" s="23">
        <v>0.83333333333333093</v>
      </c>
      <c r="X61" s="23">
        <v>6.2000000000000006E-2</v>
      </c>
      <c r="Y61" s="23">
        <f t="shared" si="1"/>
        <v>6.2000000000000006E-2</v>
      </c>
      <c r="Z61" s="23" t="str">
        <f t="shared" si="2"/>
        <v>x</v>
      </c>
    </row>
    <row r="62" spans="1:26" ht="16" x14ac:dyDescent="0.2">
      <c r="A62" s="39"/>
      <c r="B62" s="53"/>
      <c r="C62" s="53"/>
      <c r="D62" s="16"/>
      <c r="E62" s="16"/>
      <c r="F62" s="16"/>
      <c r="G62" s="16"/>
      <c r="H62" s="16"/>
      <c r="I62" s="16"/>
      <c r="J62" s="38"/>
      <c r="K62" s="16"/>
      <c r="L62" s="16"/>
      <c r="M62" s="16"/>
      <c r="N62" s="16"/>
      <c r="O62" s="38"/>
      <c r="P62" s="38"/>
      <c r="Q62" s="46">
        <f t="shared" si="6"/>
        <v>-2.4583333333333353</v>
      </c>
      <c r="R62" s="81">
        <f t="shared" si="7"/>
        <v>1.9435773384264884E-2</v>
      </c>
      <c r="S62" s="81" cm="1">
        <f t="array" ref="S62">_xlfn.IFS(
    FALSE, N("Check if X1 shading is ON"),
    $S$47&lt;&gt;"x", NA(),
    FALSE, N("Check if case is 'LEFT' and x axis value less than z score"),
    AND($D$66 = "LEFT", $Q62 &lt; IF($H$66="", 0, $H$66)), $R62,
    FALSE, N("Check if case is 'RIGHT' and x axis value greater than z score"),
    AND($D$66 = "RIGHT", $Q62 &gt; IF($H$66="", 0, $H$66)), $R62,
    FALSE, N("Check if case is 'TWO' and both directions"),
    AND(
        $D$66 = "TWO",
        OR($Q62 &lt; -ABS($H$66), $Q62 &gt; ABS($H$67))
    ), $R62,
    FALSE, N("Default case: Return NA()"),
    TRUE, NA()
)</f>
        <v>1.9435773384264884E-2</v>
      </c>
      <c r="T62" s="81" t="e" cm="1">
        <f t="array" ref="T62">_xlfn.IFS(
    FALSE, N("Check if X1 shading is ON"),
    $S$47&lt;&gt;"x", NA(),
    FALSE, N("Check if case is 'LEFT' and x axis value less than z score"),
    AND($D$67 = "LEFT", $Q62 &lt; IF($H$67="", 0, $H$67)), $R62,
    FALSE, N("Check if case is 'RIGHT' and x axis value greater than z score"),
    AND($D$67 = "RIGHT", $Q62 &gt; IF($H$67="", 0, $H$67)), $R62,
    FALSE, N("Default case: Return NA()"),
    TRUE, NA()
)</f>
        <v>#N/A</v>
      </c>
      <c r="U62" s="81" cm="1">
        <f t="array" ref="U62">_xlfn.IFS(
    FALSE, N("Check if X1 shading is ON"),
    $U$47&lt;&gt;"x", NA(),
    FALSE, N("Check if case is 'LEFT' and x axis value less than z score"),
    AND($D$70 = "LEFT", $Q62 &lt; IF($H$70="", 0, $H$70)), $R62,
    FALSE, N("Check if case is 'RIGHT' and x axis value greater than z score"),
    AND($D$70 = "RIGHT", $Q62 &gt; IF($H$70="", 0, $H$70)), $R62,
    FALSE, N("Check if case is 'TWO' and both directions"),
    AND(
        $D$70 = "TWO",
        OR($Q62 &lt; -ABS($H$70), $Q62 &gt; ABS($H$70))
    ), $R62,
    FALSE, N("Default case: Return NA()"),
    TRUE, NA()
)</f>
        <v>1.9435773384264884E-2</v>
      </c>
      <c r="V62" s="38"/>
      <c r="W62" s="23">
        <v>1.1666666666666643</v>
      </c>
      <c r="X62" s="23">
        <v>6.2000000000000006E-2</v>
      </c>
      <c r="Y62" s="23">
        <f t="shared" si="1"/>
        <v>6.2000000000000006E-2</v>
      </c>
      <c r="Z62" s="23" t="str">
        <f t="shared" si="2"/>
        <v>x</v>
      </c>
    </row>
    <row r="63" spans="1:26" ht="16" x14ac:dyDescent="0.2">
      <c r="A63" s="39"/>
      <c r="B63" s="39"/>
      <c r="C63" s="39"/>
      <c r="D63" s="39"/>
      <c r="E63" s="121"/>
      <c r="F63" s="121"/>
      <c r="G63" s="121"/>
      <c r="H63" s="46"/>
      <c r="I63" s="47"/>
      <c r="J63" s="38"/>
      <c r="K63" s="16"/>
      <c r="L63" s="16"/>
      <c r="M63" s="16"/>
      <c r="N63" s="16"/>
      <c r="O63" s="38"/>
      <c r="P63" s="38"/>
      <c r="Q63" s="46">
        <f t="shared" si="6"/>
        <v>-2.4166666666666687</v>
      </c>
      <c r="R63" s="81">
        <f t="shared" si="7"/>
        <v>2.1513440016773546E-2</v>
      </c>
      <c r="S63" s="81" cm="1">
        <f t="array" ref="S63">_xlfn.IFS(
    FALSE, N("Check if X1 shading is ON"),
    $S$47&lt;&gt;"x", NA(),
    FALSE, N("Check if case is 'LEFT' and x axis value less than z score"),
    AND($D$66 = "LEFT", $Q63 &lt; IF($H$66="", 0, $H$66)), $R63,
    FALSE, N("Check if case is 'RIGHT' and x axis value greater than z score"),
    AND($D$66 = "RIGHT", $Q63 &gt; IF($H$66="", 0, $H$66)), $R63,
    FALSE, N("Check if case is 'TWO' and both directions"),
    AND(
        $D$66 = "TWO",
        OR($Q63 &lt; -ABS($H$66), $Q63 &gt; ABS($H$67))
    ), $R63,
    FALSE, N("Default case: Return NA()"),
    TRUE, NA()
)</f>
        <v>2.1513440016773546E-2</v>
      </c>
      <c r="T63" s="81" t="e" cm="1">
        <f t="array" ref="T63">_xlfn.IFS(
    FALSE, N("Check if X1 shading is ON"),
    $S$47&lt;&gt;"x", NA(),
    FALSE, N("Check if case is 'LEFT' and x axis value less than z score"),
    AND($D$67 = "LEFT", $Q63 &lt; IF($H$67="", 0, $H$67)), $R63,
    FALSE, N("Check if case is 'RIGHT' and x axis value greater than z score"),
    AND($D$67 = "RIGHT", $Q63 &gt; IF($H$67="", 0, $H$67)), $R63,
    FALSE, N("Default case: Return NA()"),
    TRUE, NA()
)</f>
        <v>#N/A</v>
      </c>
      <c r="U63" s="81" cm="1">
        <f t="array" ref="U63">_xlfn.IFS(
    FALSE, N("Check if X1 shading is ON"),
    $U$47&lt;&gt;"x", NA(),
    FALSE, N("Check if case is 'LEFT' and x axis value less than z score"),
    AND($D$70 = "LEFT", $Q63 &lt; IF($H$70="", 0, $H$70)), $R63,
    FALSE, N("Check if case is 'RIGHT' and x axis value greater than z score"),
    AND($D$70 = "RIGHT", $Q63 &gt; IF($H$70="", 0, $H$70)), $R63,
    FALSE, N("Check if case is 'TWO' and both directions"),
    AND(
        $D$70 = "TWO",
        OR($Q63 &lt; -ABS($H$70), $Q63 &gt; ABS($H$70))
    ), $R63,
    FALSE, N("Default case: Return NA()"),
    TRUE, NA()
)</f>
        <v>2.1513440016773546E-2</v>
      </c>
      <c r="V63" s="38"/>
      <c r="W63" s="23">
        <v>1.3333333333333313</v>
      </c>
      <c r="X63" s="23">
        <v>6.2000000000000006E-2</v>
      </c>
      <c r="Y63" s="23">
        <f t="shared" si="1"/>
        <v>6.2000000000000006E-2</v>
      </c>
      <c r="Z63" s="23" t="str">
        <f t="shared" si="2"/>
        <v>x</v>
      </c>
    </row>
    <row r="64" spans="1:26" ht="16" x14ac:dyDescent="0.2">
      <c r="A64" s="4" t="s">
        <v>232</v>
      </c>
      <c r="B64" s="16"/>
      <c r="C64" s="39"/>
      <c r="D64" s="86"/>
      <c r="E64" s="86"/>
      <c r="F64" s="86"/>
      <c r="G64" s="49" t="str" cm="1">
        <f t="array" ref="G64">_xlfn.IFS(
    ISNUMBER(SEARCH("0", G55)), 0,
    G55="", 0,
    ISNUMBER(SEARCH("x", G55)), "x",
    TRUE, "x"
)</f>
        <v>x</v>
      </c>
      <c r="H64" s="49" t="str" cm="1">
        <f t="array" ref="H64">_xlfn.IFS(
    ISNUMBER(SEARCH("0", H55)), 0,
    H55="", 0,
    ISNUMBER(SEARCH("x", H55)), "x",
    TRUE, "x"
)</f>
        <v>x</v>
      </c>
      <c r="I64" s="49" t="str" cm="1">
        <f t="array" ref="I64">_xlfn.IFS(
    ISNUMBER(SEARCH("0", I55)), 0,
    I55="", 0,
    ISNUMBER(SEARCH("x", I55)), "x",
    TRUE, "x"
)</f>
        <v>x</v>
      </c>
      <c r="J64" s="38"/>
      <c r="K64" s="16"/>
      <c r="L64" s="16"/>
      <c r="M64" s="16"/>
      <c r="N64" s="16"/>
      <c r="O64" s="38"/>
      <c r="P64" s="38"/>
      <c r="Q64" s="46">
        <f t="shared" si="6"/>
        <v>-2.3750000000000022</v>
      </c>
      <c r="R64" s="81">
        <f t="shared" si="7"/>
        <v>2.3771900829913678E-2</v>
      </c>
      <c r="S64" s="81" cm="1">
        <f t="array" ref="S64">_xlfn.IFS(
    FALSE, N("Check if X1 shading is ON"),
    $S$47&lt;&gt;"x", NA(),
    FALSE, N("Check if case is 'LEFT' and x axis value less than z score"),
    AND($D$66 = "LEFT", $Q64 &lt; IF($H$66="", 0, $H$66)), $R64,
    FALSE, N("Check if case is 'RIGHT' and x axis value greater than z score"),
    AND($D$66 = "RIGHT", $Q64 &gt; IF($H$66="", 0, $H$66)), $R64,
    FALSE, N("Check if case is 'TWO' and both directions"),
    AND(
        $D$66 = "TWO",
        OR($Q64 &lt; -ABS($H$66), $Q64 &gt; ABS($H$67))
    ), $R64,
    FALSE, N("Default case: Return NA()"),
    TRUE, NA()
)</f>
        <v>2.3771900829913678E-2</v>
      </c>
      <c r="T64" s="81" t="e" cm="1">
        <f t="array" ref="T64">_xlfn.IFS(
    FALSE, N("Check if X1 shading is ON"),
    $S$47&lt;&gt;"x", NA(),
    FALSE, N("Check if case is 'LEFT' and x axis value less than z score"),
    AND($D$67 = "LEFT", $Q64 &lt; IF($H$67="", 0, $H$67)), $R64,
    FALSE, N("Check if case is 'RIGHT' and x axis value greater than z score"),
    AND($D$67 = "RIGHT", $Q64 &gt; IF($H$67="", 0, $H$67)), $R64,
    FALSE, N("Default case: Return NA()"),
    TRUE, NA()
)</f>
        <v>#N/A</v>
      </c>
      <c r="U64" s="81" cm="1">
        <f t="array" ref="U64">_xlfn.IFS(
    FALSE, N("Check if X1 shading is ON"),
    $U$47&lt;&gt;"x", NA(),
    FALSE, N("Check if case is 'LEFT' and x axis value less than z score"),
    AND($D$70 = "LEFT", $Q64 &lt; IF($H$70="", 0, $H$70)), $R64,
    FALSE, N("Check if case is 'RIGHT' and x axis value greater than z score"),
    AND($D$70 = "RIGHT", $Q64 &gt; IF($H$70="", 0, $H$70)), $R64,
    FALSE, N("Check if case is 'TWO' and both directions"),
    AND(
        $D$70 = "TWO",
        OR($Q64 &lt; -ABS($H$70), $Q64 &gt; ABS($H$70))
    ), $R64,
    FALSE, N("Default case: Return NA()"),
    TRUE, NA()
)</f>
        <v>2.3771900829913678E-2</v>
      </c>
      <c r="V64" s="38"/>
      <c r="W64" s="23">
        <v>1.4999999999999982</v>
      </c>
      <c r="X64" s="23">
        <v>6.2000000000000006E-2</v>
      </c>
      <c r="Y64" s="23">
        <f t="shared" si="1"/>
        <v>6.2000000000000006E-2</v>
      </c>
      <c r="Z64" s="23" t="str">
        <f t="shared" si="2"/>
        <v>x</v>
      </c>
    </row>
    <row r="65" spans="1:26" ht="16" x14ac:dyDescent="0.2">
      <c r="A65" s="40" t="s">
        <v>166</v>
      </c>
      <c r="B65" s="19" t="s">
        <v>167</v>
      </c>
      <c r="C65" s="19" t="s">
        <v>168</v>
      </c>
      <c r="D65" s="19" t="s">
        <v>169</v>
      </c>
      <c r="E65" s="20" t="s">
        <v>3</v>
      </c>
      <c r="F65" s="40" t="str">
        <f>IF(F56=0,"",F56)</f>
        <v>σ</v>
      </c>
      <c r="G65" s="40" t="str">
        <f t="shared" ref="G65:I65" si="13">IF(G56=0,"",G56)</f>
        <v>x</v>
      </c>
      <c r="H65" s="40" t="str">
        <f>IF(H56=0,"",LEFT(H56,1))</f>
        <v>z</v>
      </c>
      <c r="I65" s="40" t="str">
        <f t="shared" si="13"/>
        <v>P(x)</v>
      </c>
      <c r="J65" s="16"/>
      <c r="K65" s="16"/>
      <c r="L65" s="16"/>
      <c r="M65" s="38"/>
      <c r="N65" s="38"/>
      <c r="O65" s="38"/>
      <c r="P65" s="38"/>
      <c r="Q65" s="46">
        <f t="shared" si="6"/>
        <v>-2.3333333333333357</v>
      </c>
      <c r="R65" s="81">
        <f t="shared" si="7"/>
        <v>2.6221889093709354E-2</v>
      </c>
      <c r="S65" s="81" cm="1">
        <f t="array" ref="S65">_xlfn.IFS(
    FALSE, N("Check if X1 shading is ON"),
    $S$47&lt;&gt;"x", NA(),
    FALSE, N("Check if case is 'LEFT' and x axis value less than z score"),
    AND($D$66 = "LEFT", $Q65 &lt; IF($H$66="", 0, $H$66)), $R65,
    FALSE, N("Check if case is 'RIGHT' and x axis value greater than z score"),
    AND($D$66 = "RIGHT", $Q65 &gt; IF($H$66="", 0, $H$66)), $R65,
    FALSE, N("Check if case is 'TWO' and both directions"),
    AND(
        $D$66 = "TWO",
        OR($Q65 &lt; -ABS($H$66), $Q65 &gt; ABS($H$67))
    ), $R65,
    FALSE, N("Default case: Return NA()"),
    TRUE, NA()
)</f>
        <v>2.6221889093709354E-2</v>
      </c>
      <c r="T65" s="81" t="e" cm="1">
        <f t="array" ref="T65">_xlfn.IFS(
    FALSE, N("Check if X1 shading is ON"),
    $S$47&lt;&gt;"x", NA(),
    FALSE, N("Check if case is 'LEFT' and x axis value less than z score"),
    AND($D$67 = "LEFT", $Q65 &lt; IF($H$67="", 0, $H$67)), $R65,
    FALSE, N("Check if case is 'RIGHT' and x axis value greater than z score"),
    AND($D$67 = "RIGHT", $Q65 &gt; IF($H$67="", 0, $H$67)), $R65,
    FALSE, N("Default case: Return NA()"),
    TRUE, NA()
)</f>
        <v>#N/A</v>
      </c>
      <c r="U65" s="81" cm="1">
        <f t="array" ref="U65">_xlfn.IFS(
    FALSE, N("Check if X1 shading is ON"),
    $U$47&lt;&gt;"x", NA(),
    FALSE, N("Check if case is 'LEFT' and x axis value less than z score"),
    AND($D$70 = "LEFT", $Q65 &lt; IF($H$70="", 0, $H$70)), $R65,
    FALSE, N("Check if case is 'RIGHT' and x axis value greater than z score"),
    AND($D$70 = "RIGHT", $Q65 &gt; IF($H$70="", 0, $H$70)), $R65,
    FALSE, N("Check if case is 'TWO' and both directions"),
    AND(
        $D$70 = "TWO",
        OR($Q65 &lt; -ABS($H$70), $Q65 &gt; ABS($H$70))
    ), $R65,
    FALSE, N("Default case: Return NA()"),
    TRUE, NA()
)</f>
        <v>2.6221889093709354E-2</v>
      </c>
      <c r="V65" s="38"/>
      <c r="W65" s="23">
        <v>1.6666666666666652</v>
      </c>
      <c r="X65" s="23">
        <v>6.2000000000000006E-2</v>
      </c>
      <c r="Y65" s="23">
        <f t="shared" si="1"/>
        <v>6.2000000000000006E-2</v>
      </c>
      <c r="Z65" s="23" t="str">
        <f t="shared" si="2"/>
        <v>x</v>
      </c>
    </row>
    <row r="66" spans="1:26" ht="16" x14ac:dyDescent="0.2">
      <c r="A66" s="41">
        <f>A57</f>
        <v>1</v>
      </c>
      <c r="B66" s="49" t="str">
        <f t="shared" ref="B66:C67" si="14">IF(B57=0,"",B57)</f>
        <v>normal pop</v>
      </c>
      <c r="C66" s="49" t="str">
        <f t="shared" si="14"/>
        <v>Logan</v>
      </c>
      <c r="D66" s="49" t="str" cm="1">
        <f t="array" ref="D66">_xlfn.IFS(
    D57=0, "",
    ISNUMBER(SEARCH("LEFT", D57)), "LEFT",
    ISNUMBER(SEARCH("RIGHT", D57)), "RIGHT",
    TRUE, D57
)</f>
        <v>LEFT</v>
      </c>
      <c r="E66" s="59">
        <f t="shared" ref="E66:I67" si="15">IF(E57=0,"",E57)</f>
        <v>76</v>
      </c>
      <c r="F66" s="60">
        <f t="shared" si="15"/>
        <v>5</v>
      </c>
      <c r="G66" s="59">
        <f t="shared" si="15"/>
        <v>86</v>
      </c>
      <c r="H66" s="61">
        <f t="shared" si="15"/>
        <v>2</v>
      </c>
      <c r="I66" s="6">
        <f t="shared" si="15"/>
        <v>0.97724986805182079</v>
      </c>
      <c r="J66" s="16"/>
      <c r="K66" s="16"/>
      <c r="L66" s="16"/>
      <c r="M66" s="38"/>
      <c r="N66" s="38"/>
      <c r="O66" s="38"/>
      <c r="P66" s="38"/>
      <c r="Q66" s="46">
        <f t="shared" si="6"/>
        <v>-2.2916666666666692</v>
      </c>
      <c r="R66" s="81">
        <f t="shared" si="7"/>
        <v>2.8874206565747223E-2</v>
      </c>
      <c r="S66" s="81" cm="1">
        <f t="array" ref="S66">_xlfn.IFS(
    FALSE, N("Check if X1 shading is ON"),
    $S$47&lt;&gt;"x", NA(),
    FALSE, N("Check if case is 'LEFT' and x axis value less than z score"),
    AND($D$66 = "LEFT", $Q66 &lt; IF($H$66="", 0, $H$66)), $R66,
    FALSE, N("Check if case is 'RIGHT' and x axis value greater than z score"),
    AND($D$66 = "RIGHT", $Q66 &gt; IF($H$66="", 0, $H$66)), $R66,
    FALSE, N("Check if case is 'TWO' and both directions"),
    AND(
        $D$66 = "TWO",
        OR($Q66 &lt; -ABS($H$66), $Q66 &gt; ABS($H$67))
    ), $R66,
    FALSE, N("Default case: Return NA()"),
    TRUE, NA()
)</f>
        <v>2.8874206565747223E-2</v>
      </c>
      <c r="T66" s="81" t="e" cm="1">
        <f t="array" ref="T66">_xlfn.IFS(
    FALSE, N("Check if X1 shading is ON"),
    $S$47&lt;&gt;"x", NA(),
    FALSE, N("Check if case is 'LEFT' and x axis value less than z score"),
    AND($D$67 = "LEFT", $Q66 &lt; IF($H$67="", 0, $H$67)), $R66,
    FALSE, N("Check if case is 'RIGHT' and x axis value greater than z score"),
    AND($D$67 = "RIGHT", $Q66 &gt; IF($H$67="", 0, $H$67)), $R66,
    FALSE, N("Default case: Return NA()"),
    TRUE, NA()
)</f>
        <v>#N/A</v>
      </c>
      <c r="U66" s="81" cm="1">
        <f t="array" ref="U66">_xlfn.IFS(
    FALSE, N("Check if X1 shading is ON"),
    $U$47&lt;&gt;"x", NA(),
    FALSE, N("Check if case is 'LEFT' and x axis value less than z score"),
    AND($D$70 = "LEFT", $Q66 &lt; IF($H$70="", 0, $H$70)), $R66,
    FALSE, N("Check if case is 'RIGHT' and x axis value greater than z score"),
    AND($D$70 = "RIGHT", $Q66 &gt; IF($H$70="", 0, $H$70)), $R66,
    FALSE, N("Check if case is 'TWO' and both directions"),
    AND(
        $D$70 = "TWO",
        OR($Q66 &lt; -ABS($H$70), $Q66 &gt; ABS($H$70))
    ), $R66,
    FALSE, N("Default case: Return NA()"),
    TRUE, NA()
)</f>
        <v>2.8874206565747223E-2</v>
      </c>
      <c r="V66" s="38"/>
      <c r="W66" s="23">
        <v>1.8333333333333321</v>
      </c>
      <c r="X66" s="23">
        <v>6.2000000000000006E-2</v>
      </c>
      <c r="Y66" s="23">
        <f t="shared" si="1"/>
        <v>6.2000000000000006E-2</v>
      </c>
      <c r="Z66" s="23" t="str">
        <f t="shared" si="2"/>
        <v>x</v>
      </c>
    </row>
    <row r="67" spans="1:26" ht="16" x14ac:dyDescent="0.2">
      <c r="A67" s="41">
        <f>A58</f>
        <v>0</v>
      </c>
      <c r="B67" s="49" t="str">
        <f t="shared" si="14"/>
        <v/>
      </c>
      <c r="C67" s="49" t="str">
        <f t="shared" si="14"/>
        <v/>
      </c>
      <c r="D67" s="49" t="str" cm="1">
        <f t="array" ref="D67">_xlfn.IFS(
    D58=0, "",
    ISNUMBER(SEARCH("LEFT", D58)), "LEFT",
    ISNUMBER(SEARCH("RIGHT", D58)), "RIGHT",
    TRUE, D58
)</f>
        <v/>
      </c>
      <c r="E67" s="59" t="str">
        <f t="shared" si="15"/>
        <v/>
      </c>
      <c r="F67" s="60" t="str">
        <f t="shared" si="15"/>
        <v/>
      </c>
      <c r="G67" s="59" t="str">
        <f>IF(G58=0,"",G58)</f>
        <v/>
      </c>
      <c r="H67" s="61" t="str">
        <f>IF(H58=0,"",H58)</f>
        <v/>
      </c>
      <c r="I67" s="6" t="str">
        <f>IF(I58=0,"",I58)</f>
        <v/>
      </c>
      <c r="J67" s="38"/>
      <c r="K67" s="16"/>
      <c r="L67" s="16"/>
      <c r="M67" s="38"/>
      <c r="N67" s="38"/>
      <c r="O67" s="38"/>
      <c r="P67" s="38"/>
      <c r="Q67" s="46">
        <f t="shared" si="6"/>
        <v>-2.2500000000000027</v>
      </c>
      <c r="R67" s="81">
        <f t="shared" si="7"/>
        <v>3.1739651835667224E-2</v>
      </c>
      <c r="S67" s="81" cm="1">
        <f t="array" ref="S67">_xlfn.IFS(
    FALSE, N("Check if X1 shading is ON"),
    $S$47&lt;&gt;"x", NA(),
    FALSE, N("Check if case is 'LEFT' and x axis value less than z score"),
    AND($D$66 = "LEFT", $Q67 &lt; IF($H$66="", 0, $H$66)), $R67,
    FALSE, N("Check if case is 'RIGHT' and x axis value greater than z score"),
    AND($D$66 = "RIGHT", $Q67 &gt; IF($H$66="", 0, $H$66)), $R67,
    FALSE, N("Check if case is 'TWO' and both directions"),
    AND(
        $D$66 = "TWO",
        OR($Q67 &lt; -ABS($H$66), $Q67 &gt; ABS($H$67))
    ), $R67,
    FALSE, N("Default case: Return NA()"),
    TRUE, NA()
)</f>
        <v>3.1739651835667224E-2</v>
      </c>
      <c r="T67" s="81" t="e" cm="1">
        <f t="array" ref="T67">_xlfn.IFS(
    FALSE, N("Check if X1 shading is ON"),
    $S$47&lt;&gt;"x", NA(),
    FALSE, N("Check if case is 'LEFT' and x axis value less than z score"),
    AND($D$67 = "LEFT", $Q67 &lt; IF($H$67="", 0, $H$67)), $R67,
    FALSE, N("Check if case is 'RIGHT' and x axis value greater than z score"),
    AND($D$67 = "RIGHT", $Q67 &gt; IF($H$67="", 0, $H$67)), $R67,
    FALSE, N("Default case: Return NA()"),
    TRUE, NA()
)</f>
        <v>#N/A</v>
      </c>
      <c r="U67" s="81" cm="1">
        <f t="array" ref="U67">_xlfn.IFS(
    FALSE, N("Check if X1 shading is ON"),
    $U$47&lt;&gt;"x", NA(),
    FALSE, N("Check if case is 'LEFT' and x axis value less than z score"),
    AND($D$70 = "LEFT", $Q67 &lt; IF($H$70="", 0, $H$70)), $R67,
    FALSE, N("Check if case is 'RIGHT' and x axis value greater than z score"),
    AND($D$70 = "RIGHT", $Q67 &gt; IF($H$70="", 0, $H$70)), $R67,
    FALSE, N("Check if case is 'TWO' and both directions"),
    AND(
        $D$70 = "TWO",
        OR($Q67 &lt; -ABS($H$70), $Q67 &gt; ABS($H$70))
    ), $R67,
    FALSE, N("Default case: Return NA()"),
    TRUE, NA()
)</f>
        <v>3.1739651835667224E-2</v>
      </c>
      <c r="V67" s="38"/>
      <c r="W67" s="23">
        <v>-1.6666666666666696</v>
      </c>
      <c r="X67" s="23">
        <v>8.6000000000000007E-2</v>
      </c>
      <c r="Y67" s="23">
        <f t="shared" si="1"/>
        <v>8.6000000000000007E-2</v>
      </c>
      <c r="Z67" s="23" t="str">
        <f t="shared" si="2"/>
        <v>x</v>
      </c>
    </row>
    <row r="68" spans="1:26" ht="16" x14ac:dyDescent="0.2">
      <c r="A68" s="39"/>
      <c r="B68" s="16"/>
      <c r="C68" s="16"/>
      <c r="D68" s="25" t="str">
        <f>IF(AND(D66="left",D67="right"),"TWO","")</f>
        <v/>
      </c>
      <c r="E68" s="16"/>
      <c r="F68" s="16"/>
      <c r="G68" s="16"/>
      <c r="H68" s="16"/>
      <c r="I68" s="16"/>
      <c r="J68" s="38"/>
      <c r="K68" s="16" t="s">
        <v>246</v>
      </c>
      <c r="L68" s="16"/>
      <c r="M68" s="38"/>
      <c r="N68" s="38"/>
      <c r="O68" s="38"/>
      <c r="P68" s="38"/>
      <c r="Q68" s="46">
        <f t="shared" si="6"/>
        <v>-2.2083333333333361</v>
      </c>
      <c r="R68" s="81">
        <f t="shared" si="7"/>
        <v>3.482894138763417E-2</v>
      </c>
      <c r="S68" s="81" cm="1">
        <f t="array" ref="S68">_xlfn.IFS(
    FALSE, N("Check if X1 shading is ON"),
    $S$47&lt;&gt;"x", NA(),
    FALSE, N("Check if case is 'LEFT' and x axis value less than z score"),
    AND($D$66 = "LEFT", $Q68 &lt; IF($H$66="", 0, $H$66)), $R68,
    FALSE, N("Check if case is 'RIGHT' and x axis value greater than z score"),
    AND($D$66 = "RIGHT", $Q68 &gt; IF($H$66="", 0, $H$66)), $R68,
    FALSE, N("Check if case is 'TWO' and both directions"),
    AND(
        $D$66 = "TWO",
        OR($Q68 &lt; -ABS($H$66), $Q68 &gt; ABS($H$67))
    ), $R68,
    FALSE, N("Default case: Return NA()"),
    TRUE, NA()
)</f>
        <v>3.482894138763417E-2</v>
      </c>
      <c r="T68" s="81" t="e" cm="1">
        <f t="array" ref="T68">_xlfn.IFS(
    FALSE, N("Check if X1 shading is ON"),
    $S$47&lt;&gt;"x", NA(),
    FALSE, N("Check if case is 'LEFT' and x axis value less than z score"),
    AND($D$67 = "LEFT", $Q68 &lt; IF($H$67="", 0, $H$67)), $R68,
    FALSE, N("Check if case is 'RIGHT' and x axis value greater than z score"),
    AND($D$67 = "RIGHT", $Q68 &gt; IF($H$67="", 0, $H$67)), $R68,
    FALSE, N("Default case: Return NA()"),
    TRUE, NA()
)</f>
        <v>#N/A</v>
      </c>
      <c r="U68" s="81" cm="1">
        <f t="array" ref="U68">_xlfn.IFS(
    FALSE, N("Check if X1 shading is ON"),
    $U$47&lt;&gt;"x", NA(),
    FALSE, N("Check if case is 'LEFT' and x axis value less than z score"),
    AND($D$70 = "LEFT", $Q68 &lt; IF($H$70="", 0, $H$70)), $R68,
    FALSE, N("Check if case is 'RIGHT' and x axis value greater than z score"),
    AND($D$70 = "RIGHT", $Q68 &gt; IF($H$70="", 0, $H$70)), $R68,
    FALSE, N("Check if case is 'TWO' and both directions"),
    AND(
        $D$70 = "TWO",
        OR($Q68 &lt; -ABS($H$70), $Q68 &gt; ABS($H$70))
    ), $R68,
    FALSE, N("Default case: Return NA()"),
    TRUE, NA()
)</f>
        <v>3.482894138763417E-2</v>
      </c>
      <c r="V68" s="38"/>
      <c r="W68" s="23">
        <v>-1.5000000000000027</v>
      </c>
      <c r="X68" s="23">
        <v>8.6000000000000007E-2</v>
      </c>
      <c r="Y68" s="23">
        <f t="shared" ref="Y68:Y131" si="16">IF($Y$2="x",X68,NA())</f>
        <v>8.6000000000000007E-2</v>
      </c>
      <c r="Z68" s="23" t="str">
        <f t="shared" ref="Z68:Z131" si="17">IF($G$65="","",$G$65)</f>
        <v>x</v>
      </c>
    </row>
    <row r="69" spans="1:26" ht="16" x14ac:dyDescent="0.2">
      <c r="A69" s="39"/>
      <c r="B69" s="16"/>
      <c r="C69" s="16"/>
      <c r="D69" s="49" t="str" cm="1">
        <f t="array" ref="D69">_xlfn.IFS(
    ISNUMBER(SEARCH("0", D60)), 0,
    D60="", 0,
    ISNUMBER(SEARCH("x", D60)), "x",
    TRUE, "x"
)</f>
        <v>x</v>
      </c>
      <c r="E69" s="49" t="str" cm="1">
        <f t="array" ref="E69">_xlfn.IFS(
    ISNUMBER(SEARCH("0", E60)), 0,
    E60="", 0,
    ISNUMBER(SEARCH("x", E60)), "x",
    TRUE, "x"
)</f>
        <v>x</v>
      </c>
      <c r="F69" s="49" t="str" cm="1">
        <f t="array" ref="F69">_xlfn.IFS(
    ISNUMBER(SEARCH("0", F60)), 0,
    F60="", 0,
    ISNUMBER(SEARCH("x", F60)), "x",
    TRUE, "x"
)</f>
        <v>x</v>
      </c>
      <c r="G69" s="49" t="str" cm="1">
        <f t="array" ref="G69">_xlfn.IFS(
    ISNUMBER(SEARCH("0", G60)), 0,
    G60="", 0,
    ISNUMBER(SEARCH("x", G60)), "x",
    TRUE, "x"
)</f>
        <v>x</v>
      </c>
      <c r="H69" s="49" t="str" cm="1">
        <f t="array" ref="H69">_xlfn.IFS(
    ISNUMBER(SEARCH("0", H60)), 0,
    H60="", 0,
    ISNUMBER(SEARCH("x", H60)), "x",
    TRUE, "x"
)</f>
        <v>x</v>
      </c>
      <c r="I69" s="49" t="str" cm="1">
        <f t="array" ref="I69">_xlfn.IFS(
    ISNUMBER(SEARCH("0", I60)), 0,
    I60="", 0,
    ISNUMBER(SEARCH("x", I60)), "x",
    TRUE, "x"
)</f>
        <v>x</v>
      </c>
      <c r="J69" s="38"/>
      <c r="K69" s="41" t="s">
        <v>44</v>
      </c>
      <c r="L69" s="92" t="s">
        <v>250</v>
      </c>
      <c r="M69" s="38"/>
      <c r="N69" s="38"/>
      <c r="O69" s="38"/>
      <c r="P69" s="38"/>
      <c r="Q69" s="46">
        <f t="shared" si="6"/>
        <v>-2.1666666666666696</v>
      </c>
      <c r="R69" s="81">
        <f t="shared" si="7"/>
        <v>3.8152623506417724E-2</v>
      </c>
      <c r="S69" s="81" cm="1">
        <f t="array" ref="S69">_xlfn.IFS(
    FALSE, N("Check if X1 shading is ON"),
    $S$47&lt;&gt;"x", NA(),
    FALSE, N("Check if case is 'LEFT' and x axis value less than z score"),
    AND($D$66 = "LEFT", $Q69 &lt; IF($H$66="", 0, $H$66)), $R69,
    FALSE, N("Check if case is 'RIGHT' and x axis value greater than z score"),
    AND($D$66 = "RIGHT", $Q69 &gt; IF($H$66="", 0, $H$66)), $R69,
    FALSE, N("Check if case is 'TWO' and both directions"),
    AND(
        $D$66 = "TWO",
        OR($Q69 &lt; -ABS($H$66), $Q69 &gt; ABS($H$67))
    ), $R69,
    FALSE, N("Default case: Return NA()"),
    TRUE, NA()
)</f>
        <v>3.8152623506417724E-2</v>
      </c>
      <c r="T69" s="81" t="e" cm="1">
        <f t="array" ref="T69">_xlfn.IFS(
    FALSE, N("Check if X1 shading is ON"),
    $S$47&lt;&gt;"x", NA(),
    FALSE, N("Check if case is 'LEFT' and x axis value less than z score"),
    AND($D$67 = "LEFT", $Q69 &lt; IF($H$67="", 0, $H$67)), $R69,
    FALSE, N("Check if case is 'RIGHT' and x axis value greater than z score"),
    AND($D$67 = "RIGHT", $Q69 &gt; IF($H$67="", 0, $H$67)), $R69,
    FALSE, N("Default case: Return NA()"),
    TRUE, NA()
)</f>
        <v>#N/A</v>
      </c>
      <c r="U69" s="81" cm="1">
        <f t="array" ref="U69">_xlfn.IFS(
    FALSE, N("Check if X1 shading is ON"),
    $U$47&lt;&gt;"x", NA(),
    FALSE, N("Check if case is 'LEFT' and x axis value less than z score"),
    AND($D$70 = "LEFT", $Q69 &lt; IF($H$70="", 0, $H$70)), $R69,
    FALSE, N("Check if case is 'RIGHT' and x axis value greater than z score"),
    AND($D$70 = "RIGHT", $Q69 &gt; IF($H$70="", 0, $H$70)), $R69,
    FALSE, N("Check if case is 'TWO' and both directions"),
    AND(
        $D$70 = "TWO",
        OR($Q69 &lt; -ABS($H$70), $Q69 &gt; ABS($H$70))
    ), $R69,
    FALSE, N("Default case: Return NA()"),
    TRUE, NA()
)</f>
        <v>3.8152623506417724E-2</v>
      </c>
      <c r="V69" s="38"/>
      <c r="W69" s="23">
        <v>-1.3333333333333357</v>
      </c>
      <c r="X69" s="23">
        <v>8.6000000000000007E-2</v>
      </c>
      <c r="Y69" s="23">
        <f t="shared" si="16"/>
        <v>8.6000000000000007E-2</v>
      </c>
      <c r="Z69" s="23" t="str">
        <f t="shared" si="17"/>
        <v>x</v>
      </c>
    </row>
    <row r="70" spans="1:26" ht="16" x14ac:dyDescent="0.2">
      <c r="A70" s="41">
        <f>A61</f>
        <v>1</v>
      </c>
      <c r="B70" s="49" t="str">
        <f t="shared" ref="B70:C70" si="18">IF(B61=0,"",B61)</f>
        <v>normal pop</v>
      </c>
      <c r="C70" s="49" t="str">
        <f t="shared" si="18"/>
        <v>Priya</v>
      </c>
      <c r="D70" s="49" t="str" cm="1">
        <f t="array" ref="D70">_xlfn.IFS(
    D61=0, "",
    ISNUMBER(SEARCH("LEFT", D61)), "LEFT",
    ISNUMBER(SEARCH("RIGHT", D61)), "RIGHT",
    TRUE, D61
)</f>
        <v>LEFT</v>
      </c>
      <c r="E70" s="59">
        <f t="shared" ref="E70:I70" si="19">IF(E61=0,"",E61)</f>
        <v>81</v>
      </c>
      <c r="F70" s="60">
        <f t="shared" si="19"/>
        <v>6</v>
      </c>
      <c r="G70" s="59">
        <f t="shared" si="19"/>
        <v>90</v>
      </c>
      <c r="H70" s="61">
        <f t="shared" si="19"/>
        <v>1.5</v>
      </c>
      <c r="I70" s="6">
        <f t="shared" si="19"/>
        <v>0.93319279873114191</v>
      </c>
      <c r="J70" s="38"/>
      <c r="K70" s="128" t="s">
        <v>252</v>
      </c>
      <c r="L70" s="92" t="s">
        <v>253</v>
      </c>
      <c r="M70" s="38"/>
      <c r="N70" s="38"/>
      <c r="O70" s="38"/>
      <c r="P70" s="38"/>
      <c r="Q70" s="46">
        <f t="shared" si="6"/>
        <v>-2.1250000000000031</v>
      </c>
      <c r="R70" s="81">
        <f t="shared" si="7"/>
        <v>4.1720985256338335E-2</v>
      </c>
      <c r="S70" s="81" cm="1">
        <f t="array" ref="S70">_xlfn.IFS(
    FALSE, N("Check if X1 shading is ON"),
    $S$47&lt;&gt;"x", NA(),
    FALSE, N("Check if case is 'LEFT' and x axis value less than z score"),
    AND($D$66 = "LEFT", $Q70 &lt; IF($H$66="", 0, $H$66)), $R70,
    FALSE, N("Check if case is 'RIGHT' and x axis value greater than z score"),
    AND($D$66 = "RIGHT", $Q70 &gt; IF($H$66="", 0, $H$66)), $R70,
    FALSE, N("Check if case is 'TWO' and both directions"),
    AND(
        $D$66 = "TWO",
        OR($Q70 &lt; -ABS($H$66), $Q70 &gt; ABS($H$67))
    ), $R70,
    FALSE, N("Default case: Return NA()"),
    TRUE, NA()
)</f>
        <v>4.1720985256338335E-2</v>
      </c>
      <c r="T70" s="81" t="e" cm="1">
        <f t="array" ref="T70">_xlfn.IFS(
    FALSE, N("Check if X1 shading is ON"),
    $S$47&lt;&gt;"x", NA(),
    FALSE, N("Check if case is 'LEFT' and x axis value less than z score"),
    AND($D$67 = "LEFT", $Q70 &lt; IF($H$67="", 0, $H$67)), $R70,
    FALSE, N("Check if case is 'RIGHT' and x axis value greater than z score"),
    AND($D$67 = "RIGHT", $Q70 &gt; IF($H$67="", 0, $H$67)), $R70,
    FALSE, N("Default case: Return NA()"),
    TRUE, NA()
)</f>
        <v>#N/A</v>
      </c>
      <c r="U70" s="81" cm="1">
        <f t="array" ref="U70">_xlfn.IFS(
    FALSE, N("Check if X1 shading is ON"),
    $U$47&lt;&gt;"x", NA(),
    FALSE, N("Check if case is 'LEFT' and x axis value less than z score"),
    AND($D$70 = "LEFT", $Q70 &lt; IF($H$70="", 0, $H$70)), $R70,
    FALSE, N("Check if case is 'RIGHT' and x axis value greater than z score"),
    AND($D$70 = "RIGHT", $Q70 &gt; IF($H$70="", 0, $H$70)), $R70,
    FALSE, N("Check if case is 'TWO' and both directions"),
    AND(
        $D$70 = "TWO",
        OR($Q70 &lt; -ABS($H$70), $Q70 &gt; ABS($H$70))
    ), $R70,
    FALSE, N("Default case: Return NA()"),
    TRUE, NA()
)</f>
        <v>4.1720985256338335E-2</v>
      </c>
      <c r="V70" s="38"/>
      <c r="W70" s="23">
        <v>-1.1666666666666687</v>
      </c>
      <c r="X70" s="23">
        <v>8.6000000000000007E-2</v>
      </c>
      <c r="Y70" s="23">
        <f t="shared" si="16"/>
        <v>8.6000000000000007E-2</v>
      </c>
      <c r="Z70" s="23" t="str">
        <f t="shared" si="17"/>
        <v>x</v>
      </c>
    </row>
    <row r="71" spans="1:26" ht="16" x14ac:dyDescent="0.2">
      <c r="A71" s="39"/>
      <c r="B71" s="53"/>
      <c r="C71" s="53"/>
      <c r="D71" s="16"/>
      <c r="E71" s="16"/>
      <c r="F71" s="16"/>
      <c r="G71" s="16"/>
      <c r="H71" s="16"/>
      <c r="I71" s="16"/>
      <c r="J71" s="38"/>
      <c r="K71" s="41" t="s">
        <v>256</v>
      </c>
      <c r="L71" s="92" t="s">
        <v>257</v>
      </c>
      <c r="M71" s="38"/>
      <c r="N71" s="38"/>
      <c r="O71" s="38"/>
      <c r="P71" s="38"/>
      <c r="Q71" s="46">
        <f t="shared" si="6"/>
        <v>-2.0833333333333366</v>
      </c>
      <c r="R71" s="81">
        <f t="shared" si="7"/>
        <v>4.5543952872905295E-2</v>
      </c>
      <c r="S71" s="81" cm="1">
        <f t="array" ref="S71">_xlfn.IFS(
    FALSE, N("Check if X1 shading is ON"),
    $S$47&lt;&gt;"x", NA(),
    FALSE, N("Check if case is 'LEFT' and x axis value less than z score"),
    AND($D$66 = "LEFT", $Q71 &lt; IF($H$66="", 0, $H$66)), $R71,
    FALSE, N("Check if case is 'RIGHT' and x axis value greater than z score"),
    AND($D$66 = "RIGHT", $Q71 &gt; IF($H$66="", 0, $H$66)), $R71,
    FALSE, N("Check if case is 'TWO' and both directions"),
    AND(
        $D$66 = "TWO",
        OR($Q71 &lt; -ABS($H$66), $Q71 &gt; ABS($H$67))
    ), $R71,
    FALSE, N("Default case: Return NA()"),
    TRUE, NA()
)</f>
        <v>4.5543952872905295E-2</v>
      </c>
      <c r="T71" s="81" t="e" cm="1">
        <f t="array" ref="T71">_xlfn.IFS(
    FALSE, N("Check if X1 shading is ON"),
    $S$47&lt;&gt;"x", NA(),
    FALSE, N("Check if case is 'LEFT' and x axis value less than z score"),
    AND($D$67 = "LEFT", $Q71 &lt; IF($H$67="", 0, $H$67)), $R71,
    FALSE, N("Check if case is 'RIGHT' and x axis value greater than z score"),
    AND($D$67 = "RIGHT", $Q71 &gt; IF($H$67="", 0, $H$67)), $R71,
    FALSE, N("Default case: Return NA()"),
    TRUE, NA()
)</f>
        <v>#N/A</v>
      </c>
      <c r="U71" s="81" cm="1">
        <f t="array" ref="U71">_xlfn.IFS(
    FALSE, N("Check if X1 shading is ON"),
    $U$47&lt;&gt;"x", NA(),
    FALSE, N("Check if case is 'LEFT' and x axis value less than z score"),
    AND($D$70 = "LEFT", $Q71 &lt; IF($H$70="", 0, $H$70)), $R71,
    FALSE, N("Check if case is 'RIGHT' and x axis value greater than z score"),
    AND($D$70 = "RIGHT", $Q71 &gt; IF($H$70="", 0, $H$70)), $R71,
    FALSE, N("Check if case is 'TWO' and both directions"),
    AND(
        $D$70 = "TWO",
        OR($Q71 &lt; -ABS($H$70), $Q71 &gt; ABS($H$70))
    ), $R71,
    FALSE, N("Default case: Return NA()"),
    TRUE, NA()
)</f>
        <v>4.5543952872905295E-2</v>
      </c>
      <c r="V71" s="38"/>
      <c r="W71" s="23">
        <v>-0.83333333333333526</v>
      </c>
      <c r="X71" s="23">
        <v>8.6000000000000007E-2</v>
      </c>
      <c r="Y71" s="23">
        <f t="shared" si="16"/>
        <v>8.6000000000000007E-2</v>
      </c>
      <c r="Z71" s="23" t="str">
        <f t="shared" si="17"/>
        <v>x</v>
      </c>
    </row>
    <row r="72" spans="1:26" ht="16" x14ac:dyDescent="0.2">
      <c r="A72" s="39"/>
      <c r="B72" s="39"/>
      <c r="C72" s="39"/>
      <c r="D72" s="39"/>
      <c r="E72" s="121"/>
      <c r="F72" s="121"/>
      <c r="G72" s="121"/>
      <c r="H72" s="46"/>
      <c r="I72" s="47"/>
      <c r="J72" s="38"/>
      <c r="K72" s="41" t="s">
        <v>13</v>
      </c>
      <c r="L72" s="16"/>
      <c r="M72" s="38"/>
      <c r="N72" s="38"/>
      <c r="O72" s="38"/>
      <c r="P72" s="38"/>
      <c r="Q72" s="46">
        <f t="shared" si="6"/>
        <v>-2.0416666666666701</v>
      </c>
      <c r="R72" s="81">
        <f t="shared" si="7"/>
        <v>4.9630986023358713E-2</v>
      </c>
      <c r="S72" s="81" cm="1">
        <f t="array" ref="S72">_xlfn.IFS(
    FALSE, N("Check if X1 shading is ON"),
    $S$47&lt;&gt;"x", NA(),
    FALSE, N("Check if case is 'LEFT' and x axis value less than z score"),
    AND($D$66 = "LEFT", $Q72 &lt; IF($H$66="", 0, $H$66)), $R72,
    FALSE, N("Check if case is 'RIGHT' and x axis value greater than z score"),
    AND($D$66 = "RIGHT", $Q72 &gt; IF($H$66="", 0, $H$66)), $R72,
    FALSE, N("Check if case is 'TWO' and both directions"),
    AND(
        $D$66 = "TWO",
        OR($Q72 &lt; -ABS($H$66), $Q72 &gt; ABS($H$67))
    ), $R72,
    FALSE, N("Default case: Return NA()"),
    TRUE, NA()
)</f>
        <v>4.9630986023358713E-2</v>
      </c>
      <c r="T72" s="81" t="e" cm="1">
        <f t="array" ref="T72">_xlfn.IFS(
    FALSE, N("Check if X1 shading is ON"),
    $S$47&lt;&gt;"x", NA(),
    FALSE, N("Check if case is 'LEFT' and x axis value less than z score"),
    AND($D$67 = "LEFT", $Q72 &lt; IF($H$67="", 0, $H$67)), $R72,
    FALSE, N("Check if case is 'RIGHT' and x axis value greater than z score"),
    AND($D$67 = "RIGHT", $Q72 &gt; IF($H$67="", 0, $H$67)), $R72,
    FALSE, N("Default case: Return NA()"),
    TRUE, NA()
)</f>
        <v>#N/A</v>
      </c>
      <c r="U72" s="81" cm="1">
        <f t="array" ref="U72">_xlfn.IFS(
    FALSE, N("Check if X1 shading is ON"),
    $U$47&lt;&gt;"x", NA(),
    FALSE, N("Check if case is 'LEFT' and x axis value less than z score"),
    AND($D$70 = "LEFT", $Q72 &lt; IF($H$70="", 0, $H$70)), $R72,
    FALSE, N("Check if case is 'RIGHT' and x axis value greater than z score"),
    AND($D$70 = "RIGHT", $Q72 &gt; IF($H$70="", 0, $H$70)), $R72,
    FALSE, N("Check if case is 'TWO' and both directions"),
    AND(
        $D$70 = "TWO",
        OR($Q72 &lt; -ABS($H$70), $Q72 &gt; ABS($H$70))
    ), $R72,
    FALSE, N("Default case: Return NA()"),
    TRUE, NA()
)</f>
        <v>4.9630986023358713E-2</v>
      </c>
      <c r="V72" s="38"/>
      <c r="W72" s="23">
        <v>-0.66666666666666874</v>
      </c>
      <c r="X72" s="23">
        <v>8.6000000000000007E-2</v>
      </c>
      <c r="Y72" s="23">
        <f t="shared" si="16"/>
        <v>8.6000000000000007E-2</v>
      </c>
      <c r="Z72" s="23" t="str">
        <f t="shared" si="17"/>
        <v>x</v>
      </c>
    </row>
    <row r="73" spans="1:26" ht="51" x14ac:dyDescent="0.2">
      <c r="A73" s="45" t="s">
        <v>264</v>
      </c>
      <c r="B73" s="39" t="str">
        <f>I65</f>
        <v>P(x)</v>
      </c>
      <c r="C73" s="38"/>
      <c r="D73" s="38"/>
      <c r="E73" s="38" t="str">
        <f>IF(I65="","",B73 &amp; D74 &amp;  D75)</f>
        <v>P(x)</v>
      </c>
      <c r="F73" s="111" t="s">
        <v>266</v>
      </c>
      <c r="G73" s="39" t="s">
        <v>44</v>
      </c>
      <c r="H73" s="39" t="s">
        <v>267</v>
      </c>
      <c r="I73" s="47" t="s">
        <v>268</v>
      </c>
      <c r="J73" s="38"/>
      <c r="K73" s="41" t="s">
        <v>3</v>
      </c>
      <c r="L73" s="16"/>
      <c r="M73" s="128" t="s">
        <v>457</v>
      </c>
      <c r="N73" s="38"/>
      <c r="O73" s="38"/>
      <c r="P73" s="38"/>
      <c r="Q73" s="46">
        <f t="shared" si="6"/>
        <v>-2.0000000000000036</v>
      </c>
      <c r="R73" s="81">
        <f t="shared" si="7"/>
        <v>5.3990966513187674E-2</v>
      </c>
      <c r="S73" s="81" cm="1">
        <f t="array" ref="S73">_xlfn.IFS(
    FALSE, N("Check if X1 shading is ON"),
    $S$47&lt;&gt;"x", NA(),
    FALSE, N("Check if case is 'LEFT' and x axis value less than z score"),
    AND($D$66 = "LEFT", $Q73 &lt; IF($H$66="", 0, $H$66)), $R73,
    FALSE, N("Check if case is 'RIGHT' and x axis value greater than z score"),
    AND($D$66 = "RIGHT", $Q73 &gt; IF($H$66="", 0, $H$66)), $R73,
    FALSE, N("Check if case is 'TWO' and both directions"),
    AND(
        $D$66 = "TWO",
        OR($Q73 &lt; -ABS($H$66), $Q73 &gt; ABS($H$67))
    ), $R73,
    FALSE, N("Default case: Return NA()"),
    TRUE, NA()
)</f>
        <v>5.3990966513187674E-2</v>
      </c>
      <c r="T73" s="81" t="e" cm="1">
        <f t="array" ref="T73">_xlfn.IFS(
    FALSE, N("Check if X1 shading is ON"),
    $S$47&lt;&gt;"x", NA(),
    FALSE, N("Check if case is 'LEFT' and x axis value less than z score"),
    AND($D$67 = "LEFT", $Q73 &lt; IF($H$67="", 0, $H$67)), $R73,
    FALSE, N("Check if case is 'RIGHT' and x axis value greater than z score"),
    AND($D$67 = "RIGHT", $Q73 &gt; IF($H$67="", 0, $H$67)), $R73,
    FALSE, N("Default case: Return NA()"),
    TRUE, NA()
)</f>
        <v>#N/A</v>
      </c>
      <c r="U73" s="81" cm="1">
        <f t="array" ref="U73">_xlfn.IFS(
    FALSE, N("Check if X1 shading is ON"),
    $U$47&lt;&gt;"x", NA(),
    FALSE, N("Check if case is 'LEFT' and x axis value less than z score"),
    AND($D$70 = "LEFT", $Q73 &lt; IF($H$70="", 0, $H$70)), $R73,
    FALSE, N("Check if case is 'RIGHT' and x axis value greater than z score"),
    AND($D$70 = "RIGHT", $Q73 &gt; IF($H$70="", 0, $H$70)), $R73,
    FALSE, N("Check if case is 'TWO' and both directions"),
    AND(
        $D$70 = "TWO",
        OR($Q73 &lt; -ABS($H$70), $Q73 &gt; ABS($H$70))
    ), $R73,
    FALSE, N("Default case: Return NA()"),
    TRUE, NA()
)</f>
        <v>5.3990966513187674E-2</v>
      </c>
      <c r="V73" s="38"/>
      <c r="W73" s="23">
        <v>-0.50000000000000222</v>
      </c>
      <c r="X73" s="23">
        <v>8.6000000000000007E-2</v>
      </c>
      <c r="Y73" s="23">
        <f t="shared" si="16"/>
        <v>8.6000000000000007E-2</v>
      </c>
      <c r="Z73" s="23" t="str">
        <f t="shared" si="17"/>
        <v>x</v>
      </c>
    </row>
    <row r="74" spans="1:26" ht="16" x14ac:dyDescent="0.2">
      <c r="A74" s="39"/>
      <c r="B74" s="39" t="str">
        <f>A65</f>
        <v>n</v>
      </c>
      <c r="C74" s="39">
        <f>A66</f>
        <v>1</v>
      </c>
      <c r="D74" s="38" t="str">
        <f>IF(B73&lt;&gt;"P(x)"," "&amp;B74&amp;"="&amp;C74,"")</f>
        <v/>
      </c>
      <c r="E74" s="38"/>
      <c r="F74" s="23"/>
      <c r="G74" s="23">
        <v>0</v>
      </c>
      <c r="H74" s="23">
        <v>0.04</v>
      </c>
      <c r="I74" s="23" t="s">
        <v>3</v>
      </c>
      <c r="J74" s="16"/>
      <c r="K74" s="41" t="s">
        <v>272</v>
      </c>
      <c r="L74" s="16"/>
      <c r="M74" s="38"/>
      <c r="N74" s="38"/>
      <c r="O74" s="38"/>
      <c r="P74" s="38"/>
      <c r="Q74" s="46">
        <f t="shared" si="6"/>
        <v>-1.9583333333333368</v>
      </c>
      <c r="R74" s="81">
        <f t="shared" si="7"/>
        <v>5.8632082139484169E-2</v>
      </c>
      <c r="S74" s="81" cm="1">
        <f t="array" ref="S74">_xlfn.IFS(
    FALSE, N("Check if X1 shading is ON"),
    $S$47&lt;&gt;"x", NA(),
    FALSE, N("Check if case is 'LEFT' and x axis value less than z score"),
    AND($D$66 = "LEFT", $Q74 &lt; IF($H$66="", 0, $H$66)), $R74,
    FALSE, N("Check if case is 'RIGHT' and x axis value greater than z score"),
    AND($D$66 = "RIGHT", $Q74 &gt; IF($H$66="", 0, $H$66)), $R74,
    FALSE, N("Check if case is 'TWO' and both directions"),
    AND(
        $D$66 = "TWO",
        OR($Q74 &lt; -ABS($H$66), $Q74 &gt; ABS($H$67))
    ), $R74,
    FALSE, N("Default case: Return NA()"),
    TRUE, NA()
)</f>
        <v>5.8632082139484169E-2</v>
      </c>
      <c r="T74" s="81" t="e" cm="1">
        <f t="array" ref="T74">_xlfn.IFS(
    FALSE, N("Check if X1 shading is ON"),
    $S$47&lt;&gt;"x", NA(),
    FALSE, N("Check if case is 'LEFT' and x axis value less than z score"),
    AND($D$67 = "LEFT", $Q74 &lt; IF($H$67="", 0, $H$67)), $R74,
    FALSE, N("Check if case is 'RIGHT' and x axis value greater than z score"),
    AND($D$67 = "RIGHT", $Q74 &gt; IF($H$67="", 0, $H$67)), $R74,
    FALSE, N("Default case: Return NA()"),
    TRUE, NA()
)</f>
        <v>#N/A</v>
      </c>
      <c r="U74" s="81" cm="1">
        <f t="array" ref="U74">_xlfn.IFS(
    FALSE, N("Check if X1 shading is ON"),
    $U$47&lt;&gt;"x", NA(),
    FALSE, N("Check if case is 'LEFT' and x axis value less than z score"),
    AND($D$70 = "LEFT", $Q74 &lt; IF($H$70="", 0, $H$70)), $R74,
    FALSE, N("Check if case is 'RIGHT' and x axis value greater than z score"),
    AND($D$70 = "RIGHT", $Q74 &gt; IF($H$70="", 0, $H$70)), $R74,
    FALSE, N("Check if case is 'TWO' and both directions"),
    AND(
        $D$70 = "TWO",
        OR($Q74 &lt; -ABS($H$70), $Q74 &gt; ABS($H$70))
    ), $R74,
    FALSE, N("Default case: Return NA()"),
    TRUE, NA()
)</f>
        <v>5.8632082139484169E-2</v>
      </c>
      <c r="V74" s="38"/>
      <c r="W74" s="23">
        <v>-0.33333333333333548</v>
      </c>
      <c r="X74" s="23">
        <v>8.6000000000000007E-2</v>
      </c>
      <c r="Y74" s="23">
        <f t="shared" si="16"/>
        <v>8.6000000000000007E-2</v>
      </c>
      <c r="Z74" s="23" t="str">
        <f t="shared" si="17"/>
        <v>x</v>
      </c>
    </row>
    <row r="75" spans="1:26" ht="16" x14ac:dyDescent="0.2">
      <c r="A75" s="38"/>
      <c r="B75" s="39" t="s">
        <v>272</v>
      </c>
      <c r="C75" s="74">
        <f>K27+K28</f>
        <v>0.97724986805182079</v>
      </c>
      <c r="D75" s="38" t="str">
        <f>IF(B73&lt;&gt;"P(x)"," "&amp;B75&amp;"="&amp;TEXT(C75,"#,##0.0%"),"")</f>
        <v/>
      </c>
      <c r="E75" s="38"/>
      <c r="F75" s="16"/>
      <c r="G75" s="16"/>
      <c r="H75" s="16"/>
      <c r="I75" s="23"/>
      <c r="J75" s="16"/>
      <c r="K75" s="41" t="s">
        <v>275</v>
      </c>
      <c r="L75" s="16"/>
      <c r="M75" s="16"/>
      <c r="N75" s="38"/>
      <c r="O75" s="38"/>
      <c r="P75" s="38"/>
      <c r="Q75" s="46">
        <f t="shared" si="6"/>
        <v>-1.9166666666666701</v>
      </c>
      <c r="R75" s="81">
        <f t="shared" si="7"/>
        <v>6.3561706516961941E-2</v>
      </c>
      <c r="S75" s="81" cm="1">
        <f t="array" ref="S75">_xlfn.IFS(
    FALSE, N("Check if X1 shading is ON"),
    $S$47&lt;&gt;"x", NA(),
    FALSE, N("Check if case is 'LEFT' and x axis value less than z score"),
    AND($D$66 = "LEFT", $Q75 &lt; IF($H$66="", 0, $H$66)), $R75,
    FALSE, N("Check if case is 'RIGHT' and x axis value greater than z score"),
    AND($D$66 = "RIGHT", $Q75 &gt; IF($H$66="", 0, $H$66)), $R75,
    FALSE, N("Check if case is 'TWO' and both directions"),
    AND(
        $D$66 = "TWO",
        OR($Q75 &lt; -ABS($H$66), $Q75 &gt; ABS($H$67))
    ), $R75,
    FALSE, N("Default case: Return NA()"),
    TRUE, NA()
)</f>
        <v>6.3561706516961941E-2</v>
      </c>
      <c r="T75" s="81" t="e" cm="1">
        <f t="array" ref="T75">_xlfn.IFS(
    FALSE, N("Check if X1 shading is ON"),
    $S$47&lt;&gt;"x", NA(),
    FALSE, N("Check if case is 'LEFT' and x axis value less than z score"),
    AND($D$67 = "LEFT", $Q75 &lt; IF($H$67="", 0, $H$67)), $R75,
    FALSE, N("Check if case is 'RIGHT' and x axis value greater than z score"),
    AND($D$67 = "RIGHT", $Q75 &gt; IF($H$67="", 0, $H$67)), $R75,
    FALSE, N("Default case: Return NA()"),
    TRUE, NA()
)</f>
        <v>#N/A</v>
      </c>
      <c r="U75" s="81" cm="1">
        <f t="array" ref="U75">_xlfn.IFS(
    FALSE, N("Check if X1 shading is ON"),
    $U$47&lt;&gt;"x", NA(),
    FALSE, N("Check if case is 'LEFT' and x axis value less than z score"),
    AND($D$70 = "LEFT", $Q75 &lt; IF($H$70="", 0, $H$70)), $R75,
    FALSE, N("Check if case is 'RIGHT' and x axis value greater than z score"),
    AND($D$70 = "RIGHT", $Q75 &gt; IF($H$70="", 0, $H$70)), $R75,
    FALSE, N("Check if case is 'TWO' and both directions"),
    AND(
        $D$70 = "TWO",
        OR($Q75 &lt; -ABS($H$70), $Q75 &gt; ABS($H$70))
    ), $R75,
    FALSE, N("Default case: Return NA()"),
    TRUE, NA()
)</f>
        <v>6.3561706516961941E-2</v>
      </c>
      <c r="V75" s="38"/>
      <c r="W75" s="23">
        <v>-0.16666666666666879</v>
      </c>
      <c r="X75" s="23">
        <v>8.6000000000000007E-2</v>
      </c>
      <c r="Y75" s="23">
        <f t="shared" si="16"/>
        <v>8.6000000000000007E-2</v>
      </c>
      <c r="Z75" s="23" t="str">
        <f t="shared" si="17"/>
        <v>x</v>
      </c>
    </row>
    <row r="76" spans="1:26" ht="16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41" t="s">
        <v>279</v>
      </c>
      <c r="L76" s="16"/>
      <c r="M76" s="16"/>
      <c r="N76" s="38"/>
      <c r="O76" s="38"/>
      <c r="P76" s="38"/>
      <c r="Q76" s="46">
        <f t="shared" si="6"/>
        <v>-1.8750000000000033</v>
      </c>
      <c r="R76" s="81">
        <f t="shared" si="7"/>
        <v>6.8786275826691473E-2</v>
      </c>
      <c r="S76" s="81" cm="1">
        <f t="array" ref="S76">_xlfn.IFS(
    FALSE, N("Check if X1 shading is ON"),
    $S$47&lt;&gt;"x", NA(),
    FALSE, N("Check if case is 'LEFT' and x axis value less than z score"),
    AND($D$66 = "LEFT", $Q76 &lt; IF($H$66="", 0, $H$66)), $R76,
    FALSE, N("Check if case is 'RIGHT' and x axis value greater than z score"),
    AND($D$66 = "RIGHT", $Q76 &gt; IF($H$66="", 0, $H$66)), $R76,
    FALSE, N("Check if case is 'TWO' and both directions"),
    AND(
        $D$66 = "TWO",
        OR($Q76 &lt; -ABS($H$66), $Q76 &gt; ABS($H$67))
    ), $R76,
    FALSE, N("Default case: Return NA()"),
    TRUE, NA()
)</f>
        <v>6.8786275826691473E-2</v>
      </c>
      <c r="T76" s="81" t="e" cm="1">
        <f t="array" ref="T76">_xlfn.IFS(
    FALSE, N("Check if X1 shading is ON"),
    $S$47&lt;&gt;"x", NA(),
    FALSE, N("Check if case is 'LEFT' and x axis value less than z score"),
    AND($D$67 = "LEFT", $Q76 &lt; IF($H$67="", 0, $H$67)), $R76,
    FALSE, N("Check if case is 'RIGHT' and x axis value greater than z score"),
    AND($D$67 = "RIGHT", $Q76 &gt; IF($H$67="", 0, $H$67)), $R76,
    FALSE, N("Default case: Return NA()"),
    TRUE, NA()
)</f>
        <v>#N/A</v>
      </c>
      <c r="U76" s="81" cm="1">
        <f t="array" ref="U76">_xlfn.IFS(
    FALSE, N("Check if X1 shading is ON"),
    $U$47&lt;&gt;"x", NA(),
    FALSE, N("Check if case is 'LEFT' and x axis value less than z score"),
    AND($D$70 = "LEFT", $Q76 &lt; IF($H$70="", 0, $H$70)), $R76,
    FALSE, N("Check if case is 'RIGHT' and x axis value greater than z score"),
    AND($D$70 = "RIGHT", $Q76 &gt; IF($H$70="", 0, $H$70)), $R76,
    FALSE, N("Check if case is 'TWO' and both directions"),
    AND(
        $D$70 = "TWO",
        OR($Q76 &lt; -ABS($H$70), $Q76 &gt; ABS($H$70))
    ), $R76,
    FALSE, N("Default case: Return NA()"),
    TRUE, NA()
)</f>
        <v>6.8786275826691473E-2</v>
      </c>
      <c r="V76" s="38"/>
      <c r="W76" s="23">
        <v>0.16666666666666449</v>
      </c>
      <c r="X76" s="23">
        <v>8.6000000000000007E-2</v>
      </c>
      <c r="Y76" s="23">
        <f t="shared" si="16"/>
        <v>8.6000000000000007E-2</v>
      </c>
      <c r="Z76" s="23" t="str">
        <f t="shared" si="17"/>
        <v>x</v>
      </c>
    </row>
    <row r="77" spans="1:26" ht="16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92" t="s">
        <v>282</v>
      </c>
      <c r="L77" s="16"/>
      <c r="M77" s="16"/>
      <c r="N77" s="38"/>
      <c r="O77" s="38"/>
      <c r="P77" s="38"/>
      <c r="Q77" s="46">
        <f t="shared" si="6"/>
        <v>-1.8333333333333366</v>
      </c>
      <c r="R77" s="81">
        <f t="shared" si="7"/>
        <v>7.4311163558992643E-2</v>
      </c>
      <c r="S77" s="81" cm="1">
        <f t="array" ref="S77">_xlfn.IFS(
    FALSE, N("Check if X1 shading is ON"),
    $S$47&lt;&gt;"x", NA(),
    FALSE, N("Check if case is 'LEFT' and x axis value less than z score"),
    AND($D$66 = "LEFT", $Q77 &lt; IF($H$66="", 0, $H$66)), $R77,
    FALSE, N("Check if case is 'RIGHT' and x axis value greater than z score"),
    AND($D$66 = "RIGHT", $Q77 &gt; IF($H$66="", 0, $H$66)), $R77,
    FALSE, N("Check if case is 'TWO' and both directions"),
    AND(
        $D$66 = "TWO",
        OR($Q77 &lt; -ABS($H$66), $Q77 &gt; ABS($H$67))
    ), $R77,
    FALSE, N("Default case: Return NA()"),
    TRUE, NA()
)</f>
        <v>7.4311163558992643E-2</v>
      </c>
      <c r="T77" s="81" t="e" cm="1">
        <f t="array" ref="T77">_xlfn.IFS(
    FALSE, N("Check if X1 shading is ON"),
    $S$47&lt;&gt;"x", NA(),
    FALSE, N("Check if case is 'LEFT' and x axis value less than z score"),
    AND($D$67 = "LEFT", $Q77 &lt; IF($H$67="", 0, $H$67)), $R77,
    FALSE, N("Check if case is 'RIGHT' and x axis value greater than z score"),
    AND($D$67 = "RIGHT", $Q77 &gt; IF($H$67="", 0, $H$67)), $R77,
    FALSE, N("Default case: Return NA()"),
    TRUE, NA()
)</f>
        <v>#N/A</v>
      </c>
      <c r="U77" s="81" cm="1">
        <f t="array" ref="U77">_xlfn.IFS(
    FALSE, N("Check if X1 shading is ON"),
    $U$47&lt;&gt;"x", NA(),
    FALSE, N("Check if case is 'LEFT' and x axis value less than z score"),
    AND($D$70 = "LEFT", $Q77 &lt; IF($H$70="", 0, $H$70)), $R77,
    FALSE, N("Check if case is 'RIGHT' and x axis value greater than z score"),
    AND($D$70 = "RIGHT", $Q77 &gt; IF($H$70="", 0, $H$70)), $R77,
    FALSE, N("Check if case is 'TWO' and both directions"),
    AND(
        $D$70 = "TWO",
        OR($Q77 &lt; -ABS($H$70), $Q77 &gt; ABS($H$70))
    ), $R77,
    FALSE, N("Default case: Return NA()"),
    TRUE, NA()
)</f>
        <v>7.4311163558992643E-2</v>
      </c>
      <c r="V77" s="38"/>
      <c r="W77" s="23">
        <v>0.33333333333333115</v>
      </c>
      <c r="X77" s="23">
        <v>8.6000000000000007E-2</v>
      </c>
      <c r="Y77" s="23">
        <f t="shared" si="16"/>
        <v>8.6000000000000007E-2</v>
      </c>
      <c r="Z77" s="23" t="str">
        <f t="shared" si="17"/>
        <v>x</v>
      </c>
    </row>
    <row r="78" spans="1:26" ht="16" x14ac:dyDescent="0.2">
      <c r="A78" s="72" t="s">
        <v>142</v>
      </c>
      <c r="B78" s="23"/>
      <c r="C78" s="16"/>
      <c r="D78" s="16"/>
      <c r="E78" s="16"/>
      <c r="F78" s="39"/>
      <c r="G78" s="38"/>
      <c r="H78" s="38"/>
      <c r="I78" s="75"/>
      <c r="J78" s="16"/>
      <c r="K78" s="92" t="s">
        <v>286</v>
      </c>
      <c r="L78" s="16"/>
      <c r="M78" s="16"/>
      <c r="N78" s="38"/>
      <c r="O78" s="38"/>
      <c r="P78" s="38"/>
      <c r="Q78" s="46">
        <f t="shared" si="6"/>
        <v>-1.7916666666666698</v>
      </c>
      <c r="R78" s="81">
        <f t="shared" si="7"/>
        <v>8.0140554438265552E-2</v>
      </c>
      <c r="S78" s="81" cm="1">
        <f t="array" ref="S78">_xlfn.IFS(
    FALSE, N("Check if X1 shading is ON"),
    $S$47&lt;&gt;"x", NA(),
    FALSE, N("Check if case is 'LEFT' and x axis value less than z score"),
    AND($D$66 = "LEFT", $Q78 &lt; IF($H$66="", 0, $H$66)), $R78,
    FALSE, N("Check if case is 'RIGHT' and x axis value greater than z score"),
    AND($D$66 = "RIGHT", $Q78 &gt; IF($H$66="", 0, $H$66)), $R78,
    FALSE, N("Check if case is 'TWO' and both directions"),
    AND(
        $D$66 = "TWO",
        OR($Q78 &lt; -ABS($H$66), $Q78 &gt; ABS($H$67))
    ), $R78,
    FALSE, N("Default case: Return NA()"),
    TRUE, NA()
)</f>
        <v>8.0140554438265552E-2</v>
      </c>
      <c r="T78" s="81" t="e" cm="1">
        <f t="array" ref="T78">_xlfn.IFS(
    FALSE, N("Check if X1 shading is ON"),
    $S$47&lt;&gt;"x", NA(),
    FALSE, N("Check if case is 'LEFT' and x axis value less than z score"),
    AND($D$67 = "LEFT", $Q78 &lt; IF($H$67="", 0, $H$67)), $R78,
    FALSE, N("Check if case is 'RIGHT' and x axis value greater than z score"),
    AND($D$67 = "RIGHT", $Q78 &gt; IF($H$67="", 0, $H$67)), $R78,
    FALSE, N("Default case: Return NA()"),
    TRUE, NA()
)</f>
        <v>#N/A</v>
      </c>
      <c r="U78" s="81" cm="1">
        <f t="array" ref="U78">_xlfn.IFS(
    FALSE, N("Check if X1 shading is ON"),
    $U$47&lt;&gt;"x", NA(),
    FALSE, N("Check if case is 'LEFT' and x axis value less than z score"),
    AND($D$70 = "LEFT", $Q78 &lt; IF($H$70="", 0, $H$70)), $R78,
    FALSE, N("Check if case is 'RIGHT' and x axis value greater than z score"),
    AND($D$70 = "RIGHT", $Q78 &gt; IF($H$70="", 0, $H$70)), $R78,
    FALSE, N("Check if case is 'TWO' and both directions"),
    AND(
        $D$70 = "TWO",
        OR($Q78 &lt; -ABS($H$70), $Q78 &gt; ABS($H$70))
    ), $R78,
    FALSE, N("Default case: Return NA()"),
    TRUE, NA()
)</f>
        <v>8.0140554438265552E-2</v>
      </c>
      <c r="V78" s="38"/>
      <c r="W78" s="23">
        <v>0.49999999999999789</v>
      </c>
      <c r="X78" s="23">
        <v>8.6000000000000007E-2</v>
      </c>
      <c r="Y78" s="23">
        <f t="shared" si="16"/>
        <v>8.6000000000000007E-2</v>
      </c>
      <c r="Z78" s="23" t="str">
        <f t="shared" si="17"/>
        <v>x</v>
      </c>
    </row>
    <row r="79" spans="1:26" ht="16" x14ac:dyDescent="0.2">
      <c r="A79" s="44" t="s">
        <v>289</v>
      </c>
      <c r="B79" s="5" t="s">
        <v>290</v>
      </c>
      <c r="C79" s="5" t="s">
        <v>44</v>
      </c>
      <c r="D79" s="44" t="s">
        <v>267</v>
      </c>
      <c r="E79" s="44" t="s">
        <v>291</v>
      </c>
      <c r="F79" s="66" t="s">
        <v>290</v>
      </c>
      <c r="G79" s="66" t="s">
        <v>44</v>
      </c>
      <c r="H79" s="66" t="s">
        <v>267</v>
      </c>
      <c r="I79" s="66" t="s">
        <v>292</v>
      </c>
      <c r="J79" s="16"/>
      <c r="K79" s="92" t="s">
        <v>293</v>
      </c>
      <c r="L79" s="16"/>
      <c r="M79" s="16"/>
      <c r="N79" s="38"/>
      <c r="O79" s="38"/>
      <c r="P79" s="38"/>
      <c r="Q79" s="46">
        <f t="shared" si="6"/>
        <v>-1.7500000000000031</v>
      </c>
      <c r="R79" s="81">
        <f t="shared" si="7"/>
        <v>8.6277318826511032E-2</v>
      </c>
      <c r="S79" s="81" cm="1">
        <f t="array" ref="S79">_xlfn.IFS(
    FALSE, N("Check if X1 shading is ON"),
    $S$47&lt;&gt;"x", NA(),
    FALSE, N("Check if case is 'LEFT' and x axis value less than z score"),
    AND($D$66 = "LEFT", $Q79 &lt; IF($H$66="", 0, $H$66)), $R79,
    FALSE, N("Check if case is 'RIGHT' and x axis value greater than z score"),
    AND($D$66 = "RIGHT", $Q79 &gt; IF($H$66="", 0, $H$66)), $R79,
    FALSE, N("Check if case is 'TWO' and both directions"),
    AND(
        $D$66 = "TWO",
        OR($Q79 &lt; -ABS($H$66), $Q79 &gt; ABS($H$67))
    ), $R79,
    FALSE, N("Default case: Return NA()"),
    TRUE, NA()
)</f>
        <v>8.6277318826511032E-2</v>
      </c>
      <c r="T79" s="81" t="e" cm="1">
        <f t="array" ref="T79">_xlfn.IFS(
    FALSE, N("Check if X1 shading is ON"),
    $S$47&lt;&gt;"x", NA(),
    FALSE, N("Check if case is 'LEFT' and x axis value less than z score"),
    AND($D$67 = "LEFT", $Q79 &lt; IF($H$67="", 0, $H$67)), $R79,
    FALSE, N("Check if case is 'RIGHT' and x axis value greater than z score"),
    AND($D$67 = "RIGHT", $Q79 &gt; IF($H$67="", 0, $H$67)), $R79,
    FALSE, N("Default case: Return NA()"),
    TRUE, NA()
)</f>
        <v>#N/A</v>
      </c>
      <c r="U79" s="81" cm="1">
        <f t="array" ref="U79">_xlfn.IFS(
    FALSE, N("Check if X1 shading is ON"),
    $U$47&lt;&gt;"x", NA(),
    FALSE, N("Check if case is 'LEFT' and x axis value less than z score"),
    AND($D$70 = "LEFT", $Q79 &lt; IF($H$70="", 0, $H$70)), $R79,
    FALSE, N("Check if case is 'RIGHT' and x axis value greater than z score"),
    AND($D$70 = "RIGHT", $Q79 &gt; IF($H$70="", 0, $H$70)), $R79,
    FALSE, N("Check if case is 'TWO' and both directions"),
    AND(
        $D$70 = "TWO",
        OR($Q79 &lt; -ABS($H$70), $Q79 &gt; ABS($H$70))
    ), $R79,
    FALSE, N("Default case: Return NA()"),
    TRUE, NA()
)</f>
        <v>8.6277318826511032E-2</v>
      </c>
      <c r="V79" s="38"/>
      <c r="W79" s="23">
        <v>0.66666666666666441</v>
      </c>
      <c r="X79" s="23">
        <v>8.6000000000000007E-2</v>
      </c>
      <c r="Y79" s="23">
        <f t="shared" si="16"/>
        <v>8.6000000000000007E-2</v>
      </c>
      <c r="Z79" s="23" t="str">
        <f t="shared" si="17"/>
        <v>x</v>
      </c>
    </row>
    <row r="80" spans="1:26" ht="153" x14ac:dyDescent="0.2">
      <c r="A80" s="76" t="str">
        <f>L57</f>
        <v>x</v>
      </c>
      <c r="B80" s="24">
        <v>0.49</v>
      </c>
      <c r="C80" s="64">
        <v>-3.5</v>
      </c>
      <c r="D80" s="69">
        <f>IF(
    $A$80="x",
    B80,
    NA()
)</f>
        <v>0.49</v>
      </c>
      <c r="E80" s="77" t="str" cm="1">
        <f t="array" ref="E80">_xlfn.IFS($B$66="normal pop",E82,$B$66="normal x̅",E83,$B$66="T x̅",E84,TRUE,"")</f>
        <v>x to P(x)
z = (x -μ) / σ
⟵ P(x) = P(z) = norm.s.dist(z, true)
⟶ P(x) = P(z) = 1-norm.s.dist(z, true)</v>
      </c>
      <c r="F80" s="24">
        <v>0.49</v>
      </c>
      <c r="G80" s="64">
        <v>3.5</v>
      </c>
      <c r="H80" s="64">
        <f>IF(
    $A$80="x",
    F80,
    NA()
)</f>
        <v>0.49</v>
      </c>
      <c r="I80" s="77" t="str" cm="1">
        <f t="array" ref="I80">_xlfn.IFS($B$66="normal pop",I82,$B$66="normal x̅",I83,$B$66="T x̅",I84,TRUE,"")</f>
        <v>P(x) to x
⟵ z = norm.s.inv(P(x))
⟶ z = norm.s.inv(1-P(x))
x = zσ + μ</v>
      </c>
      <c r="J80" s="16"/>
      <c r="K80" s="38"/>
      <c r="L80" s="16"/>
      <c r="M80" s="16"/>
      <c r="N80" s="38"/>
      <c r="O80" s="38"/>
      <c r="P80" s="38"/>
      <c r="Q80" s="46">
        <f t="shared" si="6"/>
        <v>-1.7083333333333364</v>
      </c>
      <c r="R80" s="81">
        <f t="shared" si="7"/>
        <v>9.2722889001515207E-2</v>
      </c>
      <c r="S80" s="81" cm="1">
        <f t="array" ref="S80">_xlfn.IFS(
    FALSE, N("Check if X1 shading is ON"),
    $S$47&lt;&gt;"x", NA(),
    FALSE, N("Check if case is 'LEFT' and x axis value less than z score"),
    AND($D$66 = "LEFT", $Q80 &lt; IF($H$66="", 0, $H$66)), $R80,
    FALSE, N("Check if case is 'RIGHT' and x axis value greater than z score"),
    AND($D$66 = "RIGHT", $Q80 &gt; IF($H$66="", 0, $H$66)), $R80,
    FALSE, N("Check if case is 'TWO' and both directions"),
    AND(
        $D$66 = "TWO",
        OR($Q80 &lt; -ABS($H$66), $Q80 &gt; ABS($H$67))
    ), $R80,
    FALSE, N("Default case: Return NA()"),
    TRUE, NA()
)</f>
        <v>9.2722889001515207E-2</v>
      </c>
      <c r="T80" s="81" t="e" cm="1">
        <f t="array" ref="T80">_xlfn.IFS(
    FALSE, N("Check if X1 shading is ON"),
    $S$47&lt;&gt;"x", NA(),
    FALSE, N("Check if case is 'LEFT' and x axis value less than z score"),
    AND($D$67 = "LEFT", $Q80 &lt; IF($H$67="", 0, $H$67)), $R80,
    FALSE, N("Check if case is 'RIGHT' and x axis value greater than z score"),
    AND($D$67 = "RIGHT", $Q80 &gt; IF($H$67="", 0, $H$67)), $R80,
    FALSE, N("Default case: Return NA()"),
    TRUE, NA()
)</f>
        <v>#N/A</v>
      </c>
      <c r="U80" s="81" cm="1">
        <f t="array" ref="U80">_xlfn.IFS(
    FALSE, N("Check if X1 shading is ON"),
    $U$47&lt;&gt;"x", NA(),
    FALSE, N("Check if case is 'LEFT' and x axis value less than z score"),
    AND($D$70 = "LEFT", $Q80 &lt; IF($H$70="", 0, $H$70)), $R80,
    FALSE, N("Check if case is 'RIGHT' and x axis value greater than z score"),
    AND($D$70 = "RIGHT", $Q80 &gt; IF($H$70="", 0, $H$70)), $R80,
    FALSE, N("Check if case is 'TWO' and both directions"),
    AND(
        $D$70 = "TWO",
        OR($Q80 &lt; -ABS($H$70), $Q80 &gt; ABS($H$70))
    ), $R80,
    FALSE, N("Default case: Return NA()"),
    TRUE, NA()
)</f>
        <v>9.2722889001515207E-2</v>
      </c>
      <c r="V80" s="38"/>
      <c r="W80" s="23">
        <v>0.83333333333333093</v>
      </c>
      <c r="X80" s="23">
        <v>8.6000000000000007E-2</v>
      </c>
      <c r="Y80" s="23">
        <f t="shared" si="16"/>
        <v>8.6000000000000007E-2</v>
      </c>
      <c r="Z80" s="23" t="str">
        <f t="shared" si="17"/>
        <v>x</v>
      </c>
    </row>
    <row r="81" spans="1:26" ht="16" x14ac:dyDescent="0.2">
      <c r="A81" s="63"/>
      <c r="B81" s="38"/>
      <c r="C81" s="38"/>
      <c r="D81" s="38"/>
      <c r="E81" s="38"/>
      <c r="F81" s="39"/>
      <c r="G81" s="38"/>
      <c r="H81" s="38"/>
      <c r="I81" s="38"/>
      <c r="J81" s="16"/>
      <c r="K81" s="38"/>
      <c r="L81" s="38"/>
      <c r="M81" s="38"/>
      <c r="N81" s="38"/>
      <c r="O81" s="38"/>
      <c r="P81" s="38"/>
      <c r="Q81" s="46">
        <f t="shared" si="6"/>
        <v>-1.6666666666666696</v>
      </c>
      <c r="R81" s="81">
        <f t="shared" si="7"/>
        <v>9.9477138792748207E-2</v>
      </c>
      <c r="S81" s="81" cm="1">
        <f t="array" ref="S81">_xlfn.IFS(
    FALSE, N("Check if X1 shading is ON"),
    $S$47&lt;&gt;"x", NA(),
    FALSE, N("Check if case is 'LEFT' and x axis value less than z score"),
    AND($D$66 = "LEFT", $Q81 &lt; IF($H$66="", 0, $H$66)), $R81,
    FALSE, N("Check if case is 'RIGHT' and x axis value greater than z score"),
    AND($D$66 = "RIGHT", $Q81 &gt; IF($H$66="", 0, $H$66)), $R81,
    FALSE, N("Check if case is 'TWO' and both directions"),
    AND(
        $D$66 = "TWO",
        OR($Q81 &lt; -ABS($H$66), $Q81 &gt; ABS($H$67))
    ), $R81,
    FALSE, N("Default case: Return NA()"),
    TRUE, NA()
)</f>
        <v>9.9477138792748207E-2</v>
      </c>
      <c r="T81" s="81" t="e" cm="1">
        <f t="array" ref="T81">_xlfn.IFS(
    FALSE, N("Check if X1 shading is ON"),
    $S$47&lt;&gt;"x", NA(),
    FALSE, N("Check if case is 'LEFT' and x axis value less than z score"),
    AND($D$67 = "LEFT", $Q81 &lt; IF($H$67="", 0, $H$67)), $R81,
    FALSE, N("Check if case is 'RIGHT' and x axis value greater than z score"),
    AND($D$67 = "RIGHT", $Q81 &gt; IF($H$67="", 0, $H$67)), $R81,
    FALSE, N("Default case: Return NA()"),
    TRUE, NA()
)</f>
        <v>#N/A</v>
      </c>
      <c r="U81" s="81" cm="1">
        <f t="array" ref="U81">_xlfn.IFS(
    FALSE, N("Check if X1 shading is ON"),
    $U$47&lt;&gt;"x", NA(),
    FALSE, N("Check if case is 'LEFT' and x axis value less than z score"),
    AND($D$70 = "LEFT", $Q81 &lt; IF($H$70="", 0, $H$70)), $R81,
    FALSE, N("Check if case is 'RIGHT' and x axis value greater than z score"),
    AND($D$70 = "RIGHT", $Q81 &gt; IF($H$70="", 0, $H$70)), $R81,
    FALSE, N("Check if case is 'TWO' and both directions"),
    AND(
        $D$70 = "TWO",
        OR($Q81 &lt; -ABS($H$70), $Q81 &gt; ABS($H$70))
    ), $R81,
    FALSE, N("Default case: Return NA()"),
    TRUE, NA()
)</f>
        <v>9.9477138792748207E-2</v>
      </c>
      <c r="V81" s="38"/>
      <c r="W81" s="23">
        <v>1.1666666666666643</v>
      </c>
      <c r="X81" s="23">
        <v>8.6000000000000007E-2</v>
      </c>
      <c r="Y81" s="23">
        <f t="shared" si="16"/>
        <v>8.6000000000000007E-2</v>
      </c>
      <c r="Z81" s="23" t="str">
        <f t="shared" si="17"/>
        <v>x</v>
      </c>
    </row>
    <row r="82" spans="1:26" ht="153" x14ac:dyDescent="0.2">
      <c r="A82" s="39"/>
      <c r="B82" s="23"/>
      <c r="C82" s="23"/>
      <c r="D82" s="63" t="s">
        <v>5</v>
      </c>
      <c r="E82" s="77" t="s">
        <v>300</v>
      </c>
      <c r="F82" s="39"/>
      <c r="G82" s="38"/>
      <c r="H82" s="39"/>
      <c r="I82" s="77" t="s">
        <v>301</v>
      </c>
      <c r="J82" s="16"/>
      <c r="K82" s="38"/>
      <c r="L82" s="38"/>
      <c r="M82" s="38"/>
      <c r="N82" s="38"/>
      <c r="O82" s="38"/>
      <c r="P82" s="38"/>
      <c r="Q82" s="46">
        <f t="shared" si="6"/>
        <v>-1.6250000000000029</v>
      </c>
      <c r="R82" s="81">
        <f t="shared" si="7"/>
        <v>0.10653826813058456</v>
      </c>
      <c r="S82" s="81" cm="1">
        <f t="array" ref="S82">_xlfn.IFS(
    FALSE, N("Check if X1 shading is ON"),
    $S$47&lt;&gt;"x", NA(),
    FALSE, N("Check if case is 'LEFT' and x axis value less than z score"),
    AND($D$66 = "LEFT", $Q82 &lt; IF($H$66="", 0, $H$66)), $R82,
    FALSE, N("Check if case is 'RIGHT' and x axis value greater than z score"),
    AND($D$66 = "RIGHT", $Q82 &gt; IF($H$66="", 0, $H$66)), $R82,
    FALSE, N("Check if case is 'TWO' and both directions"),
    AND(
        $D$66 = "TWO",
        OR($Q82 &lt; -ABS($H$66), $Q82 &gt; ABS($H$67))
    ), $R82,
    FALSE, N("Default case: Return NA()"),
    TRUE, NA()
)</f>
        <v>0.10653826813058456</v>
      </c>
      <c r="T82" s="81" t="e" cm="1">
        <f t="array" ref="T82">_xlfn.IFS(
    FALSE, N("Check if X1 shading is ON"),
    $S$47&lt;&gt;"x", NA(),
    FALSE, N("Check if case is 'LEFT' and x axis value less than z score"),
    AND($D$67 = "LEFT", $Q82 &lt; IF($H$67="", 0, $H$67)), $R82,
    FALSE, N("Check if case is 'RIGHT' and x axis value greater than z score"),
    AND($D$67 = "RIGHT", $Q82 &gt; IF($H$67="", 0, $H$67)), $R82,
    FALSE, N("Default case: Return NA()"),
    TRUE, NA()
)</f>
        <v>#N/A</v>
      </c>
      <c r="U82" s="81" cm="1">
        <f t="array" ref="U82">_xlfn.IFS(
    FALSE, N("Check if X1 shading is ON"),
    $U$47&lt;&gt;"x", NA(),
    FALSE, N("Check if case is 'LEFT' and x axis value less than z score"),
    AND($D$70 = "LEFT", $Q82 &lt; IF($H$70="", 0, $H$70)), $R82,
    FALSE, N("Check if case is 'RIGHT' and x axis value greater than z score"),
    AND($D$70 = "RIGHT", $Q82 &gt; IF($H$70="", 0, $H$70)), $R82,
    FALSE, N("Check if case is 'TWO' and both directions"),
    AND(
        $D$70 = "TWO",
        OR($Q82 &lt; -ABS($H$70), $Q82 &gt; ABS($H$70))
    ), $R82,
    FALSE, N("Default case: Return NA()"),
    TRUE, NA()
)</f>
        <v>0.10653826813058456</v>
      </c>
      <c r="V82" s="38"/>
      <c r="W82" s="23">
        <v>1.3333333333333313</v>
      </c>
      <c r="X82" s="23">
        <v>8.6000000000000007E-2</v>
      </c>
      <c r="Y82" s="23">
        <f t="shared" si="16"/>
        <v>8.6000000000000007E-2</v>
      </c>
      <c r="Z82" s="23" t="str">
        <f t="shared" si="17"/>
        <v>x</v>
      </c>
    </row>
    <row r="83" spans="1:26" ht="153" x14ac:dyDescent="0.2">
      <c r="A83" s="39"/>
      <c r="B83" s="23"/>
      <c r="C83" s="23"/>
      <c r="D83" s="63" t="s">
        <v>304</v>
      </c>
      <c r="E83" s="77" t="s">
        <v>305</v>
      </c>
      <c r="F83" s="39"/>
      <c r="G83" s="38"/>
      <c r="H83" s="39"/>
      <c r="I83" s="77" t="s">
        <v>306</v>
      </c>
      <c r="J83" s="16"/>
      <c r="K83" s="38"/>
      <c r="L83" s="38"/>
      <c r="M83" s="38"/>
      <c r="N83" s="38"/>
      <c r="O83" s="38"/>
      <c r="P83" s="38"/>
      <c r="Q83" s="46">
        <f t="shared" si="6"/>
        <v>-1.5833333333333361</v>
      </c>
      <c r="R83" s="81">
        <f t="shared" si="7"/>
        <v>0.11390269412019136</v>
      </c>
      <c r="S83" s="81" cm="1">
        <f t="array" ref="S83">_xlfn.IFS(
    FALSE, N("Check if X1 shading is ON"),
    $S$47&lt;&gt;"x", NA(),
    FALSE, N("Check if case is 'LEFT' and x axis value less than z score"),
    AND($D$66 = "LEFT", $Q83 &lt; IF($H$66="", 0, $H$66)), $R83,
    FALSE, N("Check if case is 'RIGHT' and x axis value greater than z score"),
    AND($D$66 = "RIGHT", $Q83 &gt; IF($H$66="", 0, $H$66)), $R83,
    FALSE, N("Check if case is 'TWO' and both directions"),
    AND(
        $D$66 = "TWO",
        OR($Q83 &lt; -ABS($H$66), $Q83 &gt; ABS($H$67))
    ), $R83,
    FALSE, N("Default case: Return NA()"),
    TRUE, NA()
)</f>
        <v>0.11390269412019136</v>
      </c>
      <c r="T83" s="81" t="e" cm="1">
        <f t="array" ref="T83">_xlfn.IFS(
    FALSE, N("Check if X1 shading is ON"),
    $S$47&lt;&gt;"x", NA(),
    FALSE, N("Check if case is 'LEFT' and x axis value less than z score"),
    AND($D$67 = "LEFT", $Q83 &lt; IF($H$67="", 0, $H$67)), $R83,
    FALSE, N("Check if case is 'RIGHT' and x axis value greater than z score"),
    AND($D$67 = "RIGHT", $Q83 &gt; IF($H$67="", 0, $H$67)), $R83,
    FALSE, N("Default case: Return NA()"),
    TRUE, NA()
)</f>
        <v>#N/A</v>
      </c>
      <c r="U83" s="81" cm="1">
        <f t="array" ref="U83">_xlfn.IFS(
    FALSE, N("Check if X1 shading is ON"),
    $U$47&lt;&gt;"x", NA(),
    FALSE, N("Check if case is 'LEFT' and x axis value less than z score"),
    AND($D$70 = "LEFT", $Q83 &lt; IF($H$70="", 0, $H$70)), $R83,
    FALSE, N("Check if case is 'RIGHT' and x axis value greater than z score"),
    AND($D$70 = "RIGHT", $Q83 &gt; IF($H$70="", 0, $H$70)), $R83,
    FALSE, N("Check if case is 'TWO' and both directions"),
    AND(
        $D$70 = "TWO",
        OR($Q83 &lt; -ABS($H$70), $Q83 &gt; ABS($H$70))
    ), $R83,
    FALSE, N("Default case: Return NA()"),
    TRUE, NA()
)</f>
        <v>0.11390269412019136</v>
      </c>
      <c r="V83" s="38"/>
      <c r="W83" s="23">
        <v>1.4999999999999982</v>
      </c>
      <c r="X83" s="23">
        <v>8.6000000000000007E-2</v>
      </c>
      <c r="Y83" s="23">
        <f t="shared" si="16"/>
        <v>8.6000000000000007E-2</v>
      </c>
      <c r="Z83" s="23" t="str">
        <f t="shared" si="17"/>
        <v>x</v>
      </c>
    </row>
    <row r="84" spans="1:26" ht="136" x14ac:dyDescent="0.2">
      <c r="A84" s="38"/>
      <c r="B84" s="38"/>
      <c r="C84" s="38"/>
      <c r="D84" s="63" t="s">
        <v>310</v>
      </c>
      <c r="E84" s="77" t="s">
        <v>311</v>
      </c>
      <c r="F84" s="38"/>
      <c r="G84" s="38"/>
      <c r="H84" s="38"/>
      <c r="I84" s="77" t="s">
        <v>312</v>
      </c>
      <c r="J84" s="16"/>
      <c r="K84" s="38"/>
      <c r="L84" s="38"/>
      <c r="M84" s="38"/>
      <c r="N84" s="38"/>
      <c r="O84" s="38"/>
      <c r="P84" s="38"/>
      <c r="Q84" s="46">
        <f t="shared" si="6"/>
        <v>-1.5416666666666694</v>
      </c>
      <c r="R84" s="81">
        <f t="shared" si="7"/>
        <v>0.12156495028818042</v>
      </c>
      <c r="S84" s="81" cm="1">
        <f t="array" ref="S84">_xlfn.IFS(
    FALSE, N("Check if X1 shading is ON"),
    $S$47&lt;&gt;"x", NA(),
    FALSE, N("Check if case is 'LEFT' and x axis value less than z score"),
    AND($D$66 = "LEFT", $Q84 &lt; IF($H$66="", 0, $H$66)), $R84,
    FALSE, N("Check if case is 'RIGHT' and x axis value greater than z score"),
    AND($D$66 = "RIGHT", $Q84 &gt; IF($H$66="", 0, $H$66)), $R84,
    FALSE, N("Check if case is 'TWO' and both directions"),
    AND(
        $D$66 = "TWO",
        OR($Q84 &lt; -ABS($H$66), $Q84 &gt; ABS($H$67))
    ), $R84,
    FALSE, N("Default case: Return NA()"),
    TRUE, NA()
)</f>
        <v>0.12156495028818042</v>
      </c>
      <c r="T84" s="81" t="e" cm="1">
        <f t="array" ref="T84">_xlfn.IFS(
    FALSE, N("Check if X1 shading is ON"),
    $S$47&lt;&gt;"x", NA(),
    FALSE, N("Check if case is 'LEFT' and x axis value less than z score"),
    AND($D$67 = "LEFT", $Q84 &lt; IF($H$67="", 0, $H$67)), $R84,
    FALSE, N("Check if case is 'RIGHT' and x axis value greater than z score"),
    AND($D$67 = "RIGHT", $Q84 &gt; IF($H$67="", 0, $H$67)), $R84,
    FALSE, N("Default case: Return NA()"),
    TRUE, NA()
)</f>
        <v>#N/A</v>
      </c>
      <c r="U84" s="81" cm="1">
        <f t="array" ref="U84">_xlfn.IFS(
    FALSE, N("Check if X1 shading is ON"),
    $U$47&lt;&gt;"x", NA(),
    FALSE, N("Check if case is 'LEFT' and x axis value less than z score"),
    AND($D$70 = "LEFT", $Q84 &lt; IF($H$70="", 0, $H$70)), $R84,
    FALSE, N("Check if case is 'RIGHT' and x axis value greater than z score"),
    AND($D$70 = "RIGHT", $Q84 &gt; IF($H$70="", 0, $H$70)), $R84,
    FALSE, N("Check if case is 'TWO' and both directions"),
    AND(
        $D$70 = "TWO",
        OR($Q84 &lt; -ABS($H$70), $Q84 &gt; ABS($H$70))
    ), $R84,
    FALSE, N("Default case: Return NA()"),
    TRUE, NA()
)</f>
        <v>0.12156495028818042</v>
      </c>
      <c r="V84" s="38"/>
      <c r="W84" s="23">
        <v>1.6666666666666652</v>
      </c>
      <c r="X84" s="23">
        <v>8.6000000000000007E-2</v>
      </c>
      <c r="Y84" s="23">
        <f t="shared" si="16"/>
        <v>8.6000000000000007E-2</v>
      </c>
      <c r="Z84" s="23" t="str">
        <f t="shared" si="17"/>
        <v>x</v>
      </c>
    </row>
    <row r="85" spans="1:26" ht="16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38"/>
      <c r="L85" s="38"/>
      <c r="M85" s="38"/>
      <c r="N85" s="38"/>
      <c r="O85" s="38"/>
      <c r="P85" s="38"/>
      <c r="Q85" s="46">
        <f t="shared" si="6"/>
        <v>-1.5000000000000027</v>
      </c>
      <c r="R85" s="81">
        <f t="shared" si="7"/>
        <v>0.12951759566589122</v>
      </c>
      <c r="S85" s="81" cm="1">
        <f t="array" ref="S85">_xlfn.IFS(
    FALSE, N("Check if X1 shading is ON"),
    $S$47&lt;&gt;"x", NA(),
    FALSE, N("Check if case is 'LEFT' and x axis value less than z score"),
    AND($D$66 = "LEFT", $Q85 &lt; IF($H$66="", 0, $H$66)), $R85,
    FALSE, N("Check if case is 'RIGHT' and x axis value greater than z score"),
    AND($D$66 = "RIGHT", $Q85 &gt; IF($H$66="", 0, $H$66)), $R85,
    FALSE, N("Check if case is 'TWO' and both directions"),
    AND(
        $D$66 = "TWO",
        OR($Q85 &lt; -ABS($H$66), $Q85 &gt; ABS($H$67))
    ), $R85,
    FALSE, N("Default case: Return NA()"),
    TRUE, NA()
)</f>
        <v>0.12951759566589122</v>
      </c>
      <c r="T85" s="81" t="e" cm="1">
        <f t="array" ref="T85">_xlfn.IFS(
    FALSE, N("Check if X1 shading is ON"),
    $S$47&lt;&gt;"x", NA(),
    FALSE, N("Check if case is 'LEFT' and x axis value less than z score"),
    AND($D$67 = "LEFT", $Q85 &lt; IF($H$67="", 0, $H$67)), $R85,
    FALSE, N("Check if case is 'RIGHT' and x axis value greater than z score"),
    AND($D$67 = "RIGHT", $Q85 &gt; IF($H$67="", 0, $H$67)), $R85,
    FALSE, N("Default case: Return NA()"),
    TRUE, NA()
)</f>
        <v>#N/A</v>
      </c>
      <c r="U85" s="81" cm="1">
        <f t="array" ref="U85">_xlfn.IFS(
    FALSE, N("Check if X1 shading is ON"),
    $U$47&lt;&gt;"x", NA(),
    FALSE, N("Check if case is 'LEFT' and x axis value less than z score"),
    AND($D$70 = "LEFT", $Q85 &lt; IF($H$70="", 0, $H$70)), $R85,
    FALSE, N("Check if case is 'RIGHT' and x axis value greater than z score"),
    AND($D$70 = "RIGHT", $Q85 &gt; IF($H$70="", 0, $H$70)), $R85,
    FALSE, N("Check if case is 'TWO' and both directions"),
    AND(
        $D$70 = "TWO",
        OR($Q85 &lt; -ABS($H$70), $Q85 &gt; ABS($H$70))
    ), $R85,
    FALSE, N("Default case: Return NA()"),
    TRUE, NA()
)</f>
        <v>0.12951759566589122</v>
      </c>
      <c r="V85" s="38"/>
      <c r="W85" s="23">
        <v>-1.5000000000000027</v>
      </c>
      <c r="X85" s="23">
        <v>0.11</v>
      </c>
      <c r="Y85" s="23">
        <f t="shared" si="16"/>
        <v>0.11</v>
      </c>
      <c r="Z85" s="23" t="str">
        <f t="shared" si="17"/>
        <v>x</v>
      </c>
    </row>
    <row r="86" spans="1:26" ht="16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38"/>
      <c r="L86" s="38"/>
      <c r="M86" s="38"/>
      <c r="N86" s="38"/>
      <c r="O86" s="38"/>
      <c r="P86" s="38"/>
      <c r="Q86" s="46">
        <f t="shared" si="6"/>
        <v>-1.4583333333333359</v>
      </c>
      <c r="R86" s="81">
        <f t="shared" si="7"/>
        <v>0.13775113536619732</v>
      </c>
      <c r="S86" s="81" cm="1">
        <f t="array" ref="S86">_xlfn.IFS(
    FALSE, N("Check if X1 shading is ON"),
    $S$47&lt;&gt;"x", NA(),
    FALSE, N("Check if case is 'LEFT' and x axis value less than z score"),
    AND($D$66 = "LEFT", $Q86 &lt; IF($H$66="", 0, $H$66)), $R86,
    FALSE, N("Check if case is 'RIGHT' and x axis value greater than z score"),
    AND($D$66 = "RIGHT", $Q86 &gt; IF($H$66="", 0, $H$66)), $R86,
    FALSE, N("Check if case is 'TWO' and both directions"),
    AND(
        $D$66 = "TWO",
        OR($Q86 &lt; -ABS($H$66), $Q86 &gt; ABS($H$67))
    ), $R86,
    FALSE, N("Default case: Return NA()"),
    TRUE, NA()
)</f>
        <v>0.13775113536619732</v>
      </c>
      <c r="T86" s="81" t="e" cm="1">
        <f t="array" ref="T86">_xlfn.IFS(
    FALSE, N("Check if X1 shading is ON"),
    $S$47&lt;&gt;"x", NA(),
    FALSE, N("Check if case is 'LEFT' and x axis value less than z score"),
    AND($D$67 = "LEFT", $Q86 &lt; IF($H$67="", 0, $H$67)), $R86,
    FALSE, N("Check if case is 'RIGHT' and x axis value greater than z score"),
    AND($D$67 = "RIGHT", $Q86 &gt; IF($H$67="", 0, $H$67)), $R86,
    FALSE, N("Default case: Return NA()"),
    TRUE, NA()
)</f>
        <v>#N/A</v>
      </c>
      <c r="U86" s="81" cm="1">
        <f t="array" ref="U86">_xlfn.IFS(
    FALSE, N("Check if X1 shading is ON"),
    $U$47&lt;&gt;"x", NA(),
    FALSE, N("Check if case is 'LEFT' and x axis value less than z score"),
    AND($D$70 = "LEFT", $Q86 &lt; IF($H$70="", 0, $H$70)), $R86,
    FALSE, N("Check if case is 'RIGHT' and x axis value greater than z score"),
    AND($D$70 = "RIGHT", $Q86 &gt; IF($H$70="", 0, $H$70)), $R86,
    FALSE, N("Check if case is 'TWO' and both directions"),
    AND(
        $D$70 = "TWO",
        OR($Q86 &lt; -ABS($H$70), $Q86 &gt; ABS($H$70))
    ), $R86,
    FALSE, N("Default case: Return NA()"),
    TRUE, NA()
)</f>
        <v>0.13775113536619732</v>
      </c>
      <c r="V86" s="38"/>
      <c r="W86" s="23">
        <v>-1.3333333333333357</v>
      </c>
      <c r="X86" s="23">
        <v>0.11</v>
      </c>
      <c r="Y86" s="23">
        <f t="shared" si="16"/>
        <v>0.11</v>
      </c>
      <c r="Z86" s="23" t="str">
        <f t="shared" si="17"/>
        <v>x</v>
      </c>
    </row>
    <row r="87" spans="1:26" ht="16" x14ac:dyDescent="0.2">
      <c r="A87" s="72" t="s">
        <v>320</v>
      </c>
      <c r="B87" s="23"/>
      <c r="C87" s="16"/>
      <c r="D87" s="16"/>
      <c r="E87" s="16"/>
      <c r="F87" s="39"/>
      <c r="G87" s="38"/>
      <c r="H87" s="46"/>
      <c r="I87" s="47"/>
      <c r="J87" s="38"/>
      <c r="K87" s="38"/>
      <c r="L87" s="38"/>
      <c r="M87" s="38"/>
      <c r="N87" s="38"/>
      <c r="O87" s="38"/>
      <c r="P87" s="38"/>
      <c r="Q87" s="46">
        <f t="shared" si="6"/>
        <v>-1.4166666666666692</v>
      </c>
      <c r="R87" s="81">
        <f t="shared" si="7"/>
        <v>0.14625395427953519</v>
      </c>
      <c r="S87" s="81" cm="1">
        <f t="array" ref="S87">_xlfn.IFS(
    FALSE, N("Check if X1 shading is ON"),
    $S$47&lt;&gt;"x", NA(),
    FALSE, N("Check if case is 'LEFT' and x axis value less than z score"),
    AND($D$66 = "LEFT", $Q87 &lt; IF($H$66="", 0, $H$66)), $R87,
    FALSE, N("Check if case is 'RIGHT' and x axis value greater than z score"),
    AND($D$66 = "RIGHT", $Q87 &gt; IF($H$66="", 0, $H$66)), $R87,
    FALSE, N("Check if case is 'TWO' and both directions"),
    AND(
        $D$66 = "TWO",
        OR($Q87 &lt; -ABS($H$66), $Q87 &gt; ABS($H$67))
    ), $R87,
    FALSE, N("Default case: Return NA()"),
    TRUE, NA()
)</f>
        <v>0.14625395427953519</v>
      </c>
      <c r="T87" s="81" t="e" cm="1">
        <f t="array" ref="T87">_xlfn.IFS(
    FALSE, N("Check if X1 shading is ON"),
    $S$47&lt;&gt;"x", NA(),
    FALSE, N("Check if case is 'LEFT' and x axis value less than z score"),
    AND($D$67 = "LEFT", $Q87 &lt; IF($H$67="", 0, $H$67)), $R87,
    FALSE, N("Check if case is 'RIGHT' and x axis value greater than z score"),
    AND($D$67 = "RIGHT", $Q87 &gt; IF($H$67="", 0, $H$67)), $R87,
    FALSE, N("Default case: Return NA()"),
    TRUE, NA()
)</f>
        <v>#N/A</v>
      </c>
      <c r="U87" s="81" cm="1">
        <f t="array" ref="U87">_xlfn.IFS(
    FALSE, N("Check if X1 shading is ON"),
    $U$47&lt;&gt;"x", NA(),
    FALSE, N("Check if case is 'LEFT' and x axis value less than z score"),
    AND($D$70 = "LEFT", $Q87 &lt; IF($H$70="", 0, $H$70)), $R87,
    FALSE, N("Check if case is 'RIGHT' and x axis value greater than z score"),
    AND($D$70 = "RIGHT", $Q87 &gt; IF($H$70="", 0, $H$70)), $R87,
    FALSE, N("Check if case is 'TWO' and both directions"),
    AND(
        $D$70 = "TWO",
        OR($Q87 &lt; -ABS($H$70), $Q87 &gt; ABS($H$70))
    ), $R87,
    FALSE, N("Default case: Return NA()"),
    TRUE, NA()
)</f>
        <v>0.14625395427953519</v>
      </c>
      <c r="V87" s="38"/>
      <c r="W87" s="23">
        <v>-1.1666666666666687</v>
      </c>
      <c r="X87" s="23">
        <v>0.11</v>
      </c>
      <c r="Y87" s="23">
        <f t="shared" si="16"/>
        <v>0.11</v>
      </c>
      <c r="Z87" s="23" t="str">
        <f t="shared" si="17"/>
        <v>x</v>
      </c>
    </row>
    <row r="88" spans="1:26" ht="16" x14ac:dyDescent="0.2">
      <c r="A88" s="44" t="s">
        <v>289</v>
      </c>
      <c r="B88" s="5" t="s">
        <v>290</v>
      </c>
      <c r="C88" s="5" t="s">
        <v>44</v>
      </c>
      <c r="D88" s="44" t="s">
        <v>267</v>
      </c>
      <c r="E88" s="66" t="s">
        <v>324</v>
      </c>
      <c r="F88" s="66" t="s">
        <v>325</v>
      </c>
      <c r="G88" s="44" t="s">
        <v>268</v>
      </c>
      <c r="H88" s="46"/>
      <c r="I88" s="47"/>
      <c r="J88" s="38"/>
      <c r="K88" s="38"/>
      <c r="L88" s="38"/>
      <c r="M88" s="38"/>
      <c r="N88" s="38"/>
      <c r="O88" s="38"/>
      <c r="P88" s="38"/>
      <c r="Q88" s="46">
        <f t="shared" si="6"/>
        <v>-1.3750000000000024</v>
      </c>
      <c r="R88" s="81">
        <f t="shared" si="7"/>
        <v>0.15501226545829269</v>
      </c>
      <c r="S88" s="81" cm="1">
        <f t="array" ref="S88">_xlfn.IFS(
    FALSE, N("Check if X1 shading is ON"),
    $S$47&lt;&gt;"x", NA(),
    FALSE, N("Check if case is 'LEFT' and x axis value less than z score"),
    AND($D$66 = "LEFT", $Q88 &lt; IF($H$66="", 0, $H$66)), $R88,
    FALSE, N("Check if case is 'RIGHT' and x axis value greater than z score"),
    AND($D$66 = "RIGHT", $Q88 &gt; IF($H$66="", 0, $H$66)), $R88,
    FALSE, N("Check if case is 'TWO' and both directions"),
    AND(
        $D$66 = "TWO",
        OR($Q88 &lt; -ABS($H$66), $Q88 &gt; ABS($H$67))
    ), $R88,
    FALSE, N("Default case: Return NA()"),
    TRUE, NA()
)</f>
        <v>0.15501226545829269</v>
      </c>
      <c r="T88" s="81" t="e" cm="1">
        <f t="array" ref="T88">_xlfn.IFS(
    FALSE, N("Check if X1 shading is ON"),
    $S$47&lt;&gt;"x", NA(),
    FALSE, N("Check if case is 'LEFT' and x axis value less than z score"),
    AND($D$67 = "LEFT", $Q88 &lt; IF($H$67="", 0, $H$67)), $R88,
    FALSE, N("Check if case is 'RIGHT' and x axis value greater than z score"),
    AND($D$67 = "RIGHT", $Q88 &gt; IF($H$67="", 0, $H$67)), $R88,
    FALSE, N("Default case: Return NA()"),
    TRUE, NA()
)</f>
        <v>#N/A</v>
      </c>
      <c r="U88" s="81" cm="1">
        <f t="array" ref="U88">_xlfn.IFS(
    FALSE, N("Check if X1 shading is ON"),
    $U$47&lt;&gt;"x", NA(),
    FALSE, N("Check if case is 'LEFT' and x axis value less than z score"),
    AND($D$70 = "LEFT", $Q88 &lt; IF($H$70="", 0, $H$70)), $R88,
    FALSE, N("Check if case is 'RIGHT' and x axis value greater than z score"),
    AND($D$70 = "RIGHT", $Q88 &gt; IF($H$70="", 0, $H$70)), $R88,
    FALSE, N("Check if case is 'TWO' and both directions"),
    AND(
        $D$70 = "TWO",
        OR($Q88 &lt; -ABS($H$70), $Q88 &gt; ABS($H$70))
    ), $R88,
    FALSE, N("Default case: Return NA()"),
    TRUE, NA()
)</f>
        <v>0.15501226545829269</v>
      </c>
      <c r="V88" s="38"/>
      <c r="W88" s="23">
        <v>-0.83333333333333526</v>
      </c>
      <c r="X88" s="23">
        <v>0.11</v>
      </c>
      <c r="Y88" s="23">
        <f t="shared" si="16"/>
        <v>0.11</v>
      </c>
      <c r="Z88" s="23" t="str">
        <f t="shared" si="17"/>
        <v>x</v>
      </c>
    </row>
    <row r="89" spans="1:26" ht="17" x14ac:dyDescent="0.2">
      <c r="A89" s="41" t="str" cm="1">
        <f t="array" aca="1" ref="A89" ca="1">IFERROR(
    IF(
        OR(
            AND(ISNUMBER(INDIRECT("A2")), ISNUMBER(INDIRECT("B2")), INDIRECT("A2") &gt; 0, INDIRECT("B2") &gt; 0, INDIRECT("A2") = INDIRECT("B2")),
            AND(ISNUMBER(INDIRECT("B2")), ISNUMBER(INDIRECT("C2")), INDIRECT("B2") &gt; 0, INDIRECT("C2") &gt; 0, INDIRECT("B2") = INDIRECT("C2")),
            AND(ISNUMBER(INDIRECT("C2")), ISNUMBER(INDIRECT("D2")), INDIRECT("C2") &gt; 0, INDIRECT("D2") &gt; 0, INDIRECT("C2") = INDIRECT("D2")),
            AND(ISNUMBER(INDIRECT("D2")), ISNUMBER(INDIRECT("E2")), INDIRECT("D2") &gt; 0, INDIRECT("E2") &gt; 0, INDIRECT("D2") = INDIRECT("E2"))
        ),
        L60,
        "0"
    ),
    ""
)</f>
        <v>0</v>
      </c>
      <c r="B89" s="25">
        <v>0.15</v>
      </c>
      <c r="C89" s="41">
        <v>0</v>
      </c>
      <c r="D89" s="41" t="e">
        <f ca="1">IF(A89="x",B89,NA())</f>
        <v>#N/A</v>
      </c>
      <c r="E89" s="79">
        <f ca="1">RANDBETWEEN(1,10)</f>
        <v>10</v>
      </c>
      <c r="F89" s="112" t="s">
        <v>328</v>
      </c>
      <c r="G89" s="80" t="str" cm="1">
        <f t="array" aca="1" ref="G89" ca="1">INDEX(F89:F98,E89,1)</f>
        <v>YASS!</v>
      </c>
      <c r="H89" s="16"/>
      <c r="I89" s="16"/>
      <c r="J89" s="16"/>
      <c r="K89" s="38"/>
      <c r="L89" s="38"/>
      <c r="M89" s="38"/>
      <c r="N89" s="38"/>
      <c r="O89" s="38"/>
      <c r="P89" s="38"/>
      <c r="Q89" s="46">
        <f t="shared" si="6"/>
        <v>-1.3333333333333357</v>
      </c>
      <c r="R89" s="81">
        <f t="shared" si="7"/>
        <v>0.1640100746759931</v>
      </c>
      <c r="S89" s="81" cm="1">
        <f t="array" ref="S89">_xlfn.IFS(
    FALSE, N("Check if X1 shading is ON"),
    $S$47&lt;&gt;"x", NA(),
    FALSE, N("Check if case is 'LEFT' and x axis value less than z score"),
    AND($D$66 = "LEFT", $Q89 &lt; IF($H$66="", 0, $H$66)), $R89,
    FALSE, N("Check if case is 'RIGHT' and x axis value greater than z score"),
    AND($D$66 = "RIGHT", $Q89 &gt; IF($H$66="", 0, $H$66)), $R89,
    FALSE, N("Check if case is 'TWO' and both directions"),
    AND(
        $D$66 = "TWO",
        OR($Q89 &lt; -ABS($H$66), $Q89 &gt; ABS($H$67))
    ), $R89,
    FALSE, N("Default case: Return NA()"),
    TRUE, NA()
)</f>
        <v>0.1640100746759931</v>
      </c>
      <c r="T89" s="81" t="e" cm="1">
        <f t="array" ref="T89">_xlfn.IFS(
    FALSE, N("Check if X1 shading is ON"),
    $S$47&lt;&gt;"x", NA(),
    FALSE, N("Check if case is 'LEFT' and x axis value less than z score"),
    AND($D$67 = "LEFT", $Q89 &lt; IF($H$67="", 0, $H$67)), $R89,
    FALSE, N("Check if case is 'RIGHT' and x axis value greater than z score"),
    AND($D$67 = "RIGHT", $Q89 &gt; IF($H$67="", 0, $H$67)), $R89,
    FALSE, N("Default case: Return NA()"),
    TRUE, NA()
)</f>
        <v>#N/A</v>
      </c>
      <c r="U89" s="81" cm="1">
        <f t="array" ref="U89">_xlfn.IFS(
    FALSE, N("Check if X1 shading is ON"),
    $U$47&lt;&gt;"x", NA(),
    FALSE, N("Check if case is 'LEFT' and x axis value less than z score"),
    AND($D$70 = "LEFT", $Q89 &lt; IF($H$70="", 0, $H$70)), $R89,
    FALSE, N("Check if case is 'RIGHT' and x axis value greater than z score"),
    AND($D$70 = "RIGHT", $Q89 &gt; IF($H$70="", 0, $H$70)), $R89,
    FALSE, N("Check if case is 'TWO' and both directions"),
    AND(
        $D$70 = "TWO",
        OR($Q89 &lt; -ABS($H$70), $Q89 &gt; ABS($H$70))
    ), $R89,
    FALSE, N("Default case: Return NA()"),
    TRUE, NA()
)</f>
        <v>0.1640100746759931</v>
      </c>
      <c r="V89" s="38"/>
      <c r="W89" s="23">
        <v>-0.66666666666666874</v>
      </c>
      <c r="X89" s="23">
        <v>0.11</v>
      </c>
      <c r="Y89" s="23">
        <f t="shared" si="16"/>
        <v>0.11</v>
      </c>
      <c r="Z89" s="23" t="str">
        <f t="shared" si="17"/>
        <v>x</v>
      </c>
    </row>
    <row r="90" spans="1:26" ht="16" x14ac:dyDescent="0.2">
      <c r="A90" s="39"/>
      <c r="B90" s="23"/>
      <c r="C90" s="39"/>
      <c r="D90" s="39"/>
      <c r="E90" s="38"/>
      <c r="F90" s="113" t="s">
        <v>333</v>
      </c>
      <c r="G90" s="38"/>
      <c r="H90" s="16"/>
      <c r="I90" s="16"/>
      <c r="J90" s="16"/>
      <c r="K90" s="38"/>
      <c r="L90" s="38"/>
      <c r="M90" s="38"/>
      <c r="N90" s="38"/>
      <c r="O90" s="38"/>
      <c r="P90" s="38"/>
      <c r="Q90" s="46">
        <f t="shared" si="6"/>
        <v>-1.291666666666669</v>
      </c>
      <c r="R90" s="81">
        <f t="shared" si="7"/>
        <v>0.17322916253851786</v>
      </c>
      <c r="S90" s="81" cm="1">
        <f t="array" ref="S90">_xlfn.IFS(
    FALSE, N("Check if X1 shading is ON"),
    $S$47&lt;&gt;"x", NA(),
    FALSE, N("Check if case is 'LEFT' and x axis value less than z score"),
    AND($D$66 = "LEFT", $Q90 &lt; IF($H$66="", 0, $H$66)), $R90,
    FALSE, N("Check if case is 'RIGHT' and x axis value greater than z score"),
    AND($D$66 = "RIGHT", $Q90 &gt; IF($H$66="", 0, $H$66)), $R90,
    FALSE, N("Check if case is 'TWO' and both directions"),
    AND(
        $D$66 = "TWO",
        OR($Q90 &lt; -ABS($H$66), $Q90 &gt; ABS($H$67))
    ), $R90,
    FALSE, N("Default case: Return NA()"),
    TRUE, NA()
)</f>
        <v>0.17322916253851786</v>
      </c>
      <c r="T90" s="81" t="e" cm="1">
        <f t="array" ref="T90">_xlfn.IFS(
    FALSE, N("Check if X1 shading is ON"),
    $S$47&lt;&gt;"x", NA(),
    FALSE, N("Check if case is 'LEFT' and x axis value less than z score"),
    AND($D$67 = "LEFT", $Q90 &lt; IF($H$67="", 0, $H$67)), $R90,
    FALSE, N("Check if case is 'RIGHT' and x axis value greater than z score"),
    AND($D$67 = "RIGHT", $Q90 &gt; IF($H$67="", 0, $H$67)), $R90,
    FALSE, N("Default case: Return NA()"),
    TRUE, NA()
)</f>
        <v>#N/A</v>
      </c>
      <c r="U90" s="81" cm="1">
        <f t="array" ref="U90">_xlfn.IFS(
    FALSE, N("Check if X1 shading is ON"),
    $U$47&lt;&gt;"x", NA(),
    FALSE, N("Check if case is 'LEFT' and x axis value less than z score"),
    AND($D$70 = "LEFT", $Q90 &lt; IF($H$70="", 0, $H$70)), $R90,
    FALSE, N("Check if case is 'RIGHT' and x axis value greater than z score"),
    AND($D$70 = "RIGHT", $Q90 &gt; IF($H$70="", 0, $H$70)), $R90,
    FALSE, N("Check if case is 'TWO' and both directions"),
    AND(
        $D$70 = "TWO",
        OR($Q90 &lt; -ABS($H$70), $Q90 &gt; ABS($H$70))
    ), $R90,
    FALSE, N("Default case: Return NA()"),
    TRUE, NA()
)</f>
        <v>0.17322916253851786</v>
      </c>
      <c r="V90" s="38"/>
      <c r="W90" s="23">
        <v>-0.50000000000000222</v>
      </c>
      <c r="X90" s="23">
        <v>0.11</v>
      </c>
      <c r="Y90" s="23">
        <f t="shared" si="16"/>
        <v>0.11</v>
      </c>
      <c r="Z90" s="23" t="str">
        <f t="shared" si="17"/>
        <v>x</v>
      </c>
    </row>
    <row r="91" spans="1:26" ht="16" x14ac:dyDescent="0.2">
      <c r="A91" s="39"/>
      <c r="B91" s="16"/>
      <c r="C91" s="23"/>
      <c r="D91" s="39"/>
      <c r="E91" s="38"/>
      <c r="F91" s="113" t="s">
        <v>337</v>
      </c>
      <c r="G91" s="38"/>
      <c r="H91" s="16"/>
      <c r="I91" s="16"/>
      <c r="J91" s="16"/>
      <c r="K91" s="38"/>
      <c r="L91" s="38"/>
      <c r="M91" s="38"/>
      <c r="N91" s="38"/>
      <c r="O91" s="38"/>
      <c r="P91" s="38"/>
      <c r="Q91" s="46">
        <f t="shared" si="6"/>
        <v>-1.2500000000000022</v>
      </c>
      <c r="R91" s="81">
        <f t="shared" si="7"/>
        <v>0.18264908538902141</v>
      </c>
      <c r="S91" s="81" cm="1">
        <f t="array" ref="S91">_xlfn.IFS(
    FALSE, N("Check if X1 shading is ON"),
    $S$47&lt;&gt;"x", NA(),
    FALSE, N("Check if case is 'LEFT' and x axis value less than z score"),
    AND($D$66 = "LEFT", $Q91 &lt; IF($H$66="", 0, $H$66)), $R91,
    FALSE, N("Check if case is 'RIGHT' and x axis value greater than z score"),
    AND($D$66 = "RIGHT", $Q91 &gt; IF($H$66="", 0, $H$66)), $R91,
    FALSE, N("Check if case is 'TWO' and both directions"),
    AND(
        $D$66 = "TWO",
        OR($Q91 &lt; -ABS($H$66), $Q91 &gt; ABS($H$67))
    ), $R91,
    FALSE, N("Default case: Return NA()"),
    TRUE, NA()
)</f>
        <v>0.18264908538902141</v>
      </c>
      <c r="T91" s="81" t="e" cm="1">
        <f t="array" ref="T91">_xlfn.IFS(
    FALSE, N("Check if X1 shading is ON"),
    $S$47&lt;&gt;"x", NA(),
    FALSE, N("Check if case is 'LEFT' and x axis value less than z score"),
    AND($D$67 = "LEFT", $Q91 &lt; IF($H$67="", 0, $H$67)), $R91,
    FALSE, N("Check if case is 'RIGHT' and x axis value greater than z score"),
    AND($D$67 = "RIGHT", $Q91 &gt; IF($H$67="", 0, $H$67)), $R91,
    FALSE, N("Default case: Return NA()"),
    TRUE, NA()
)</f>
        <v>#N/A</v>
      </c>
      <c r="U91" s="81" cm="1">
        <f t="array" ref="U91">_xlfn.IFS(
    FALSE, N("Check if X1 shading is ON"),
    $U$47&lt;&gt;"x", NA(),
    FALSE, N("Check if case is 'LEFT' and x axis value less than z score"),
    AND($D$70 = "LEFT", $Q91 &lt; IF($H$70="", 0, $H$70)), $R91,
    FALSE, N("Check if case is 'RIGHT' and x axis value greater than z score"),
    AND($D$70 = "RIGHT", $Q91 &gt; IF($H$70="", 0, $H$70)), $R91,
    FALSE, N("Check if case is 'TWO' and both directions"),
    AND(
        $D$70 = "TWO",
        OR($Q91 &lt; -ABS($H$70), $Q91 &gt; ABS($H$70))
    ), $R91,
    FALSE, N("Default case: Return NA()"),
    TRUE, NA()
)</f>
        <v>0.18264908538902141</v>
      </c>
      <c r="V91" s="38"/>
      <c r="W91" s="23">
        <v>-0.33333333333333548</v>
      </c>
      <c r="X91" s="23">
        <v>0.11</v>
      </c>
      <c r="Y91" s="23">
        <f t="shared" si="16"/>
        <v>0.11</v>
      </c>
      <c r="Z91" s="23" t="str">
        <f t="shared" si="17"/>
        <v>x</v>
      </c>
    </row>
    <row r="92" spans="1:26" ht="16" x14ac:dyDescent="0.2">
      <c r="A92" s="39"/>
      <c r="B92" s="16"/>
      <c r="C92" s="23"/>
      <c r="D92" s="39"/>
      <c r="E92" s="38"/>
      <c r="F92" s="113" t="s">
        <v>341</v>
      </c>
      <c r="G92" s="38"/>
      <c r="H92" s="16"/>
      <c r="I92" s="16"/>
      <c r="J92" s="16"/>
      <c r="K92" s="38"/>
      <c r="L92" s="38"/>
      <c r="M92" s="38"/>
      <c r="N92" s="38"/>
      <c r="O92" s="38"/>
      <c r="P92" s="38"/>
      <c r="Q92" s="46">
        <f t="shared" si="6"/>
        <v>-1.2083333333333355</v>
      </c>
      <c r="R92" s="81">
        <f t="shared" si="7"/>
        <v>0.19224719608678109</v>
      </c>
      <c r="S92" s="81" cm="1">
        <f t="array" ref="S92">_xlfn.IFS(
    FALSE, N("Check if X1 shading is ON"),
    $S$47&lt;&gt;"x", NA(),
    FALSE, N("Check if case is 'LEFT' and x axis value less than z score"),
    AND($D$66 = "LEFT", $Q92 &lt; IF($H$66="", 0, $H$66)), $R92,
    FALSE, N("Check if case is 'RIGHT' and x axis value greater than z score"),
    AND($D$66 = "RIGHT", $Q92 &gt; IF($H$66="", 0, $H$66)), $R92,
    FALSE, N("Check if case is 'TWO' and both directions"),
    AND(
        $D$66 = "TWO",
        OR($Q92 &lt; -ABS($H$66), $Q92 &gt; ABS($H$67))
    ), $R92,
    FALSE, N("Default case: Return NA()"),
    TRUE, NA()
)</f>
        <v>0.19224719608678109</v>
      </c>
      <c r="T92" s="81" t="e" cm="1">
        <f t="array" ref="T92">_xlfn.IFS(
    FALSE, N("Check if X1 shading is ON"),
    $S$47&lt;&gt;"x", NA(),
    FALSE, N("Check if case is 'LEFT' and x axis value less than z score"),
    AND($D$67 = "LEFT", $Q92 &lt; IF($H$67="", 0, $H$67)), $R92,
    FALSE, N("Check if case is 'RIGHT' and x axis value greater than z score"),
    AND($D$67 = "RIGHT", $Q92 &gt; IF($H$67="", 0, $H$67)), $R92,
    FALSE, N("Default case: Return NA()"),
    TRUE, NA()
)</f>
        <v>#N/A</v>
      </c>
      <c r="U92" s="81" cm="1">
        <f t="array" ref="U92">_xlfn.IFS(
    FALSE, N("Check if X1 shading is ON"),
    $U$47&lt;&gt;"x", NA(),
    FALSE, N("Check if case is 'LEFT' and x axis value less than z score"),
    AND($D$70 = "LEFT", $Q92 &lt; IF($H$70="", 0, $H$70)), $R92,
    FALSE, N("Check if case is 'RIGHT' and x axis value greater than z score"),
    AND($D$70 = "RIGHT", $Q92 &gt; IF($H$70="", 0, $H$70)), $R92,
    FALSE, N("Check if case is 'TWO' and both directions"),
    AND(
        $D$70 = "TWO",
        OR($Q92 &lt; -ABS($H$70), $Q92 &gt; ABS($H$70))
    ), $R92,
    FALSE, N("Default case: Return NA()"),
    TRUE, NA()
)</f>
        <v>0.19224719608678109</v>
      </c>
      <c r="V92" s="38"/>
      <c r="W92" s="23">
        <v>-0.16666666666666879</v>
      </c>
      <c r="X92" s="23">
        <v>0.11</v>
      </c>
      <c r="Y92" s="23">
        <f t="shared" si="16"/>
        <v>0.11</v>
      </c>
      <c r="Z92" s="23" t="str">
        <f t="shared" si="17"/>
        <v>x</v>
      </c>
    </row>
    <row r="93" spans="1:26" ht="16" x14ac:dyDescent="0.2">
      <c r="A93" s="39"/>
      <c r="B93" s="16"/>
      <c r="C93" s="23"/>
      <c r="D93" s="39"/>
      <c r="E93" s="38"/>
      <c r="F93" s="113" t="s">
        <v>343</v>
      </c>
      <c r="G93" s="38"/>
      <c r="H93" s="16"/>
      <c r="I93" s="16"/>
      <c r="J93" s="16"/>
      <c r="K93" s="38"/>
      <c r="L93" s="38"/>
      <c r="M93" s="38"/>
      <c r="N93" s="38"/>
      <c r="O93" s="38"/>
      <c r="P93" s="38"/>
      <c r="Q93" s="46">
        <f t="shared" si="6"/>
        <v>-1.1666666666666687</v>
      </c>
      <c r="R93" s="81">
        <f t="shared" si="7"/>
        <v>0.20199868555405839</v>
      </c>
      <c r="S93" s="81" cm="1">
        <f t="array" ref="S93">_xlfn.IFS(
    FALSE, N("Check if X1 shading is ON"),
    $S$47&lt;&gt;"x", NA(),
    FALSE, N("Check if case is 'LEFT' and x axis value less than z score"),
    AND($D$66 = "LEFT", $Q93 &lt; IF($H$66="", 0, $H$66)), $R93,
    FALSE, N("Check if case is 'RIGHT' and x axis value greater than z score"),
    AND($D$66 = "RIGHT", $Q93 &gt; IF($H$66="", 0, $H$66)), $R93,
    FALSE, N("Check if case is 'TWO' and both directions"),
    AND(
        $D$66 = "TWO",
        OR($Q93 &lt; -ABS($H$66), $Q93 &gt; ABS($H$67))
    ), $R93,
    FALSE, N("Default case: Return NA()"),
    TRUE, NA()
)</f>
        <v>0.20199868555405839</v>
      </c>
      <c r="T93" s="81" t="e" cm="1">
        <f t="array" ref="T93">_xlfn.IFS(
    FALSE, N("Check if X1 shading is ON"),
    $S$47&lt;&gt;"x", NA(),
    FALSE, N("Check if case is 'LEFT' and x axis value less than z score"),
    AND($D$67 = "LEFT", $Q93 &lt; IF($H$67="", 0, $H$67)), $R93,
    FALSE, N("Check if case is 'RIGHT' and x axis value greater than z score"),
    AND($D$67 = "RIGHT", $Q93 &gt; IF($H$67="", 0, $H$67)), $R93,
    FALSE, N("Default case: Return NA()"),
    TRUE, NA()
)</f>
        <v>#N/A</v>
      </c>
      <c r="U93" s="81" cm="1">
        <f t="array" ref="U93">_xlfn.IFS(
    FALSE, N("Check if X1 shading is ON"),
    $U$47&lt;&gt;"x", NA(),
    FALSE, N("Check if case is 'LEFT' and x axis value less than z score"),
    AND($D$70 = "LEFT", $Q93 &lt; IF($H$70="", 0, $H$70)), $R93,
    FALSE, N("Check if case is 'RIGHT' and x axis value greater than z score"),
    AND($D$70 = "RIGHT", $Q93 &gt; IF($H$70="", 0, $H$70)), $R93,
    FALSE, N("Check if case is 'TWO' and both directions"),
    AND(
        $D$70 = "TWO",
        OR($Q93 &lt; -ABS($H$70), $Q93 &gt; ABS($H$70))
    ), $R93,
    FALSE, N("Default case: Return NA()"),
    TRUE, NA()
)</f>
        <v>0.20199868555405839</v>
      </c>
      <c r="V93" s="38"/>
      <c r="W93" s="23">
        <v>0.16666666666666449</v>
      </c>
      <c r="X93" s="23">
        <v>0.11</v>
      </c>
      <c r="Y93" s="23">
        <f t="shared" si="16"/>
        <v>0.11</v>
      </c>
      <c r="Z93" s="23" t="str">
        <f t="shared" si="17"/>
        <v>x</v>
      </c>
    </row>
    <row r="94" spans="1:26" ht="16" x14ac:dyDescent="0.2">
      <c r="A94" s="39"/>
      <c r="B94" s="16"/>
      <c r="C94" s="23"/>
      <c r="D94" s="39"/>
      <c r="E94" s="38"/>
      <c r="F94" s="113" t="s">
        <v>347</v>
      </c>
      <c r="G94" s="38"/>
      <c r="H94" s="16"/>
      <c r="I94" s="16"/>
      <c r="J94" s="16"/>
      <c r="K94" s="38"/>
      <c r="L94" s="38"/>
      <c r="M94" s="38"/>
      <c r="N94" s="38"/>
      <c r="O94" s="38"/>
      <c r="P94" s="38"/>
      <c r="Q94" s="46">
        <f t="shared" si="6"/>
        <v>-1.125000000000002</v>
      </c>
      <c r="R94" s="81">
        <f t="shared" si="7"/>
        <v>0.21187664577569898</v>
      </c>
      <c r="S94" s="81" cm="1">
        <f t="array" ref="S94">_xlfn.IFS(
    FALSE, N("Check if X1 shading is ON"),
    $S$47&lt;&gt;"x", NA(),
    FALSE, N("Check if case is 'LEFT' and x axis value less than z score"),
    AND($D$66 = "LEFT", $Q94 &lt; IF($H$66="", 0, $H$66)), $R94,
    FALSE, N("Check if case is 'RIGHT' and x axis value greater than z score"),
    AND($D$66 = "RIGHT", $Q94 &gt; IF($H$66="", 0, $H$66)), $R94,
    FALSE, N("Check if case is 'TWO' and both directions"),
    AND(
        $D$66 = "TWO",
        OR($Q94 &lt; -ABS($H$66), $Q94 &gt; ABS($H$67))
    ), $R94,
    FALSE, N("Default case: Return NA()"),
    TRUE, NA()
)</f>
        <v>0.21187664577569898</v>
      </c>
      <c r="T94" s="81" t="e" cm="1">
        <f t="array" ref="T94">_xlfn.IFS(
    FALSE, N("Check if X1 shading is ON"),
    $S$47&lt;&gt;"x", NA(),
    FALSE, N("Check if case is 'LEFT' and x axis value less than z score"),
    AND($D$67 = "LEFT", $Q94 &lt; IF($H$67="", 0, $H$67)), $R94,
    FALSE, N("Check if case is 'RIGHT' and x axis value greater than z score"),
    AND($D$67 = "RIGHT", $Q94 &gt; IF($H$67="", 0, $H$67)), $R94,
    FALSE, N("Default case: Return NA()"),
    TRUE, NA()
)</f>
        <v>#N/A</v>
      </c>
      <c r="U94" s="81" cm="1">
        <f t="array" ref="U94">_xlfn.IFS(
    FALSE, N("Check if X1 shading is ON"),
    $U$47&lt;&gt;"x", NA(),
    FALSE, N("Check if case is 'LEFT' and x axis value less than z score"),
    AND($D$70 = "LEFT", $Q94 &lt; IF($H$70="", 0, $H$70)), $R94,
    FALSE, N("Check if case is 'RIGHT' and x axis value greater than z score"),
    AND($D$70 = "RIGHT", $Q94 &gt; IF($H$70="", 0, $H$70)), $R94,
    FALSE, N("Check if case is 'TWO' and both directions"),
    AND(
        $D$70 = "TWO",
        OR($Q94 &lt; -ABS($H$70), $Q94 &gt; ABS($H$70))
    ), $R94,
    FALSE, N("Default case: Return NA()"),
    TRUE, NA()
)</f>
        <v>0.21187664577569898</v>
      </c>
      <c r="V94" s="38"/>
      <c r="W94" s="23">
        <v>0.33333333333333115</v>
      </c>
      <c r="X94" s="23">
        <v>0.11</v>
      </c>
      <c r="Y94" s="23">
        <f t="shared" si="16"/>
        <v>0.11</v>
      </c>
      <c r="Z94" s="23" t="str">
        <f t="shared" si="17"/>
        <v>x</v>
      </c>
    </row>
    <row r="95" spans="1:26" ht="16" x14ac:dyDescent="0.2">
      <c r="A95" s="39"/>
      <c r="B95" s="23"/>
      <c r="C95" s="23"/>
      <c r="D95" s="39"/>
      <c r="E95" s="38"/>
      <c r="F95" s="113" t="s">
        <v>350</v>
      </c>
      <c r="G95" s="38"/>
      <c r="H95" s="16"/>
      <c r="I95" s="16"/>
      <c r="J95" s="16"/>
      <c r="K95" s="38"/>
      <c r="L95" s="38"/>
      <c r="M95" s="38"/>
      <c r="N95" s="38"/>
      <c r="O95" s="38"/>
      <c r="P95" s="38"/>
      <c r="Q95" s="46">
        <f t="shared" si="6"/>
        <v>-1.0833333333333353</v>
      </c>
      <c r="R95" s="81">
        <f t="shared" si="7"/>
        <v>0.22185215470573549</v>
      </c>
      <c r="S95" s="81" cm="1">
        <f t="array" ref="S95">_xlfn.IFS(
    FALSE, N("Check if X1 shading is ON"),
    $S$47&lt;&gt;"x", NA(),
    FALSE, N("Check if case is 'LEFT' and x axis value less than z score"),
    AND($D$66 = "LEFT", $Q95 &lt; IF($H$66="", 0, $H$66)), $R95,
    FALSE, N("Check if case is 'RIGHT' and x axis value greater than z score"),
    AND($D$66 = "RIGHT", $Q95 &gt; IF($H$66="", 0, $H$66)), $R95,
    FALSE, N("Check if case is 'TWO' and both directions"),
    AND(
        $D$66 = "TWO",
        OR($Q95 &lt; -ABS($H$66), $Q95 &gt; ABS($H$67))
    ), $R95,
    FALSE, N("Default case: Return NA()"),
    TRUE, NA()
)</f>
        <v>0.22185215470573549</v>
      </c>
      <c r="T95" s="81" t="e" cm="1">
        <f t="array" ref="T95">_xlfn.IFS(
    FALSE, N("Check if X1 shading is ON"),
    $S$47&lt;&gt;"x", NA(),
    FALSE, N("Check if case is 'LEFT' and x axis value less than z score"),
    AND($D$67 = "LEFT", $Q95 &lt; IF($H$67="", 0, $H$67)), $R95,
    FALSE, N("Check if case is 'RIGHT' and x axis value greater than z score"),
    AND($D$67 = "RIGHT", $Q95 &gt; IF($H$67="", 0, $H$67)), $R95,
    FALSE, N("Default case: Return NA()"),
    TRUE, NA()
)</f>
        <v>#N/A</v>
      </c>
      <c r="U95" s="81" cm="1">
        <f t="array" ref="U95">_xlfn.IFS(
    FALSE, N("Check if X1 shading is ON"),
    $U$47&lt;&gt;"x", NA(),
    FALSE, N("Check if case is 'LEFT' and x axis value less than z score"),
    AND($D$70 = "LEFT", $Q95 &lt; IF($H$70="", 0, $H$70)), $R95,
    FALSE, N("Check if case is 'RIGHT' and x axis value greater than z score"),
    AND($D$70 = "RIGHT", $Q95 &gt; IF($H$70="", 0, $H$70)), $R95,
    FALSE, N("Check if case is 'TWO' and both directions"),
    AND(
        $D$70 = "TWO",
        OR($Q95 &lt; -ABS($H$70), $Q95 &gt; ABS($H$70))
    ), $R95,
    FALSE, N("Default case: Return NA()"),
    TRUE, NA()
)</f>
        <v>0.22185215470573549</v>
      </c>
      <c r="V95" s="38"/>
      <c r="W95" s="23">
        <v>0.49999999999999789</v>
      </c>
      <c r="X95" s="23">
        <v>0.11</v>
      </c>
      <c r="Y95" s="23">
        <f t="shared" si="16"/>
        <v>0.11</v>
      </c>
      <c r="Z95" s="23" t="str">
        <f t="shared" si="17"/>
        <v>x</v>
      </c>
    </row>
    <row r="96" spans="1:26" ht="16" x14ac:dyDescent="0.2">
      <c r="A96" s="39"/>
      <c r="B96" s="23"/>
      <c r="C96" s="23"/>
      <c r="D96" s="39"/>
      <c r="E96" s="38"/>
      <c r="F96" s="113" t="s">
        <v>353</v>
      </c>
      <c r="G96" s="38"/>
      <c r="H96" s="16"/>
      <c r="I96" s="16"/>
      <c r="J96" s="16"/>
      <c r="K96" s="38"/>
      <c r="L96" s="38"/>
      <c r="M96" s="38"/>
      <c r="N96" s="38"/>
      <c r="O96" s="38"/>
      <c r="P96" s="38"/>
      <c r="Q96" s="46">
        <f t="shared" si="6"/>
        <v>-1.0416666666666685</v>
      </c>
      <c r="R96" s="81">
        <f t="shared" si="7"/>
        <v>0.23189438328624226</v>
      </c>
      <c r="S96" s="81" cm="1">
        <f t="array" ref="S96">_xlfn.IFS(
    FALSE, N("Check if X1 shading is ON"),
    $S$47&lt;&gt;"x", NA(),
    FALSE, N("Check if case is 'LEFT' and x axis value less than z score"),
    AND($D$66 = "LEFT", $Q96 &lt; IF($H$66="", 0, $H$66)), $R96,
    FALSE, N("Check if case is 'RIGHT' and x axis value greater than z score"),
    AND($D$66 = "RIGHT", $Q96 &gt; IF($H$66="", 0, $H$66)), $R96,
    FALSE, N("Check if case is 'TWO' and both directions"),
    AND(
        $D$66 = "TWO",
        OR($Q96 &lt; -ABS($H$66), $Q96 &gt; ABS($H$67))
    ), $R96,
    FALSE, N("Default case: Return NA()"),
    TRUE, NA()
)</f>
        <v>0.23189438328624226</v>
      </c>
      <c r="T96" s="81" t="e" cm="1">
        <f t="array" ref="T96">_xlfn.IFS(
    FALSE, N("Check if X1 shading is ON"),
    $S$47&lt;&gt;"x", NA(),
    FALSE, N("Check if case is 'LEFT' and x axis value less than z score"),
    AND($D$67 = "LEFT", $Q96 &lt; IF($H$67="", 0, $H$67)), $R96,
    FALSE, N("Check if case is 'RIGHT' and x axis value greater than z score"),
    AND($D$67 = "RIGHT", $Q96 &gt; IF($H$67="", 0, $H$67)), $R96,
    FALSE, N("Default case: Return NA()"),
    TRUE, NA()
)</f>
        <v>#N/A</v>
      </c>
      <c r="U96" s="81" cm="1">
        <f t="array" ref="U96">_xlfn.IFS(
    FALSE, N("Check if X1 shading is ON"),
    $U$47&lt;&gt;"x", NA(),
    FALSE, N("Check if case is 'LEFT' and x axis value less than z score"),
    AND($D$70 = "LEFT", $Q96 &lt; IF($H$70="", 0, $H$70)), $R96,
    FALSE, N("Check if case is 'RIGHT' and x axis value greater than z score"),
    AND($D$70 = "RIGHT", $Q96 &gt; IF($H$70="", 0, $H$70)), $R96,
    FALSE, N("Check if case is 'TWO' and both directions"),
    AND(
        $D$70 = "TWO",
        OR($Q96 &lt; -ABS($H$70), $Q96 &gt; ABS($H$70))
    ), $R96,
    FALSE, N("Default case: Return NA()"),
    TRUE, NA()
)</f>
        <v>0.23189438328624226</v>
      </c>
      <c r="V96" s="38"/>
      <c r="W96" s="23">
        <v>0.66666666666666441</v>
      </c>
      <c r="X96" s="23">
        <v>0.11</v>
      </c>
      <c r="Y96" s="23">
        <f t="shared" si="16"/>
        <v>0.11</v>
      </c>
      <c r="Z96" s="23" t="str">
        <f t="shared" si="17"/>
        <v>x</v>
      </c>
    </row>
    <row r="97" spans="1:26" ht="16" x14ac:dyDescent="0.2">
      <c r="A97" s="39"/>
      <c r="B97" s="23"/>
      <c r="C97" s="23"/>
      <c r="D97" s="39"/>
      <c r="E97" s="38"/>
      <c r="F97" s="113" t="s">
        <v>355</v>
      </c>
      <c r="G97" s="38"/>
      <c r="H97" s="16"/>
      <c r="I97" s="16"/>
      <c r="J97" s="16"/>
      <c r="K97" s="38"/>
      <c r="L97" s="38"/>
      <c r="M97" s="38"/>
      <c r="N97" s="38"/>
      <c r="O97" s="38"/>
      <c r="P97" s="38"/>
      <c r="Q97" s="46">
        <f t="shared" si="6"/>
        <v>-1.0000000000000018</v>
      </c>
      <c r="R97" s="81">
        <f t="shared" si="7"/>
        <v>0.24197072451914292</v>
      </c>
      <c r="S97" s="81" cm="1">
        <f t="array" ref="S97">_xlfn.IFS(
    FALSE, N("Check if X1 shading is ON"),
    $S$47&lt;&gt;"x", NA(),
    FALSE, N("Check if case is 'LEFT' and x axis value less than z score"),
    AND($D$66 = "LEFT", $Q97 &lt; IF($H$66="", 0, $H$66)), $R97,
    FALSE, N("Check if case is 'RIGHT' and x axis value greater than z score"),
    AND($D$66 = "RIGHT", $Q97 &gt; IF($H$66="", 0, $H$66)), $R97,
    FALSE, N("Check if case is 'TWO' and both directions"),
    AND(
        $D$66 = "TWO",
        OR($Q97 &lt; -ABS($H$66), $Q97 &gt; ABS($H$67))
    ), $R97,
    FALSE, N("Default case: Return NA()"),
    TRUE, NA()
)</f>
        <v>0.24197072451914292</v>
      </c>
      <c r="T97" s="81" t="e" cm="1">
        <f t="array" ref="T97">_xlfn.IFS(
    FALSE, N("Check if X1 shading is ON"),
    $S$47&lt;&gt;"x", NA(),
    FALSE, N("Check if case is 'LEFT' and x axis value less than z score"),
    AND($D$67 = "LEFT", $Q97 &lt; IF($H$67="", 0, $H$67)), $R97,
    FALSE, N("Check if case is 'RIGHT' and x axis value greater than z score"),
    AND($D$67 = "RIGHT", $Q97 &gt; IF($H$67="", 0, $H$67)), $R97,
    FALSE, N("Default case: Return NA()"),
    TRUE, NA()
)</f>
        <v>#N/A</v>
      </c>
      <c r="U97" s="81" cm="1">
        <f t="array" ref="U97">_xlfn.IFS(
    FALSE, N("Check if X1 shading is ON"),
    $U$47&lt;&gt;"x", NA(),
    FALSE, N("Check if case is 'LEFT' and x axis value less than z score"),
    AND($D$70 = "LEFT", $Q97 &lt; IF($H$70="", 0, $H$70)), $R97,
    FALSE, N("Check if case is 'RIGHT' and x axis value greater than z score"),
    AND($D$70 = "RIGHT", $Q97 &gt; IF($H$70="", 0, $H$70)), $R97,
    FALSE, N("Check if case is 'TWO' and both directions"),
    AND(
        $D$70 = "TWO",
        OR($Q97 &lt; -ABS($H$70), $Q97 &gt; ABS($H$70))
    ), $R97,
    FALSE, N("Default case: Return NA()"),
    TRUE, NA()
)</f>
        <v>0.24197072451914292</v>
      </c>
      <c r="V97" s="38"/>
      <c r="W97" s="23">
        <v>0.83333333333333093</v>
      </c>
      <c r="X97" s="23">
        <v>0.11</v>
      </c>
      <c r="Y97" s="23">
        <f t="shared" si="16"/>
        <v>0.11</v>
      </c>
      <c r="Z97" s="23" t="str">
        <f t="shared" si="17"/>
        <v>x</v>
      </c>
    </row>
    <row r="98" spans="1:26" ht="16" x14ac:dyDescent="0.2">
      <c r="A98" s="39"/>
      <c r="B98" s="23"/>
      <c r="C98" s="23"/>
      <c r="D98" s="39"/>
      <c r="E98" s="38"/>
      <c r="F98" s="113" t="s">
        <v>357</v>
      </c>
      <c r="G98" s="38"/>
      <c r="H98" s="16"/>
      <c r="I98" s="16"/>
      <c r="J98" s="16"/>
      <c r="K98" s="38"/>
      <c r="L98" s="38"/>
      <c r="M98" s="38"/>
      <c r="N98" s="38"/>
      <c r="O98" s="38"/>
      <c r="P98" s="38"/>
      <c r="Q98" s="46">
        <f t="shared" si="6"/>
        <v>-0.95833333333333515</v>
      </c>
      <c r="R98" s="81">
        <f t="shared" si="7"/>
        <v>0.25204694425504476</v>
      </c>
      <c r="S98" s="81" cm="1">
        <f t="array" ref="S98">_xlfn.IFS(
    FALSE, N("Check if X1 shading is ON"),
    $S$47&lt;&gt;"x", NA(),
    FALSE, N("Check if case is 'LEFT' and x axis value less than z score"),
    AND($D$66 = "LEFT", $Q98 &lt; IF($H$66="", 0, $H$66)), $R98,
    FALSE, N("Check if case is 'RIGHT' and x axis value greater than z score"),
    AND($D$66 = "RIGHT", $Q98 &gt; IF($H$66="", 0, $H$66)), $R98,
    FALSE, N("Check if case is 'TWO' and both directions"),
    AND(
        $D$66 = "TWO",
        OR($Q98 &lt; -ABS($H$66), $Q98 &gt; ABS($H$67))
    ), $R98,
    FALSE, N("Default case: Return NA()"),
    TRUE, NA()
)</f>
        <v>0.25204694425504476</v>
      </c>
      <c r="T98" s="81" t="e" cm="1">
        <f t="array" ref="T98">_xlfn.IFS(
    FALSE, N("Check if X1 shading is ON"),
    $S$47&lt;&gt;"x", NA(),
    FALSE, N("Check if case is 'LEFT' and x axis value less than z score"),
    AND($D$67 = "LEFT", $Q98 &lt; IF($H$67="", 0, $H$67)), $R98,
    FALSE, N("Check if case is 'RIGHT' and x axis value greater than z score"),
    AND($D$67 = "RIGHT", $Q98 &gt; IF($H$67="", 0, $H$67)), $R98,
    FALSE, N("Default case: Return NA()"),
    TRUE, NA()
)</f>
        <v>#N/A</v>
      </c>
      <c r="U98" s="81" cm="1">
        <f t="array" ref="U98">_xlfn.IFS(
    FALSE, N("Check if X1 shading is ON"),
    $U$47&lt;&gt;"x", NA(),
    FALSE, N("Check if case is 'LEFT' and x axis value less than z score"),
    AND($D$70 = "LEFT", $Q98 &lt; IF($H$70="", 0, $H$70)), $R98,
    FALSE, N("Check if case is 'RIGHT' and x axis value greater than z score"),
    AND($D$70 = "RIGHT", $Q98 &gt; IF($H$70="", 0, $H$70)), $R98,
    FALSE, N("Check if case is 'TWO' and both directions"),
    AND(
        $D$70 = "TWO",
        OR($Q98 &lt; -ABS($H$70), $Q98 &gt; ABS($H$70))
    ), $R98,
    FALSE, N("Default case: Return NA()"),
    TRUE, NA()
)</f>
        <v>0.25204694425504476</v>
      </c>
      <c r="V98" s="38"/>
      <c r="W98" s="23">
        <v>1.1666666666666643</v>
      </c>
      <c r="X98" s="23">
        <v>0.11</v>
      </c>
      <c r="Y98" s="23">
        <f t="shared" si="16"/>
        <v>0.11</v>
      </c>
      <c r="Z98" s="23" t="str">
        <f t="shared" si="17"/>
        <v>x</v>
      </c>
    </row>
    <row r="99" spans="1:26" ht="16" x14ac:dyDescent="0.2">
      <c r="A99" s="16"/>
      <c r="B99" s="16"/>
      <c r="C99" s="16"/>
      <c r="D99" s="16"/>
      <c r="E99" s="16"/>
      <c r="F99" s="16"/>
      <c r="G99" s="16"/>
      <c r="H99" s="16"/>
      <c r="I99" s="16"/>
      <c r="J99" s="38"/>
      <c r="K99" s="38"/>
      <c r="L99" s="38"/>
      <c r="M99" s="38"/>
      <c r="N99" s="38"/>
      <c r="O99" s="38"/>
      <c r="P99" s="38"/>
      <c r="Q99" s="46">
        <f t="shared" si="6"/>
        <v>-0.91666666666666852</v>
      </c>
      <c r="R99" s="81">
        <f t="shared" si="7"/>
        <v>0.262087353078301</v>
      </c>
      <c r="S99" s="81" cm="1">
        <f t="array" ref="S99">_xlfn.IFS(
    FALSE, N("Check if X1 shading is ON"),
    $S$47&lt;&gt;"x", NA(),
    FALSE, N("Check if case is 'LEFT' and x axis value less than z score"),
    AND($D$66 = "LEFT", $Q99 &lt; IF($H$66="", 0, $H$66)), $R99,
    FALSE, N("Check if case is 'RIGHT' and x axis value greater than z score"),
    AND($D$66 = "RIGHT", $Q99 &gt; IF($H$66="", 0, $H$66)), $R99,
    FALSE, N("Check if case is 'TWO' and both directions"),
    AND(
        $D$66 = "TWO",
        OR($Q99 &lt; -ABS($H$66), $Q99 &gt; ABS($H$67))
    ), $R99,
    FALSE, N("Default case: Return NA()"),
    TRUE, NA()
)</f>
        <v>0.262087353078301</v>
      </c>
      <c r="T99" s="81" t="e" cm="1">
        <f t="array" ref="T99">_xlfn.IFS(
    FALSE, N("Check if X1 shading is ON"),
    $S$47&lt;&gt;"x", NA(),
    FALSE, N("Check if case is 'LEFT' and x axis value less than z score"),
    AND($D$67 = "LEFT", $Q99 &lt; IF($H$67="", 0, $H$67)), $R99,
    FALSE, N("Check if case is 'RIGHT' and x axis value greater than z score"),
    AND($D$67 = "RIGHT", $Q99 &gt; IF($H$67="", 0, $H$67)), $R99,
    FALSE, N("Default case: Return NA()"),
    TRUE, NA()
)</f>
        <v>#N/A</v>
      </c>
      <c r="U99" s="81" cm="1">
        <f t="array" ref="U99">_xlfn.IFS(
    FALSE, N("Check if X1 shading is ON"),
    $U$47&lt;&gt;"x", NA(),
    FALSE, N("Check if case is 'LEFT' and x axis value less than z score"),
    AND($D$70 = "LEFT", $Q99 &lt; IF($H$70="", 0, $H$70)), $R99,
    FALSE, N("Check if case is 'RIGHT' and x axis value greater than z score"),
    AND($D$70 = "RIGHT", $Q99 &gt; IF($H$70="", 0, $H$70)), $R99,
    FALSE, N("Check if case is 'TWO' and both directions"),
    AND(
        $D$70 = "TWO",
        OR($Q99 &lt; -ABS($H$70), $Q99 &gt; ABS($H$70))
    ), $R99,
    FALSE, N("Default case: Return NA()"),
    TRUE, NA()
)</f>
        <v>0.262087353078301</v>
      </c>
      <c r="V99" s="38"/>
      <c r="W99" s="23">
        <v>1.3333333333333313</v>
      </c>
      <c r="X99" s="23">
        <v>0.11</v>
      </c>
      <c r="Y99" s="23">
        <f t="shared" si="16"/>
        <v>0.11</v>
      </c>
      <c r="Z99" s="23" t="str">
        <f t="shared" si="17"/>
        <v>x</v>
      </c>
    </row>
    <row r="100" spans="1:26" ht="16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38"/>
      <c r="K100" s="38"/>
      <c r="L100" s="38"/>
      <c r="M100" s="38"/>
      <c r="N100" s="38"/>
      <c r="O100" s="38"/>
      <c r="P100" s="38"/>
      <c r="Q100" s="46">
        <f t="shared" si="6"/>
        <v>-0.87500000000000189</v>
      </c>
      <c r="R100" s="81">
        <f t="shared" si="7"/>
        <v>0.27205499837854308</v>
      </c>
      <c r="S100" s="81" cm="1">
        <f t="array" ref="S100">_xlfn.IFS(
    FALSE, N("Check if X1 shading is ON"),
    $S$47&lt;&gt;"x", NA(),
    FALSE, N("Check if case is 'LEFT' and x axis value less than z score"),
    AND($D$66 = "LEFT", $Q100 &lt; IF($H$66="", 0, $H$66)), $R100,
    FALSE, N("Check if case is 'RIGHT' and x axis value greater than z score"),
    AND($D$66 = "RIGHT", $Q100 &gt; IF($H$66="", 0, $H$66)), $R100,
    FALSE, N("Check if case is 'TWO' and both directions"),
    AND(
        $D$66 = "TWO",
        OR($Q100 &lt; -ABS($H$66), $Q100 &gt; ABS($H$67))
    ), $R100,
    FALSE, N("Default case: Return NA()"),
    TRUE, NA()
)</f>
        <v>0.27205499837854308</v>
      </c>
      <c r="T100" s="81" t="e" cm="1">
        <f t="array" ref="T100">_xlfn.IFS(
    FALSE, N("Check if X1 shading is ON"),
    $S$47&lt;&gt;"x", NA(),
    FALSE, N("Check if case is 'LEFT' and x axis value less than z score"),
    AND($D$67 = "LEFT", $Q100 &lt; IF($H$67="", 0, $H$67)), $R100,
    FALSE, N("Check if case is 'RIGHT' and x axis value greater than z score"),
    AND($D$67 = "RIGHT", $Q100 &gt; IF($H$67="", 0, $H$67)), $R100,
    FALSE, N("Default case: Return NA()"),
    TRUE, NA()
)</f>
        <v>#N/A</v>
      </c>
      <c r="U100" s="81" cm="1">
        <f t="array" ref="U100">_xlfn.IFS(
    FALSE, N("Check if X1 shading is ON"),
    $U$47&lt;&gt;"x", NA(),
    FALSE, N("Check if case is 'LEFT' and x axis value less than z score"),
    AND($D$70 = "LEFT", $Q100 &lt; IF($H$70="", 0, $H$70)), $R100,
    FALSE, N("Check if case is 'RIGHT' and x axis value greater than z score"),
    AND($D$70 = "RIGHT", $Q100 &gt; IF($H$70="", 0, $H$70)), $R100,
    FALSE, N("Check if case is 'TWO' and both directions"),
    AND(
        $D$70 = "TWO",
        OR($Q100 &lt; -ABS($H$70), $Q100 &gt; ABS($H$70))
    ), $R100,
    FALSE, N("Default case: Return NA()"),
    TRUE, NA()
)</f>
        <v>0.27205499837854308</v>
      </c>
      <c r="V100" s="38"/>
      <c r="W100" s="23">
        <v>1.4999999999999982</v>
      </c>
      <c r="X100" s="23">
        <v>0.11</v>
      </c>
      <c r="Y100" s="23">
        <f t="shared" si="16"/>
        <v>0.11</v>
      </c>
      <c r="Z100" s="23" t="str">
        <f t="shared" si="17"/>
        <v>x</v>
      </c>
    </row>
    <row r="101" spans="1:26" ht="16" x14ac:dyDescent="0.2">
      <c r="A101" s="62" t="s">
        <v>366</v>
      </c>
      <c r="B101" s="63"/>
      <c r="C101" s="63"/>
      <c r="D101" s="64" t="str">
        <f>IF(
    AND(
        $D$66 &lt;&gt; "TWO",
        L52 = "x"
    ),
    "x",
    0
)</f>
        <v>x</v>
      </c>
      <c r="E101" s="124"/>
      <c r="F101" s="63"/>
      <c r="G101" s="64" t="str">
        <f>L54</f>
        <v>x</v>
      </c>
      <c r="H101" s="64" t="str">
        <f>L55</f>
        <v>x</v>
      </c>
      <c r="I101" s="64" t="str">
        <f>L56</f>
        <v>x</v>
      </c>
      <c r="J101" s="65"/>
      <c r="K101" s="38"/>
      <c r="L101" s="38"/>
      <c r="M101" s="38"/>
      <c r="N101" s="38"/>
      <c r="O101" s="38"/>
      <c r="P101" s="38"/>
      <c r="Q101" s="46">
        <f t="shared" si="6"/>
        <v>-0.83333333333333526</v>
      </c>
      <c r="R101" s="81">
        <f t="shared" si="7"/>
        <v>0.2819118754103021</v>
      </c>
      <c r="S101" s="81" cm="1">
        <f t="array" ref="S101">_xlfn.IFS(
    FALSE, N("Check if X1 shading is ON"),
    $S$47&lt;&gt;"x", NA(),
    FALSE, N("Check if case is 'LEFT' and x axis value less than z score"),
    AND($D$66 = "LEFT", $Q101 &lt; IF($H$66="", 0, $H$66)), $R101,
    FALSE, N("Check if case is 'RIGHT' and x axis value greater than z score"),
    AND($D$66 = "RIGHT", $Q101 &gt; IF($H$66="", 0, $H$66)), $R101,
    FALSE, N("Check if case is 'TWO' and both directions"),
    AND(
        $D$66 = "TWO",
        OR($Q101 &lt; -ABS($H$66), $Q101 &gt; ABS($H$67))
    ), $R101,
    FALSE, N("Default case: Return NA()"),
    TRUE, NA()
)</f>
        <v>0.2819118754103021</v>
      </c>
      <c r="T101" s="81" t="e" cm="1">
        <f t="array" ref="T101">_xlfn.IFS(
    FALSE, N("Check if X1 shading is ON"),
    $S$47&lt;&gt;"x", NA(),
    FALSE, N("Check if case is 'LEFT' and x axis value less than z score"),
    AND($D$67 = "LEFT", $Q101 &lt; IF($H$67="", 0, $H$67)), $R101,
    FALSE, N("Check if case is 'RIGHT' and x axis value greater than z score"),
    AND($D$67 = "RIGHT", $Q101 &gt; IF($H$67="", 0, $H$67)), $R101,
    FALSE, N("Default case: Return NA()"),
    TRUE, NA()
)</f>
        <v>#N/A</v>
      </c>
      <c r="U101" s="81" cm="1">
        <f t="array" ref="U101">_xlfn.IFS(
    FALSE, N("Check if X1 shading is ON"),
    $U$47&lt;&gt;"x", NA(),
    FALSE, N("Check if case is 'LEFT' and x axis value less than z score"),
    AND($D$70 = "LEFT", $Q101 &lt; IF($H$70="", 0, $H$70)), $R101,
    FALSE, N("Check if case is 'RIGHT' and x axis value greater than z score"),
    AND($D$70 = "RIGHT", $Q101 &gt; IF($H$70="", 0, $H$70)), $R101,
    FALSE, N("Check if case is 'TWO' and both directions"),
    AND(
        $D$70 = "TWO",
        OR($Q101 &lt; -ABS($H$70), $Q101 &gt; ABS($H$70))
    ), $R101,
    FALSE, N("Default case: Return NA()"),
    TRUE, NA()
)</f>
        <v>0.2819118754103021</v>
      </c>
      <c r="V101" s="38"/>
      <c r="W101" s="23">
        <v>-1.3333333333333357</v>
      </c>
      <c r="X101" s="23">
        <v>0.13400000000000001</v>
      </c>
      <c r="Y101" s="23">
        <f t="shared" si="16"/>
        <v>0.13400000000000001</v>
      </c>
      <c r="Z101" s="23" t="str">
        <f t="shared" si="17"/>
        <v>x</v>
      </c>
    </row>
    <row r="102" spans="1:26" ht="24" customHeight="1" x14ac:dyDescent="0.2">
      <c r="A102" s="63"/>
      <c r="B102" s="21"/>
      <c r="C102" s="12" t="s">
        <v>44</v>
      </c>
      <c r="D102" s="66" t="s">
        <v>267</v>
      </c>
      <c r="E102" s="63" t="s">
        <v>370</v>
      </c>
      <c r="F102" s="65" t="s">
        <v>371</v>
      </c>
      <c r="G102" s="124" t="s">
        <v>44</v>
      </c>
      <c r="H102" s="124" t="str">
        <f>H65</f>
        <v>z</v>
      </c>
      <c r="I102" s="67" t="s">
        <v>36</v>
      </c>
      <c r="J102" s="66" t="s">
        <v>268</v>
      </c>
      <c r="K102" s="38"/>
      <c r="L102" s="38"/>
      <c r="M102" s="38"/>
      <c r="N102" s="38"/>
      <c r="O102" s="38"/>
      <c r="P102" s="38"/>
      <c r="Q102" s="46">
        <f t="shared" si="6"/>
        <v>-0.79166666666666863</v>
      </c>
      <c r="R102" s="81">
        <f t="shared" si="7"/>
        <v>0.29161915585865517</v>
      </c>
      <c r="S102" s="81" cm="1">
        <f t="array" ref="S102">_xlfn.IFS(
    FALSE, N("Check if X1 shading is ON"),
    $S$47&lt;&gt;"x", NA(),
    FALSE, N("Check if case is 'LEFT' and x axis value less than z score"),
    AND($D$66 = "LEFT", $Q102 &lt; IF($H$66="", 0, $H$66)), $R102,
    FALSE, N("Check if case is 'RIGHT' and x axis value greater than z score"),
    AND($D$66 = "RIGHT", $Q102 &gt; IF($H$66="", 0, $H$66)), $R102,
    FALSE, N("Check if case is 'TWO' and both directions"),
    AND(
        $D$66 = "TWO",
        OR($Q102 &lt; -ABS($H$66), $Q102 &gt; ABS($H$67))
    ), $R102,
    FALSE, N("Default case: Return NA()"),
    TRUE, NA()
)</f>
        <v>0.29161915585865517</v>
      </c>
      <c r="T102" s="81" t="e" cm="1">
        <f t="array" ref="T102">_xlfn.IFS(
    FALSE, N("Check if X1 shading is ON"),
    $S$47&lt;&gt;"x", NA(),
    FALSE, N("Check if case is 'LEFT' and x axis value less than z score"),
    AND($D$67 = "LEFT", $Q102 &lt; IF($H$67="", 0, $H$67)), $R102,
    FALSE, N("Check if case is 'RIGHT' and x axis value greater than z score"),
    AND($D$67 = "RIGHT", $Q102 &gt; IF($H$67="", 0, $H$67)), $R102,
    FALSE, N("Default case: Return NA()"),
    TRUE, NA()
)</f>
        <v>#N/A</v>
      </c>
      <c r="U102" s="81" cm="1">
        <f t="array" ref="U102">_xlfn.IFS(
    FALSE, N("Check if X1 shading is ON"),
    $U$47&lt;&gt;"x", NA(),
    FALSE, N("Check if case is 'LEFT' and x axis value less than z score"),
    AND($D$70 = "LEFT", $Q102 &lt; IF($H$70="", 0, $H$70)), $R102,
    FALSE, N("Check if case is 'RIGHT' and x axis value greater than z score"),
    AND($D$70 = "RIGHT", $Q102 &gt; IF($H$70="", 0, $H$70)), $R102,
    FALSE, N("Check if case is 'TWO' and both directions"),
    AND(
        $D$70 = "TWO",
        OR($Q102 &lt; -ABS($H$70), $Q102 &gt; ABS($H$70))
    ), $R102,
    FALSE, N("Default case: Return NA()"),
    TRUE, NA()
)</f>
        <v>0.29161915585865517</v>
      </c>
      <c r="V102" s="38"/>
      <c r="W102" s="23">
        <v>-1.1666666666666687</v>
      </c>
      <c r="X102" s="23">
        <v>0.13400000000000001</v>
      </c>
      <c r="Y102" s="23">
        <f t="shared" si="16"/>
        <v>0.13400000000000001</v>
      </c>
      <c r="Z102" s="23" t="str">
        <f t="shared" si="17"/>
        <v>x</v>
      </c>
    </row>
    <row r="103" spans="1:26" ht="24" customHeight="1" x14ac:dyDescent="0.2">
      <c r="A103" s="68" t="s">
        <v>375</v>
      </c>
      <c r="B103" s="69" t="str">
        <f>$C66</f>
        <v>Logan</v>
      </c>
      <c r="C103" s="70" cm="1">
        <f t="array" ref="C103">IFERROR(
   _xlfn.IFS(
       FALSE, N("Use the value of z if it is not empty"),
       $H66&lt;&gt;"", $H66,
       FALSE, N("Calculate (x - μ) / σ if μ, σ, and x are numbers"),
       AND(ISNUMBER($E66), ISNUMBER($F66), ISNUMBER($G66)), ($G66 - $E66) / $F66,
       FALSE, N("Fallback to 0 if no conditions are met"),
       TRUE, 0
   ),
   NA()
)</f>
        <v>2</v>
      </c>
      <c r="D103" s="70" cm="1">
        <f t="array" ref="D103">IFERROR(
   _xlfn.IFS(
       $D$101&lt;&gt;"x", NA(),
       $H66&lt;&gt;"", MAX(1.1*_xlfn.NORM.S.DIST($H66, FALSE), 0.2)
   ),
   NA()
)</f>
        <v>0.2</v>
      </c>
      <c r="E103" s="22" t="str" cm="1">
        <f t="array" ref="E103">_xlfn.IFS(
            $D66="RIGHT", " &gt; ",
            $D66="LEFT", " &lt; "
        )</f>
        <v xml:space="preserve"> &lt; </v>
      </c>
      <c r="F103" s="22" t="str" cm="1">
        <f t="array" ref="F103">_xlfn.IFS(
            $D66="RIGHT", "⟶",
            $D66="LEFT", "⟵",
             $D66="TWO", "⟵  ⟶",
            TRUE, "⟵ ? ⟶"
        )</f>
        <v>⟵</v>
      </c>
      <c r="G103" s="13" t="str">
        <f>IF(
    AND($G$101="x", $G66&lt;&gt;""),
    $G$56 &amp; E103 &amp;
    TEXT(
        $G66,
        IF(
            L61 = 0,
            "#,##0",
            "#,##0." &amp; REPT("0", L61)
        )
    ),
   ""
)</f>
        <v>x &lt; 86</v>
      </c>
      <c r="H103" s="22" t="str">
        <f>IF(
    AND($H$101="x", $H66&lt;&gt;""),
    "  "&amp;$H$102 &amp; E103 &amp; TEXT($H66, "0.00"),
   ""
)</f>
        <v xml:space="preserve">  z &lt; 2.00</v>
      </c>
      <c r="I103" s="22" t="str">
        <f>IF(
       AND($I$101="x",$I66&lt;&gt;""),
        " = "&amp;TEXT($I66,"#0.0%"),
        ""
)</f>
        <v xml:space="preserve"> = 97.7%</v>
      </c>
      <c r="J103" s="71" t="str">
        <f>IF($D66="LEFT",F103&amp;" "&amp;B103,B103&amp;" "&amp;F103) &amp; CHAR(10) &amp;
"P( " &amp; G103 &amp; H103 &amp; " )" &amp; I103</f>
        <v>⟵ Logan
P( x &lt; 86  z &lt; 2.00 ) = 97.7%</v>
      </c>
      <c r="K103" s="38"/>
      <c r="L103" s="38"/>
      <c r="M103" s="38"/>
      <c r="N103" s="38"/>
      <c r="O103" s="38"/>
      <c r="P103" s="38"/>
      <c r="Q103" s="46">
        <f t="shared" si="6"/>
        <v>-0.750000000000002</v>
      </c>
      <c r="R103" s="81">
        <f t="shared" si="7"/>
        <v>0.30113743215480399</v>
      </c>
      <c r="S103" s="81" cm="1">
        <f t="array" ref="S103">_xlfn.IFS(
    FALSE, N("Check if X1 shading is ON"),
    $S$47&lt;&gt;"x", NA(),
    FALSE, N("Check if case is 'LEFT' and x axis value less than z score"),
    AND($D$66 = "LEFT", $Q103 &lt; IF($H$66="", 0, $H$66)), $R103,
    FALSE, N("Check if case is 'RIGHT' and x axis value greater than z score"),
    AND($D$66 = "RIGHT", $Q103 &gt; IF($H$66="", 0, $H$66)), $R103,
    FALSE, N("Check if case is 'TWO' and both directions"),
    AND(
        $D$66 = "TWO",
        OR($Q103 &lt; -ABS($H$66), $Q103 &gt; ABS($H$67))
    ), $R103,
    FALSE, N("Default case: Return NA()"),
    TRUE, NA()
)</f>
        <v>0.30113743215480399</v>
      </c>
      <c r="T103" s="81" t="e" cm="1">
        <f t="array" ref="T103">_xlfn.IFS(
    FALSE, N("Check if X1 shading is ON"),
    $S$47&lt;&gt;"x", NA(),
    FALSE, N("Check if case is 'LEFT' and x axis value less than z score"),
    AND($D$67 = "LEFT", $Q103 &lt; IF($H$67="", 0, $H$67)), $R103,
    FALSE, N("Check if case is 'RIGHT' and x axis value greater than z score"),
    AND($D$67 = "RIGHT", $Q103 &gt; IF($H$67="", 0, $H$67)), $R103,
    FALSE, N("Default case: Return NA()"),
    TRUE, NA()
)</f>
        <v>#N/A</v>
      </c>
      <c r="U103" s="81" cm="1">
        <f t="array" ref="U103">_xlfn.IFS(
    FALSE, N("Check if X1 shading is ON"),
    $U$47&lt;&gt;"x", NA(),
    FALSE, N("Check if case is 'LEFT' and x axis value less than z score"),
    AND($D$70 = "LEFT", $Q103 &lt; IF($H$70="", 0, $H$70)), $R103,
    FALSE, N("Check if case is 'RIGHT' and x axis value greater than z score"),
    AND($D$70 = "RIGHT", $Q103 &gt; IF($H$70="", 0, $H$70)), $R103,
    FALSE, N("Check if case is 'TWO' and both directions"),
    AND(
        $D$70 = "TWO",
        OR($Q103 &lt; -ABS($H$70), $Q103 &gt; ABS($H$70))
    ), $R103,
    FALSE, N("Default case: Return NA()"),
    TRUE, NA()
)</f>
        <v>0.30113743215480399</v>
      </c>
      <c r="V103" s="38"/>
      <c r="W103" s="23">
        <v>-0.83333333333333526</v>
      </c>
      <c r="X103" s="23">
        <v>0.13400000000000001</v>
      </c>
      <c r="Y103" s="23">
        <f t="shared" si="16"/>
        <v>0.13400000000000001</v>
      </c>
      <c r="Z103" s="23" t="str">
        <f t="shared" si="17"/>
        <v>x</v>
      </c>
    </row>
    <row r="104" spans="1:26" ht="24" customHeight="1" x14ac:dyDescent="0.2">
      <c r="A104" s="68" t="s">
        <v>380</v>
      </c>
      <c r="B104" s="69" t="str">
        <f>$C67</f>
        <v/>
      </c>
      <c r="C104" s="70" cm="1">
        <f t="array" ref="C104">IFERROR(
   _xlfn.IFS(
       FALSE, N("Use the value of z if it is not empty"),
       $H67&lt;&gt;"", $H67,
       FALSE, N("Calculate (x - μ) / σ if μ, σ, and x are numbers"),
       AND(ISNUMBER($E67), ISNUMBER($F67), ISNUMBER($G67)), ($G67 - $E67) / $F67,
       FALSE, N("Fallback to 0 if no conditions are met"),
       TRUE, 0
   ),
   NA()
)</f>
        <v>0</v>
      </c>
      <c r="D104" s="70" t="e" cm="1">
        <f t="array" ref="D104">IFERROR(
   _xlfn.IFS(
       $D$101&lt;&gt;"x", NA(),
       $H67&lt;&gt;"", MAX(1.1*_xlfn.NORM.S.DIST($H67, FALSE), 0.2)
   ),
   NA()
)</f>
        <v>#N/A</v>
      </c>
      <c r="E104" s="22" t="e" cm="1">
        <f t="array" ref="E104">_xlfn.IFS(
            $D67="RIGHT", " &gt; ",
            $D67="LEFT", " &lt; "
        )</f>
        <v>#N/A</v>
      </c>
      <c r="F104" s="22" t="str" cm="1">
        <f t="array" ref="F104">_xlfn.IFS(
            $D67="RIGHT", "⟶",
            $D67="LEFT", "⟵",
             $D67="TWO", "⟵  ⟶",
            TRUE, "⟵ ? ⟶"
        )</f>
        <v>⟵ ? ⟶</v>
      </c>
      <c r="G104" s="13" t="str">
        <f>IF(
    AND($G$101="x", $G67&lt;&gt;""),
    $G$56 &amp; E104 &amp;
    TEXT(
        $G67,
        IF(
            L61 = 0,
            "#,##0",
            "#,##0." &amp; REPT("0", L61)
        )
    ),
   ""
)</f>
        <v/>
      </c>
      <c r="H104" s="22" t="str">
        <f>IF(
    AND($H$101="x", $H67&lt;&gt;""),
    "  "&amp;$H$102 &amp; E104 &amp; TEXT($H67, "0.00"),
   ""
)</f>
        <v/>
      </c>
      <c r="I104" s="22" t="str">
        <f>IF(
       AND($I$101="x",$I67&lt;&gt;""),
        " = "&amp;TEXT($I67,"#0.0%"),
        ""
)</f>
        <v/>
      </c>
      <c r="J104" s="71" t="str">
        <f>IF($D67="LEFT",F104&amp;" "&amp;B104,B104&amp;" "&amp;F104) &amp; CHAR(10) &amp;
"P( " &amp; G104 &amp; H104 &amp; " )" &amp; I104</f>
        <v xml:space="preserve"> ⟵ ? ⟶
P(  )</v>
      </c>
      <c r="K104" s="38"/>
      <c r="L104" s="38"/>
      <c r="M104" s="38"/>
      <c r="N104" s="38"/>
      <c r="O104" s="38"/>
      <c r="P104" s="38"/>
      <c r="Q104" s="46">
        <f t="shared" si="6"/>
        <v>-0.70833333333333537</v>
      </c>
      <c r="R104" s="81">
        <f t="shared" si="7"/>
        <v>0.31042697552584209</v>
      </c>
      <c r="S104" s="81" cm="1">
        <f t="array" ref="S104">_xlfn.IFS(
    FALSE, N("Check if X1 shading is ON"),
    $S$47&lt;&gt;"x", NA(),
    FALSE, N("Check if case is 'LEFT' and x axis value less than z score"),
    AND($D$66 = "LEFT", $Q104 &lt; IF($H$66="", 0, $H$66)), $R104,
    FALSE, N("Check if case is 'RIGHT' and x axis value greater than z score"),
    AND($D$66 = "RIGHT", $Q104 &gt; IF($H$66="", 0, $H$66)), $R104,
    FALSE, N("Check if case is 'TWO' and both directions"),
    AND(
        $D$66 = "TWO",
        OR($Q104 &lt; -ABS($H$66), $Q104 &gt; ABS($H$67))
    ), $R104,
    FALSE, N("Default case: Return NA()"),
    TRUE, NA()
)</f>
        <v>0.31042697552584209</v>
      </c>
      <c r="T104" s="81" t="e" cm="1">
        <f t="array" ref="T104">_xlfn.IFS(
    FALSE, N("Check if X1 shading is ON"),
    $S$47&lt;&gt;"x", NA(),
    FALSE, N("Check if case is 'LEFT' and x axis value less than z score"),
    AND($D$67 = "LEFT", $Q104 &lt; IF($H$67="", 0, $H$67)), $R104,
    FALSE, N("Check if case is 'RIGHT' and x axis value greater than z score"),
    AND($D$67 = "RIGHT", $Q104 &gt; IF($H$67="", 0, $H$67)), $R104,
    FALSE, N("Default case: Return NA()"),
    TRUE, NA()
)</f>
        <v>#N/A</v>
      </c>
      <c r="U104" s="81" cm="1">
        <f t="array" ref="U104">_xlfn.IFS(
    FALSE, N("Check if X1 shading is ON"),
    $U$47&lt;&gt;"x", NA(),
    FALSE, N("Check if case is 'LEFT' and x axis value less than z score"),
    AND($D$70 = "LEFT", $Q104 &lt; IF($H$70="", 0, $H$70)), $R104,
    FALSE, N("Check if case is 'RIGHT' and x axis value greater than z score"),
    AND($D$70 = "RIGHT", $Q104 &gt; IF($H$70="", 0, $H$70)), $R104,
    FALSE, N("Check if case is 'TWO' and both directions"),
    AND(
        $D$70 = "TWO",
        OR($Q104 &lt; -ABS($H$70), $Q104 &gt; ABS($H$70))
    ), $R104,
    FALSE, N("Default case: Return NA()"),
    TRUE, NA()
)</f>
        <v>0.31042697552584209</v>
      </c>
      <c r="V104" s="38"/>
      <c r="W104" s="23">
        <v>-0.66666666666666874</v>
      </c>
      <c r="X104" s="23">
        <v>0.13400000000000001</v>
      </c>
      <c r="Y104" s="23">
        <f t="shared" si="16"/>
        <v>0.13400000000000001</v>
      </c>
      <c r="Z104" s="23" t="str">
        <f t="shared" si="17"/>
        <v>x</v>
      </c>
    </row>
    <row r="105" spans="1:26" ht="16" x14ac:dyDescent="0.2">
      <c r="A105" s="39"/>
      <c r="B105" s="39"/>
      <c r="C105" s="39"/>
      <c r="D105" s="39"/>
      <c r="E105" s="121"/>
      <c r="F105" s="121"/>
      <c r="G105" s="121"/>
      <c r="H105" s="46"/>
      <c r="I105" s="47"/>
      <c r="J105" s="38"/>
      <c r="K105" s="38"/>
      <c r="L105" s="38"/>
      <c r="M105" s="38"/>
      <c r="N105" s="38"/>
      <c r="O105" s="38"/>
      <c r="P105" s="38"/>
      <c r="Q105" s="46">
        <f t="shared" si="6"/>
        <v>-0.66666666666666874</v>
      </c>
      <c r="R105" s="81">
        <f t="shared" si="7"/>
        <v>0.31944800552235181</v>
      </c>
      <c r="S105" s="81" cm="1">
        <f t="array" ref="S105">_xlfn.IFS(
    FALSE, N("Check if X1 shading is ON"),
    $S$47&lt;&gt;"x", NA(),
    FALSE, N("Check if case is 'LEFT' and x axis value less than z score"),
    AND($D$66 = "LEFT", $Q105 &lt; IF($H$66="", 0, $H$66)), $R105,
    FALSE, N("Check if case is 'RIGHT' and x axis value greater than z score"),
    AND($D$66 = "RIGHT", $Q105 &gt; IF($H$66="", 0, $H$66)), $R105,
    FALSE, N("Check if case is 'TWO' and both directions"),
    AND(
        $D$66 = "TWO",
        OR($Q105 &lt; -ABS($H$66), $Q105 &gt; ABS($H$67))
    ), $R105,
    FALSE, N("Default case: Return NA()"),
    TRUE, NA()
)</f>
        <v>0.31944800552235181</v>
      </c>
      <c r="T105" s="81" t="e" cm="1">
        <f t="array" ref="T105">_xlfn.IFS(
    FALSE, N("Check if X1 shading is ON"),
    $S$47&lt;&gt;"x", NA(),
    FALSE, N("Check if case is 'LEFT' and x axis value less than z score"),
    AND($D$67 = "LEFT", $Q105 &lt; IF($H$67="", 0, $H$67)), $R105,
    FALSE, N("Check if case is 'RIGHT' and x axis value greater than z score"),
    AND($D$67 = "RIGHT", $Q105 &gt; IF($H$67="", 0, $H$67)), $R105,
    FALSE, N("Default case: Return NA()"),
    TRUE, NA()
)</f>
        <v>#N/A</v>
      </c>
      <c r="U105" s="81" cm="1">
        <f t="array" ref="U105">_xlfn.IFS(
    FALSE, N("Check if X1 shading is ON"),
    $U$47&lt;&gt;"x", NA(),
    FALSE, N("Check if case is 'LEFT' and x axis value less than z score"),
    AND($D$70 = "LEFT", $Q105 &lt; IF($H$70="", 0, $H$70)), $R105,
    FALSE, N("Check if case is 'RIGHT' and x axis value greater than z score"),
    AND($D$70 = "RIGHT", $Q105 &gt; IF($H$70="", 0, $H$70)), $R105,
    FALSE, N("Check if case is 'TWO' and both directions"),
    AND(
        $D$70 = "TWO",
        OR($Q105 &lt; -ABS($H$70), $Q105 &gt; ABS($H$70))
    ), $R105,
    FALSE, N("Default case: Return NA()"),
    TRUE, NA()
)</f>
        <v>0.31944800552235181</v>
      </c>
      <c r="V105" s="38"/>
      <c r="W105" s="23">
        <v>-0.50000000000000222</v>
      </c>
      <c r="X105" s="23">
        <v>0.13400000000000001</v>
      </c>
      <c r="Y105" s="23">
        <f t="shared" si="16"/>
        <v>0.13400000000000001</v>
      </c>
      <c r="Z105" s="23" t="str">
        <f t="shared" si="17"/>
        <v>x</v>
      </c>
    </row>
    <row r="106" spans="1:26" ht="16" x14ac:dyDescent="0.2">
      <c r="A106" s="72" t="s">
        <v>385</v>
      </c>
      <c r="B106" s="39"/>
      <c r="C106" s="39"/>
      <c r="D106" s="41" t="str">
        <f>L52</f>
        <v>x</v>
      </c>
      <c r="E106" s="121"/>
      <c r="F106" s="121"/>
      <c r="G106" s="41" t="str">
        <f>L54</f>
        <v>x</v>
      </c>
      <c r="H106" s="41" t="str">
        <f>L55</f>
        <v>x</v>
      </c>
      <c r="I106" s="41" t="str">
        <f>L56</f>
        <v>x</v>
      </c>
      <c r="J106" s="38"/>
      <c r="K106" s="38"/>
      <c r="L106" s="38"/>
      <c r="M106" s="38"/>
      <c r="N106" s="38"/>
      <c r="O106" s="38"/>
      <c r="P106" s="38"/>
      <c r="Q106" s="46">
        <f t="shared" si="6"/>
        <v>-0.62500000000000211</v>
      </c>
      <c r="R106" s="81">
        <f t="shared" si="7"/>
        <v>0.32816096855037463</v>
      </c>
      <c r="S106" s="81" cm="1">
        <f t="array" ref="S106">_xlfn.IFS(
    FALSE, N("Check if X1 shading is ON"),
    $S$47&lt;&gt;"x", NA(),
    FALSE, N("Check if case is 'LEFT' and x axis value less than z score"),
    AND($D$66 = "LEFT", $Q106 &lt; IF($H$66="", 0, $H$66)), $R106,
    FALSE, N("Check if case is 'RIGHT' and x axis value greater than z score"),
    AND($D$66 = "RIGHT", $Q106 &gt; IF($H$66="", 0, $H$66)), $R106,
    FALSE, N("Check if case is 'TWO' and both directions"),
    AND(
        $D$66 = "TWO",
        OR($Q106 &lt; -ABS($H$66), $Q106 &gt; ABS($H$67))
    ), $R106,
    FALSE, N("Default case: Return NA()"),
    TRUE, NA()
)</f>
        <v>0.32816096855037463</v>
      </c>
      <c r="T106" s="81" t="e" cm="1">
        <f t="array" ref="T106">_xlfn.IFS(
    FALSE, N("Check if X1 shading is ON"),
    $S$47&lt;&gt;"x", NA(),
    FALSE, N("Check if case is 'LEFT' and x axis value less than z score"),
    AND($D$67 = "LEFT", $Q106 &lt; IF($H$67="", 0, $H$67)), $R106,
    FALSE, N("Check if case is 'RIGHT' and x axis value greater than z score"),
    AND($D$67 = "RIGHT", $Q106 &gt; IF($H$67="", 0, $H$67)), $R106,
    FALSE, N("Default case: Return NA()"),
    TRUE, NA()
)</f>
        <v>#N/A</v>
      </c>
      <c r="U106" s="81" cm="1">
        <f t="array" ref="U106">_xlfn.IFS(
    FALSE, N("Check if X1 shading is ON"),
    $U$47&lt;&gt;"x", NA(),
    FALSE, N("Check if case is 'LEFT' and x axis value less than z score"),
    AND($D$70 = "LEFT", $Q106 &lt; IF($H$70="", 0, $H$70)), $R106,
    FALSE, N("Check if case is 'RIGHT' and x axis value greater than z score"),
    AND($D$70 = "RIGHT", $Q106 &gt; IF($H$70="", 0, $H$70)), $R106,
    FALSE, N("Check if case is 'TWO' and both directions"),
    AND(
        $D$70 = "TWO",
        OR($Q106 &lt; -ABS($H$70), $Q106 &gt; ABS($H$70))
    ), $R106,
    FALSE, N("Default case: Return NA()"),
    TRUE, NA()
)</f>
        <v>0.32816096855037463</v>
      </c>
      <c r="V106" s="38"/>
      <c r="W106" s="23">
        <v>-0.33333333333333548</v>
      </c>
      <c r="X106" s="23">
        <v>0.13400000000000001</v>
      </c>
      <c r="Y106" s="23">
        <f t="shared" si="16"/>
        <v>0.13400000000000001</v>
      </c>
      <c r="Z106" s="23" t="str">
        <f t="shared" si="17"/>
        <v>x</v>
      </c>
    </row>
    <row r="107" spans="1:26" ht="16" x14ac:dyDescent="0.2">
      <c r="A107" s="39"/>
      <c r="B107" s="39"/>
      <c r="C107" s="12" t="s">
        <v>44</v>
      </c>
      <c r="D107" s="66" t="s">
        <v>267</v>
      </c>
      <c r="E107" s="63" t="s">
        <v>370</v>
      </c>
      <c r="F107" s="65" t="s">
        <v>371</v>
      </c>
      <c r="G107" s="124" t="s">
        <v>44</v>
      </c>
      <c r="H107" s="124" t="str">
        <f>H102</f>
        <v>z</v>
      </c>
      <c r="I107" s="67" t="s">
        <v>36</v>
      </c>
      <c r="J107" s="44" t="s">
        <v>268</v>
      </c>
      <c r="K107" s="38"/>
      <c r="L107" s="38"/>
      <c r="M107" s="38"/>
      <c r="N107" s="38"/>
      <c r="O107" s="38"/>
      <c r="P107" s="38"/>
      <c r="Q107" s="46">
        <f t="shared" si="6"/>
        <v>-0.58333333333333548</v>
      </c>
      <c r="R107" s="81">
        <f t="shared" si="7"/>
        <v>0.33652682274495277</v>
      </c>
      <c r="S107" s="81" cm="1">
        <f t="array" ref="S107">_xlfn.IFS(
    FALSE, N("Check if X1 shading is ON"),
    $S$47&lt;&gt;"x", NA(),
    FALSE, N("Check if case is 'LEFT' and x axis value less than z score"),
    AND($D$66 = "LEFT", $Q107 &lt; IF($H$66="", 0, $H$66)), $R107,
    FALSE, N("Check if case is 'RIGHT' and x axis value greater than z score"),
    AND($D$66 = "RIGHT", $Q107 &gt; IF($H$66="", 0, $H$66)), $R107,
    FALSE, N("Check if case is 'TWO' and both directions"),
    AND(
        $D$66 = "TWO",
        OR($Q107 &lt; -ABS($H$66), $Q107 &gt; ABS($H$67))
    ), $R107,
    FALSE, N("Default case: Return NA()"),
    TRUE, NA()
)</f>
        <v>0.33652682274495277</v>
      </c>
      <c r="T107" s="81" t="e" cm="1">
        <f t="array" ref="T107">_xlfn.IFS(
    FALSE, N("Check if X1 shading is ON"),
    $S$47&lt;&gt;"x", NA(),
    FALSE, N("Check if case is 'LEFT' and x axis value less than z score"),
    AND($D$67 = "LEFT", $Q107 &lt; IF($H$67="", 0, $H$67)), $R107,
    FALSE, N("Check if case is 'RIGHT' and x axis value greater than z score"),
    AND($D$67 = "RIGHT", $Q107 &gt; IF($H$67="", 0, $H$67)), $R107,
    FALSE, N("Default case: Return NA()"),
    TRUE, NA()
)</f>
        <v>#N/A</v>
      </c>
      <c r="U107" s="81" cm="1">
        <f t="array" ref="U107">_xlfn.IFS(
    FALSE, N("Check if X1 shading is ON"),
    $U$47&lt;&gt;"x", NA(),
    FALSE, N("Check if case is 'LEFT' and x axis value less than z score"),
    AND($D$70 = "LEFT", $Q107 &lt; IF($H$70="", 0, $H$70)), $R107,
    FALSE, N("Check if case is 'RIGHT' and x axis value greater than z score"),
    AND($D$70 = "RIGHT", $Q107 &gt; IF($H$70="", 0, $H$70)), $R107,
    FALSE, N("Check if case is 'TWO' and both directions"),
    AND(
        $D$70 = "TWO",
        OR($Q107 &lt; -ABS($H$70), $Q107 &gt; ABS($H$70))
    ), $R107,
    FALSE, N("Default case: Return NA()"),
    TRUE, NA()
)</f>
        <v>0.33652682274495277</v>
      </c>
      <c r="V107" s="38"/>
      <c r="W107" s="23">
        <v>-0.16666666666666879</v>
      </c>
      <c r="X107" s="23">
        <v>0.13400000000000001</v>
      </c>
      <c r="Y107" s="23">
        <f t="shared" si="16"/>
        <v>0.13400000000000001</v>
      </c>
      <c r="Z107" s="23" t="str">
        <f t="shared" si="17"/>
        <v>x</v>
      </c>
    </row>
    <row r="108" spans="1:26" ht="51" x14ac:dyDescent="0.2">
      <c r="A108" s="68" t="s">
        <v>386</v>
      </c>
      <c r="B108" s="73" t="str">
        <f>C70</f>
        <v>Priya</v>
      </c>
      <c r="C108" s="70">
        <f>IFERROR(
   MAX(-3.9, MIN(3.9,
       _xlfn.IFS(
           FALSE, N("Check if the Case display is ON"),
           D69&lt;&gt;"x", NA(),
           FALSE, N("Use the value of z if it is not empty"),
           H70&lt;&gt;"", H70,
           FALSE, N("Calculate (x - μ) / σ if μ, σ, and x are numbers"),
           AND(ISNUMBER(E70), ISNUMBER(F70), ISNUMBER(G70)), (G70 - E70) / F70,
           FALSE, N("Fallback to 0 if no conditions are met"),
           TRUE, 0
       )
   )),
   NA()
)</f>
        <v>1.5</v>
      </c>
      <c r="D108" s="70" cm="1">
        <f t="array" ref="D108">IFERROR(
   _xlfn.IFS(
       D106&lt;&gt;"x", NA(),
       H70&lt;&gt;"", MAX(1.1*_xlfn.NORM.S.DIST(H70, FALSE), 0.1)
   ),
   NA()
)</f>
        <v>0.14246935523248094</v>
      </c>
      <c r="E108" s="22" t="str" cm="1">
        <f t="array" ref="E108">_xlfn.IFS(
            $D70="RIGHT", " &gt; ",
            $D70="LEFT", " &lt; "
        )</f>
        <v xml:space="preserve"> &lt; </v>
      </c>
      <c r="F108" s="22" t="str" cm="1">
        <f t="array" ref="F108">_xlfn.IFS(
            D70="RIGHT", "⟶",
            D70="LEFT", "⟵",
            TRUE, "⟵ ? ⟶"
        )</f>
        <v>⟵</v>
      </c>
      <c r="G108" s="13" t="str">
        <f>IF(
    AND(G106="x", G70&lt;&gt;""),
    $G$65 &amp; E108 &amp;
    TEXT(
        G70,
        IF(
            L61 = 0,
            "#,##0",
            "#,##0." &amp; REPT("0", L61)
        )
    ),
 ""
)</f>
        <v>x &lt; 90</v>
      </c>
      <c r="H108" s="22" t="str">
        <f>IF(
    AND(H106="x", H70&lt;&gt;""),
    " "&amp; H107 &amp; E108 &amp; TEXT(H70, "0.00"),
   ""
)</f>
        <v xml:space="preserve"> z &lt; 1.50</v>
      </c>
      <c r="I108" s="22" t="str">
        <f>IF(
       AND($I106="x",I70&lt;&gt;""),
        " = "&amp;TEXT(I70,"#0.0%"),
       ""
)</f>
        <v xml:space="preserve"> = 93.3%</v>
      </c>
      <c r="J108" s="71" t="str">
        <f>IF(D70="LEFT",F108&amp;" "&amp;B108,B108&amp;" "&amp;F108) &amp; CHAR(10) &amp;
"P( " &amp; G108 &amp; H108 &amp; " )" &amp; I108</f>
        <v>⟵ Priya
P( x &lt; 90 z &lt; 1.50 ) = 93.3%</v>
      </c>
      <c r="K108" s="38"/>
      <c r="L108" s="38"/>
      <c r="M108" s="38"/>
      <c r="N108" s="38"/>
      <c r="O108" s="38"/>
      <c r="P108" s="38"/>
      <c r="Q108" s="46">
        <f t="shared" si="6"/>
        <v>-0.54166666666666885</v>
      </c>
      <c r="R108" s="81">
        <f t="shared" si="7"/>
        <v>0.34450732636471215</v>
      </c>
      <c r="S108" s="81" cm="1">
        <f t="array" ref="S108">_xlfn.IFS(
    FALSE, N("Check if X1 shading is ON"),
    $S$47&lt;&gt;"x", NA(),
    FALSE, N("Check if case is 'LEFT' and x axis value less than z score"),
    AND($D$66 = "LEFT", $Q108 &lt; IF($H$66="", 0, $H$66)), $R108,
    FALSE, N("Check if case is 'RIGHT' and x axis value greater than z score"),
    AND($D$66 = "RIGHT", $Q108 &gt; IF($H$66="", 0, $H$66)), $R108,
    FALSE, N("Check if case is 'TWO' and both directions"),
    AND(
        $D$66 = "TWO",
        OR($Q108 &lt; -ABS($H$66), $Q108 &gt; ABS($H$67))
    ), $R108,
    FALSE, N("Default case: Return NA()"),
    TRUE, NA()
)</f>
        <v>0.34450732636471215</v>
      </c>
      <c r="T108" s="81" t="e" cm="1">
        <f t="array" ref="T108">_xlfn.IFS(
    FALSE, N("Check if X1 shading is ON"),
    $S$47&lt;&gt;"x", NA(),
    FALSE, N("Check if case is 'LEFT' and x axis value less than z score"),
    AND($D$67 = "LEFT", $Q108 &lt; IF($H$67="", 0, $H$67)), $R108,
    FALSE, N("Check if case is 'RIGHT' and x axis value greater than z score"),
    AND($D$67 = "RIGHT", $Q108 &gt; IF($H$67="", 0, $H$67)), $R108,
    FALSE, N("Default case: Return NA()"),
    TRUE, NA()
)</f>
        <v>#N/A</v>
      </c>
      <c r="U108" s="81" cm="1">
        <f t="array" ref="U108">_xlfn.IFS(
    FALSE, N("Check if X1 shading is ON"),
    $U$47&lt;&gt;"x", NA(),
    FALSE, N("Check if case is 'LEFT' and x axis value less than z score"),
    AND($D$70 = "LEFT", $Q108 &lt; IF($H$70="", 0, $H$70)), $R108,
    FALSE, N("Check if case is 'RIGHT' and x axis value greater than z score"),
    AND($D$70 = "RIGHT", $Q108 &gt; IF($H$70="", 0, $H$70)), $R108,
    FALSE, N("Check if case is 'TWO' and both directions"),
    AND(
        $D$70 = "TWO",
        OR($Q108 &lt; -ABS($H$70), $Q108 &gt; ABS($H$70))
    ), $R108,
    FALSE, N("Default case: Return NA()"),
    TRUE, NA()
)</f>
        <v>0.34450732636471215</v>
      </c>
      <c r="V108" s="38"/>
      <c r="W108" s="23">
        <v>0.16666666666666449</v>
      </c>
      <c r="X108" s="23">
        <v>0.13400000000000001</v>
      </c>
      <c r="Y108" s="23">
        <f t="shared" si="16"/>
        <v>0.13400000000000001</v>
      </c>
      <c r="Z108" s="23" t="str">
        <f t="shared" si="17"/>
        <v>x</v>
      </c>
    </row>
    <row r="109" spans="1:26" ht="16" x14ac:dyDescent="0.2">
      <c r="A109" s="39"/>
      <c r="B109" s="23"/>
      <c r="C109" s="23"/>
      <c r="D109" s="39"/>
      <c r="E109" s="39"/>
      <c r="F109" s="39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46">
        <f t="shared" si="6"/>
        <v>-0.50000000000000222</v>
      </c>
      <c r="R109" s="81">
        <f t="shared" si="7"/>
        <v>0.35206532676429914</v>
      </c>
      <c r="S109" s="81" cm="1">
        <f t="array" ref="S109">_xlfn.IFS(
    FALSE, N("Check if X1 shading is ON"),
    $S$47&lt;&gt;"x", NA(),
    FALSE, N("Check if case is 'LEFT' and x axis value less than z score"),
    AND($D$66 = "LEFT", $Q109 &lt; IF($H$66="", 0, $H$66)), $R109,
    FALSE, N("Check if case is 'RIGHT' and x axis value greater than z score"),
    AND($D$66 = "RIGHT", $Q109 &gt; IF($H$66="", 0, $H$66)), $R109,
    FALSE, N("Check if case is 'TWO' and both directions"),
    AND(
        $D$66 = "TWO",
        OR($Q109 &lt; -ABS($H$66), $Q109 &gt; ABS($H$67))
    ), $R109,
    FALSE, N("Default case: Return NA()"),
    TRUE, NA()
)</f>
        <v>0.35206532676429914</v>
      </c>
      <c r="T109" s="81" t="e" cm="1">
        <f t="array" ref="T109">_xlfn.IFS(
    FALSE, N("Check if X1 shading is ON"),
    $S$47&lt;&gt;"x", NA(),
    FALSE, N("Check if case is 'LEFT' and x axis value less than z score"),
    AND($D$67 = "LEFT", $Q109 &lt; IF($H$67="", 0, $H$67)), $R109,
    FALSE, N("Check if case is 'RIGHT' and x axis value greater than z score"),
    AND($D$67 = "RIGHT", $Q109 &gt; IF($H$67="", 0, $H$67)), $R109,
    FALSE, N("Default case: Return NA()"),
    TRUE, NA()
)</f>
        <v>#N/A</v>
      </c>
      <c r="U109" s="81" cm="1">
        <f t="array" ref="U109">_xlfn.IFS(
    FALSE, N("Check if X1 shading is ON"),
    $U$47&lt;&gt;"x", NA(),
    FALSE, N("Check if case is 'LEFT' and x axis value less than z score"),
    AND($D$70 = "LEFT", $Q109 &lt; IF($H$70="", 0, $H$70)), $R109,
    FALSE, N("Check if case is 'RIGHT' and x axis value greater than z score"),
    AND($D$70 = "RIGHT", $Q109 &gt; IF($H$70="", 0, $H$70)), $R109,
    FALSE, N("Check if case is 'TWO' and both directions"),
    AND(
        $D$70 = "TWO",
        OR($Q109 &lt; -ABS($H$70), $Q109 &gt; ABS($H$70))
    ), $R109,
    FALSE, N("Default case: Return NA()"),
    TRUE, NA()
)</f>
        <v>0.35206532676429914</v>
      </c>
      <c r="V109" s="38"/>
      <c r="W109" s="23">
        <v>0.33333333333333115</v>
      </c>
      <c r="X109" s="23">
        <v>0.13400000000000001</v>
      </c>
      <c r="Y109" s="23">
        <f t="shared" si="16"/>
        <v>0.13400000000000001</v>
      </c>
      <c r="Z109" s="23" t="str">
        <f t="shared" si="17"/>
        <v>x</v>
      </c>
    </row>
    <row r="110" spans="1:26" ht="16" x14ac:dyDescent="0.2">
      <c r="A110" s="39"/>
      <c r="B110" s="23"/>
      <c r="C110" s="23"/>
      <c r="D110" s="39"/>
      <c r="E110" s="39"/>
      <c r="F110" s="39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46">
        <f t="shared" si="6"/>
        <v>-0.45833333333333554</v>
      </c>
      <c r="R110" s="81">
        <f t="shared" si="7"/>
        <v>0.35916504691680912</v>
      </c>
      <c r="S110" s="81" cm="1">
        <f t="array" ref="S110">_xlfn.IFS(
    FALSE, N("Check if X1 shading is ON"),
    $S$47&lt;&gt;"x", NA(),
    FALSE, N("Check if case is 'LEFT' and x axis value less than z score"),
    AND($D$66 = "LEFT", $Q110 &lt; IF($H$66="", 0, $H$66)), $R110,
    FALSE, N("Check if case is 'RIGHT' and x axis value greater than z score"),
    AND($D$66 = "RIGHT", $Q110 &gt; IF($H$66="", 0, $H$66)), $R110,
    FALSE, N("Check if case is 'TWO' and both directions"),
    AND(
        $D$66 = "TWO",
        OR($Q110 &lt; -ABS($H$66), $Q110 &gt; ABS($H$67))
    ), $R110,
    FALSE, N("Default case: Return NA()"),
    TRUE, NA()
)</f>
        <v>0.35916504691680912</v>
      </c>
      <c r="T110" s="81" t="e" cm="1">
        <f t="array" ref="T110">_xlfn.IFS(
    FALSE, N("Check if X1 shading is ON"),
    $S$47&lt;&gt;"x", NA(),
    FALSE, N("Check if case is 'LEFT' and x axis value less than z score"),
    AND($D$67 = "LEFT", $Q110 &lt; IF($H$67="", 0, $H$67)), $R110,
    FALSE, N("Check if case is 'RIGHT' and x axis value greater than z score"),
    AND($D$67 = "RIGHT", $Q110 &gt; IF($H$67="", 0, $H$67)), $R110,
    FALSE, N("Default case: Return NA()"),
    TRUE, NA()
)</f>
        <v>#N/A</v>
      </c>
      <c r="U110" s="81" cm="1">
        <f t="array" ref="U110">_xlfn.IFS(
    FALSE, N("Check if X1 shading is ON"),
    $U$47&lt;&gt;"x", NA(),
    FALSE, N("Check if case is 'LEFT' and x axis value less than z score"),
    AND($D$70 = "LEFT", $Q110 &lt; IF($H$70="", 0, $H$70)), $R110,
    FALSE, N("Check if case is 'RIGHT' and x axis value greater than z score"),
    AND($D$70 = "RIGHT", $Q110 &gt; IF($H$70="", 0, $H$70)), $R110,
    FALSE, N("Check if case is 'TWO' and both directions"),
    AND(
        $D$70 = "TWO",
        OR($Q110 &lt; -ABS($H$70), $Q110 &gt; ABS($H$70))
    ), $R110,
    FALSE, N("Default case: Return NA()"),
    TRUE, NA()
)</f>
        <v>0.35916504691680912</v>
      </c>
      <c r="V110" s="38"/>
      <c r="W110" s="23">
        <v>0.49999999999999789</v>
      </c>
      <c r="X110" s="23">
        <v>0.13400000000000001</v>
      </c>
      <c r="Y110" s="23">
        <f t="shared" si="16"/>
        <v>0.13400000000000001</v>
      </c>
      <c r="Z110" s="23" t="str">
        <f t="shared" si="17"/>
        <v>x</v>
      </c>
    </row>
    <row r="111" spans="1:26" ht="19" x14ac:dyDescent="0.25">
      <c r="A111" s="78" t="s">
        <v>387</v>
      </c>
      <c r="B111" s="23"/>
      <c r="C111" s="23"/>
      <c r="D111" s="39"/>
      <c r="E111" s="39"/>
      <c r="F111" s="39"/>
      <c r="G111" s="38"/>
      <c r="H111" s="16"/>
      <c r="I111" s="16"/>
      <c r="J111" s="16"/>
      <c r="K111" s="16"/>
      <c r="L111" s="16"/>
      <c r="M111" s="16"/>
      <c r="N111" s="38"/>
      <c r="O111" s="38"/>
      <c r="P111" s="38"/>
      <c r="Q111" s="46">
        <f t="shared" si="6"/>
        <v>-0.41666666666666885</v>
      </c>
      <c r="R111" s="81">
        <f t="shared" si="7"/>
        <v>0.36577236641400213</v>
      </c>
      <c r="S111" s="81" cm="1">
        <f t="array" ref="S111">_xlfn.IFS(
    FALSE, N("Check if X1 shading is ON"),
    $S$47&lt;&gt;"x", NA(),
    FALSE, N("Check if case is 'LEFT' and x axis value less than z score"),
    AND($D$66 = "LEFT", $Q111 &lt; IF($H$66="", 0, $H$66)), $R111,
    FALSE, N("Check if case is 'RIGHT' and x axis value greater than z score"),
    AND($D$66 = "RIGHT", $Q111 &gt; IF($H$66="", 0, $H$66)), $R111,
    FALSE, N("Check if case is 'TWO' and both directions"),
    AND(
        $D$66 = "TWO",
        OR($Q111 &lt; -ABS($H$66), $Q111 &gt; ABS($H$67))
    ), $R111,
    FALSE, N("Default case: Return NA()"),
    TRUE, NA()
)</f>
        <v>0.36577236641400213</v>
      </c>
      <c r="T111" s="81" t="e" cm="1">
        <f t="array" ref="T111">_xlfn.IFS(
    FALSE, N("Check if X1 shading is ON"),
    $S$47&lt;&gt;"x", NA(),
    FALSE, N("Check if case is 'LEFT' and x axis value less than z score"),
    AND($D$67 = "LEFT", $Q111 &lt; IF($H$67="", 0, $H$67)), $R111,
    FALSE, N("Check if case is 'RIGHT' and x axis value greater than z score"),
    AND($D$67 = "RIGHT", $Q111 &gt; IF($H$67="", 0, $H$67)), $R111,
    FALSE, N("Default case: Return NA()"),
    TRUE, NA()
)</f>
        <v>#N/A</v>
      </c>
      <c r="U111" s="81" cm="1">
        <f t="array" ref="U111">_xlfn.IFS(
    FALSE, N("Check if X1 shading is ON"),
    $U$47&lt;&gt;"x", NA(),
    FALSE, N("Check if case is 'LEFT' and x axis value less than z score"),
    AND($D$70 = "LEFT", $Q111 &lt; IF($H$70="", 0, $H$70)), $R111,
    FALSE, N("Check if case is 'RIGHT' and x axis value greater than z score"),
    AND($D$70 = "RIGHT", $Q111 &gt; IF($H$70="", 0, $H$70)), $R111,
    FALSE, N("Check if case is 'TWO' and both directions"),
    AND(
        $D$70 = "TWO",
        OR($Q111 &lt; -ABS($H$70), $Q111 &gt; ABS($H$70))
    ), $R111,
    FALSE, N("Default case: Return NA()"),
    TRUE, NA()
)</f>
        <v>0.36577236641400213</v>
      </c>
      <c r="V111" s="38"/>
      <c r="W111" s="23">
        <v>0.66666666666666441</v>
      </c>
      <c r="X111" s="23">
        <v>0.13400000000000001</v>
      </c>
      <c r="Y111" s="23">
        <f t="shared" si="16"/>
        <v>0.13400000000000001</v>
      </c>
      <c r="Z111" s="23" t="str">
        <f t="shared" si="17"/>
        <v>x</v>
      </c>
    </row>
    <row r="112" spans="1:26" ht="16" x14ac:dyDescent="0.2">
      <c r="A112" s="44" t="s">
        <v>289</v>
      </c>
      <c r="B112" s="5" t="s">
        <v>290</v>
      </c>
      <c r="C112" s="44" t="s">
        <v>388</v>
      </c>
      <c r="D112" s="44" t="s">
        <v>389</v>
      </c>
      <c r="E112" s="44" t="s">
        <v>390</v>
      </c>
      <c r="F112" s="44" t="s">
        <v>391</v>
      </c>
      <c r="G112" s="38"/>
      <c r="H112" s="16"/>
      <c r="I112" s="16"/>
      <c r="J112" s="16"/>
      <c r="K112" s="16"/>
      <c r="L112" s="16"/>
      <c r="M112" s="16"/>
      <c r="N112" s="38"/>
      <c r="O112" s="38"/>
      <c r="P112" s="38"/>
      <c r="Q112" s="46">
        <f t="shared" si="6"/>
        <v>-0.37500000000000216</v>
      </c>
      <c r="R112" s="81">
        <f t="shared" si="7"/>
        <v>0.37185509386976862</v>
      </c>
      <c r="S112" s="81" cm="1">
        <f t="array" ref="S112">_xlfn.IFS(
    FALSE, N("Check if X1 shading is ON"),
    $S$47&lt;&gt;"x", NA(),
    FALSE, N("Check if case is 'LEFT' and x axis value less than z score"),
    AND($D$66 = "LEFT", $Q112 &lt; IF($H$66="", 0, $H$66)), $R112,
    FALSE, N("Check if case is 'RIGHT' and x axis value greater than z score"),
    AND($D$66 = "RIGHT", $Q112 &gt; IF($H$66="", 0, $H$66)), $R112,
    FALSE, N("Check if case is 'TWO' and both directions"),
    AND(
        $D$66 = "TWO",
        OR($Q112 &lt; -ABS($H$66), $Q112 &gt; ABS($H$67))
    ), $R112,
    FALSE, N("Default case: Return NA()"),
    TRUE, NA()
)</f>
        <v>0.37185509386976862</v>
      </c>
      <c r="T112" s="81" t="e" cm="1">
        <f t="array" ref="T112">_xlfn.IFS(
    FALSE, N("Check if X1 shading is ON"),
    $S$47&lt;&gt;"x", NA(),
    FALSE, N("Check if case is 'LEFT' and x axis value less than z score"),
    AND($D$67 = "LEFT", $Q112 &lt; IF($H$67="", 0, $H$67)), $R112,
    FALSE, N("Check if case is 'RIGHT' and x axis value greater than z score"),
    AND($D$67 = "RIGHT", $Q112 &gt; IF($H$67="", 0, $H$67)), $R112,
    FALSE, N("Default case: Return NA()"),
    TRUE, NA()
)</f>
        <v>#N/A</v>
      </c>
      <c r="U112" s="81" cm="1">
        <f t="array" ref="U112">_xlfn.IFS(
    FALSE, N("Check if X1 shading is ON"),
    $U$47&lt;&gt;"x", NA(),
    FALSE, N("Check if case is 'LEFT' and x axis value less than z score"),
    AND($D$70 = "LEFT", $Q112 &lt; IF($H$70="", 0, $H$70)), $R112,
    FALSE, N("Check if case is 'RIGHT' and x axis value greater than z score"),
    AND($D$70 = "RIGHT", $Q112 &gt; IF($H$70="", 0, $H$70)), $R112,
    FALSE, N("Check if case is 'TWO' and both directions"),
    AND(
        $D$70 = "TWO",
        OR($Q112 &lt; -ABS($H$70), $Q112 &gt; ABS($H$70))
    ), $R112,
    FALSE, N("Default case: Return NA()"),
    TRUE, NA()
)</f>
        <v>0.37185509386976862</v>
      </c>
      <c r="V112" s="38"/>
      <c r="W112" s="23">
        <v>0.83333333333333093</v>
      </c>
      <c r="X112" s="23">
        <v>0.13400000000000001</v>
      </c>
      <c r="Y112" s="23">
        <f t="shared" si="16"/>
        <v>0.13400000000000001</v>
      </c>
      <c r="Z112" s="23" t="str">
        <f t="shared" si="17"/>
        <v>x</v>
      </c>
    </row>
    <row r="113" spans="1:26" ht="17" x14ac:dyDescent="0.2">
      <c r="A113" s="83" t="str">
        <f>L46</f>
        <v>x</v>
      </c>
      <c r="B113" s="23">
        <f>IF(A113="x",-0.02,NA())</f>
        <v>-0.02</v>
      </c>
      <c r="C113" s="39">
        <v>-4</v>
      </c>
      <c r="D113" s="39">
        <f>IF(
    ISNA(A113),
    NA(),
    B113
)</f>
        <v>-0.02</v>
      </c>
      <c r="E113" s="23"/>
      <c r="F113" s="44"/>
      <c r="G113" s="38"/>
      <c r="H113" s="16"/>
      <c r="I113" s="16"/>
      <c r="J113" s="16"/>
      <c r="K113" s="16"/>
      <c r="L113" s="16"/>
      <c r="M113" s="16"/>
      <c r="N113" s="38"/>
      <c r="O113" s="38"/>
      <c r="P113" s="38"/>
      <c r="Q113" s="46">
        <f t="shared" si="6"/>
        <v>-0.33333333333333548</v>
      </c>
      <c r="R113" s="81">
        <f t="shared" si="7"/>
        <v>0.37738322769299293</v>
      </c>
      <c r="S113" s="81" cm="1">
        <f t="array" ref="S113">_xlfn.IFS(
    FALSE, N("Check if X1 shading is ON"),
    $S$47&lt;&gt;"x", NA(),
    FALSE, N("Check if case is 'LEFT' and x axis value less than z score"),
    AND($D$66 = "LEFT", $Q113 &lt; IF($H$66="", 0, $H$66)), $R113,
    FALSE, N("Check if case is 'RIGHT' and x axis value greater than z score"),
    AND($D$66 = "RIGHT", $Q113 &gt; IF($H$66="", 0, $H$66)), $R113,
    FALSE, N("Check if case is 'TWO' and both directions"),
    AND(
        $D$66 = "TWO",
        OR($Q113 &lt; -ABS($H$66), $Q113 &gt; ABS($H$67))
    ), $R113,
    FALSE, N("Default case: Return NA()"),
    TRUE, NA()
)</f>
        <v>0.37738322769299293</v>
      </c>
      <c r="T113" s="81" t="e" cm="1">
        <f t="array" ref="T113">_xlfn.IFS(
    FALSE, N("Check if X1 shading is ON"),
    $S$47&lt;&gt;"x", NA(),
    FALSE, N("Check if case is 'LEFT' and x axis value less than z score"),
    AND($D$67 = "LEFT", $Q113 &lt; IF($H$67="", 0, $H$67)), $R113,
    FALSE, N("Check if case is 'RIGHT' and x axis value greater than z score"),
    AND($D$67 = "RIGHT", $Q113 &gt; IF($H$67="", 0, $H$67)), $R113,
    FALSE, N("Default case: Return NA()"),
    TRUE, NA()
)</f>
        <v>#N/A</v>
      </c>
      <c r="U113" s="81" cm="1">
        <f t="array" ref="U113">_xlfn.IFS(
    FALSE, N("Check if X1 shading is ON"),
    $U$47&lt;&gt;"x", NA(),
    FALSE, N("Check if case is 'LEFT' and x axis value less than z score"),
    AND($D$70 = "LEFT", $Q113 &lt; IF($H$70="", 0, $H$70)), $R113,
    FALSE, N("Check if case is 'RIGHT' and x axis value greater than z score"),
    AND($D$70 = "RIGHT", $Q113 &gt; IF($H$70="", 0, $H$70)), $R113,
    FALSE, N("Check if case is 'TWO' and both directions"),
    AND(
        $D$70 = "TWO",
        OR($Q113 &lt; -ABS($H$70), $Q113 &gt; ABS($H$70))
    ), $R113,
    FALSE, N("Default case: Return NA()"),
    TRUE, NA()
)</f>
        <v>0.37738322769299293</v>
      </c>
      <c r="V113" s="38"/>
      <c r="W113" s="23">
        <v>1.1666666666666643</v>
      </c>
      <c r="X113" s="23">
        <v>0.13400000000000001</v>
      </c>
      <c r="Y113" s="23">
        <f t="shared" si="16"/>
        <v>0.13400000000000001</v>
      </c>
      <c r="Z113" s="23" t="str">
        <f t="shared" si="17"/>
        <v>x</v>
      </c>
    </row>
    <row r="114" spans="1:26" ht="16" x14ac:dyDescent="0.2">
      <c r="A114" s="39"/>
      <c r="B114" s="23"/>
      <c r="C114" s="39">
        <f t="shared" ref="C114:C120" si="20">C113+1</f>
        <v>-3</v>
      </c>
      <c r="D114" s="39">
        <f t="shared" ref="D114:D120" si="21">D113</f>
        <v>-0.02</v>
      </c>
      <c r="E114" s="23" t="str">
        <f>C114&amp;$H$65</f>
        <v>-3z</v>
      </c>
      <c r="F114" s="81">
        <f t="shared" ref="F114:F120" si="22">IF($A$113="x",_xlfn.NORM.S.DIST(C114,FALSE),NA())</f>
        <v>4.4318484119380075E-3</v>
      </c>
      <c r="G114" s="38"/>
      <c r="H114" s="16"/>
      <c r="I114" s="16"/>
      <c r="J114" s="16"/>
      <c r="K114" s="16"/>
      <c r="L114" s="16"/>
      <c r="M114" s="16"/>
      <c r="N114" s="38"/>
      <c r="O114" s="38"/>
      <c r="P114" s="38"/>
      <c r="Q114" s="46">
        <f t="shared" ref="Q114:Q177" si="23">Q113+$P$51</f>
        <v>-0.29166666666666879</v>
      </c>
      <c r="R114" s="81">
        <f t="shared" ref="R114:R177" si="24">IF(
    LEFT($B$66,1) ="T",
    _xlfn.T.DIST(Q114, $A$66-1, FALSE),
    _xlfn.NORM.S.DIST(Q114, FALSE)
)</f>
        <v>0.3823292022799164</v>
      </c>
      <c r="S114" s="81" cm="1">
        <f t="array" ref="S114">_xlfn.IFS(
    FALSE, N("Check if X1 shading is ON"),
    $S$47&lt;&gt;"x", NA(),
    FALSE, N("Check if case is 'LEFT' and x axis value less than z score"),
    AND($D$66 = "LEFT", $Q114 &lt; IF($H$66="", 0, $H$66)), $R114,
    FALSE, N("Check if case is 'RIGHT' and x axis value greater than z score"),
    AND($D$66 = "RIGHT", $Q114 &gt; IF($H$66="", 0, $H$66)), $R114,
    FALSE, N("Check if case is 'TWO' and both directions"),
    AND(
        $D$66 = "TWO",
        OR($Q114 &lt; -ABS($H$66), $Q114 &gt; ABS($H$67))
    ), $R114,
    FALSE, N("Default case: Return NA()"),
    TRUE, NA()
)</f>
        <v>0.3823292022799164</v>
      </c>
      <c r="T114" s="81" t="e" cm="1">
        <f t="array" ref="T114">_xlfn.IFS(
    FALSE, N("Check if X1 shading is ON"),
    $S$47&lt;&gt;"x", NA(),
    FALSE, N("Check if case is 'LEFT' and x axis value less than z score"),
    AND($D$67 = "LEFT", $Q114 &lt; IF($H$67="", 0, $H$67)), $R114,
    FALSE, N("Check if case is 'RIGHT' and x axis value greater than z score"),
    AND($D$67 = "RIGHT", $Q114 &gt; IF($H$67="", 0, $H$67)), $R114,
    FALSE, N("Default case: Return NA()"),
    TRUE, NA()
)</f>
        <v>#N/A</v>
      </c>
      <c r="U114" s="81" cm="1">
        <f t="array" ref="U114">_xlfn.IFS(
    FALSE, N("Check if X1 shading is ON"),
    $U$47&lt;&gt;"x", NA(),
    FALSE, N("Check if case is 'LEFT' and x axis value less than z score"),
    AND($D$70 = "LEFT", $Q114 &lt; IF($H$70="", 0, $H$70)), $R114,
    FALSE, N("Check if case is 'RIGHT' and x axis value greater than z score"),
    AND($D$70 = "RIGHT", $Q114 &gt; IF($H$70="", 0, $H$70)), $R114,
    FALSE, N("Check if case is 'TWO' and both directions"),
    AND(
        $D$70 = "TWO",
        OR($Q114 &lt; -ABS($H$70), $Q114 &gt; ABS($H$70))
    ), $R114,
    FALSE, N("Default case: Return NA()"),
    TRUE, NA()
)</f>
        <v>0.3823292022799164</v>
      </c>
      <c r="V114" s="38"/>
      <c r="W114" s="23">
        <v>1.3333333333333313</v>
      </c>
      <c r="X114" s="23">
        <v>0.13400000000000001</v>
      </c>
      <c r="Y114" s="23">
        <f t="shared" si="16"/>
        <v>0.13400000000000001</v>
      </c>
      <c r="Z114" s="23" t="str">
        <f t="shared" si="17"/>
        <v>x</v>
      </c>
    </row>
    <row r="115" spans="1:26" ht="16" x14ac:dyDescent="0.2">
      <c r="A115" s="39"/>
      <c r="B115" s="23"/>
      <c r="C115" s="39">
        <f t="shared" si="20"/>
        <v>-2</v>
      </c>
      <c r="D115" s="39">
        <f t="shared" si="21"/>
        <v>-0.02</v>
      </c>
      <c r="E115" s="23" t="str">
        <f t="shared" ref="E115:E116" si="25">C115&amp;$H$65</f>
        <v>-2z</v>
      </c>
      <c r="F115" s="81">
        <f t="shared" si="22"/>
        <v>5.3990966513188063E-2</v>
      </c>
      <c r="G115" s="38"/>
      <c r="H115" s="16"/>
      <c r="I115" s="16"/>
      <c r="J115" s="16"/>
      <c r="K115" s="16"/>
      <c r="L115" s="16"/>
      <c r="M115" s="16"/>
      <c r="N115" s="38"/>
      <c r="O115" s="38"/>
      <c r="P115" s="38"/>
      <c r="Q115" s="46">
        <f t="shared" si="23"/>
        <v>-0.25000000000000211</v>
      </c>
      <c r="R115" s="81">
        <f t="shared" si="24"/>
        <v>0.38666811680284902</v>
      </c>
      <c r="S115" s="81" cm="1">
        <f t="array" ref="S115">_xlfn.IFS(
    FALSE, N("Check if X1 shading is ON"),
    $S$47&lt;&gt;"x", NA(),
    FALSE, N("Check if case is 'LEFT' and x axis value less than z score"),
    AND($D$66 = "LEFT", $Q115 &lt; IF($H$66="", 0, $H$66)), $R115,
    FALSE, N("Check if case is 'RIGHT' and x axis value greater than z score"),
    AND($D$66 = "RIGHT", $Q115 &gt; IF($H$66="", 0, $H$66)), $R115,
    FALSE, N("Check if case is 'TWO' and both directions"),
    AND(
        $D$66 = "TWO",
        OR($Q115 &lt; -ABS($H$66), $Q115 &gt; ABS($H$67))
    ), $R115,
    FALSE, N("Default case: Return NA()"),
    TRUE, NA()
)</f>
        <v>0.38666811680284902</v>
      </c>
      <c r="T115" s="81" t="e" cm="1">
        <f t="array" ref="T115">_xlfn.IFS(
    FALSE, N("Check if X1 shading is ON"),
    $S$47&lt;&gt;"x", NA(),
    FALSE, N("Check if case is 'LEFT' and x axis value less than z score"),
    AND($D$67 = "LEFT", $Q115 &lt; IF($H$67="", 0, $H$67)), $R115,
    FALSE, N("Check if case is 'RIGHT' and x axis value greater than z score"),
    AND($D$67 = "RIGHT", $Q115 &gt; IF($H$67="", 0, $H$67)), $R115,
    FALSE, N("Default case: Return NA()"),
    TRUE, NA()
)</f>
        <v>#N/A</v>
      </c>
      <c r="U115" s="81" cm="1">
        <f t="array" ref="U115">_xlfn.IFS(
    FALSE, N("Check if X1 shading is ON"),
    $U$47&lt;&gt;"x", NA(),
    FALSE, N("Check if case is 'LEFT' and x axis value less than z score"),
    AND($D$70 = "LEFT", $Q115 &lt; IF($H$70="", 0, $H$70)), $R115,
    FALSE, N("Check if case is 'RIGHT' and x axis value greater than z score"),
    AND($D$70 = "RIGHT", $Q115 &gt; IF($H$70="", 0, $H$70)), $R115,
    FALSE, N("Check if case is 'TWO' and both directions"),
    AND(
        $D$70 = "TWO",
        OR($Q115 &lt; -ABS($H$70), $Q115 &gt; ABS($H$70))
    ), $R115,
    FALSE, N("Default case: Return NA()"),
    TRUE, NA()
)</f>
        <v>0.38666811680284902</v>
      </c>
      <c r="V115" s="38"/>
      <c r="W115" s="23">
        <v>-1.1666666666666687</v>
      </c>
      <c r="X115" s="23">
        <v>0.158</v>
      </c>
      <c r="Y115" s="23">
        <f t="shared" si="16"/>
        <v>0.158</v>
      </c>
      <c r="Z115" s="23" t="str">
        <f t="shared" si="17"/>
        <v>x</v>
      </c>
    </row>
    <row r="116" spans="1:26" ht="16" x14ac:dyDescent="0.2">
      <c r="A116" s="39"/>
      <c r="B116" s="23"/>
      <c r="C116" s="39">
        <f t="shared" si="20"/>
        <v>-1</v>
      </c>
      <c r="D116" s="39">
        <f t="shared" si="21"/>
        <v>-0.02</v>
      </c>
      <c r="E116" s="23" t="str">
        <f t="shared" si="25"/>
        <v>-1z</v>
      </c>
      <c r="F116" s="81">
        <f t="shared" si="22"/>
        <v>0.24197072451914337</v>
      </c>
      <c r="G116" s="38"/>
      <c r="H116" s="16"/>
      <c r="I116" s="16"/>
      <c r="J116" s="16"/>
      <c r="K116" s="16"/>
      <c r="L116" s="16"/>
      <c r="M116" s="16"/>
      <c r="N116" s="38"/>
      <c r="O116" s="38"/>
      <c r="P116" s="38"/>
      <c r="Q116" s="46">
        <f t="shared" si="23"/>
        <v>-0.20833333333333545</v>
      </c>
      <c r="R116" s="81">
        <f t="shared" si="24"/>
        <v>0.39037794394036218</v>
      </c>
      <c r="S116" s="81" cm="1">
        <f t="array" ref="S116">_xlfn.IFS(
    FALSE, N("Check if X1 shading is ON"),
    $S$47&lt;&gt;"x", NA(),
    FALSE, N("Check if case is 'LEFT' and x axis value less than z score"),
    AND($D$66 = "LEFT", $Q116 &lt; IF($H$66="", 0, $H$66)), $R116,
    FALSE, N("Check if case is 'RIGHT' and x axis value greater than z score"),
    AND($D$66 = "RIGHT", $Q116 &gt; IF($H$66="", 0, $H$66)), $R116,
    FALSE, N("Check if case is 'TWO' and both directions"),
    AND(
        $D$66 = "TWO",
        OR($Q116 &lt; -ABS($H$66), $Q116 &gt; ABS($H$67))
    ), $R116,
    FALSE, N("Default case: Return NA()"),
    TRUE, NA()
)</f>
        <v>0.39037794394036218</v>
      </c>
      <c r="T116" s="81" t="e" cm="1">
        <f t="array" ref="T116">_xlfn.IFS(
    FALSE, N("Check if X1 shading is ON"),
    $S$47&lt;&gt;"x", NA(),
    FALSE, N("Check if case is 'LEFT' and x axis value less than z score"),
    AND($D$67 = "LEFT", $Q116 &lt; IF($H$67="", 0, $H$67)), $R116,
    FALSE, N("Check if case is 'RIGHT' and x axis value greater than z score"),
    AND($D$67 = "RIGHT", $Q116 &gt; IF($H$67="", 0, $H$67)), $R116,
    FALSE, N("Default case: Return NA()"),
    TRUE, NA()
)</f>
        <v>#N/A</v>
      </c>
      <c r="U116" s="81" cm="1">
        <f t="array" ref="U116">_xlfn.IFS(
    FALSE, N("Check if X1 shading is ON"),
    $U$47&lt;&gt;"x", NA(),
    FALSE, N("Check if case is 'LEFT' and x axis value less than z score"),
    AND($D$70 = "LEFT", $Q116 &lt; IF($H$70="", 0, $H$70)), $R116,
    FALSE, N("Check if case is 'RIGHT' and x axis value greater than z score"),
    AND($D$70 = "RIGHT", $Q116 &gt; IF($H$70="", 0, $H$70)), $R116,
    FALSE, N("Check if case is 'TWO' and both directions"),
    AND(
        $D$70 = "TWO",
        OR($Q116 &lt; -ABS($H$70), $Q116 &gt; ABS($H$70))
    ), $R116,
    FALSE, N("Default case: Return NA()"),
    TRUE, NA()
)</f>
        <v>0.39037794394036218</v>
      </c>
      <c r="V116" s="38"/>
      <c r="W116" s="23">
        <v>-0.83333333333333526</v>
      </c>
      <c r="X116" s="23">
        <v>0.158</v>
      </c>
      <c r="Y116" s="23">
        <f t="shared" si="16"/>
        <v>0.158</v>
      </c>
      <c r="Z116" s="23" t="str">
        <f t="shared" si="17"/>
        <v>x</v>
      </c>
    </row>
    <row r="117" spans="1:26" ht="16" x14ac:dyDescent="0.2">
      <c r="A117" s="39"/>
      <c r="B117" s="23"/>
      <c r="C117" s="39">
        <f t="shared" si="20"/>
        <v>0</v>
      </c>
      <c r="D117" s="39">
        <f t="shared" si="21"/>
        <v>-0.02</v>
      </c>
      <c r="E117" s="23">
        <f>C117</f>
        <v>0</v>
      </c>
      <c r="F117" s="81">
        <f t="shared" si="22"/>
        <v>0.3989422804014327</v>
      </c>
      <c r="G117" s="38"/>
      <c r="H117" s="16"/>
      <c r="I117" s="16"/>
      <c r="J117" s="16"/>
      <c r="K117" s="16"/>
      <c r="L117" s="16"/>
      <c r="M117" s="16"/>
      <c r="N117" s="38"/>
      <c r="O117" s="38"/>
      <c r="P117" s="38"/>
      <c r="Q117" s="46">
        <f t="shared" si="23"/>
        <v>-0.16666666666666879</v>
      </c>
      <c r="R117" s="81">
        <f t="shared" si="24"/>
        <v>0.39343971610193973</v>
      </c>
      <c r="S117" s="81" cm="1">
        <f t="array" ref="S117">_xlfn.IFS(
    FALSE, N("Check if X1 shading is ON"),
    $S$47&lt;&gt;"x", NA(),
    FALSE, N("Check if case is 'LEFT' and x axis value less than z score"),
    AND($D$66 = "LEFT", $Q117 &lt; IF($H$66="", 0, $H$66)), $R117,
    FALSE, N("Check if case is 'RIGHT' and x axis value greater than z score"),
    AND($D$66 = "RIGHT", $Q117 &gt; IF($H$66="", 0, $H$66)), $R117,
    FALSE, N("Check if case is 'TWO' and both directions"),
    AND(
        $D$66 = "TWO",
        OR($Q117 &lt; -ABS($H$66), $Q117 &gt; ABS($H$67))
    ), $R117,
    FALSE, N("Default case: Return NA()"),
    TRUE, NA()
)</f>
        <v>0.39343971610193973</v>
      </c>
      <c r="T117" s="81" t="e" cm="1">
        <f t="array" ref="T117">_xlfn.IFS(
    FALSE, N("Check if X1 shading is ON"),
    $S$47&lt;&gt;"x", NA(),
    FALSE, N("Check if case is 'LEFT' and x axis value less than z score"),
    AND($D$67 = "LEFT", $Q117 &lt; IF($H$67="", 0, $H$67)), $R117,
    FALSE, N("Check if case is 'RIGHT' and x axis value greater than z score"),
    AND($D$67 = "RIGHT", $Q117 &gt; IF($H$67="", 0, $H$67)), $R117,
    FALSE, N("Default case: Return NA()"),
    TRUE, NA()
)</f>
        <v>#N/A</v>
      </c>
      <c r="U117" s="81" cm="1">
        <f t="array" ref="U117">_xlfn.IFS(
    FALSE, N("Check if X1 shading is ON"),
    $U$47&lt;&gt;"x", NA(),
    FALSE, N("Check if case is 'LEFT' and x axis value less than z score"),
    AND($D$70 = "LEFT", $Q117 &lt; IF($H$70="", 0, $H$70)), $R117,
    FALSE, N("Check if case is 'RIGHT' and x axis value greater than z score"),
    AND($D$70 = "RIGHT", $Q117 &gt; IF($H$70="", 0, $H$70)), $R117,
    FALSE, N("Check if case is 'TWO' and both directions"),
    AND(
        $D$70 = "TWO",
        OR($Q117 &lt; -ABS($H$70), $Q117 &gt; ABS($H$70))
    ), $R117,
    FALSE, N("Default case: Return NA()"),
    TRUE, NA()
)</f>
        <v>0.39343971610193973</v>
      </c>
      <c r="V117" s="38"/>
      <c r="W117" s="23">
        <v>-0.66666666666666874</v>
      </c>
      <c r="X117" s="23">
        <v>0.158</v>
      </c>
      <c r="Y117" s="23">
        <f t="shared" si="16"/>
        <v>0.158</v>
      </c>
      <c r="Z117" s="23" t="str">
        <f t="shared" si="17"/>
        <v>x</v>
      </c>
    </row>
    <row r="118" spans="1:26" ht="16" x14ac:dyDescent="0.2">
      <c r="A118" s="39"/>
      <c r="B118" s="23"/>
      <c r="C118" s="39">
        <f t="shared" si="20"/>
        <v>1</v>
      </c>
      <c r="D118" s="39">
        <f t="shared" si="21"/>
        <v>-0.02</v>
      </c>
      <c r="E118" s="23" t="str">
        <f t="shared" ref="E118:E120" si="26">C118&amp;$H$65</f>
        <v>1z</v>
      </c>
      <c r="F118" s="81">
        <f t="shared" si="22"/>
        <v>0.24197072451914337</v>
      </c>
      <c r="G118" s="38"/>
      <c r="H118" s="16"/>
      <c r="I118" s="16"/>
      <c r="J118" s="16"/>
      <c r="K118" s="16"/>
      <c r="L118" s="16"/>
      <c r="M118" s="16"/>
      <c r="N118" s="38"/>
      <c r="O118" s="38"/>
      <c r="P118" s="38"/>
      <c r="Q118" s="46">
        <f t="shared" si="23"/>
        <v>-0.12500000000000214</v>
      </c>
      <c r="R118" s="81">
        <f t="shared" si="24"/>
        <v>0.39583768694474941</v>
      </c>
      <c r="S118" s="81" cm="1">
        <f t="array" ref="S118">_xlfn.IFS(
    FALSE, N("Check if X1 shading is ON"),
    $S$47&lt;&gt;"x", NA(),
    FALSE, N("Check if case is 'LEFT' and x axis value less than z score"),
    AND($D$66 = "LEFT", $Q118 &lt; IF($H$66="", 0, $H$66)), $R118,
    FALSE, N("Check if case is 'RIGHT' and x axis value greater than z score"),
    AND($D$66 = "RIGHT", $Q118 &gt; IF($H$66="", 0, $H$66)), $R118,
    FALSE, N("Check if case is 'TWO' and both directions"),
    AND(
        $D$66 = "TWO",
        OR($Q118 &lt; -ABS($H$66), $Q118 &gt; ABS($H$67))
    ), $R118,
    FALSE, N("Default case: Return NA()"),
    TRUE, NA()
)</f>
        <v>0.39583768694474941</v>
      </c>
      <c r="T118" s="81" t="e" cm="1">
        <f t="array" ref="T118">_xlfn.IFS(
    FALSE, N("Check if X1 shading is ON"),
    $S$47&lt;&gt;"x", NA(),
    FALSE, N("Check if case is 'LEFT' and x axis value less than z score"),
    AND($D$67 = "LEFT", $Q118 &lt; IF($H$67="", 0, $H$67)), $R118,
    FALSE, N("Check if case is 'RIGHT' and x axis value greater than z score"),
    AND($D$67 = "RIGHT", $Q118 &gt; IF($H$67="", 0, $H$67)), $R118,
    FALSE, N("Default case: Return NA()"),
    TRUE, NA()
)</f>
        <v>#N/A</v>
      </c>
      <c r="U118" s="81" cm="1">
        <f t="array" ref="U118">_xlfn.IFS(
    FALSE, N("Check if X1 shading is ON"),
    $U$47&lt;&gt;"x", NA(),
    FALSE, N("Check if case is 'LEFT' and x axis value less than z score"),
    AND($D$70 = "LEFT", $Q118 &lt; IF($H$70="", 0, $H$70)), $R118,
    FALSE, N("Check if case is 'RIGHT' and x axis value greater than z score"),
    AND($D$70 = "RIGHT", $Q118 &gt; IF($H$70="", 0, $H$70)), $R118,
    FALSE, N("Check if case is 'TWO' and both directions"),
    AND(
        $D$70 = "TWO",
        OR($Q118 &lt; -ABS($H$70), $Q118 &gt; ABS($H$70))
    ), $R118,
    FALSE, N("Default case: Return NA()"),
    TRUE, NA()
)</f>
        <v>0.39583768694474941</v>
      </c>
      <c r="V118" s="38"/>
      <c r="W118" s="23">
        <v>-0.50000000000000222</v>
      </c>
      <c r="X118" s="23">
        <v>0.158</v>
      </c>
      <c r="Y118" s="23">
        <f t="shared" si="16"/>
        <v>0.158</v>
      </c>
      <c r="Z118" s="23" t="str">
        <f t="shared" si="17"/>
        <v>x</v>
      </c>
    </row>
    <row r="119" spans="1:26" ht="16" x14ac:dyDescent="0.2">
      <c r="A119" s="39"/>
      <c r="B119" s="23"/>
      <c r="C119" s="39">
        <f t="shared" si="20"/>
        <v>2</v>
      </c>
      <c r="D119" s="39">
        <f t="shared" si="21"/>
        <v>-0.02</v>
      </c>
      <c r="E119" s="23" t="str">
        <f t="shared" si="26"/>
        <v>2z</v>
      </c>
      <c r="F119" s="81">
        <f t="shared" si="22"/>
        <v>5.3990966513188063E-2</v>
      </c>
      <c r="G119" s="38"/>
      <c r="H119" s="16"/>
      <c r="I119" s="16"/>
      <c r="J119" s="16"/>
      <c r="K119" s="16"/>
      <c r="L119" s="16"/>
      <c r="M119" s="16"/>
      <c r="N119" s="38"/>
      <c r="O119" s="38"/>
      <c r="P119" s="38"/>
      <c r="Q119" s="46">
        <f t="shared" si="23"/>
        <v>-8.333333333333548E-2</v>
      </c>
      <c r="R119" s="81">
        <f t="shared" si="24"/>
        <v>0.39755946625834188</v>
      </c>
      <c r="S119" s="81" cm="1">
        <f t="array" ref="S119">_xlfn.IFS(
    FALSE, N("Check if X1 shading is ON"),
    $S$47&lt;&gt;"x", NA(),
    FALSE, N("Check if case is 'LEFT' and x axis value less than z score"),
    AND($D$66 = "LEFT", $Q119 &lt; IF($H$66="", 0, $H$66)), $R119,
    FALSE, N("Check if case is 'RIGHT' and x axis value greater than z score"),
    AND($D$66 = "RIGHT", $Q119 &gt; IF($H$66="", 0, $H$66)), $R119,
    FALSE, N("Check if case is 'TWO' and both directions"),
    AND(
        $D$66 = "TWO",
        OR($Q119 &lt; -ABS($H$66), $Q119 &gt; ABS($H$67))
    ), $R119,
    FALSE, N("Default case: Return NA()"),
    TRUE, NA()
)</f>
        <v>0.39755946625834188</v>
      </c>
      <c r="T119" s="81" t="e" cm="1">
        <f t="array" ref="T119">_xlfn.IFS(
    FALSE, N("Check if X1 shading is ON"),
    $S$47&lt;&gt;"x", NA(),
    FALSE, N("Check if case is 'LEFT' and x axis value less than z score"),
    AND($D$67 = "LEFT", $Q119 &lt; IF($H$67="", 0, $H$67)), $R119,
    FALSE, N("Check if case is 'RIGHT' and x axis value greater than z score"),
    AND($D$67 = "RIGHT", $Q119 &gt; IF($H$67="", 0, $H$67)), $R119,
    FALSE, N("Default case: Return NA()"),
    TRUE, NA()
)</f>
        <v>#N/A</v>
      </c>
      <c r="U119" s="81" cm="1">
        <f t="array" ref="U119">_xlfn.IFS(
    FALSE, N("Check if X1 shading is ON"),
    $U$47&lt;&gt;"x", NA(),
    FALSE, N("Check if case is 'LEFT' and x axis value less than z score"),
    AND($D$70 = "LEFT", $Q119 &lt; IF($H$70="", 0, $H$70)), $R119,
    FALSE, N("Check if case is 'RIGHT' and x axis value greater than z score"),
    AND($D$70 = "RIGHT", $Q119 &gt; IF($H$70="", 0, $H$70)), $R119,
    FALSE, N("Check if case is 'TWO' and both directions"),
    AND(
        $D$70 = "TWO",
        OR($Q119 &lt; -ABS($H$70), $Q119 &gt; ABS($H$70))
    ), $R119,
    FALSE, N("Default case: Return NA()"),
    TRUE, NA()
)</f>
        <v>0.39755946625834188</v>
      </c>
      <c r="V119" s="38"/>
      <c r="W119" s="23">
        <v>-0.33333333333333548</v>
      </c>
      <c r="X119" s="23">
        <v>0.158</v>
      </c>
      <c r="Y119" s="23">
        <f t="shared" si="16"/>
        <v>0.158</v>
      </c>
      <c r="Z119" s="23" t="str">
        <f t="shared" si="17"/>
        <v>x</v>
      </c>
    </row>
    <row r="120" spans="1:26" ht="16" x14ac:dyDescent="0.2">
      <c r="A120" s="39"/>
      <c r="B120" s="23"/>
      <c r="C120" s="39">
        <f t="shared" si="20"/>
        <v>3</v>
      </c>
      <c r="D120" s="39">
        <f t="shared" si="21"/>
        <v>-0.02</v>
      </c>
      <c r="E120" s="23" t="str">
        <f t="shared" si="26"/>
        <v>3z</v>
      </c>
      <c r="F120" s="81">
        <f t="shared" si="22"/>
        <v>4.4318484119380075E-3</v>
      </c>
      <c r="G120" s="38"/>
      <c r="H120" s="16"/>
      <c r="I120" s="16"/>
      <c r="J120" s="16"/>
      <c r="K120" s="16"/>
      <c r="L120" s="16"/>
      <c r="M120" s="16"/>
      <c r="N120" s="38"/>
      <c r="O120" s="38"/>
      <c r="P120" s="38"/>
      <c r="Q120" s="46">
        <f t="shared" si="23"/>
        <v>-4.1666666666668815E-2</v>
      </c>
      <c r="R120" s="81">
        <f t="shared" si="24"/>
        <v>0.39859612660068527</v>
      </c>
      <c r="S120" s="81" cm="1">
        <f t="array" ref="S120">_xlfn.IFS(
    FALSE, N("Check if X1 shading is ON"),
    $S$47&lt;&gt;"x", NA(),
    FALSE, N("Check if case is 'LEFT' and x axis value less than z score"),
    AND($D$66 = "LEFT", $Q120 &lt; IF($H$66="", 0, $H$66)), $R120,
    FALSE, N("Check if case is 'RIGHT' and x axis value greater than z score"),
    AND($D$66 = "RIGHT", $Q120 &gt; IF($H$66="", 0, $H$66)), $R120,
    FALSE, N("Check if case is 'TWO' and both directions"),
    AND(
        $D$66 = "TWO",
        OR($Q120 &lt; -ABS($H$66), $Q120 &gt; ABS($H$67))
    ), $R120,
    FALSE, N("Default case: Return NA()"),
    TRUE, NA()
)</f>
        <v>0.39859612660068527</v>
      </c>
      <c r="T120" s="81" t="e" cm="1">
        <f t="array" ref="T120">_xlfn.IFS(
    FALSE, N("Check if X1 shading is ON"),
    $S$47&lt;&gt;"x", NA(),
    FALSE, N("Check if case is 'LEFT' and x axis value less than z score"),
    AND($D$67 = "LEFT", $Q120 &lt; IF($H$67="", 0, $H$67)), $R120,
    FALSE, N("Check if case is 'RIGHT' and x axis value greater than z score"),
    AND($D$67 = "RIGHT", $Q120 &gt; IF($H$67="", 0, $H$67)), $R120,
    FALSE, N("Default case: Return NA()"),
    TRUE, NA()
)</f>
        <v>#N/A</v>
      </c>
      <c r="U120" s="81" cm="1">
        <f t="array" ref="U120">_xlfn.IFS(
    FALSE, N("Check if X1 shading is ON"),
    $U$47&lt;&gt;"x", NA(),
    FALSE, N("Check if case is 'LEFT' and x axis value less than z score"),
    AND($D$70 = "LEFT", $Q120 &lt; IF($H$70="", 0, $H$70)), $R120,
    FALSE, N("Check if case is 'RIGHT' and x axis value greater than z score"),
    AND($D$70 = "RIGHT", $Q120 &gt; IF($H$70="", 0, $H$70)), $R120,
    FALSE, N("Check if case is 'TWO' and both directions"),
    AND(
        $D$70 = "TWO",
        OR($Q120 &lt; -ABS($H$70), $Q120 &gt; ABS($H$70))
    ), $R120,
    FALSE, N("Default case: Return NA()"),
    TRUE, NA()
)</f>
        <v>0.39859612660068527</v>
      </c>
      <c r="V120" s="38"/>
      <c r="W120" s="23">
        <v>-0.16666666666666879</v>
      </c>
      <c r="X120" s="23">
        <v>0.158</v>
      </c>
      <c r="Y120" s="23">
        <f t="shared" si="16"/>
        <v>0.158</v>
      </c>
      <c r="Z120" s="23" t="str">
        <f t="shared" si="17"/>
        <v>x</v>
      </c>
    </row>
    <row r="121" spans="1:26" ht="16" x14ac:dyDescent="0.2">
      <c r="A121" s="39"/>
      <c r="B121" s="23"/>
      <c r="C121" s="23"/>
      <c r="D121" s="39"/>
      <c r="E121" s="39"/>
      <c r="F121" s="39"/>
      <c r="G121" s="38"/>
      <c r="H121" s="16"/>
      <c r="I121" s="16"/>
      <c r="J121" s="16"/>
      <c r="K121" s="16"/>
      <c r="L121" s="16"/>
      <c r="M121" s="16"/>
      <c r="N121" s="16"/>
      <c r="O121" s="38"/>
      <c r="P121" s="38"/>
      <c r="Q121" s="46">
        <f t="shared" si="23"/>
        <v>-2.1510571102112408E-15</v>
      </c>
      <c r="R121" s="81">
        <f t="shared" si="24"/>
        <v>0.3989422804014327</v>
      </c>
      <c r="S121" s="81" cm="1">
        <f t="array" ref="S121">_xlfn.IFS(
    FALSE, N("Check if X1 shading is ON"),
    $S$47&lt;&gt;"x", NA(),
    FALSE, N("Check if case is 'LEFT' and x axis value less than z score"),
    AND($D$66 = "LEFT", $Q121 &lt; IF($H$66="", 0, $H$66)), $R121,
    FALSE, N("Check if case is 'RIGHT' and x axis value greater than z score"),
    AND($D$66 = "RIGHT", $Q121 &gt; IF($H$66="", 0, $H$66)), $R121,
    FALSE, N("Check if case is 'TWO' and both directions"),
    AND(
        $D$66 = "TWO",
        OR($Q121 &lt; -ABS($H$66), $Q121 &gt; ABS($H$67))
    ), $R121,
    FALSE, N("Default case: Return NA()"),
    TRUE, NA()
)</f>
        <v>0.3989422804014327</v>
      </c>
      <c r="T121" s="81" t="e" cm="1">
        <f t="array" ref="T121">_xlfn.IFS(
    FALSE, N("Check if X1 shading is ON"),
    $S$47&lt;&gt;"x", NA(),
    FALSE, N("Check if case is 'LEFT' and x axis value less than z score"),
    AND($D$67 = "LEFT", $Q121 &lt; IF($H$67="", 0, $H$67)), $R121,
    FALSE, N("Check if case is 'RIGHT' and x axis value greater than z score"),
    AND($D$67 = "RIGHT", $Q121 &gt; IF($H$67="", 0, $H$67)), $R121,
    FALSE, N("Default case: Return NA()"),
    TRUE, NA()
)</f>
        <v>#N/A</v>
      </c>
      <c r="U121" s="81" cm="1">
        <f t="array" ref="U121">_xlfn.IFS(
    FALSE, N("Check if X1 shading is ON"),
    $U$47&lt;&gt;"x", NA(),
    FALSE, N("Check if case is 'LEFT' and x axis value less than z score"),
    AND($D$70 = "LEFT", $Q121 &lt; IF($H$70="", 0, $H$70)), $R121,
    FALSE, N("Check if case is 'RIGHT' and x axis value greater than z score"),
    AND($D$70 = "RIGHT", $Q121 &gt; IF($H$70="", 0, $H$70)), $R121,
    FALSE, N("Check if case is 'TWO' and both directions"),
    AND(
        $D$70 = "TWO",
        OR($Q121 &lt; -ABS($H$70), $Q121 &gt; ABS($H$70))
    ), $R121,
    FALSE, N("Default case: Return NA()"),
    TRUE, NA()
)</f>
        <v>0.3989422804014327</v>
      </c>
      <c r="V121" s="38"/>
      <c r="W121" s="23">
        <v>0.16666666666666449</v>
      </c>
      <c r="X121" s="23">
        <v>0.158</v>
      </c>
      <c r="Y121" s="23">
        <f t="shared" si="16"/>
        <v>0.158</v>
      </c>
      <c r="Z121" s="23" t="str">
        <f t="shared" si="17"/>
        <v>x</v>
      </c>
    </row>
    <row r="122" spans="1:26" ht="19" x14ac:dyDescent="0.25">
      <c r="A122" s="78" t="s">
        <v>107</v>
      </c>
      <c r="B122" s="23"/>
      <c r="C122" s="23"/>
      <c r="D122" s="39"/>
      <c r="E122" s="39"/>
      <c r="F122" s="39"/>
      <c r="G122" s="38"/>
      <c r="H122" s="16"/>
      <c r="I122" s="16"/>
      <c r="J122" s="16"/>
      <c r="K122" s="16"/>
      <c r="L122" s="16"/>
      <c r="M122" s="16"/>
      <c r="N122" s="16"/>
      <c r="O122" s="38"/>
      <c r="P122" s="38"/>
      <c r="Q122" s="46">
        <f t="shared" si="23"/>
        <v>4.1666666666664513E-2</v>
      </c>
      <c r="R122" s="81">
        <f t="shared" si="24"/>
        <v>0.39859612660068539</v>
      </c>
      <c r="S122" s="81" cm="1">
        <f t="array" ref="S122">_xlfn.IFS(
    FALSE, N("Check if X1 shading is ON"),
    $S$47&lt;&gt;"x", NA(),
    FALSE, N("Check if case is 'LEFT' and x axis value less than z score"),
    AND($D$66 = "LEFT", $Q122 &lt; IF($H$66="", 0, $H$66)), $R122,
    FALSE, N("Check if case is 'RIGHT' and x axis value greater than z score"),
    AND($D$66 = "RIGHT", $Q122 &gt; IF($H$66="", 0, $H$66)), $R122,
    FALSE, N("Check if case is 'TWO' and both directions"),
    AND(
        $D$66 = "TWO",
        OR($Q122 &lt; -ABS($H$66), $Q122 &gt; ABS($H$67))
    ), $R122,
    FALSE, N("Default case: Return NA()"),
    TRUE, NA()
)</f>
        <v>0.39859612660068539</v>
      </c>
      <c r="T122" s="81" t="e" cm="1">
        <f t="array" ref="T122">_xlfn.IFS(
    FALSE, N("Check if X1 shading is ON"),
    $S$47&lt;&gt;"x", NA(),
    FALSE, N("Check if case is 'LEFT' and x axis value less than z score"),
    AND($D$67 = "LEFT", $Q122 &lt; IF($H$67="", 0, $H$67)), $R122,
    FALSE, N("Check if case is 'RIGHT' and x axis value greater than z score"),
    AND($D$67 = "RIGHT", $Q122 &gt; IF($H$67="", 0, $H$67)), $R122,
    FALSE, N("Default case: Return NA()"),
    TRUE, NA()
)</f>
        <v>#N/A</v>
      </c>
      <c r="U122" s="81" cm="1">
        <f t="array" ref="U122">_xlfn.IFS(
    FALSE, N("Check if X1 shading is ON"),
    $U$47&lt;&gt;"x", NA(),
    FALSE, N("Check if case is 'LEFT' and x axis value less than z score"),
    AND($D$70 = "LEFT", $Q122 &lt; IF($H$70="", 0, $H$70)), $R122,
    FALSE, N("Check if case is 'RIGHT' and x axis value greater than z score"),
    AND($D$70 = "RIGHT", $Q122 &gt; IF($H$70="", 0, $H$70)), $R122,
    FALSE, N("Check if case is 'TWO' and both directions"),
    AND(
        $D$70 = "TWO",
        OR($Q122 &lt; -ABS($H$70), $Q122 &gt; ABS($H$70))
    ), $R122,
    FALSE, N("Default case: Return NA()"),
    TRUE, NA()
)</f>
        <v>0.39859612660068539</v>
      </c>
      <c r="V122" s="38"/>
      <c r="W122" s="23">
        <v>0.33333333333333115</v>
      </c>
      <c r="X122" s="23">
        <v>0.158</v>
      </c>
      <c r="Y122" s="23">
        <f t="shared" si="16"/>
        <v>0.158</v>
      </c>
      <c r="Z122" s="23" t="str">
        <f t="shared" si="17"/>
        <v>x</v>
      </c>
    </row>
    <row r="123" spans="1:26" ht="17" x14ac:dyDescent="0.2">
      <c r="A123" s="44" t="s">
        <v>289</v>
      </c>
      <c r="B123" s="5" t="s">
        <v>290</v>
      </c>
      <c r="C123" s="45" t="s">
        <v>392</v>
      </c>
      <c r="D123" s="44" t="s">
        <v>393</v>
      </c>
      <c r="E123" s="45" t="s">
        <v>394</v>
      </c>
      <c r="F123" s="39"/>
      <c r="G123" s="38"/>
      <c r="H123" s="38"/>
      <c r="I123" s="38"/>
      <c r="J123" s="38"/>
      <c r="K123" s="38"/>
      <c r="L123" s="38"/>
      <c r="M123" s="38"/>
      <c r="N123" s="16"/>
      <c r="O123" s="38"/>
      <c r="P123" s="38"/>
      <c r="Q123" s="46">
        <f t="shared" si="23"/>
        <v>8.3333333333331178E-2</v>
      </c>
      <c r="R123" s="81">
        <f t="shared" si="24"/>
        <v>0.39755946625834204</v>
      </c>
      <c r="S123" s="81" cm="1">
        <f t="array" ref="S123">_xlfn.IFS(
    FALSE, N("Check if X1 shading is ON"),
    $S$47&lt;&gt;"x", NA(),
    FALSE, N("Check if case is 'LEFT' and x axis value less than z score"),
    AND($D$66 = "LEFT", $Q123 &lt; IF($H$66="", 0, $H$66)), $R123,
    FALSE, N("Check if case is 'RIGHT' and x axis value greater than z score"),
    AND($D$66 = "RIGHT", $Q123 &gt; IF($H$66="", 0, $H$66)), $R123,
    FALSE, N("Check if case is 'TWO' and both directions"),
    AND(
        $D$66 = "TWO",
        OR($Q123 &lt; -ABS($H$66), $Q123 &gt; ABS($H$67))
    ), $R123,
    FALSE, N("Default case: Return NA()"),
    TRUE, NA()
)</f>
        <v>0.39755946625834204</v>
      </c>
      <c r="T123" s="81" t="e" cm="1">
        <f t="array" ref="T123">_xlfn.IFS(
    FALSE, N("Check if X1 shading is ON"),
    $S$47&lt;&gt;"x", NA(),
    FALSE, N("Check if case is 'LEFT' and x axis value less than z score"),
    AND($D$67 = "LEFT", $Q123 &lt; IF($H$67="", 0, $H$67)), $R123,
    FALSE, N("Check if case is 'RIGHT' and x axis value greater than z score"),
    AND($D$67 = "RIGHT", $Q123 &gt; IF($H$67="", 0, $H$67)), $R123,
    FALSE, N("Default case: Return NA()"),
    TRUE, NA()
)</f>
        <v>#N/A</v>
      </c>
      <c r="U123" s="81" cm="1">
        <f t="array" ref="U123">_xlfn.IFS(
    FALSE, N("Check if X1 shading is ON"),
    $U$47&lt;&gt;"x", NA(),
    FALSE, N("Check if case is 'LEFT' and x axis value less than z score"),
    AND($D$70 = "LEFT", $Q123 &lt; IF($H$70="", 0, $H$70)), $R123,
    FALSE, N("Check if case is 'RIGHT' and x axis value greater than z score"),
    AND($D$70 = "RIGHT", $Q123 &gt; IF($H$70="", 0, $H$70)), $R123,
    FALSE, N("Check if case is 'TWO' and both directions"),
    AND(
        $D$70 = "TWO",
        OR($Q123 &lt; -ABS($H$70), $Q123 &gt; ABS($H$70))
    ), $R123,
    FALSE, N("Default case: Return NA()"),
    TRUE, NA()
)</f>
        <v>0.39755946625834204</v>
      </c>
      <c r="V123" s="38"/>
      <c r="W123" s="23">
        <v>0.49999999999999789</v>
      </c>
      <c r="X123" s="23">
        <v>0.158</v>
      </c>
      <c r="Y123" s="23">
        <f t="shared" si="16"/>
        <v>0.158</v>
      </c>
      <c r="Z123" s="23" t="str">
        <f t="shared" si="17"/>
        <v>x</v>
      </c>
    </row>
    <row r="124" spans="1:26" ht="16" x14ac:dyDescent="0.2">
      <c r="A124" s="39" t="str">
        <f>L48</f>
        <v>x</v>
      </c>
      <c r="B124" s="23">
        <v>-0.02</v>
      </c>
      <c r="C124" s="39">
        <v>-3.5</v>
      </c>
      <c r="D124" s="39">
        <f>IF(
    A124="x",
    B124,
    NA()
)</f>
        <v>-0.02</v>
      </c>
      <c r="E124" s="47">
        <v>5.0000000000000001E-3</v>
      </c>
      <c r="F124" s="39"/>
      <c r="G124" s="38"/>
      <c r="H124" s="38"/>
      <c r="I124" s="38"/>
      <c r="J124" s="38"/>
      <c r="K124" s="38"/>
      <c r="L124" s="38"/>
      <c r="M124" s="38"/>
      <c r="N124" s="16"/>
      <c r="O124" s="38"/>
      <c r="P124" s="38"/>
      <c r="Q124" s="46">
        <f t="shared" si="23"/>
        <v>0.12499999999999784</v>
      </c>
      <c r="R124" s="81">
        <f t="shared" si="24"/>
        <v>0.39583768694474958</v>
      </c>
      <c r="S124" s="81" cm="1">
        <f t="array" ref="S124">_xlfn.IFS(
    FALSE, N("Check if X1 shading is ON"),
    $S$47&lt;&gt;"x", NA(),
    FALSE, N("Check if case is 'LEFT' and x axis value less than z score"),
    AND($D$66 = "LEFT", $Q124 &lt; IF($H$66="", 0, $H$66)), $R124,
    FALSE, N("Check if case is 'RIGHT' and x axis value greater than z score"),
    AND($D$66 = "RIGHT", $Q124 &gt; IF($H$66="", 0, $H$66)), $R124,
    FALSE, N("Check if case is 'TWO' and both directions"),
    AND(
        $D$66 = "TWO",
        OR($Q124 &lt; -ABS($H$66), $Q124 &gt; ABS($H$67))
    ), $R124,
    FALSE, N("Default case: Return NA()"),
    TRUE, NA()
)</f>
        <v>0.39583768694474958</v>
      </c>
      <c r="T124" s="81" t="e" cm="1">
        <f t="array" ref="T124">_xlfn.IFS(
    FALSE, N("Check if X1 shading is ON"),
    $S$47&lt;&gt;"x", NA(),
    FALSE, N("Check if case is 'LEFT' and x axis value less than z score"),
    AND($D$67 = "LEFT", $Q124 &lt; IF($H$67="", 0, $H$67)), $R124,
    FALSE, N("Check if case is 'RIGHT' and x axis value greater than z score"),
    AND($D$67 = "RIGHT", $Q124 &gt; IF($H$67="", 0, $H$67)), $R124,
    FALSE, N("Default case: Return NA()"),
    TRUE, NA()
)</f>
        <v>#N/A</v>
      </c>
      <c r="U124" s="81" cm="1">
        <f t="array" ref="U124">_xlfn.IFS(
    FALSE, N("Check if X1 shading is ON"),
    $U$47&lt;&gt;"x", NA(),
    FALSE, N("Check if case is 'LEFT' and x axis value less than z score"),
    AND($D$70 = "LEFT", $Q124 &lt; IF($H$70="", 0, $H$70)), $R124,
    FALSE, N("Check if case is 'RIGHT' and x axis value greater than z score"),
    AND($D$70 = "RIGHT", $Q124 &gt; IF($H$70="", 0, $H$70)), $R124,
    FALSE, N("Check if case is 'TWO' and both directions"),
    AND(
        $D$70 = "TWO",
        OR($Q124 &lt; -ABS($H$70), $Q124 &gt; ABS($H$70))
    ), $R124,
    FALSE, N("Default case: Return NA()"),
    TRUE, NA()
)</f>
        <v>0.39583768694474958</v>
      </c>
      <c r="V124" s="38"/>
      <c r="W124" s="23">
        <v>0.66666666666666441</v>
      </c>
      <c r="X124" s="23">
        <v>0.158</v>
      </c>
      <c r="Y124" s="23">
        <f t="shared" si="16"/>
        <v>0.158</v>
      </c>
      <c r="Z124" s="23" t="str">
        <f t="shared" si="17"/>
        <v>x</v>
      </c>
    </row>
    <row r="125" spans="1:26" ht="16" x14ac:dyDescent="0.2">
      <c r="A125" s="39"/>
      <c r="B125" s="23"/>
      <c r="C125" s="39">
        <f t="shared" ref="C125:C131" si="27">C124+1</f>
        <v>-2.5</v>
      </c>
      <c r="D125" s="39">
        <f>D124</f>
        <v>-0.02</v>
      </c>
      <c r="E125" s="47">
        <v>0.02</v>
      </c>
      <c r="F125" s="39"/>
      <c r="G125" s="38"/>
      <c r="H125" s="38"/>
      <c r="I125" s="38"/>
      <c r="J125" s="38"/>
      <c r="K125" s="38"/>
      <c r="L125" s="38"/>
      <c r="M125" s="38"/>
      <c r="N125" s="16"/>
      <c r="O125" s="38"/>
      <c r="P125" s="38"/>
      <c r="Q125" s="46">
        <f t="shared" si="23"/>
        <v>0.16666666666666449</v>
      </c>
      <c r="R125" s="81">
        <f t="shared" si="24"/>
        <v>0.39343971610194006</v>
      </c>
      <c r="S125" s="81" cm="1">
        <f t="array" ref="S125">_xlfn.IFS(
    FALSE, N("Check if X1 shading is ON"),
    $S$47&lt;&gt;"x", NA(),
    FALSE, N("Check if case is 'LEFT' and x axis value less than z score"),
    AND($D$66 = "LEFT", $Q125 &lt; IF($H$66="", 0, $H$66)), $R125,
    FALSE, N("Check if case is 'RIGHT' and x axis value greater than z score"),
    AND($D$66 = "RIGHT", $Q125 &gt; IF($H$66="", 0, $H$66)), $R125,
    FALSE, N("Check if case is 'TWO' and both directions"),
    AND(
        $D$66 = "TWO",
        OR($Q125 &lt; -ABS($H$66), $Q125 &gt; ABS($H$67))
    ), $R125,
    FALSE, N("Default case: Return NA()"),
    TRUE, NA()
)</f>
        <v>0.39343971610194006</v>
      </c>
      <c r="T125" s="81" t="e" cm="1">
        <f t="array" ref="T125">_xlfn.IFS(
    FALSE, N("Check if X1 shading is ON"),
    $S$47&lt;&gt;"x", NA(),
    FALSE, N("Check if case is 'LEFT' and x axis value less than z score"),
    AND($D$67 = "LEFT", $Q125 &lt; IF($H$67="", 0, $H$67)), $R125,
    FALSE, N("Check if case is 'RIGHT' and x axis value greater than z score"),
    AND($D$67 = "RIGHT", $Q125 &gt; IF($H$67="", 0, $H$67)), $R125,
    FALSE, N("Default case: Return NA()"),
    TRUE, NA()
)</f>
        <v>#N/A</v>
      </c>
      <c r="U125" s="81" cm="1">
        <f t="array" ref="U125">_xlfn.IFS(
    FALSE, N("Check if X1 shading is ON"),
    $U$47&lt;&gt;"x", NA(),
    FALSE, N("Check if case is 'LEFT' and x axis value less than z score"),
    AND($D$70 = "LEFT", $Q125 &lt; IF($H$70="", 0, $H$70)), $R125,
    FALSE, N("Check if case is 'RIGHT' and x axis value greater than z score"),
    AND($D$70 = "RIGHT", $Q125 &gt; IF($H$70="", 0, $H$70)), $R125,
    FALSE, N("Check if case is 'TWO' and both directions"),
    AND(
        $D$70 = "TWO",
        OR($Q125 &lt; -ABS($H$70), $Q125 &gt; ABS($H$70))
    ), $R125,
    FALSE, N("Default case: Return NA()"),
    TRUE, NA()
)</f>
        <v>0.39343971610194006</v>
      </c>
      <c r="V125" s="38"/>
      <c r="W125" s="23">
        <v>0.83333333333333093</v>
      </c>
      <c r="X125" s="23">
        <v>0.158</v>
      </c>
      <c r="Y125" s="23">
        <f t="shared" si="16"/>
        <v>0.158</v>
      </c>
      <c r="Z125" s="23" t="str">
        <f t="shared" si="17"/>
        <v>x</v>
      </c>
    </row>
    <row r="126" spans="1:26" ht="16" x14ac:dyDescent="0.2">
      <c r="A126" s="39"/>
      <c r="B126" s="23"/>
      <c r="C126" s="39">
        <f t="shared" si="27"/>
        <v>-1.5</v>
      </c>
      <c r="D126" s="39">
        <f t="shared" ref="D126:D131" si="28">D125</f>
        <v>-0.02</v>
      </c>
      <c r="E126" s="47">
        <v>0.13500000000000001</v>
      </c>
      <c r="F126" s="39"/>
      <c r="G126" s="38"/>
      <c r="H126" s="38"/>
      <c r="I126" s="38"/>
      <c r="J126" s="38"/>
      <c r="K126" s="38"/>
      <c r="L126" s="38"/>
      <c r="M126" s="38"/>
      <c r="N126" s="16"/>
      <c r="O126" s="38"/>
      <c r="P126" s="38"/>
      <c r="Q126" s="46">
        <f t="shared" si="23"/>
        <v>0.20833333333333115</v>
      </c>
      <c r="R126" s="81">
        <f t="shared" si="24"/>
        <v>0.39037794394036252</v>
      </c>
      <c r="S126" s="81" cm="1">
        <f t="array" ref="S126">_xlfn.IFS(
    FALSE, N("Check if X1 shading is ON"),
    $S$47&lt;&gt;"x", NA(),
    FALSE, N("Check if case is 'LEFT' and x axis value less than z score"),
    AND($D$66 = "LEFT", $Q126 &lt; IF($H$66="", 0, $H$66)), $R126,
    FALSE, N("Check if case is 'RIGHT' and x axis value greater than z score"),
    AND($D$66 = "RIGHT", $Q126 &gt; IF($H$66="", 0, $H$66)), $R126,
    FALSE, N("Check if case is 'TWO' and both directions"),
    AND(
        $D$66 = "TWO",
        OR($Q126 &lt; -ABS($H$66), $Q126 &gt; ABS($H$67))
    ), $R126,
    FALSE, N("Default case: Return NA()"),
    TRUE, NA()
)</f>
        <v>0.39037794394036252</v>
      </c>
      <c r="T126" s="81" t="e" cm="1">
        <f t="array" ref="T126">_xlfn.IFS(
    FALSE, N("Check if X1 shading is ON"),
    $S$47&lt;&gt;"x", NA(),
    FALSE, N("Check if case is 'LEFT' and x axis value less than z score"),
    AND($D$67 = "LEFT", $Q126 &lt; IF($H$67="", 0, $H$67)), $R126,
    FALSE, N("Check if case is 'RIGHT' and x axis value greater than z score"),
    AND($D$67 = "RIGHT", $Q126 &gt; IF($H$67="", 0, $H$67)), $R126,
    FALSE, N("Default case: Return NA()"),
    TRUE, NA()
)</f>
        <v>#N/A</v>
      </c>
      <c r="U126" s="81" cm="1">
        <f t="array" ref="U126">_xlfn.IFS(
    FALSE, N("Check if X1 shading is ON"),
    $U$47&lt;&gt;"x", NA(),
    FALSE, N("Check if case is 'LEFT' and x axis value less than z score"),
    AND($D$70 = "LEFT", $Q126 &lt; IF($H$70="", 0, $H$70)), $R126,
    FALSE, N("Check if case is 'RIGHT' and x axis value greater than z score"),
    AND($D$70 = "RIGHT", $Q126 &gt; IF($H$70="", 0, $H$70)), $R126,
    FALSE, N("Check if case is 'TWO' and both directions"),
    AND(
        $D$70 = "TWO",
        OR($Q126 &lt; -ABS($H$70), $Q126 &gt; ABS($H$70))
    ), $R126,
    FALSE, N("Default case: Return NA()"),
    TRUE, NA()
)</f>
        <v>0.39037794394036252</v>
      </c>
      <c r="V126" s="38"/>
      <c r="W126" s="23">
        <v>1.1666666666666643</v>
      </c>
      <c r="X126" s="23">
        <v>0.158</v>
      </c>
      <c r="Y126" s="23">
        <f t="shared" si="16"/>
        <v>0.158</v>
      </c>
      <c r="Z126" s="23" t="str">
        <f t="shared" si="17"/>
        <v>x</v>
      </c>
    </row>
    <row r="127" spans="1:26" ht="16" x14ac:dyDescent="0.2">
      <c r="A127" s="39"/>
      <c r="B127" s="23"/>
      <c r="C127" s="39">
        <f t="shared" si="27"/>
        <v>-0.5</v>
      </c>
      <c r="D127" s="39">
        <f t="shared" si="28"/>
        <v>-0.02</v>
      </c>
      <c r="E127" s="47">
        <v>0.34</v>
      </c>
      <c r="F127" s="39"/>
      <c r="G127" s="38"/>
      <c r="H127" s="38"/>
      <c r="I127" s="38"/>
      <c r="J127" s="38"/>
      <c r="K127" s="38"/>
      <c r="L127" s="38"/>
      <c r="M127" s="38"/>
      <c r="N127" s="16"/>
      <c r="O127" s="38"/>
      <c r="P127" s="38"/>
      <c r="Q127" s="46">
        <f t="shared" si="23"/>
        <v>0.24999999999999781</v>
      </c>
      <c r="R127" s="81">
        <f t="shared" si="24"/>
        <v>0.3866681168028494</v>
      </c>
      <c r="S127" s="81" cm="1">
        <f t="array" ref="S127">_xlfn.IFS(
    FALSE, N("Check if X1 shading is ON"),
    $S$47&lt;&gt;"x", NA(),
    FALSE, N("Check if case is 'LEFT' and x axis value less than z score"),
    AND($D$66 = "LEFT", $Q127 &lt; IF($H$66="", 0, $H$66)), $R127,
    FALSE, N("Check if case is 'RIGHT' and x axis value greater than z score"),
    AND($D$66 = "RIGHT", $Q127 &gt; IF($H$66="", 0, $H$66)), $R127,
    FALSE, N("Check if case is 'TWO' and both directions"),
    AND(
        $D$66 = "TWO",
        OR($Q127 &lt; -ABS($H$66), $Q127 &gt; ABS($H$67))
    ), $R127,
    FALSE, N("Default case: Return NA()"),
    TRUE, NA()
)</f>
        <v>0.3866681168028494</v>
      </c>
      <c r="T127" s="81" t="e" cm="1">
        <f t="array" ref="T127">_xlfn.IFS(
    FALSE, N("Check if X1 shading is ON"),
    $S$47&lt;&gt;"x", NA(),
    FALSE, N("Check if case is 'LEFT' and x axis value less than z score"),
    AND($D$67 = "LEFT", $Q127 &lt; IF($H$67="", 0, $H$67)), $R127,
    FALSE, N("Check if case is 'RIGHT' and x axis value greater than z score"),
    AND($D$67 = "RIGHT", $Q127 &gt; IF($H$67="", 0, $H$67)), $R127,
    FALSE, N("Default case: Return NA()"),
    TRUE, NA()
)</f>
        <v>#N/A</v>
      </c>
      <c r="U127" s="81" cm="1">
        <f t="array" ref="U127">_xlfn.IFS(
    FALSE, N("Check if X1 shading is ON"),
    $U$47&lt;&gt;"x", NA(),
    FALSE, N("Check if case is 'LEFT' and x axis value less than z score"),
    AND($D$70 = "LEFT", $Q127 &lt; IF($H$70="", 0, $H$70)), $R127,
    FALSE, N("Check if case is 'RIGHT' and x axis value greater than z score"),
    AND($D$70 = "RIGHT", $Q127 &gt; IF($H$70="", 0, $H$70)), $R127,
    FALSE, N("Check if case is 'TWO' and both directions"),
    AND(
        $D$70 = "TWO",
        OR($Q127 &lt; -ABS($H$70), $Q127 &gt; ABS($H$70))
    ), $R127,
    FALSE, N("Default case: Return NA()"),
    TRUE, NA()
)</f>
        <v>0.3866681168028494</v>
      </c>
      <c r="V127" s="38"/>
      <c r="W127" s="23">
        <v>-1.1666666666666687</v>
      </c>
      <c r="X127" s="23">
        <v>0.182</v>
      </c>
      <c r="Y127" s="23">
        <f t="shared" si="16"/>
        <v>0.182</v>
      </c>
      <c r="Z127" s="23" t="str">
        <f t="shared" si="17"/>
        <v>x</v>
      </c>
    </row>
    <row r="128" spans="1:26" ht="16" x14ac:dyDescent="0.2">
      <c r="A128" s="39"/>
      <c r="B128" s="23"/>
      <c r="C128" s="39">
        <f t="shared" si="27"/>
        <v>0.5</v>
      </c>
      <c r="D128" s="39">
        <f t="shared" si="28"/>
        <v>-0.02</v>
      </c>
      <c r="E128" s="47">
        <v>0.34</v>
      </c>
      <c r="F128" s="39"/>
      <c r="G128" s="38"/>
      <c r="H128" s="38"/>
      <c r="I128" s="38"/>
      <c r="J128" s="38"/>
      <c r="K128" s="38"/>
      <c r="L128" s="38"/>
      <c r="M128" s="38"/>
      <c r="N128" s="16"/>
      <c r="O128" s="38"/>
      <c r="P128" s="38"/>
      <c r="Q128" s="46">
        <f t="shared" si="23"/>
        <v>0.29166666666666446</v>
      </c>
      <c r="R128" s="81">
        <f t="shared" si="24"/>
        <v>0.3823292022799169</v>
      </c>
      <c r="S128" s="81" cm="1">
        <f t="array" ref="S128">_xlfn.IFS(
    FALSE, N("Check if X1 shading is ON"),
    $S$47&lt;&gt;"x", NA(),
    FALSE, N("Check if case is 'LEFT' and x axis value less than z score"),
    AND($D$66 = "LEFT", $Q128 &lt; IF($H$66="", 0, $H$66)), $R128,
    FALSE, N("Check if case is 'RIGHT' and x axis value greater than z score"),
    AND($D$66 = "RIGHT", $Q128 &gt; IF($H$66="", 0, $H$66)), $R128,
    FALSE, N("Check if case is 'TWO' and both directions"),
    AND(
        $D$66 = "TWO",
        OR($Q128 &lt; -ABS($H$66), $Q128 &gt; ABS($H$67))
    ), $R128,
    FALSE, N("Default case: Return NA()"),
    TRUE, NA()
)</f>
        <v>0.3823292022799169</v>
      </c>
      <c r="T128" s="81" t="e" cm="1">
        <f t="array" ref="T128">_xlfn.IFS(
    FALSE, N("Check if X1 shading is ON"),
    $S$47&lt;&gt;"x", NA(),
    FALSE, N("Check if case is 'LEFT' and x axis value less than z score"),
    AND($D$67 = "LEFT", $Q128 &lt; IF($H$67="", 0, $H$67)), $R128,
    FALSE, N("Check if case is 'RIGHT' and x axis value greater than z score"),
    AND($D$67 = "RIGHT", $Q128 &gt; IF($H$67="", 0, $H$67)), $R128,
    FALSE, N("Default case: Return NA()"),
    TRUE, NA()
)</f>
        <v>#N/A</v>
      </c>
      <c r="U128" s="81" cm="1">
        <f t="array" ref="U128">_xlfn.IFS(
    FALSE, N("Check if X1 shading is ON"),
    $U$47&lt;&gt;"x", NA(),
    FALSE, N("Check if case is 'LEFT' and x axis value less than z score"),
    AND($D$70 = "LEFT", $Q128 &lt; IF($H$70="", 0, $H$70)), $R128,
    FALSE, N("Check if case is 'RIGHT' and x axis value greater than z score"),
    AND($D$70 = "RIGHT", $Q128 &gt; IF($H$70="", 0, $H$70)), $R128,
    FALSE, N("Check if case is 'TWO' and both directions"),
    AND(
        $D$70 = "TWO",
        OR($Q128 &lt; -ABS($H$70), $Q128 &gt; ABS($H$70))
    ), $R128,
    FALSE, N("Default case: Return NA()"),
    TRUE, NA()
)</f>
        <v>0.3823292022799169</v>
      </c>
      <c r="V128" s="38"/>
      <c r="W128" s="23">
        <v>-0.83333333333333526</v>
      </c>
      <c r="X128" s="23">
        <v>0.182</v>
      </c>
      <c r="Y128" s="23">
        <f t="shared" si="16"/>
        <v>0.182</v>
      </c>
      <c r="Z128" s="23" t="str">
        <f t="shared" si="17"/>
        <v>x</v>
      </c>
    </row>
    <row r="129" spans="1:26" ht="16" x14ac:dyDescent="0.2">
      <c r="A129" s="39"/>
      <c r="B129" s="23"/>
      <c r="C129" s="39">
        <f t="shared" si="27"/>
        <v>1.5</v>
      </c>
      <c r="D129" s="39">
        <f t="shared" si="28"/>
        <v>-0.02</v>
      </c>
      <c r="E129" s="47">
        <v>0.13500000000000001</v>
      </c>
      <c r="F129" s="39"/>
      <c r="G129" s="38"/>
      <c r="H129" s="38"/>
      <c r="I129" s="38"/>
      <c r="J129" s="38"/>
      <c r="K129" s="38"/>
      <c r="L129" s="38"/>
      <c r="M129" s="38"/>
      <c r="N129" s="16"/>
      <c r="O129" s="38"/>
      <c r="P129" s="38"/>
      <c r="Q129" s="46">
        <f t="shared" si="23"/>
        <v>0.33333333333333115</v>
      </c>
      <c r="R129" s="81">
        <f t="shared" si="24"/>
        <v>0.37738322769299348</v>
      </c>
      <c r="S129" s="81" cm="1">
        <f t="array" ref="S129">_xlfn.IFS(
    FALSE, N("Check if X1 shading is ON"),
    $S$47&lt;&gt;"x", NA(),
    FALSE, N("Check if case is 'LEFT' and x axis value less than z score"),
    AND($D$66 = "LEFT", $Q129 &lt; IF($H$66="", 0, $H$66)), $R129,
    FALSE, N("Check if case is 'RIGHT' and x axis value greater than z score"),
    AND($D$66 = "RIGHT", $Q129 &gt; IF($H$66="", 0, $H$66)), $R129,
    FALSE, N("Check if case is 'TWO' and both directions"),
    AND(
        $D$66 = "TWO",
        OR($Q129 &lt; -ABS($H$66), $Q129 &gt; ABS($H$67))
    ), $R129,
    FALSE, N("Default case: Return NA()"),
    TRUE, NA()
)</f>
        <v>0.37738322769299348</v>
      </c>
      <c r="T129" s="81" t="e" cm="1">
        <f t="array" ref="T129">_xlfn.IFS(
    FALSE, N("Check if X1 shading is ON"),
    $S$47&lt;&gt;"x", NA(),
    FALSE, N("Check if case is 'LEFT' and x axis value less than z score"),
    AND($D$67 = "LEFT", $Q129 &lt; IF($H$67="", 0, $H$67)), $R129,
    FALSE, N("Check if case is 'RIGHT' and x axis value greater than z score"),
    AND($D$67 = "RIGHT", $Q129 &gt; IF($H$67="", 0, $H$67)), $R129,
    FALSE, N("Default case: Return NA()"),
    TRUE, NA()
)</f>
        <v>#N/A</v>
      </c>
      <c r="U129" s="81" cm="1">
        <f t="array" ref="U129">_xlfn.IFS(
    FALSE, N("Check if X1 shading is ON"),
    $U$47&lt;&gt;"x", NA(),
    FALSE, N("Check if case is 'LEFT' and x axis value less than z score"),
    AND($D$70 = "LEFT", $Q129 &lt; IF($H$70="", 0, $H$70)), $R129,
    FALSE, N("Check if case is 'RIGHT' and x axis value greater than z score"),
    AND($D$70 = "RIGHT", $Q129 &gt; IF($H$70="", 0, $H$70)), $R129,
    FALSE, N("Check if case is 'TWO' and both directions"),
    AND(
        $D$70 = "TWO",
        OR($Q129 &lt; -ABS($H$70), $Q129 &gt; ABS($H$70))
    ), $R129,
    FALSE, N("Default case: Return NA()"),
    TRUE, NA()
)</f>
        <v>0.37738322769299348</v>
      </c>
      <c r="V129" s="38"/>
      <c r="W129" s="23">
        <v>-0.66666666666666874</v>
      </c>
      <c r="X129" s="23">
        <v>0.182</v>
      </c>
      <c r="Y129" s="23">
        <f t="shared" si="16"/>
        <v>0.182</v>
      </c>
      <c r="Z129" s="23" t="str">
        <f t="shared" si="17"/>
        <v>x</v>
      </c>
    </row>
    <row r="130" spans="1:26" ht="16" x14ac:dyDescent="0.2">
      <c r="A130" s="39"/>
      <c r="B130" s="23"/>
      <c r="C130" s="39">
        <f t="shared" si="27"/>
        <v>2.5</v>
      </c>
      <c r="D130" s="39">
        <f t="shared" si="28"/>
        <v>-0.02</v>
      </c>
      <c r="E130" s="47">
        <v>0.02</v>
      </c>
      <c r="F130" s="39"/>
      <c r="G130" s="38"/>
      <c r="H130" s="38"/>
      <c r="I130" s="38"/>
      <c r="J130" s="38"/>
      <c r="K130" s="38"/>
      <c r="L130" s="38"/>
      <c r="M130" s="38"/>
      <c r="N130" s="16"/>
      <c r="O130" s="38"/>
      <c r="P130" s="38"/>
      <c r="Q130" s="46">
        <f t="shared" si="23"/>
        <v>0.37499999999999784</v>
      </c>
      <c r="R130" s="81">
        <f t="shared" si="24"/>
        <v>0.37185509386976923</v>
      </c>
      <c r="S130" s="81" cm="1">
        <f t="array" ref="S130">_xlfn.IFS(
    FALSE, N("Check if X1 shading is ON"),
    $S$47&lt;&gt;"x", NA(),
    FALSE, N("Check if case is 'LEFT' and x axis value less than z score"),
    AND($D$66 = "LEFT", $Q130 &lt; IF($H$66="", 0, $H$66)), $R130,
    FALSE, N("Check if case is 'RIGHT' and x axis value greater than z score"),
    AND($D$66 = "RIGHT", $Q130 &gt; IF($H$66="", 0, $H$66)), $R130,
    FALSE, N("Check if case is 'TWO' and both directions"),
    AND(
        $D$66 = "TWO",
        OR($Q130 &lt; -ABS($H$66), $Q130 &gt; ABS($H$67))
    ), $R130,
    FALSE, N("Default case: Return NA()"),
    TRUE, NA()
)</f>
        <v>0.37185509386976923</v>
      </c>
      <c r="T130" s="81" t="e" cm="1">
        <f t="array" ref="T130">_xlfn.IFS(
    FALSE, N("Check if X1 shading is ON"),
    $S$47&lt;&gt;"x", NA(),
    FALSE, N("Check if case is 'LEFT' and x axis value less than z score"),
    AND($D$67 = "LEFT", $Q130 &lt; IF($H$67="", 0, $H$67)), $R130,
    FALSE, N("Check if case is 'RIGHT' and x axis value greater than z score"),
    AND($D$67 = "RIGHT", $Q130 &gt; IF($H$67="", 0, $H$67)), $R130,
    FALSE, N("Default case: Return NA()"),
    TRUE, NA()
)</f>
        <v>#N/A</v>
      </c>
      <c r="U130" s="81" cm="1">
        <f t="array" ref="U130">_xlfn.IFS(
    FALSE, N("Check if X1 shading is ON"),
    $U$47&lt;&gt;"x", NA(),
    FALSE, N("Check if case is 'LEFT' and x axis value less than z score"),
    AND($D$70 = "LEFT", $Q130 &lt; IF($H$70="", 0, $H$70)), $R130,
    FALSE, N("Check if case is 'RIGHT' and x axis value greater than z score"),
    AND($D$70 = "RIGHT", $Q130 &gt; IF($H$70="", 0, $H$70)), $R130,
    FALSE, N("Check if case is 'TWO' and both directions"),
    AND(
        $D$70 = "TWO",
        OR($Q130 &lt; -ABS($H$70), $Q130 &gt; ABS($H$70))
    ), $R130,
    FALSE, N("Default case: Return NA()"),
    TRUE, NA()
)</f>
        <v>0.37185509386976923</v>
      </c>
      <c r="V130" s="38"/>
      <c r="W130" s="23">
        <v>-0.50000000000000222</v>
      </c>
      <c r="X130" s="23">
        <v>0.182</v>
      </c>
      <c r="Y130" s="23">
        <f t="shared" si="16"/>
        <v>0.182</v>
      </c>
      <c r="Z130" s="23" t="str">
        <f t="shared" si="17"/>
        <v>x</v>
      </c>
    </row>
    <row r="131" spans="1:26" ht="16" x14ac:dyDescent="0.2">
      <c r="A131" s="39"/>
      <c r="B131" s="23"/>
      <c r="C131" s="39">
        <f t="shared" si="27"/>
        <v>3.5</v>
      </c>
      <c r="D131" s="39">
        <f t="shared" si="28"/>
        <v>-0.02</v>
      </c>
      <c r="E131" s="47">
        <v>5.0000000000000001E-3</v>
      </c>
      <c r="F131" s="39"/>
      <c r="G131" s="38"/>
      <c r="H131" s="38"/>
      <c r="I131" s="38"/>
      <c r="J131" s="38"/>
      <c r="K131" s="38"/>
      <c r="L131" s="38"/>
      <c r="M131" s="38"/>
      <c r="N131" s="16"/>
      <c r="O131" s="38"/>
      <c r="P131" s="38"/>
      <c r="Q131" s="46">
        <f t="shared" si="23"/>
        <v>0.41666666666666452</v>
      </c>
      <c r="R131" s="81">
        <f t="shared" si="24"/>
        <v>0.36577236641400274</v>
      </c>
      <c r="S131" s="81" cm="1">
        <f t="array" ref="S131">_xlfn.IFS(
    FALSE, N("Check if X1 shading is ON"),
    $S$47&lt;&gt;"x", NA(),
    FALSE, N("Check if case is 'LEFT' and x axis value less than z score"),
    AND($D$66 = "LEFT", $Q131 &lt; IF($H$66="", 0, $H$66)), $R131,
    FALSE, N("Check if case is 'RIGHT' and x axis value greater than z score"),
    AND($D$66 = "RIGHT", $Q131 &gt; IF($H$66="", 0, $H$66)), $R131,
    FALSE, N("Check if case is 'TWO' and both directions"),
    AND(
        $D$66 = "TWO",
        OR($Q131 &lt; -ABS($H$66), $Q131 &gt; ABS($H$67))
    ), $R131,
    FALSE, N("Default case: Return NA()"),
    TRUE, NA()
)</f>
        <v>0.36577236641400274</v>
      </c>
      <c r="T131" s="81" t="e" cm="1">
        <f t="array" ref="T131">_xlfn.IFS(
    FALSE, N("Check if X1 shading is ON"),
    $S$47&lt;&gt;"x", NA(),
    FALSE, N("Check if case is 'LEFT' and x axis value less than z score"),
    AND($D$67 = "LEFT", $Q131 &lt; IF($H$67="", 0, $H$67)), $R131,
    FALSE, N("Check if case is 'RIGHT' and x axis value greater than z score"),
    AND($D$67 = "RIGHT", $Q131 &gt; IF($H$67="", 0, $H$67)), $R131,
    FALSE, N("Default case: Return NA()"),
    TRUE, NA()
)</f>
        <v>#N/A</v>
      </c>
      <c r="U131" s="81" cm="1">
        <f t="array" ref="U131">_xlfn.IFS(
    FALSE, N("Check if X1 shading is ON"),
    $U$47&lt;&gt;"x", NA(),
    FALSE, N("Check if case is 'LEFT' and x axis value less than z score"),
    AND($D$70 = "LEFT", $Q131 &lt; IF($H$70="", 0, $H$70)), $R131,
    FALSE, N("Check if case is 'RIGHT' and x axis value greater than z score"),
    AND($D$70 = "RIGHT", $Q131 &gt; IF($H$70="", 0, $H$70)), $R131,
    FALSE, N("Check if case is 'TWO' and both directions"),
    AND(
        $D$70 = "TWO",
        OR($Q131 &lt; -ABS($H$70), $Q131 &gt; ABS($H$70))
    ), $R131,
    FALSE, N("Default case: Return NA()"),
    TRUE, NA()
)</f>
        <v>0.36577236641400274</v>
      </c>
      <c r="V131" s="38"/>
      <c r="W131" s="23">
        <v>-0.33333333333333548</v>
      </c>
      <c r="X131" s="23">
        <v>0.182</v>
      </c>
      <c r="Y131" s="23">
        <f t="shared" si="16"/>
        <v>0.182</v>
      </c>
      <c r="Z131" s="23" t="str">
        <f t="shared" si="17"/>
        <v>x</v>
      </c>
    </row>
    <row r="132" spans="1:26" ht="16" x14ac:dyDescent="0.2">
      <c r="A132" s="39"/>
      <c r="B132" s="23"/>
      <c r="C132" s="23"/>
      <c r="D132" s="39"/>
      <c r="E132" s="39"/>
      <c r="F132" s="39"/>
      <c r="G132" s="38"/>
      <c r="H132" s="38"/>
      <c r="I132" s="38"/>
      <c r="J132" s="38"/>
      <c r="K132" s="38"/>
      <c r="L132" s="38"/>
      <c r="M132" s="38"/>
      <c r="N132" s="16"/>
      <c r="O132" s="38"/>
      <c r="P132" s="38"/>
      <c r="Q132" s="46">
        <f t="shared" si="23"/>
        <v>0.45833333333333121</v>
      </c>
      <c r="R132" s="81">
        <f t="shared" si="24"/>
        <v>0.35916504691680978</v>
      </c>
      <c r="S132" s="81" cm="1">
        <f t="array" ref="S132">_xlfn.IFS(
    FALSE, N("Check if X1 shading is ON"),
    $S$47&lt;&gt;"x", NA(),
    FALSE, N("Check if case is 'LEFT' and x axis value less than z score"),
    AND($D$66 = "LEFT", $Q132 &lt; IF($H$66="", 0, $H$66)), $R132,
    FALSE, N("Check if case is 'RIGHT' and x axis value greater than z score"),
    AND($D$66 = "RIGHT", $Q132 &gt; IF($H$66="", 0, $H$66)), $R132,
    FALSE, N("Check if case is 'TWO' and both directions"),
    AND(
        $D$66 = "TWO",
        OR($Q132 &lt; -ABS($H$66), $Q132 &gt; ABS($H$67))
    ), $R132,
    FALSE, N("Default case: Return NA()"),
    TRUE, NA()
)</f>
        <v>0.35916504691680978</v>
      </c>
      <c r="T132" s="81" t="e" cm="1">
        <f t="array" ref="T132">_xlfn.IFS(
    FALSE, N("Check if X1 shading is ON"),
    $S$47&lt;&gt;"x", NA(),
    FALSE, N("Check if case is 'LEFT' and x axis value less than z score"),
    AND($D$67 = "LEFT", $Q132 &lt; IF($H$67="", 0, $H$67)), $R132,
    FALSE, N("Check if case is 'RIGHT' and x axis value greater than z score"),
    AND($D$67 = "RIGHT", $Q132 &gt; IF($H$67="", 0, $H$67)), $R132,
    FALSE, N("Default case: Return NA()"),
    TRUE, NA()
)</f>
        <v>#N/A</v>
      </c>
      <c r="U132" s="81" cm="1">
        <f t="array" ref="U132">_xlfn.IFS(
    FALSE, N("Check if X1 shading is ON"),
    $U$47&lt;&gt;"x", NA(),
    FALSE, N("Check if case is 'LEFT' and x axis value less than z score"),
    AND($D$70 = "LEFT", $Q132 &lt; IF($H$70="", 0, $H$70)), $R132,
    FALSE, N("Check if case is 'RIGHT' and x axis value greater than z score"),
    AND($D$70 = "RIGHT", $Q132 &gt; IF($H$70="", 0, $H$70)), $R132,
    FALSE, N("Check if case is 'TWO' and both directions"),
    AND(
        $D$70 = "TWO",
        OR($Q132 &lt; -ABS($H$70), $Q132 &gt; ABS($H$70))
    ), $R132,
    FALSE, N("Default case: Return NA()"),
    TRUE, NA()
)</f>
        <v>0.35916504691680978</v>
      </c>
      <c r="V132" s="38"/>
      <c r="W132" s="23">
        <v>-0.16666666666666879</v>
      </c>
      <c r="X132" s="23">
        <v>0.182</v>
      </c>
      <c r="Y132" s="23">
        <f t="shared" ref="Y132:Y195" si="29">IF($Y$2="x",X132,NA())</f>
        <v>0.182</v>
      </c>
      <c r="Z132" s="23" t="str">
        <f t="shared" ref="Z132:Z195" si="30">IF($G$65="","",$G$65)</f>
        <v>x</v>
      </c>
    </row>
    <row r="133" spans="1:26" ht="19" x14ac:dyDescent="0.25">
      <c r="A133" s="78" t="s">
        <v>444</v>
      </c>
      <c r="B133" s="23"/>
      <c r="C133" s="23"/>
      <c r="D133" s="39"/>
      <c r="E133" s="39"/>
      <c r="F133" s="39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46">
        <f t="shared" si="23"/>
        <v>0.49999999999999789</v>
      </c>
      <c r="R133" s="81">
        <f t="shared" si="24"/>
        <v>0.35206532676429986</v>
      </c>
      <c r="S133" s="81" cm="1">
        <f t="array" ref="S133">_xlfn.IFS(
    FALSE, N("Check if X1 shading is ON"),
    $S$47&lt;&gt;"x", NA(),
    FALSE, N("Check if case is 'LEFT' and x axis value less than z score"),
    AND($D$66 = "LEFT", $Q133 &lt; IF($H$66="", 0, $H$66)), $R133,
    FALSE, N("Check if case is 'RIGHT' and x axis value greater than z score"),
    AND($D$66 = "RIGHT", $Q133 &gt; IF($H$66="", 0, $H$66)), $R133,
    FALSE, N("Check if case is 'TWO' and both directions"),
    AND(
        $D$66 = "TWO",
        OR($Q133 &lt; -ABS($H$66), $Q133 &gt; ABS($H$67))
    ), $R133,
    FALSE, N("Default case: Return NA()"),
    TRUE, NA()
)</f>
        <v>0.35206532676429986</v>
      </c>
      <c r="T133" s="81" t="e" cm="1">
        <f t="array" ref="T133">_xlfn.IFS(
    FALSE, N("Check if X1 shading is ON"),
    $S$47&lt;&gt;"x", NA(),
    FALSE, N("Check if case is 'LEFT' and x axis value less than z score"),
    AND($D$67 = "LEFT", $Q133 &lt; IF($H$67="", 0, $H$67)), $R133,
    FALSE, N("Check if case is 'RIGHT' and x axis value greater than z score"),
    AND($D$67 = "RIGHT", $Q133 &gt; IF($H$67="", 0, $H$67)), $R133,
    FALSE, N("Default case: Return NA()"),
    TRUE, NA()
)</f>
        <v>#N/A</v>
      </c>
      <c r="U133" s="81" cm="1">
        <f t="array" ref="U133">_xlfn.IFS(
    FALSE, N("Check if X1 shading is ON"),
    $U$47&lt;&gt;"x", NA(),
    FALSE, N("Check if case is 'LEFT' and x axis value less than z score"),
    AND($D$70 = "LEFT", $Q133 &lt; IF($H$70="", 0, $H$70)), $R133,
    FALSE, N("Check if case is 'RIGHT' and x axis value greater than z score"),
    AND($D$70 = "RIGHT", $Q133 &gt; IF($H$70="", 0, $H$70)), $R133,
    FALSE, N("Check if case is 'TWO' and both directions"),
    AND(
        $D$70 = "TWO",
        OR($Q133 &lt; -ABS($H$70), $Q133 &gt; ABS($H$70))
    ), $R133,
    FALSE, N("Default case: Return NA()"),
    TRUE, NA()
)</f>
        <v>0.35206532676429986</v>
      </c>
      <c r="V133" s="38"/>
      <c r="W133" s="23">
        <v>0.16666666666666449</v>
      </c>
      <c r="X133" s="23">
        <v>0.182</v>
      </c>
      <c r="Y133" s="23">
        <f t="shared" si="29"/>
        <v>0.182</v>
      </c>
      <c r="Z133" s="23" t="str">
        <f t="shared" si="30"/>
        <v>x</v>
      </c>
    </row>
    <row r="134" spans="1:26" ht="17" x14ac:dyDescent="0.2">
      <c r="A134" s="44" t="s">
        <v>289</v>
      </c>
      <c r="B134" s="5" t="s">
        <v>290</v>
      </c>
      <c r="C134" s="44" t="s">
        <v>396</v>
      </c>
      <c r="D134" s="45" t="s">
        <v>397</v>
      </c>
      <c r="E134" s="44" t="s">
        <v>398</v>
      </c>
      <c r="F134" s="44" t="s">
        <v>399</v>
      </c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46">
        <f t="shared" si="23"/>
        <v>0.54166666666666452</v>
      </c>
      <c r="R134" s="81">
        <f t="shared" si="24"/>
        <v>0.34450732636471298</v>
      </c>
      <c r="S134" s="81" cm="1">
        <f t="array" ref="S134">_xlfn.IFS(
    FALSE, N("Check if X1 shading is ON"),
    $S$47&lt;&gt;"x", NA(),
    FALSE, N("Check if case is 'LEFT' and x axis value less than z score"),
    AND($D$66 = "LEFT", $Q134 &lt; IF($H$66="", 0, $H$66)), $R134,
    FALSE, N("Check if case is 'RIGHT' and x axis value greater than z score"),
    AND($D$66 = "RIGHT", $Q134 &gt; IF($H$66="", 0, $H$66)), $R134,
    FALSE, N("Check if case is 'TWO' and both directions"),
    AND(
        $D$66 = "TWO",
        OR($Q134 &lt; -ABS($H$66), $Q134 &gt; ABS($H$67))
    ), $R134,
    FALSE, N("Default case: Return NA()"),
    TRUE, NA()
)</f>
        <v>0.34450732636471298</v>
      </c>
      <c r="T134" s="81" t="e" cm="1">
        <f t="array" ref="T134">_xlfn.IFS(
    FALSE, N("Check if X1 shading is ON"),
    $S$47&lt;&gt;"x", NA(),
    FALSE, N("Check if case is 'LEFT' and x axis value less than z score"),
    AND($D$67 = "LEFT", $Q134 &lt; IF($H$67="", 0, $H$67)), $R134,
    FALSE, N("Check if case is 'RIGHT' and x axis value greater than z score"),
    AND($D$67 = "RIGHT", $Q134 &gt; IF($H$67="", 0, $H$67)), $R134,
    FALSE, N("Default case: Return NA()"),
    TRUE, NA()
)</f>
        <v>#N/A</v>
      </c>
      <c r="U134" s="81" cm="1">
        <f t="array" ref="U134">_xlfn.IFS(
    FALSE, N("Check if X1 shading is ON"),
    $U$47&lt;&gt;"x", NA(),
    FALSE, N("Check if case is 'LEFT' and x axis value less than z score"),
    AND($D$70 = "LEFT", $Q134 &lt; IF($H$70="", 0, $H$70)), $R134,
    FALSE, N("Check if case is 'RIGHT' and x axis value greater than z score"),
    AND($D$70 = "RIGHT", $Q134 &gt; IF($H$70="", 0, $H$70)), $R134,
    FALSE, N("Check if case is 'TWO' and both directions"),
    AND(
        $D$70 = "TWO",
        OR($Q134 &lt; -ABS($H$70), $Q134 &gt; ABS($H$70))
    ), $R134,
    FALSE, N("Default case: Return NA()"),
    TRUE, NA()
)</f>
        <v>0.34450732636471298</v>
      </c>
      <c r="V134" s="38"/>
      <c r="W134" s="23">
        <v>0.33333333333333115</v>
      </c>
      <c r="X134" s="23">
        <v>0.182</v>
      </c>
      <c r="Y134" s="23">
        <f t="shared" si="29"/>
        <v>0.182</v>
      </c>
      <c r="Z134" s="23" t="str">
        <f t="shared" si="30"/>
        <v>x</v>
      </c>
    </row>
    <row r="135" spans="1:26" ht="16" x14ac:dyDescent="0.2">
      <c r="A135" s="82" t="str">
        <f>L49</f>
        <v>x</v>
      </c>
      <c r="B135" s="23">
        <f>-0.05</f>
        <v>-0.05</v>
      </c>
      <c r="C135" s="39">
        <f t="shared" ref="C135:C141" si="31">C114</f>
        <v>-3</v>
      </c>
      <c r="D135" s="39">
        <f>IF(
    A135="x",
    B135,
    NA()
)</f>
        <v>-0.05</v>
      </c>
      <c r="E135" s="125" cm="1">
        <f t="array" ref="E135">_xlfn.IFS(
    $D$68 = "TWO", IF(SUM($E$124:E124) &lt;= 0.5, SUM($E$124:E124), 1 - SUM($E$124:E124)),
    $D$66 = "LEFT", SUM($E$124:E124),
    $D$66 = "RIGHT", 1 - SUM($E$124:E124)
)</f>
        <v>5.0000000000000001E-3</v>
      </c>
      <c r="F135" s="126" t="str" cm="1">
        <f t="array" ref="F135">_xlfn.IFS(
    $D$66 = "", "",
    AND($D$68 = "TWO", ROWS($E$135:E135) = 1), "⟵ " &amp; TEXT(E135, "#0.0%"),
    AND($D$68 = "TWO", E135 = 50%), TEXT(E135, "#0.0%"),
    AND($D$68 = "TWO", E136 &gt; E135), "⟵ " &amp; TEXT(E135, "#0.0%"),
    AND($D$68 = "TWO", E136 &lt; E135), TEXT(E135, "#0.0%") &amp; " ⟶",
    $D$66 = "LEFT", "⟵ " &amp; TEXT(E135, "#0.0%"),
    $D$66 = "RIGHT", TEXT(E135, "#0.0%") &amp; " ⟶"
)</f>
        <v>⟵ 0.5%</v>
      </c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46">
        <f t="shared" si="23"/>
        <v>0.58333333333333115</v>
      </c>
      <c r="R135" s="81">
        <f t="shared" si="24"/>
        <v>0.3365268227449536</v>
      </c>
      <c r="S135" s="81" cm="1">
        <f t="array" ref="S135">_xlfn.IFS(
    FALSE, N("Check if X1 shading is ON"),
    $S$47&lt;&gt;"x", NA(),
    FALSE, N("Check if case is 'LEFT' and x axis value less than z score"),
    AND($D$66 = "LEFT", $Q135 &lt; IF($H$66="", 0, $H$66)), $R135,
    FALSE, N("Check if case is 'RIGHT' and x axis value greater than z score"),
    AND($D$66 = "RIGHT", $Q135 &gt; IF($H$66="", 0, $H$66)), $R135,
    FALSE, N("Check if case is 'TWO' and both directions"),
    AND(
        $D$66 = "TWO",
        OR($Q135 &lt; -ABS($H$66), $Q135 &gt; ABS($H$67))
    ), $R135,
    FALSE, N("Default case: Return NA()"),
    TRUE, NA()
)</f>
        <v>0.3365268227449536</v>
      </c>
      <c r="T135" s="81" t="e" cm="1">
        <f t="array" ref="T135">_xlfn.IFS(
    FALSE, N("Check if X1 shading is ON"),
    $S$47&lt;&gt;"x", NA(),
    FALSE, N("Check if case is 'LEFT' and x axis value less than z score"),
    AND($D$67 = "LEFT", $Q135 &lt; IF($H$67="", 0, $H$67)), $R135,
    FALSE, N("Check if case is 'RIGHT' and x axis value greater than z score"),
    AND($D$67 = "RIGHT", $Q135 &gt; IF($H$67="", 0, $H$67)), $R135,
    FALSE, N("Default case: Return NA()"),
    TRUE, NA()
)</f>
        <v>#N/A</v>
      </c>
      <c r="U135" s="81" cm="1">
        <f t="array" ref="U135">_xlfn.IFS(
    FALSE, N("Check if X1 shading is ON"),
    $U$47&lt;&gt;"x", NA(),
    FALSE, N("Check if case is 'LEFT' and x axis value less than z score"),
    AND($D$70 = "LEFT", $Q135 &lt; IF($H$70="", 0, $H$70)), $R135,
    FALSE, N("Check if case is 'RIGHT' and x axis value greater than z score"),
    AND($D$70 = "RIGHT", $Q135 &gt; IF($H$70="", 0, $H$70)), $R135,
    FALSE, N("Check if case is 'TWO' and both directions"),
    AND(
        $D$70 = "TWO",
        OR($Q135 &lt; -ABS($H$70), $Q135 &gt; ABS($H$70))
    ), $R135,
    FALSE, N("Default case: Return NA()"),
    TRUE, NA()
)</f>
        <v>0.3365268227449536</v>
      </c>
      <c r="V135" s="38"/>
      <c r="W135" s="23">
        <v>0.49999999999999789</v>
      </c>
      <c r="X135" s="23">
        <v>0.182</v>
      </c>
      <c r="Y135" s="23">
        <f t="shared" si="29"/>
        <v>0.182</v>
      </c>
      <c r="Z135" s="23" t="str">
        <f t="shared" si="30"/>
        <v>x</v>
      </c>
    </row>
    <row r="136" spans="1:26" ht="16" x14ac:dyDescent="0.2">
      <c r="A136" s="39"/>
      <c r="B136" s="23"/>
      <c r="C136" s="39">
        <f t="shared" si="31"/>
        <v>-2</v>
      </c>
      <c r="D136" s="39">
        <f t="shared" ref="D136:D141" si="32">D135</f>
        <v>-0.05</v>
      </c>
      <c r="E136" s="125" cm="1">
        <f t="array" ref="E136">_xlfn.IFS(
    $D$68 = "TWO", IF(SUM($E$124:E125) &lt;= 0.5, SUM($E$124:E125), 1 - SUM($E$124:E125)),
    $D$66 = "LEFT", SUM($E$124:E125),
    $D$66 = "RIGHT", 1 - SUM($E$124:E125)
)</f>
        <v>2.5000000000000001E-2</v>
      </c>
      <c r="F136" s="126" t="str" cm="1">
        <f t="array" ref="F136">_xlfn.IFS(
    $D$66 = "", "",
    AND($D$68 = "TWO", ROWS($E$135:E136) = 1), "⟵ " &amp; TEXT(E136, "#0.0%"),
    AND($D$68 = "TWO", E136 = 50%), TEXT(E136, "#0.0%"),
    AND($D$68 = "TWO", E137 &gt; E136), "⟵ " &amp; TEXT(E136, "#0.0%"),
    AND($D$68 = "TWO", E137 &lt; E136), TEXT(E136, "#0.0%") &amp; " ⟶",
    $D$66 = "LEFT", "⟵ " &amp; TEXT(E136, "#0.0%"),
    $D$66 = "RIGHT", TEXT(E136, "#0.0%") &amp; " ⟶"
)</f>
        <v>⟵ 2.5%</v>
      </c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46">
        <f t="shared" si="23"/>
        <v>0.62499999999999778</v>
      </c>
      <c r="R136" s="81">
        <f t="shared" si="24"/>
        <v>0.32816096855037552</v>
      </c>
      <c r="S136" s="81" cm="1">
        <f t="array" ref="S136">_xlfn.IFS(
    FALSE, N("Check if X1 shading is ON"),
    $S$47&lt;&gt;"x", NA(),
    FALSE, N("Check if case is 'LEFT' and x axis value less than z score"),
    AND($D$66 = "LEFT", $Q136 &lt; IF($H$66="", 0, $H$66)), $R136,
    FALSE, N("Check if case is 'RIGHT' and x axis value greater than z score"),
    AND($D$66 = "RIGHT", $Q136 &gt; IF($H$66="", 0, $H$66)), $R136,
    FALSE, N("Check if case is 'TWO' and both directions"),
    AND(
        $D$66 = "TWO",
        OR($Q136 &lt; -ABS($H$66), $Q136 &gt; ABS($H$67))
    ), $R136,
    FALSE, N("Default case: Return NA()"),
    TRUE, NA()
)</f>
        <v>0.32816096855037552</v>
      </c>
      <c r="T136" s="81" t="e" cm="1">
        <f t="array" ref="T136">_xlfn.IFS(
    FALSE, N("Check if X1 shading is ON"),
    $S$47&lt;&gt;"x", NA(),
    FALSE, N("Check if case is 'LEFT' and x axis value less than z score"),
    AND($D$67 = "LEFT", $Q136 &lt; IF($H$67="", 0, $H$67)), $R136,
    FALSE, N("Check if case is 'RIGHT' and x axis value greater than z score"),
    AND($D$67 = "RIGHT", $Q136 &gt; IF($H$67="", 0, $H$67)), $R136,
    FALSE, N("Default case: Return NA()"),
    TRUE, NA()
)</f>
        <v>#N/A</v>
      </c>
      <c r="U136" s="81" cm="1">
        <f t="array" ref="U136">_xlfn.IFS(
    FALSE, N("Check if X1 shading is ON"),
    $U$47&lt;&gt;"x", NA(),
    FALSE, N("Check if case is 'LEFT' and x axis value less than z score"),
    AND($D$70 = "LEFT", $Q136 &lt; IF($H$70="", 0, $H$70)), $R136,
    FALSE, N("Check if case is 'RIGHT' and x axis value greater than z score"),
    AND($D$70 = "RIGHT", $Q136 &gt; IF($H$70="", 0, $H$70)), $R136,
    FALSE, N("Check if case is 'TWO' and both directions"),
    AND(
        $D$70 = "TWO",
        OR($Q136 &lt; -ABS($H$70), $Q136 &gt; ABS($H$70))
    ), $R136,
    FALSE, N("Default case: Return NA()"),
    TRUE, NA()
)</f>
        <v>0.32816096855037552</v>
      </c>
      <c r="V136" s="38"/>
      <c r="W136" s="23">
        <v>0.66666666666666441</v>
      </c>
      <c r="X136" s="23">
        <v>0.182</v>
      </c>
      <c r="Y136" s="23">
        <f t="shared" si="29"/>
        <v>0.182</v>
      </c>
      <c r="Z136" s="23" t="str">
        <f t="shared" si="30"/>
        <v>x</v>
      </c>
    </row>
    <row r="137" spans="1:26" ht="16" x14ac:dyDescent="0.2">
      <c r="A137" s="39"/>
      <c r="B137" s="23"/>
      <c r="C137" s="39">
        <f t="shared" si="31"/>
        <v>-1</v>
      </c>
      <c r="D137" s="39">
        <f t="shared" si="32"/>
        <v>-0.05</v>
      </c>
      <c r="E137" s="125" cm="1">
        <f t="array" ref="E137">_xlfn.IFS(
    $D$68 = "TWO", IF(SUM($E$124:E126) &lt;= 0.5, SUM($E$124:E126), 1 - SUM($E$124:E126)),
    $D$66 = "LEFT", SUM($E$124:E126),
    $D$66 = "RIGHT", 1 - SUM($E$124:E126)
)</f>
        <v>0.16</v>
      </c>
      <c r="F137" s="126" t="str" cm="1">
        <f t="array" ref="F137">_xlfn.IFS(
    $D$66 = "", "",
    AND($D$68 = "TWO", ROWS($E$135:E137) = 1), "⟵ " &amp; TEXT(E137, "#0.0%"),
    AND($D$68 = "TWO", E137 = 50%), TEXT(E137, "#0.0%"),
    AND($D$68 = "TWO", E138 &gt; E137), "⟵ " &amp; TEXT(E137, "#0.0%"),
    AND($D$68 = "TWO", E138 &lt; E137), TEXT(E137, "#0.0%") &amp; " ⟶",
    $D$66 = "LEFT", "⟵ " &amp; TEXT(E137, "#0.0%"),
    $D$66 = "RIGHT", TEXT(E137, "#0.0%") &amp; " ⟶"
)</f>
        <v>⟵ 16.0%</v>
      </c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46">
        <f t="shared" si="23"/>
        <v>0.66666666666666441</v>
      </c>
      <c r="R137" s="81">
        <f t="shared" si="24"/>
        <v>0.31944800552235275</v>
      </c>
      <c r="S137" s="81" cm="1">
        <f t="array" ref="S137">_xlfn.IFS(
    FALSE, N("Check if X1 shading is ON"),
    $S$47&lt;&gt;"x", NA(),
    FALSE, N("Check if case is 'LEFT' and x axis value less than z score"),
    AND($D$66 = "LEFT", $Q137 &lt; IF($H$66="", 0, $H$66)), $R137,
    FALSE, N("Check if case is 'RIGHT' and x axis value greater than z score"),
    AND($D$66 = "RIGHT", $Q137 &gt; IF($H$66="", 0, $H$66)), $R137,
    FALSE, N("Check if case is 'TWO' and both directions"),
    AND(
        $D$66 = "TWO",
        OR($Q137 &lt; -ABS($H$66), $Q137 &gt; ABS($H$67))
    ), $R137,
    FALSE, N("Default case: Return NA()"),
    TRUE, NA()
)</f>
        <v>0.31944800552235275</v>
      </c>
      <c r="T137" s="81" t="e" cm="1">
        <f t="array" ref="T137">_xlfn.IFS(
    FALSE, N("Check if X1 shading is ON"),
    $S$47&lt;&gt;"x", NA(),
    FALSE, N("Check if case is 'LEFT' and x axis value less than z score"),
    AND($D$67 = "LEFT", $Q137 &lt; IF($H$67="", 0, $H$67)), $R137,
    FALSE, N("Check if case is 'RIGHT' and x axis value greater than z score"),
    AND($D$67 = "RIGHT", $Q137 &gt; IF($H$67="", 0, $H$67)), $R137,
    FALSE, N("Default case: Return NA()"),
    TRUE, NA()
)</f>
        <v>#N/A</v>
      </c>
      <c r="U137" s="81" cm="1">
        <f t="array" ref="U137">_xlfn.IFS(
    FALSE, N("Check if X1 shading is ON"),
    $U$47&lt;&gt;"x", NA(),
    FALSE, N("Check if case is 'LEFT' and x axis value less than z score"),
    AND($D$70 = "LEFT", $Q137 &lt; IF($H$70="", 0, $H$70)), $R137,
    FALSE, N("Check if case is 'RIGHT' and x axis value greater than z score"),
    AND($D$70 = "RIGHT", $Q137 &gt; IF($H$70="", 0, $H$70)), $R137,
    FALSE, N("Check if case is 'TWO' and both directions"),
    AND(
        $D$70 = "TWO",
        OR($Q137 &lt; -ABS($H$70), $Q137 &gt; ABS($H$70))
    ), $R137,
    FALSE, N("Default case: Return NA()"),
    TRUE, NA()
)</f>
        <v>0.31944800552235275</v>
      </c>
      <c r="V137" s="38"/>
      <c r="W137" s="23">
        <v>0.83333333333333093</v>
      </c>
      <c r="X137" s="23">
        <v>0.182</v>
      </c>
      <c r="Y137" s="23">
        <f t="shared" si="29"/>
        <v>0.182</v>
      </c>
      <c r="Z137" s="23" t="str">
        <f t="shared" si="30"/>
        <v>x</v>
      </c>
    </row>
    <row r="138" spans="1:26" ht="16" x14ac:dyDescent="0.2">
      <c r="A138" s="39"/>
      <c r="B138" s="23"/>
      <c r="C138" s="39">
        <f t="shared" si="31"/>
        <v>0</v>
      </c>
      <c r="D138" s="39">
        <f t="shared" si="32"/>
        <v>-0.05</v>
      </c>
      <c r="E138" s="125" cm="1">
        <f t="array" ref="E138">_xlfn.IFS(
    $D$68 = "TWO", IF(SUM($E$124:E127) &lt;= 0.5, SUM($E$124:E127), 1 - SUM($E$124:E127)),
    $D$66 = "LEFT", SUM($E$124:E127),
    $D$66 = "RIGHT", 1 - SUM($E$124:E127)
)</f>
        <v>0.5</v>
      </c>
      <c r="F138" s="126" t="str" cm="1">
        <f t="array" ref="F138">_xlfn.IFS(
    $D$66 = "", "",
    AND($D$68 = "TWO", ROWS($E$135:E138) = 1), "⟵ " &amp; TEXT(E138, "#0.0%"),
    AND($D$68 = "TWO", E138 = 50%), TEXT(E138, "#0.0%"),
    AND($D$68 = "TWO", E139 &gt; E138), "⟵ " &amp; TEXT(E138, "#0.0%"),
    AND($D$68 = "TWO", E139 &lt; E138), TEXT(E138, "#0.0%") &amp; " ⟶",
    $D$66 = "LEFT", "⟵ " &amp; TEXT(E138, "#0.0%"),
    $D$66 = "RIGHT", TEXT(E138, "#0.0%") &amp; " ⟶"
)</f>
        <v>⟵ 50.0%</v>
      </c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46">
        <f t="shared" si="23"/>
        <v>0.70833333333333104</v>
      </c>
      <c r="R138" s="81">
        <f t="shared" si="24"/>
        <v>0.31042697552584309</v>
      </c>
      <c r="S138" s="81" cm="1">
        <f t="array" ref="S138">_xlfn.IFS(
    FALSE, N("Check if X1 shading is ON"),
    $S$47&lt;&gt;"x", NA(),
    FALSE, N("Check if case is 'LEFT' and x axis value less than z score"),
    AND($D$66 = "LEFT", $Q138 &lt; IF($H$66="", 0, $H$66)), $R138,
    FALSE, N("Check if case is 'RIGHT' and x axis value greater than z score"),
    AND($D$66 = "RIGHT", $Q138 &gt; IF($H$66="", 0, $H$66)), $R138,
    FALSE, N("Check if case is 'TWO' and both directions"),
    AND(
        $D$66 = "TWO",
        OR($Q138 &lt; -ABS($H$66), $Q138 &gt; ABS($H$67))
    ), $R138,
    FALSE, N("Default case: Return NA()"),
    TRUE, NA()
)</f>
        <v>0.31042697552584309</v>
      </c>
      <c r="T138" s="81" t="e" cm="1">
        <f t="array" ref="T138">_xlfn.IFS(
    FALSE, N("Check if X1 shading is ON"),
    $S$47&lt;&gt;"x", NA(),
    FALSE, N("Check if case is 'LEFT' and x axis value less than z score"),
    AND($D$67 = "LEFT", $Q138 &lt; IF($H$67="", 0, $H$67)), $R138,
    FALSE, N("Check if case is 'RIGHT' and x axis value greater than z score"),
    AND($D$67 = "RIGHT", $Q138 &gt; IF($H$67="", 0, $H$67)), $R138,
    FALSE, N("Default case: Return NA()"),
    TRUE, NA()
)</f>
        <v>#N/A</v>
      </c>
      <c r="U138" s="81" cm="1">
        <f t="array" ref="U138">_xlfn.IFS(
    FALSE, N("Check if X1 shading is ON"),
    $U$47&lt;&gt;"x", NA(),
    FALSE, N("Check if case is 'LEFT' and x axis value less than z score"),
    AND($D$70 = "LEFT", $Q138 &lt; IF($H$70="", 0, $H$70)), $R138,
    FALSE, N("Check if case is 'RIGHT' and x axis value greater than z score"),
    AND($D$70 = "RIGHT", $Q138 &gt; IF($H$70="", 0, $H$70)), $R138,
    FALSE, N("Check if case is 'TWO' and both directions"),
    AND(
        $D$70 = "TWO",
        OR($Q138 &lt; -ABS($H$70), $Q138 &gt; ABS($H$70))
    ), $R138,
    FALSE, N("Default case: Return NA()"),
    TRUE, NA()
)</f>
        <v>0.31042697552584309</v>
      </c>
      <c r="V138" s="38"/>
      <c r="W138" s="23">
        <v>1.1666666666666643</v>
      </c>
      <c r="X138" s="23">
        <v>0.182</v>
      </c>
      <c r="Y138" s="23">
        <f t="shared" si="29"/>
        <v>0.182</v>
      </c>
      <c r="Z138" s="23" t="str">
        <f t="shared" si="30"/>
        <v>x</v>
      </c>
    </row>
    <row r="139" spans="1:26" ht="16" x14ac:dyDescent="0.2">
      <c r="A139" s="39"/>
      <c r="B139" s="23"/>
      <c r="C139" s="39">
        <f t="shared" si="31"/>
        <v>1</v>
      </c>
      <c r="D139" s="39">
        <f t="shared" si="32"/>
        <v>-0.05</v>
      </c>
      <c r="E139" s="125" cm="1">
        <f t="array" ref="E139">_xlfn.IFS(
    $D$68 = "TWO", IF(SUM($E$124:E128) &lt;= 0.5, SUM($E$124:E128), 1 - SUM($E$124:E128)),
    $D$66 = "LEFT", SUM($E$124:E128),
    $D$66 = "RIGHT", 1 - SUM($E$124:E128)
)</f>
        <v>0.84000000000000008</v>
      </c>
      <c r="F139" s="126" t="str" cm="1">
        <f t="array" ref="F139">_xlfn.IFS(
    $D$66 = "", "",
    AND($D$68 = "TWO", ROWS($E$135:E139) = 1), "⟵ " &amp; TEXT(E139, "#0.0%"),
    AND($D$68 = "TWO", E139 = 50%), TEXT(E139, "#0.0%"),
    AND($D$68 = "TWO", E140 &gt; E139), "⟵ " &amp; TEXT(E139, "#0.0%"),
    AND($D$68 = "TWO", E140 &lt; E139), TEXT(E139, "#0.0%") &amp; " ⟶",
    $D$66 = "LEFT", "⟵ " &amp; TEXT(E139, "#0.0%"),
    $D$66 = "RIGHT", TEXT(E139, "#0.0%") &amp; " ⟶"
)</f>
        <v>⟵ 84.0%</v>
      </c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46">
        <f t="shared" si="23"/>
        <v>0.74999999999999767</v>
      </c>
      <c r="R139" s="81">
        <f t="shared" si="24"/>
        <v>0.30113743215480498</v>
      </c>
      <c r="S139" s="81" cm="1">
        <f t="array" ref="S139">_xlfn.IFS(
    FALSE, N("Check if X1 shading is ON"),
    $S$47&lt;&gt;"x", NA(),
    FALSE, N("Check if case is 'LEFT' and x axis value less than z score"),
    AND($D$66 = "LEFT", $Q139 &lt; IF($H$66="", 0, $H$66)), $R139,
    FALSE, N("Check if case is 'RIGHT' and x axis value greater than z score"),
    AND($D$66 = "RIGHT", $Q139 &gt; IF($H$66="", 0, $H$66)), $R139,
    FALSE, N("Check if case is 'TWO' and both directions"),
    AND(
        $D$66 = "TWO",
        OR($Q139 &lt; -ABS($H$66), $Q139 &gt; ABS($H$67))
    ), $R139,
    FALSE, N("Default case: Return NA()"),
    TRUE, NA()
)</f>
        <v>0.30113743215480498</v>
      </c>
      <c r="T139" s="81" t="e" cm="1">
        <f t="array" ref="T139">_xlfn.IFS(
    FALSE, N("Check if X1 shading is ON"),
    $S$47&lt;&gt;"x", NA(),
    FALSE, N("Check if case is 'LEFT' and x axis value less than z score"),
    AND($D$67 = "LEFT", $Q139 &lt; IF($H$67="", 0, $H$67)), $R139,
    FALSE, N("Check if case is 'RIGHT' and x axis value greater than z score"),
    AND($D$67 = "RIGHT", $Q139 &gt; IF($H$67="", 0, $H$67)), $R139,
    FALSE, N("Default case: Return NA()"),
    TRUE, NA()
)</f>
        <v>#N/A</v>
      </c>
      <c r="U139" s="81" cm="1">
        <f t="array" ref="U139">_xlfn.IFS(
    FALSE, N("Check if X1 shading is ON"),
    $U$47&lt;&gt;"x", NA(),
    FALSE, N("Check if case is 'LEFT' and x axis value less than z score"),
    AND($D$70 = "LEFT", $Q139 &lt; IF($H$70="", 0, $H$70)), $R139,
    FALSE, N("Check if case is 'RIGHT' and x axis value greater than z score"),
    AND($D$70 = "RIGHT", $Q139 &gt; IF($H$70="", 0, $H$70)), $R139,
    FALSE, N("Check if case is 'TWO' and both directions"),
    AND(
        $D$70 = "TWO",
        OR($Q139 &lt; -ABS($H$70), $Q139 &gt; ABS($H$70))
    ), $R139,
    FALSE, N("Default case: Return NA()"),
    TRUE, NA()
)</f>
        <v>0.30113743215480498</v>
      </c>
      <c r="V139" s="38"/>
      <c r="W139" s="23">
        <v>-0.83333333333333526</v>
      </c>
      <c r="X139" s="23">
        <v>0.20599999999999999</v>
      </c>
      <c r="Y139" s="23">
        <f t="shared" si="29"/>
        <v>0.20599999999999999</v>
      </c>
      <c r="Z139" s="23" t="str">
        <f t="shared" si="30"/>
        <v>x</v>
      </c>
    </row>
    <row r="140" spans="1:26" ht="16" x14ac:dyDescent="0.2">
      <c r="A140" s="39"/>
      <c r="B140" s="23"/>
      <c r="C140" s="39">
        <f t="shared" si="31"/>
        <v>2</v>
      </c>
      <c r="D140" s="39">
        <f t="shared" si="32"/>
        <v>-0.05</v>
      </c>
      <c r="E140" s="125" cm="1">
        <f t="array" ref="E140">_xlfn.IFS(
    $D$68 = "TWO", IF(SUM($E$124:E129) &lt;= 0.5, SUM($E$124:E129), 1 - SUM($E$124:E129)),
    $D$66 = "LEFT", SUM($E$124:E129),
    $D$66 = "RIGHT", 1 - SUM($E$124:E129)
)</f>
        <v>0.97500000000000009</v>
      </c>
      <c r="F140" s="126" t="str" cm="1">
        <f t="array" ref="F140">_xlfn.IFS(
    $D$66 = "", "",
    AND($D$68 = "TWO", ROWS($E$135:E140) = 1), "⟵ " &amp; TEXT(E140, "#0.0%"),
    AND($D$68 = "TWO", E140 = 50%), TEXT(E140, "#0.0%"),
    AND($D$68 = "TWO", E141 &gt; E140), "⟵ " &amp; TEXT(E140, "#0.0%"),
    AND($D$68 = "TWO", E141 &lt; E140), TEXT(E140, "#0.0%") &amp; " ⟶",
    $D$66 = "LEFT", "⟵ " &amp; TEXT(E140, "#0.0%"),
    $D$66 = "RIGHT", TEXT(E140, "#0.0%") &amp; " ⟶"
)</f>
        <v>⟵ 97.5%</v>
      </c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46">
        <f t="shared" si="23"/>
        <v>0.7916666666666643</v>
      </c>
      <c r="R140" s="81">
        <f t="shared" si="24"/>
        <v>0.29161915585865616</v>
      </c>
      <c r="S140" s="81" cm="1">
        <f t="array" ref="S140">_xlfn.IFS(
    FALSE, N("Check if X1 shading is ON"),
    $S$47&lt;&gt;"x", NA(),
    FALSE, N("Check if case is 'LEFT' and x axis value less than z score"),
    AND($D$66 = "LEFT", $Q140 &lt; IF($H$66="", 0, $H$66)), $R140,
    FALSE, N("Check if case is 'RIGHT' and x axis value greater than z score"),
    AND($D$66 = "RIGHT", $Q140 &gt; IF($H$66="", 0, $H$66)), $R140,
    FALSE, N("Check if case is 'TWO' and both directions"),
    AND(
        $D$66 = "TWO",
        OR($Q140 &lt; -ABS($H$66), $Q140 &gt; ABS($H$67))
    ), $R140,
    FALSE, N("Default case: Return NA()"),
    TRUE, NA()
)</f>
        <v>0.29161915585865616</v>
      </c>
      <c r="T140" s="81" t="e" cm="1">
        <f t="array" ref="T140">_xlfn.IFS(
    FALSE, N("Check if X1 shading is ON"),
    $S$47&lt;&gt;"x", NA(),
    FALSE, N("Check if case is 'LEFT' and x axis value less than z score"),
    AND($D$67 = "LEFT", $Q140 &lt; IF($H$67="", 0, $H$67)), $R140,
    FALSE, N("Check if case is 'RIGHT' and x axis value greater than z score"),
    AND($D$67 = "RIGHT", $Q140 &gt; IF($H$67="", 0, $H$67)), $R140,
    FALSE, N("Default case: Return NA()"),
    TRUE, NA()
)</f>
        <v>#N/A</v>
      </c>
      <c r="U140" s="81" cm="1">
        <f t="array" ref="U140">_xlfn.IFS(
    FALSE, N("Check if X1 shading is ON"),
    $U$47&lt;&gt;"x", NA(),
    FALSE, N("Check if case is 'LEFT' and x axis value less than z score"),
    AND($D$70 = "LEFT", $Q140 &lt; IF($H$70="", 0, $H$70)), $R140,
    FALSE, N("Check if case is 'RIGHT' and x axis value greater than z score"),
    AND($D$70 = "RIGHT", $Q140 &gt; IF($H$70="", 0, $H$70)), $R140,
    FALSE, N("Check if case is 'TWO' and both directions"),
    AND(
        $D$70 = "TWO",
        OR($Q140 &lt; -ABS($H$70), $Q140 &gt; ABS($H$70))
    ), $R140,
    FALSE, N("Default case: Return NA()"),
    TRUE, NA()
)</f>
        <v>0.29161915585865616</v>
      </c>
      <c r="V140" s="38"/>
      <c r="W140" s="23">
        <v>-0.66666666666666874</v>
      </c>
      <c r="X140" s="23">
        <v>0.20599999999999999</v>
      </c>
      <c r="Y140" s="23">
        <f t="shared" si="29"/>
        <v>0.20599999999999999</v>
      </c>
      <c r="Z140" s="23" t="str">
        <f t="shared" si="30"/>
        <v>x</v>
      </c>
    </row>
    <row r="141" spans="1:26" ht="16" x14ac:dyDescent="0.2">
      <c r="A141" s="39"/>
      <c r="B141" s="23"/>
      <c r="C141" s="39">
        <f t="shared" si="31"/>
        <v>3</v>
      </c>
      <c r="D141" s="39">
        <f t="shared" si="32"/>
        <v>-0.05</v>
      </c>
      <c r="E141" s="125" cm="1">
        <f t="array" ref="E141">_xlfn.IFS(
    $D$68 = "TWO", IF(SUM($E$124:E130) &lt;= 0.5, SUM($E$124:E130), 1 - SUM($E$124:E130)),
    $D$66 = "LEFT", SUM($E$124:E130),
    $D$66 = "RIGHT", 1 - SUM($E$124:E130)
)</f>
        <v>0.99500000000000011</v>
      </c>
      <c r="F141" s="126" t="str" cm="1">
        <f t="array" ref="F141">_xlfn.IFS(
    $D$66 = "", "",
    AND($D$68 = "TWO", ROWS($E$135:E141) = 1), "⟵ " &amp; TEXT(E141, "#0.0%"),
    AND($D$68 = "TWO", E141 = 50%), TEXT(E141, "#0.0%"),
    AND($D$68 = "TWO", E142 &gt; E141), "⟵ " &amp; TEXT(E141, "#0.0%"),
    AND($D$68 = "TWO", E142 &lt; E141), TEXT(E141, "#0.0%") &amp; " ⟶",
    $D$66 = "LEFT", "⟵ " &amp; TEXT(E141, "#0.0%"),
    $D$66 = "RIGHT", TEXT(E141, "#0.0%") &amp; " ⟶"
)</f>
        <v>⟵ 99.5%</v>
      </c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46">
        <f t="shared" si="23"/>
        <v>0.83333333333333093</v>
      </c>
      <c r="R141" s="81">
        <f t="shared" si="24"/>
        <v>0.2819118754103031</v>
      </c>
      <c r="S141" s="81" cm="1">
        <f t="array" ref="S141">_xlfn.IFS(
    FALSE, N("Check if X1 shading is ON"),
    $S$47&lt;&gt;"x", NA(),
    FALSE, N("Check if case is 'LEFT' and x axis value less than z score"),
    AND($D$66 = "LEFT", $Q141 &lt; IF($H$66="", 0, $H$66)), $R141,
    FALSE, N("Check if case is 'RIGHT' and x axis value greater than z score"),
    AND($D$66 = "RIGHT", $Q141 &gt; IF($H$66="", 0, $H$66)), $R141,
    FALSE, N("Check if case is 'TWO' and both directions"),
    AND(
        $D$66 = "TWO",
        OR($Q141 &lt; -ABS($H$66), $Q141 &gt; ABS($H$67))
    ), $R141,
    FALSE, N("Default case: Return NA()"),
    TRUE, NA()
)</f>
        <v>0.2819118754103031</v>
      </c>
      <c r="T141" s="81" t="e" cm="1">
        <f t="array" ref="T141">_xlfn.IFS(
    FALSE, N("Check if X1 shading is ON"),
    $S$47&lt;&gt;"x", NA(),
    FALSE, N("Check if case is 'LEFT' and x axis value less than z score"),
    AND($D$67 = "LEFT", $Q141 &lt; IF($H$67="", 0, $H$67)), $R141,
    FALSE, N("Check if case is 'RIGHT' and x axis value greater than z score"),
    AND($D$67 = "RIGHT", $Q141 &gt; IF($H$67="", 0, $H$67)), $R141,
    FALSE, N("Default case: Return NA()"),
    TRUE, NA()
)</f>
        <v>#N/A</v>
      </c>
      <c r="U141" s="81" cm="1">
        <f t="array" ref="U141">_xlfn.IFS(
    FALSE, N("Check if X1 shading is ON"),
    $U$47&lt;&gt;"x", NA(),
    FALSE, N("Check if case is 'LEFT' and x axis value less than z score"),
    AND($D$70 = "LEFT", $Q141 &lt; IF($H$70="", 0, $H$70)), $R141,
    FALSE, N("Check if case is 'RIGHT' and x axis value greater than z score"),
    AND($D$70 = "RIGHT", $Q141 &gt; IF($H$70="", 0, $H$70)), $R141,
    FALSE, N("Check if case is 'TWO' and both directions"),
    AND(
        $D$70 = "TWO",
        OR($Q141 &lt; -ABS($H$70), $Q141 &gt; ABS($H$70))
    ), $R141,
    FALSE, N("Default case: Return NA()"),
    TRUE, NA()
)</f>
        <v>0.2819118754103031</v>
      </c>
      <c r="V141" s="38"/>
      <c r="W141" s="23">
        <v>-0.50000000000000222</v>
      </c>
      <c r="X141" s="23">
        <v>0.20599999999999999</v>
      </c>
      <c r="Y141" s="23">
        <f t="shared" si="29"/>
        <v>0.20599999999999999</v>
      </c>
      <c r="Z141" s="23" t="str">
        <f t="shared" si="30"/>
        <v>x</v>
      </c>
    </row>
    <row r="142" spans="1:26" ht="16" x14ac:dyDescent="0.2">
      <c r="A142" s="39"/>
      <c r="B142" s="23"/>
      <c r="C142" s="23"/>
      <c r="D142" s="39"/>
      <c r="E142" s="39"/>
      <c r="F142" s="39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46">
        <f t="shared" si="23"/>
        <v>0.87499999999999756</v>
      </c>
      <c r="R142" s="81">
        <f t="shared" si="24"/>
        <v>0.27205499837854408</v>
      </c>
      <c r="S142" s="81" cm="1">
        <f t="array" ref="S142">_xlfn.IFS(
    FALSE, N("Check if X1 shading is ON"),
    $S$47&lt;&gt;"x", NA(),
    FALSE, N("Check if case is 'LEFT' and x axis value less than z score"),
    AND($D$66 = "LEFT", $Q142 &lt; IF($H$66="", 0, $H$66)), $R142,
    FALSE, N("Check if case is 'RIGHT' and x axis value greater than z score"),
    AND($D$66 = "RIGHT", $Q142 &gt; IF($H$66="", 0, $H$66)), $R142,
    FALSE, N("Check if case is 'TWO' and both directions"),
    AND(
        $D$66 = "TWO",
        OR($Q142 &lt; -ABS($H$66), $Q142 &gt; ABS($H$67))
    ), $R142,
    FALSE, N("Default case: Return NA()"),
    TRUE, NA()
)</f>
        <v>0.27205499837854408</v>
      </c>
      <c r="T142" s="81" t="e" cm="1">
        <f t="array" ref="T142">_xlfn.IFS(
    FALSE, N("Check if X1 shading is ON"),
    $S$47&lt;&gt;"x", NA(),
    FALSE, N("Check if case is 'LEFT' and x axis value less than z score"),
    AND($D$67 = "LEFT", $Q142 &lt; IF($H$67="", 0, $H$67)), $R142,
    FALSE, N("Check if case is 'RIGHT' and x axis value greater than z score"),
    AND($D$67 = "RIGHT", $Q142 &gt; IF($H$67="", 0, $H$67)), $R142,
    FALSE, N("Default case: Return NA()"),
    TRUE, NA()
)</f>
        <v>#N/A</v>
      </c>
      <c r="U142" s="81" cm="1">
        <f t="array" ref="U142">_xlfn.IFS(
    FALSE, N("Check if X1 shading is ON"),
    $U$47&lt;&gt;"x", NA(),
    FALSE, N("Check if case is 'LEFT' and x axis value less than z score"),
    AND($D$70 = "LEFT", $Q142 &lt; IF($H$70="", 0, $H$70)), $R142,
    FALSE, N("Check if case is 'RIGHT' and x axis value greater than z score"),
    AND($D$70 = "RIGHT", $Q142 &gt; IF($H$70="", 0, $H$70)), $R142,
    FALSE, N("Check if case is 'TWO' and both directions"),
    AND(
        $D$70 = "TWO",
        OR($Q142 &lt; -ABS($H$70), $Q142 &gt; ABS($H$70))
    ), $R142,
    FALSE, N("Default case: Return NA()"),
    TRUE, NA()
)</f>
        <v>0.27205499837854408</v>
      </c>
      <c r="V142" s="38"/>
      <c r="W142" s="23">
        <v>-0.33333333333333548</v>
      </c>
      <c r="X142" s="23">
        <v>0.20599999999999999</v>
      </c>
      <c r="Y142" s="23">
        <f t="shared" si="29"/>
        <v>0.20599999999999999</v>
      </c>
      <c r="Z142" s="23" t="str">
        <f t="shared" si="30"/>
        <v>x</v>
      </c>
    </row>
    <row r="143" spans="1:26" ht="19" x14ac:dyDescent="0.25">
      <c r="A143" s="78" t="s">
        <v>400</v>
      </c>
      <c r="B143" s="23"/>
      <c r="C143" s="23"/>
      <c r="D143" s="39"/>
      <c r="E143" s="39"/>
      <c r="F143" s="39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46">
        <f t="shared" si="23"/>
        <v>0.91666666666666419</v>
      </c>
      <c r="R143" s="81">
        <f t="shared" si="24"/>
        <v>0.262087353078302</v>
      </c>
      <c r="S143" s="81" cm="1">
        <f t="array" ref="S143">_xlfn.IFS(
    FALSE, N("Check if X1 shading is ON"),
    $S$47&lt;&gt;"x", NA(),
    FALSE, N("Check if case is 'LEFT' and x axis value less than z score"),
    AND($D$66 = "LEFT", $Q143 &lt; IF($H$66="", 0, $H$66)), $R143,
    FALSE, N("Check if case is 'RIGHT' and x axis value greater than z score"),
    AND($D$66 = "RIGHT", $Q143 &gt; IF($H$66="", 0, $H$66)), $R143,
    FALSE, N("Check if case is 'TWO' and both directions"),
    AND(
        $D$66 = "TWO",
        OR($Q143 &lt; -ABS($H$66), $Q143 &gt; ABS($H$67))
    ), $R143,
    FALSE, N("Default case: Return NA()"),
    TRUE, NA()
)</f>
        <v>0.262087353078302</v>
      </c>
      <c r="T143" s="81" t="e" cm="1">
        <f t="array" ref="T143">_xlfn.IFS(
    FALSE, N("Check if X1 shading is ON"),
    $S$47&lt;&gt;"x", NA(),
    FALSE, N("Check if case is 'LEFT' and x axis value less than z score"),
    AND($D$67 = "LEFT", $Q143 &lt; IF($H$67="", 0, $H$67)), $R143,
    FALSE, N("Check if case is 'RIGHT' and x axis value greater than z score"),
    AND($D$67 = "RIGHT", $Q143 &gt; IF($H$67="", 0, $H$67)), $R143,
    FALSE, N("Default case: Return NA()"),
    TRUE, NA()
)</f>
        <v>#N/A</v>
      </c>
      <c r="U143" s="81" cm="1">
        <f t="array" ref="U143">_xlfn.IFS(
    FALSE, N("Check if X1 shading is ON"),
    $U$47&lt;&gt;"x", NA(),
    FALSE, N("Check if case is 'LEFT' and x axis value less than z score"),
    AND($D$70 = "LEFT", $Q143 &lt; IF($H$70="", 0, $H$70)), $R143,
    FALSE, N("Check if case is 'RIGHT' and x axis value greater than z score"),
    AND($D$70 = "RIGHT", $Q143 &gt; IF($H$70="", 0, $H$70)), $R143,
    FALSE, N("Check if case is 'TWO' and both directions"),
    AND(
        $D$70 = "TWO",
        OR($Q143 &lt; -ABS($H$70), $Q143 &gt; ABS($H$70))
    ), $R143,
    FALSE, N("Default case: Return NA()"),
    TRUE, NA()
)</f>
        <v>0.262087353078302</v>
      </c>
      <c r="V143" s="38"/>
      <c r="W143" s="23">
        <v>-0.16666666666666879</v>
      </c>
      <c r="X143" s="23">
        <v>0.20599999999999999</v>
      </c>
      <c r="Y143" s="23">
        <f t="shared" si="29"/>
        <v>0.20599999999999999</v>
      </c>
      <c r="Z143" s="23" t="str">
        <f t="shared" si="30"/>
        <v>x</v>
      </c>
    </row>
    <row r="144" spans="1:26" ht="34" x14ac:dyDescent="0.2">
      <c r="A144" s="44" t="s">
        <v>289</v>
      </c>
      <c r="B144" s="5" t="s">
        <v>290</v>
      </c>
      <c r="C144" s="45" t="str">
        <f>LEFT(A143,6)&amp;" "&amp;$B$66&amp;" axis"</f>
        <v>X1 raw normal pop axis</v>
      </c>
      <c r="D144" s="45" t="str">
        <f>$B$66&amp;" y"</f>
        <v>normal pop y</v>
      </c>
      <c r="E144" s="45" t="str">
        <f>B66&amp;" raw labels"</f>
        <v>normal pop raw labels</v>
      </c>
      <c r="F144" s="39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46">
        <f t="shared" si="23"/>
        <v>0.95833333333333082</v>
      </c>
      <c r="R144" s="81">
        <f t="shared" si="24"/>
        <v>0.25204694425504581</v>
      </c>
      <c r="S144" s="81" cm="1">
        <f t="array" ref="S144">_xlfn.IFS(
    FALSE, N("Check if X1 shading is ON"),
    $S$47&lt;&gt;"x", NA(),
    FALSE, N("Check if case is 'LEFT' and x axis value less than z score"),
    AND($D$66 = "LEFT", $Q144 &lt; IF($H$66="", 0, $H$66)), $R144,
    FALSE, N("Check if case is 'RIGHT' and x axis value greater than z score"),
    AND($D$66 = "RIGHT", $Q144 &gt; IF($H$66="", 0, $H$66)), $R144,
    FALSE, N("Check if case is 'TWO' and both directions"),
    AND(
        $D$66 = "TWO",
        OR($Q144 &lt; -ABS($H$66), $Q144 &gt; ABS($H$67))
    ), $R144,
    FALSE, N("Default case: Return NA()"),
    TRUE, NA()
)</f>
        <v>0.25204694425504581</v>
      </c>
      <c r="T144" s="81" t="e" cm="1">
        <f t="array" ref="T144">_xlfn.IFS(
    FALSE, N("Check if X1 shading is ON"),
    $S$47&lt;&gt;"x", NA(),
    FALSE, N("Check if case is 'LEFT' and x axis value less than z score"),
    AND($D$67 = "LEFT", $Q144 &lt; IF($H$67="", 0, $H$67)), $R144,
    FALSE, N("Check if case is 'RIGHT' and x axis value greater than z score"),
    AND($D$67 = "RIGHT", $Q144 &gt; IF($H$67="", 0, $H$67)), $R144,
    FALSE, N("Default case: Return NA()"),
    TRUE, NA()
)</f>
        <v>#N/A</v>
      </c>
      <c r="U144" s="81" cm="1">
        <f t="array" ref="U144">_xlfn.IFS(
    FALSE, N("Check if X1 shading is ON"),
    $U$47&lt;&gt;"x", NA(),
    FALSE, N("Check if case is 'LEFT' and x axis value less than z score"),
    AND($D$70 = "LEFT", $Q144 &lt; IF($H$70="", 0, $H$70)), $R144,
    FALSE, N("Check if case is 'RIGHT' and x axis value greater than z score"),
    AND($D$70 = "RIGHT", $Q144 &gt; IF($H$70="", 0, $H$70)), $R144,
    FALSE, N("Check if case is 'TWO' and both directions"),
    AND(
        $D$70 = "TWO",
        OR($Q144 &lt; -ABS($H$70), $Q144 &gt; ABS($H$70))
    ), $R144,
    FALSE, N("Default case: Return NA()"),
    TRUE, NA()
)</f>
        <v>0.25204694425504581</v>
      </c>
      <c r="V144" s="38"/>
      <c r="W144" s="23">
        <v>0.16666666666666449</v>
      </c>
      <c r="X144" s="23">
        <v>0.20599999999999999</v>
      </c>
      <c r="Y144" s="23">
        <f t="shared" si="29"/>
        <v>0.20599999999999999</v>
      </c>
      <c r="Z144" s="23" t="str">
        <f t="shared" si="30"/>
        <v>x</v>
      </c>
    </row>
    <row r="145" spans="1:26" ht="17" x14ac:dyDescent="0.2">
      <c r="A145" s="39" t="str">
        <f>L50</f>
        <v>x</v>
      </c>
      <c r="B145" s="23">
        <v>-0.12</v>
      </c>
      <c r="C145" s="39">
        <f t="shared" ref="C145:C152" si="33">C113</f>
        <v>-4</v>
      </c>
      <c r="D145" s="39">
        <f>IF(
    $A$145="x",
    $B$145,
    NA()
)</f>
        <v>-0.12</v>
      </c>
      <c r="E145" s="83" t="str">
        <f>IF(E146="","","raw scale")</f>
        <v>raw scale</v>
      </c>
      <c r="F145" s="39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46">
        <f t="shared" si="23"/>
        <v>0.99999999999999745</v>
      </c>
      <c r="R145" s="81">
        <f t="shared" si="24"/>
        <v>0.24197072451914398</v>
      </c>
      <c r="S145" s="81" cm="1">
        <f t="array" ref="S145">_xlfn.IFS(
    FALSE, N("Check if X1 shading is ON"),
    $S$47&lt;&gt;"x", NA(),
    FALSE, N("Check if case is 'LEFT' and x axis value less than z score"),
    AND($D$66 = "LEFT", $Q145 &lt; IF($H$66="", 0, $H$66)), $R145,
    FALSE, N("Check if case is 'RIGHT' and x axis value greater than z score"),
    AND($D$66 = "RIGHT", $Q145 &gt; IF($H$66="", 0, $H$66)), $R145,
    FALSE, N("Check if case is 'TWO' and both directions"),
    AND(
        $D$66 = "TWO",
        OR($Q145 &lt; -ABS($H$66), $Q145 &gt; ABS($H$67))
    ), $R145,
    FALSE, N("Default case: Return NA()"),
    TRUE, NA()
)</f>
        <v>0.24197072451914398</v>
      </c>
      <c r="T145" s="81" t="e" cm="1">
        <f t="array" ref="T145">_xlfn.IFS(
    FALSE, N("Check if X1 shading is ON"),
    $S$47&lt;&gt;"x", NA(),
    FALSE, N("Check if case is 'LEFT' and x axis value less than z score"),
    AND($D$67 = "LEFT", $Q145 &lt; IF($H$67="", 0, $H$67)), $R145,
    FALSE, N("Check if case is 'RIGHT' and x axis value greater than z score"),
    AND($D$67 = "RIGHT", $Q145 &gt; IF($H$67="", 0, $H$67)), $R145,
    FALSE, N("Default case: Return NA()"),
    TRUE, NA()
)</f>
        <v>#N/A</v>
      </c>
      <c r="U145" s="81" cm="1">
        <f t="array" ref="U145">_xlfn.IFS(
    FALSE, N("Check if X1 shading is ON"),
    $U$47&lt;&gt;"x", NA(),
    FALSE, N("Check if case is 'LEFT' and x axis value less than z score"),
    AND($D$70 = "LEFT", $Q145 &lt; IF($H$70="", 0, $H$70)), $R145,
    FALSE, N("Check if case is 'RIGHT' and x axis value greater than z score"),
    AND($D$70 = "RIGHT", $Q145 &gt; IF($H$70="", 0, $H$70)), $R145,
    FALSE, N("Check if case is 'TWO' and both directions"),
    AND(
        $D$70 = "TWO",
        OR($Q145 &lt; -ABS($H$70), $Q145 &gt; ABS($H$70))
    ), $R145,
    FALSE, N("Default case: Return NA()"),
    TRUE, NA()
)</f>
        <v>0.24197072451914398</v>
      </c>
      <c r="V145" s="38"/>
      <c r="W145" s="23">
        <v>0.33333333333333115</v>
      </c>
      <c r="X145" s="23">
        <v>0.20599999999999999</v>
      </c>
      <c r="Y145" s="23">
        <f t="shared" si="29"/>
        <v>0.20599999999999999</v>
      </c>
      <c r="Z145" s="23" t="str">
        <f t="shared" si="30"/>
        <v>x</v>
      </c>
    </row>
    <row r="146" spans="1:26" ht="16" x14ac:dyDescent="0.2">
      <c r="A146" s="39"/>
      <c r="B146" s="23"/>
      <c r="C146" s="39">
        <f t="shared" si="33"/>
        <v>-3</v>
      </c>
      <c r="D146" s="39">
        <f t="shared" ref="D146:D152" si="34">IF(
    $A$145="x",
    $B$145,
    NA()
)</f>
        <v>-0.12</v>
      </c>
      <c r="E146" s="84" t="str">
        <f t="shared" ref="E146:E152" si="35">IFERROR(
    TEXT(
        E$66 + $C146 * F$66,
        IF(
            L$61 = 0,
            "#,##0",
            "#,##0." &amp; REPT("0", L$61)
        )
    ),
    ""
)</f>
        <v>61</v>
      </c>
      <c r="F146" s="39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46">
        <f t="shared" si="23"/>
        <v>1.0416666666666641</v>
      </c>
      <c r="R146" s="81">
        <f t="shared" si="24"/>
        <v>0.23189438328624334</v>
      </c>
      <c r="S146" s="81" cm="1">
        <f t="array" ref="S146">_xlfn.IFS(
    FALSE, N("Check if X1 shading is ON"),
    $S$47&lt;&gt;"x", NA(),
    FALSE, N("Check if case is 'LEFT' and x axis value less than z score"),
    AND($D$66 = "LEFT", $Q146 &lt; IF($H$66="", 0, $H$66)), $R146,
    FALSE, N("Check if case is 'RIGHT' and x axis value greater than z score"),
    AND($D$66 = "RIGHT", $Q146 &gt; IF($H$66="", 0, $H$66)), $R146,
    FALSE, N("Check if case is 'TWO' and both directions"),
    AND(
        $D$66 = "TWO",
        OR($Q146 &lt; -ABS($H$66), $Q146 &gt; ABS($H$67))
    ), $R146,
    FALSE, N("Default case: Return NA()"),
    TRUE, NA()
)</f>
        <v>0.23189438328624334</v>
      </c>
      <c r="T146" s="81" t="e" cm="1">
        <f t="array" ref="T146">_xlfn.IFS(
    FALSE, N("Check if X1 shading is ON"),
    $S$47&lt;&gt;"x", NA(),
    FALSE, N("Check if case is 'LEFT' and x axis value less than z score"),
    AND($D$67 = "LEFT", $Q146 &lt; IF($H$67="", 0, $H$67)), $R146,
    FALSE, N("Check if case is 'RIGHT' and x axis value greater than z score"),
    AND($D$67 = "RIGHT", $Q146 &gt; IF($H$67="", 0, $H$67)), $R146,
    FALSE, N("Default case: Return NA()"),
    TRUE, NA()
)</f>
        <v>#N/A</v>
      </c>
      <c r="U146" s="81" cm="1">
        <f t="array" ref="U146">_xlfn.IFS(
    FALSE, N("Check if X1 shading is ON"),
    $U$47&lt;&gt;"x", NA(),
    FALSE, N("Check if case is 'LEFT' and x axis value less than z score"),
    AND($D$70 = "LEFT", $Q146 &lt; IF($H$70="", 0, $H$70)), $R146,
    FALSE, N("Check if case is 'RIGHT' and x axis value greater than z score"),
    AND($D$70 = "RIGHT", $Q146 &gt; IF($H$70="", 0, $H$70)), $R146,
    FALSE, N("Check if case is 'TWO' and both directions"),
    AND(
        $D$70 = "TWO",
        OR($Q146 &lt; -ABS($H$70), $Q146 &gt; ABS($H$70))
    ), $R146,
    FALSE, N("Default case: Return NA()"),
    TRUE, NA()
)</f>
        <v>0.23189438328624334</v>
      </c>
      <c r="V146" s="38"/>
      <c r="W146" s="23">
        <v>0.49999999999999789</v>
      </c>
      <c r="X146" s="23">
        <v>0.20599999999999999</v>
      </c>
      <c r="Y146" s="23">
        <f t="shared" si="29"/>
        <v>0.20599999999999999</v>
      </c>
      <c r="Z146" s="23" t="str">
        <f t="shared" si="30"/>
        <v>x</v>
      </c>
    </row>
    <row r="147" spans="1:26" ht="16" x14ac:dyDescent="0.2">
      <c r="A147" s="39"/>
      <c r="B147" s="23"/>
      <c r="C147" s="39">
        <f t="shared" si="33"/>
        <v>-2</v>
      </c>
      <c r="D147" s="39">
        <f t="shared" si="34"/>
        <v>-0.12</v>
      </c>
      <c r="E147" s="84" t="str">
        <f t="shared" si="35"/>
        <v>66</v>
      </c>
      <c r="F147" s="39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46">
        <f t="shared" si="23"/>
        <v>1.0833333333333308</v>
      </c>
      <c r="R147" s="81">
        <f t="shared" si="24"/>
        <v>0.22185215470573658</v>
      </c>
      <c r="S147" s="81" cm="1">
        <f t="array" ref="S147">_xlfn.IFS(
    FALSE, N("Check if X1 shading is ON"),
    $S$47&lt;&gt;"x", NA(),
    FALSE, N("Check if case is 'LEFT' and x axis value less than z score"),
    AND($D$66 = "LEFT", $Q147 &lt; IF($H$66="", 0, $H$66)), $R147,
    FALSE, N("Check if case is 'RIGHT' and x axis value greater than z score"),
    AND($D$66 = "RIGHT", $Q147 &gt; IF($H$66="", 0, $H$66)), $R147,
    FALSE, N("Check if case is 'TWO' and both directions"),
    AND(
        $D$66 = "TWO",
        OR($Q147 &lt; -ABS($H$66), $Q147 &gt; ABS($H$67))
    ), $R147,
    FALSE, N("Default case: Return NA()"),
    TRUE, NA()
)</f>
        <v>0.22185215470573658</v>
      </c>
      <c r="T147" s="81" t="e" cm="1">
        <f t="array" ref="T147">_xlfn.IFS(
    FALSE, N("Check if X1 shading is ON"),
    $S$47&lt;&gt;"x", NA(),
    FALSE, N("Check if case is 'LEFT' and x axis value less than z score"),
    AND($D$67 = "LEFT", $Q147 &lt; IF($H$67="", 0, $H$67)), $R147,
    FALSE, N("Check if case is 'RIGHT' and x axis value greater than z score"),
    AND($D$67 = "RIGHT", $Q147 &gt; IF($H$67="", 0, $H$67)), $R147,
    FALSE, N("Default case: Return NA()"),
    TRUE, NA()
)</f>
        <v>#N/A</v>
      </c>
      <c r="U147" s="81" cm="1">
        <f t="array" ref="U147">_xlfn.IFS(
    FALSE, N("Check if X1 shading is ON"),
    $U$47&lt;&gt;"x", NA(),
    FALSE, N("Check if case is 'LEFT' and x axis value less than z score"),
    AND($D$70 = "LEFT", $Q147 &lt; IF($H$70="", 0, $H$70)), $R147,
    FALSE, N("Check if case is 'RIGHT' and x axis value greater than z score"),
    AND($D$70 = "RIGHT", $Q147 &gt; IF($H$70="", 0, $H$70)), $R147,
    FALSE, N("Check if case is 'TWO' and both directions"),
    AND(
        $D$70 = "TWO",
        OR($Q147 &lt; -ABS($H$70), $Q147 &gt; ABS($H$70))
    ), $R147,
    FALSE, N("Default case: Return NA()"),
    TRUE, NA()
)</f>
        <v>0.22185215470573658</v>
      </c>
      <c r="V147" s="38"/>
      <c r="W147" s="23">
        <v>0.66666666666666441</v>
      </c>
      <c r="X147" s="23">
        <v>0.20599999999999999</v>
      </c>
      <c r="Y147" s="23">
        <f t="shared" si="29"/>
        <v>0.20599999999999999</v>
      </c>
      <c r="Z147" s="23" t="str">
        <f t="shared" si="30"/>
        <v>x</v>
      </c>
    </row>
    <row r="148" spans="1:26" ht="16" x14ac:dyDescent="0.2">
      <c r="A148" s="39"/>
      <c r="B148" s="23"/>
      <c r="C148" s="39">
        <f t="shared" si="33"/>
        <v>-1</v>
      </c>
      <c r="D148" s="39">
        <f t="shared" si="34"/>
        <v>-0.12</v>
      </c>
      <c r="E148" s="84" t="str">
        <f t="shared" si="35"/>
        <v>71</v>
      </c>
      <c r="F148" s="39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46">
        <f t="shared" si="23"/>
        <v>1.1249999999999976</v>
      </c>
      <c r="R148" s="81">
        <f t="shared" si="24"/>
        <v>0.21187664577570006</v>
      </c>
      <c r="S148" s="81" cm="1">
        <f t="array" ref="S148">_xlfn.IFS(
    FALSE, N("Check if X1 shading is ON"),
    $S$47&lt;&gt;"x", NA(),
    FALSE, N("Check if case is 'LEFT' and x axis value less than z score"),
    AND($D$66 = "LEFT", $Q148 &lt; IF($H$66="", 0, $H$66)), $R148,
    FALSE, N("Check if case is 'RIGHT' and x axis value greater than z score"),
    AND($D$66 = "RIGHT", $Q148 &gt; IF($H$66="", 0, $H$66)), $R148,
    FALSE, N("Check if case is 'TWO' and both directions"),
    AND(
        $D$66 = "TWO",
        OR($Q148 &lt; -ABS($H$66), $Q148 &gt; ABS($H$67))
    ), $R148,
    FALSE, N("Default case: Return NA()"),
    TRUE, NA()
)</f>
        <v>0.21187664577570006</v>
      </c>
      <c r="T148" s="81" t="e" cm="1">
        <f t="array" ref="T148">_xlfn.IFS(
    FALSE, N("Check if X1 shading is ON"),
    $S$47&lt;&gt;"x", NA(),
    FALSE, N("Check if case is 'LEFT' and x axis value less than z score"),
    AND($D$67 = "LEFT", $Q148 &lt; IF($H$67="", 0, $H$67)), $R148,
    FALSE, N("Check if case is 'RIGHT' and x axis value greater than z score"),
    AND($D$67 = "RIGHT", $Q148 &gt; IF($H$67="", 0, $H$67)), $R148,
    FALSE, N("Default case: Return NA()"),
    TRUE, NA()
)</f>
        <v>#N/A</v>
      </c>
      <c r="U148" s="81" cm="1">
        <f t="array" ref="U148">_xlfn.IFS(
    FALSE, N("Check if X1 shading is ON"),
    $U$47&lt;&gt;"x", NA(),
    FALSE, N("Check if case is 'LEFT' and x axis value less than z score"),
    AND($D$70 = "LEFT", $Q148 &lt; IF($H$70="", 0, $H$70)), $R148,
    FALSE, N("Check if case is 'RIGHT' and x axis value greater than z score"),
    AND($D$70 = "RIGHT", $Q148 &gt; IF($H$70="", 0, $H$70)), $R148,
    FALSE, N("Check if case is 'TWO' and both directions"),
    AND(
        $D$70 = "TWO",
        OR($Q148 &lt; -ABS($H$70), $Q148 &gt; ABS($H$70))
    ), $R148,
    FALSE, N("Default case: Return NA()"),
    TRUE, NA()
)</f>
        <v>0.21187664577570006</v>
      </c>
      <c r="V148" s="38"/>
      <c r="W148" s="23">
        <v>0.83333333333333093</v>
      </c>
      <c r="X148" s="23">
        <v>0.20599999999999999</v>
      </c>
      <c r="Y148" s="23">
        <f t="shared" si="29"/>
        <v>0.20599999999999999</v>
      </c>
      <c r="Z148" s="23" t="str">
        <f t="shared" si="30"/>
        <v>x</v>
      </c>
    </row>
    <row r="149" spans="1:26" ht="16" x14ac:dyDescent="0.2">
      <c r="A149" s="39"/>
      <c r="B149" s="23"/>
      <c r="C149" s="39">
        <f t="shared" si="33"/>
        <v>0</v>
      </c>
      <c r="D149" s="39">
        <f t="shared" si="34"/>
        <v>-0.12</v>
      </c>
      <c r="E149" s="84" t="str">
        <f t="shared" si="35"/>
        <v>76</v>
      </c>
      <c r="F149" s="39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46">
        <f t="shared" si="23"/>
        <v>1.1666666666666643</v>
      </c>
      <c r="R149" s="81">
        <f t="shared" si="24"/>
        <v>0.20199868555405945</v>
      </c>
      <c r="S149" s="81" cm="1">
        <f t="array" ref="S149">_xlfn.IFS(
    FALSE, N("Check if X1 shading is ON"),
    $S$47&lt;&gt;"x", NA(),
    FALSE, N("Check if case is 'LEFT' and x axis value less than z score"),
    AND($D$66 = "LEFT", $Q149 &lt; IF($H$66="", 0, $H$66)), $R149,
    FALSE, N("Check if case is 'RIGHT' and x axis value greater than z score"),
    AND($D$66 = "RIGHT", $Q149 &gt; IF($H$66="", 0, $H$66)), $R149,
    FALSE, N("Check if case is 'TWO' and both directions"),
    AND(
        $D$66 = "TWO",
        OR($Q149 &lt; -ABS($H$66), $Q149 &gt; ABS($H$67))
    ), $R149,
    FALSE, N("Default case: Return NA()"),
    TRUE, NA()
)</f>
        <v>0.20199868555405945</v>
      </c>
      <c r="T149" s="81" t="e" cm="1">
        <f t="array" ref="T149">_xlfn.IFS(
    FALSE, N("Check if X1 shading is ON"),
    $S$47&lt;&gt;"x", NA(),
    FALSE, N("Check if case is 'LEFT' and x axis value less than z score"),
    AND($D$67 = "LEFT", $Q149 &lt; IF($H$67="", 0, $H$67)), $R149,
    FALSE, N("Check if case is 'RIGHT' and x axis value greater than z score"),
    AND($D$67 = "RIGHT", $Q149 &gt; IF($H$67="", 0, $H$67)), $R149,
    FALSE, N("Default case: Return NA()"),
    TRUE, NA()
)</f>
        <v>#N/A</v>
      </c>
      <c r="U149" s="81" cm="1">
        <f t="array" ref="U149">_xlfn.IFS(
    FALSE, N("Check if X1 shading is ON"),
    $U$47&lt;&gt;"x", NA(),
    FALSE, N("Check if case is 'LEFT' and x axis value less than z score"),
    AND($D$70 = "LEFT", $Q149 &lt; IF($H$70="", 0, $H$70)), $R149,
    FALSE, N("Check if case is 'RIGHT' and x axis value greater than z score"),
    AND($D$70 = "RIGHT", $Q149 &gt; IF($H$70="", 0, $H$70)), $R149,
    FALSE, N("Check if case is 'TWO' and both directions"),
    AND(
        $D$70 = "TWO",
        OR($Q149 &lt; -ABS($H$70), $Q149 &gt; ABS($H$70))
    ), $R149,
    FALSE, N("Default case: Return NA()"),
    TRUE, NA()
)</f>
        <v>0.20199868555405945</v>
      </c>
      <c r="V149" s="38"/>
      <c r="W149" s="23">
        <v>-0.83333333333333526</v>
      </c>
      <c r="X149" s="23">
        <v>0.22999999999999998</v>
      </c>
      <c r="Y149" s="23">
        <f t="shared" si="29"/>
        <v>0.22999999999999998</v>
      </c>
      <c r="Z149" s="23" t="str">
        <f t="shared" si="30"/>
        <v>x</v>
      </c>
    </row>
    <row r="150" spans="1:26" ht="16" x14ac:dyDescent="0.2">
      <c r="A150" s="39"/>
      <c r="B150" s="23"/>
      <c r="C150" s="39">
        <f t="shared" si="33"/>
        <v>1</v>
      </c>
      <c r="D150" s="39">
        <f t="shared" si="34"/>
        <v>-0.12</v>
      </c>
      <c r="E150" s="84" t="str">
        <f t="shared" si="35"/>
        <v>81</v>
      </c>
      <c r="F150" s="39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46">
        <f t="shared" si="23"/>
        <v>1.208333333333331</v>
      </c>
      <c r="R150" s="81">
        <f t="shared" si="24"/>
        <v>0.19224719608678212</v>
      </c>
      <c r="S150" s="81" cm="1">
        <f t="array" ref="S150">_xlfn.IFS(
    FALSE, N("Check if X1 shading is ON"),
    $S$47&lt;&gt;"x", NA(),
    FALSE, N("Check if case is 'LEFT' and x axis value less than z score"),
    AND($D$66 = "LEFT", $Q150 &lt; IF($H$66="", 0, $H$66)), $R150,
    FALSE, N("Check if case is 'RIGHT' and x axis value greater than z score"),
    AND($D$66 = "RIGHT", $Q150 &gt; IF($H$66="", 0, $H$66)), $R150,
    FALSE, N("Check if case is 'TWO' and both directions"),
    AND(
        $D$66 = "TWO",
        OR($Q150 &lt; -ABS($H$66), $Q150 &gt; ABS($H$67))
    ), $R150,
    FALSE, N("Default case: Return NA()"),
    TRUE, NA()
)</f>
        <v>0.19224719608678212</v>
      </c>
      <c r="T150" s="81" t="e" cm="1">
        <f t="array" ref="T150">_xlfn.IFS(
    FALSE, N("Check if X1 shading is ON"),
    $S$47&lt;&gt;"x", NA(),
    FALSE, N("Check if case is 'LEFT' and x axis value less than z score"),
    AND($D$67 = "LEFT", $Q150 &lt; IF($H$67="", 0, $H$67)), $R150,
    FALSE, N("Check if case is 'RIGHT' and x axis value greater than z score"),
    AND($D$67 = "RIGHT", $Q150 &gt; IF($H$67="", 0, $H$67)), $R150,
    FALSE, N("Default case: Return NA()"),
    TRUE, NA()
)</f>
        <v>#N/A</v>
      </c>
      <c r="U150" s="81" cm="1">
        <f t="array" ref="U150">_xlfn.IFS(
    FALSE, N("Check if X1 shading is ON"),
    $U$47&lt;&gt;"x", NA(),
    FALSE, N("Check if case is 'LEFT' and x axis value less than z score"),
    AND($D$70 = "LEFT", $Q150 &lt; IF($H$70="", 0, $H$70)), $R150,
    FALSE, N("Check if case is 'RIGHT' and x axis value greater than z score"),
    AND($D$70 = "RIGHT", $Q150 &gt; IF($H$70="", 0, $H$70)), $R150,
    FALSE, N("Check if case is 'TWO' and both directions"),
    AND(
        $D$70 = "TWO",
        OR($Q150 &lt; -ABS($H$70), $Q150 &gt; ABS($H$70))
    ), $R150,
    FALSE, N("Default case: Return NA()"),
    TRUE, NA()
)</f>
        <v>0.19224719608678212</v>
      </c>
      <c r="V150" s="38"/>
      <c r="W150" s="23">
        <v>-0.66666666666666874</v>
      </c>
      <c r="X150" s="23">
        <v>0.22999999999999998</v>
      </c>
      <c r="Y150" s="23">
        <f t="shared" si="29"/>
        <v>0.22999999999999998</v>
      </c>
      <c r="Z150" s="23" t="str">
        <f t="shared" si="30"/>
        <v>x</v>
      </c>
    </row>
    <row r="151" spans="1:26" ht="16" x14ac:dyDescent="0.2">
      <c r="A151" s="39"/>
      <c r="B151" s="23"/>
      <c r="C151" s="39">
        <f t="shared" si="33"/>
        <v>2</v>
      </c>
      <c r="D151" s="39">
        <f t="shared" si="34"/>
        <v>-0.12</v>
      </c>
      <c r="E151" s="84" t="str">
        <f t="shared" si="35"/>
        <v>86</v>
      </c>
      <c r="F151" s="39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46">
        <f t="shared" si="23"/>
        <v>1.2499999999999978</v>
      </c>
      <c r="R151" s="81">
        <f t="shared" si="24"/>
        <v>0.18264908538902244</v>
      </c>
      <c r="S151" s="81" cm="1">
        <f t="array" ref="S151">_xlfn.IFS(
    FALSE, N("Check if X1 shading is ON"),
    $S$47&lt;&gt;"x", NA(),
    FALSE, N("Check if case is 'LEFT' and x axis value less than z score"),
    AND($D$66 = "LEFT", $Q151 &lt; IF($H$66="", 0, $H$66)), $R151,
    FALSE, N("Check if case is 'RIGHT' and x axis value greater than z score"),
    AND($D$66 = "RIGHT", $Q151 &gt; IF($H$66="", 0, $H$66)), $R151,
    FALSE, N("Check if case is 'TWO' and both directions"),
    AND(
        $D$66 = "TWO",
        OR($Q151 &lt; -ABS($H$66), $Q151 &gt; ABS($H$67))
    ), $R151,
    FALSE, N("Default case: Return NA()"),
    TRUE, NA()
)</f>
        <v>0.18264908538902244</v>
      </c>
      <c r="T151" s="81" t="e" cm="1">
        <f t="array" ref="T151">_xlfn.IFS(
    FALSE, N("Check if X1 shading is ON"),
    $S$47&lt;&gt;"x", NA(),
    FALSE, N("Check if case is 'LEFT' and x axis value less than z score"),
    AND($D$67 = "LEFT", $Q151 &lt; IF($H$67="", 0, $H$67)), $R151,
    FALSE, N("Check if case is 'RIGHT' and x axis value greater than z score"),
    AND($D$67 = "RIGHT", $Q151 &gt; IF($H$67="", 0, $H$67)), $R151,
    FALSE, N("Default case: Return NA()"),
    TRUE, NA()
)</f>
        <v>#N/A</v>
      </c>
      <c r="U151" s="81" cm="1">
        <f t="array" ref="U151">_xlfn.IFS(
    FALSE, N("Check if X1 shading is ON"),
    $U$47&lt;&gt;"x", NA(),
    FALSE, N("Check if case is 'LEFT' and x axis value less than z score"),
    AND($D$70 = "LEFT", $Q151 &lt; IF($H$70="", 0, $H$70)), $R151,
    FALSE, N("Check if case is 'RIGHT' and x axis value greater than z score"),
    AND($D$70 = "RIGHT", $Q151 &gt; IF($H$70="", 0, $H$70)), $R151,
    FALSE, N("Check if case is 'TWO' and both directions"),
    AND(
        $D$70 = "TWO",
        OR($Q151 &lt; -ABS($H$70), $Q151 &gt; ABS($H$70))
    ), $R151,
    FALSE, N("Default case: Return NA()"),
    TRUE, NA()
)</f>
        <v>0.18264908538902244</v>
      </c>
      <c r="V151" s="38"/>
      <c r="W151" s="23">
        <v>-0.50000000000000222</v>
      </c>
      <c r="X151" s="23">
        <v>0.22999999999999998</v>
      </c>
      <c r="Y151" s="23">
        <f t="shared" si="29"/>
        <v>0.22999999999999998</v>
      </c>
      <c r="Z151" s="23" t="str">
        <f t="shared" si="30"/>
        <v>x</v>
      </c>
    </row>
    <row r="152" spans="1:26" ht="16" x14ac:dyDescent="0.2">
      <c r="A152" s="39"/>
      <c r="B152" s="23"/>
      <c r="C152" s="39">
        <f t="shared" si="33"/>
        <v>3</v>
      </c>
      <c r="D152" s="39">
        <f t="shared" si="34"/>
        <v>-0.12</v>
      </c>
      <c r="E152" s="84" t="str">
        <f t="shared" si="35"/>
        <v>91</v>
      </c>
      <c r="F152" s="39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46">
        <f t="shared" si="23"/>
        <v>1.2916666666666645</v>
      </c>
      <c r="R152" s="81">
        <f t="shared" si="24"/>
        <v>0.17322916253851886</v>
      </c>
      <c r="S152" s="81" cm="1">
        <f t="array" ref="S152">_xlfn.IFS(
    FALSE, N("Check if X1 shading is ON"),
    $S$47&lt;&gt;"x", NA(),
    FALSE, N("Check if case is 'LEFT' and x axis value less than z score"),
    AND($D$66 = "LEFT", $Q152 &lt; IF($H$66="", 0, $H$66)), $R152,
    FALSE, N("Check if case is 'RIGHT' and x axis value greater than z score"),
    AND($D$66 = "RIGHT", $Q152 &gt; IF($H$66="", 0, $H$66)), $R152,
    FALSE, N("Check if case is 'TWO' and both directions"),
    AND(
        $D$66 = "TWO",
        OR($Q152 &lt; -ABS($H$66), $Q152 &gt; ABS($H$67))
    ), $R152,
    FALSE, N("Default case: Return NA()"),
    TRUE, NA()
)</f>
        <v>0.17322916253851886</v>
      </c>
      <c r="T152" s="81" t="e" cm="1">
        <f t="array" ref="T152">_xlfn.IFS(
    FALSE, N("Check if X1 shading is ON"),
    $S$47&lt;&gt;"x", NA(),
    FALSE, N("Check if case is 'LEFT' and x axis value less than z score"),
    AND($D$67 = "LEFT", $Q152 &lt; IF($H$67="", 0, $H$67)), $R152,
    FALSE, N("Check if case is 'RIGHT' and x axis value greater than z score"),
    AND($D$67 = "RIGHT", $Q152 &gt; IF($H$67="", 0, $H$67)), $R152,
    FALSE, N("Default case: Return NA()"),
    TRUE, NA()
)</f>
        <v>#N/A</v>
      </c>
      <c r="U152" s="81" cm="1">
        <f t="array" ref="U152">_xlfn.IFS(
    FALSE, N("Check if X1 shading is ON"),
    $U$47&lt;&gt;"x", NA(),
    FALSE, N("Check if case is 'LEFT' and x axis value less than z score"),
    AND($D$70 = "LEFT", $Q152 &lt; IF($H$70="", 0, $H$70)), $R152,
    FALSE, N("Check if case is 'RIGHT' and x axis value greater than z score"),
    AND($D$70 = "RIGHT", $Q152 &gt; IF($H$70="", 0, $H$70)), $R152,
    FALSE, N("Check if case is 'TWO' and both directions"),
    AND(
        $D$70 = "TWO",
        OR($Q152 &lt; -ABS($H$70), $Q152 &gt; ABS($H$70))
    ), $R152,
    FALSE, N("Default case: Return NA()"),
    TRUE, NA()
)</f>
        <v>0.17322916253851886</v>
      </c>
      <c r="V152" s="38"/>
      <c r="W152" s="23">
        <v>-0.33333333333333548</v>
      </c>
      <c r="X152" s="23">
        <v>0.22999999999999998</v>
      </c>
      <c r="Y152" s="23">
        <f t="shared" si="29"/>
        <v>0.22999999999999998</v>
      </c>
      <c r="Z152" s="23" t="str">
        <f t="shared" si="30"/>
        <v>x</v>
      </c>
    </row>
    <row r="153" spans="1:26" ht="16" x14ac:dyDescent="0.2">
      <c r="A153" s="39"/>
      <c r="B153" s="23"/>
      <c r="C153" s="23"/>
      <c r="D153" s="39"/>
      <c r="E153" s="39"/>
      <c r="F153" s="39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46">
        <f t="shared" si="23"/>
        <v>1.3333333333333313</v>
      </c>
      <c r="R153" s="81">
        <f t="shared" si="24"/>
        <v>0.16401007467599407</v>
      </c>
      <c r="S153" s="81" cm="1">
        <f t="array" ref="S153">_xlfn.IFS(
    FALSE, N("Check if X1 shading is ON"),
    $S$47&lt;&gt;"x", NA(),
    FALSE, N("Check if case is 'LEFT' and x axis value less than z score"),
    AND($D$66 = "LEFT", $Q153 &lt; IF($H$66="", 0, $H$66)), $R153,
    FALSE, N("Check if case is 'RIGHT' and x axis value greater than z score"),
    AND($D$66 = "RIGHT", $Q153 &gt; IF($H$66="", 0, $H$66)), $R153,
    FALSE, N("Check if case is 'TWO' and both directions"),
    AND(
        $D$66 = "TWO",
        OR($Q153 &lt; -ABS($H$66), $Q153 &gt; ABS($H$67))
    ), $R153,
    FALSE, N("Default case: Return NA()"),
    TRUE, NA()
)</f>
        <v>0.16401007467599407</v>
      </c>
      <c r="T153" s="81" t="e" cm="1">
        <f t="array" ref="T153">_xlfn.IFS(
    FALSE, N("Check if X1 shading is ON"),
    $S$47&lt;&gt;"x", NA(),
    FALSE, N("Check if case is 'LEFT' and x axis value less than z score"),
    AND($D$67 = "LEFT", $Q153 &lt; IF($H$67="", 0, $H$67)), $R153,
    FALSE, N("Check if case is 'RIGHT' and x axis value greater than z score"),
    AND($D$67 = "RIGHT", $Q153 &gt; IF($H$67="", 0, $H$67)), $R153,
    FALSE, N("Default case: Return NA()"),
    TRUE, NA()
)</f>
        <v>#N/A</v>
      </c>
      <c r="U153" s="81" cm="1">
        <f t="array" ref="U153">_xlfn.IFS(
    FALSE, N("Check if X1 shading is ON"),
    $U$47&lt;&gt;"x", NA(),
    FALSE, N("Check if case is 'LEFT' and x axis value less than z score"),
    AND($D$70 = "LEFT", $Q153 &lt; IF($H$70="", 0, $H$70)), $R153,
    FALSE, N("Check if case is 'RIGHT' and x axis value greater than z score"),
    AND($D$70 = "RIGHT", $Q153 &gt; IF($H$70="", 0, $H$70)), $R153,
    FALSE, N("Check if case is 'TWO' and both directions"),
    AND(
        $D$70 = "TWO",
        OR($Q153 &lt; -ABS($H$70), $Q153 &gt; ABS($H$70))
    ), $R153,
    FALSE, N("Default case: Return NA()"),
    TRUE, NA()
)</f>
        <v>0.16401007467599407</v>
      </c>
      <c r="V153" s="38"/>
      <c r="W153" s="23">
        <v>-0.16666666666666879</v>
      </c>
      <c r="X153" s="23">
        <v>0.22999999999999998</v>
      </c>
      <c r="Y153" s="23">
        <f t="shared" si="29"/>
        <v>0.22999999999999998</v>
      </c>
      <c r="Z153" s="23" t="str">
        <f t="shared" si="30"/>
        <v>x</v>
      </c>
    </row>
    <row r="154" spans="1:26" ht="19" x14ac:dyDescent="0.25">
      <c r="A154" s="78" t="s">
        <v>401</v>
      </c>
      <c r="B154" s="23"/>
      <c r="C154" s="5" t="str">
        <f>$F$65</f>
        <v>σ</v>
      </c>
      <c r="D154" s="46">
        <f>F66</f>
        <v>5</v>
      </c>
      <c r="E154" s="39"/>
      <c r="F154" s="39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46">
        <f t="shared" si="23"/>
        <v>1.374999999999998</v>
      </c>
      <c r="R154" s="81">
        <f t="shared" si="24"/>
        <v>0.15501226545829364</v>
      </c>
      <c r="S154" s="81" cm="1">
        <f t="array" ref="S154">_xlfn.IFS(
    FALSE, N("Check if X1 shading is ON"),
    $S$47&lt;&gt;"x", NA(),
    FALSE, N("Check if case is 'LEFT' and x axis value less than z score"),
    AND($D$66 = "LEFT", $Q154 &lt; IF($H$66="", 0, $H$66)), $R154,
    FALSE, N("Check if case is 'RIGHT' and x axis value greater than z score"),
    AND($D$66 = "RIGHT", $Q154 &gt; IF($H$66="", 0, $H$66)), $R154,
    FALSE, N("Check if case is 'TWO' and both directions"),
    AND(
        $D$66 = "TWO",
        OR($Q154 &lt; -ABS($H$66), $Q154 &gt; ABS($H$67))
    ), $R154,
    FALSE, N("Default case: Return NA()"),
    TRUE, NA()
)</f>
        <v>0.15501226545829364</v>
      </c>
      <c r="T154" s="81" t="e" cm="1">
        <f t="array" ref="T154">_xlfn.IFS(
    FALSE, N("Check if X1 shading is ON"),
    $S$47&lt;&gt;"x", NA(),
    FALSE, N("Check if case is 'LEFT' and x axis value less than z score"),
    AND($D$67 = "LEFT", $Q154 &lt; IF($H$67="", 0, $H$67)), $R154,
    FALSE, N("Check if case is 'RIGHT' and x axis value greater than z score"),
    AND($D$67 = "RIGHT", $Q154 &gt; IF($H$67="", 0, $H$67)), $R154,
    FALSE, N("Default case: Return NA()"),
    TRUE, NA()
)</f>
        <v>#N/A</v>
      </c>
      <c r="U154" s="81" cm="1">
        <f t="array" ref="U154">_xlfn.IFS(
    FALSE, N("Check if X1 shading is ON"),
    $U$47&lt;&gt;"x", NA(),
    FALSE, N("Check if case is 'LEFT' and x axis value less than z score"),
    AND($D$70 = "LEFT", $Q154 &lt; IF($H$70="", 0, $H$70)), $R154,
    FALSE, N("Check if case is 'RIGHT' and x axis value greater than z score"),
    AND($D$70 = "RIGHT", $Q154 &gt; IF($H$70="", 0, $H$70)), $R154,
    FALSE, N("Check if case is 'TWO' and both directions"),
    AND(
        $D$70 = "TWO",
        OR($Q154 &lt; -ABS($H$70), $Q154 &gt; ABS($H$70))
    ), $R154,
    FALSE, N("Default case: Return NA()"),
    TRUE, NA()
)</f>
        <v>0.15501226545829364</v>
      </c>
      <c r="V154" s="38"/>
      <c r="W154" s="23">
        <v>0.16666666666666449</v>
      </c>
      <c r="X154" s="23">
        <v>0.22999999999999998</v>
      </c>
      <c r="Y154" s="23">
        <f t="shared" si="29"/>
        <v>0.22999999999999998</v>
      </c>
      <c r="Z154" s="23" t="str">
        <f t="shared" si="30"/>
        <v>x</v>
      </c>
    </row>
    <row r="155" spans="1:26" ht="34" x14ac:dyDescent="0.2">
      <c r="A155" s="44" t="s">
        <v>289</v>
      </c>
      <c r="B155" s="5" t="s">
        <v>290</v>
      </c>
      <c r="C155" s="45" t="str">
        <f>LEFT(A154,6)&amp;" "&amp;$B$66&amp;" axis"</f>
        <v>X1 std normal pop axis</v>
      </c>
      <c r="D155" s="45" t="str">
        <f>$B$66&amp;" stdev y"</f>
        <v>normal pop stdev y</v>
      </c>
      <c r="E155" s="23"/>
      <c r="F155" s="23"/>
      <c r="G155" s="45" t="str">
        <f>$B$66&amp;" stdev labels"</f>
        <v>normal pop stdev labels</v>
      </c>
      <c r="H155" s="16"/>
      <c r="I155" s="38"/>
      <c r="J155" s="38"/>
      <c r="K155" s="38"/>
      <c r="L155" s="38"/>
      <c r="M155" s="38"/>
      <c r="N155" s="38"/>
      <c r="O155" s="38"/>
      <c r="P155" s="38"/>
      <c r="Q155" s="46">
        <f t="shared" si="23"/>
        <v>1.4166666666666647</v>
      </c>
      <c r="R155" s="81">
        <f t="shared" si="24"/>
        <v>0.14625395427953614</v>
      </c>
      <c r="S155" s="81" cm="1">
        <f t="array" ref="S155">_xlfn.IFS(
    FALSE, N("Check if X1 shading is ON"),
    $S$47&lt;&gt;"x", NA(),
    FALSE, N("Check if case is 'LEFT' and x axis value less than z score"),
    AND($D$66 = "LEFT", $Q155 &lt; IF($H$66="", 0, $H$66)), $R155,
    FALSE, N("Check if case is 'RIGHT' and x axis value greater than z score"),
    AND($D$66 = "RIGHT", $Q155 &gt; IF($H$66="", 0, $H$66)), $R155,
    FALSE, N("Check if case is 'TWO' and both directions"),
    AND(
        $D$66 = "TWO",
        OR($Q155 &lt; -ABS($H$66), $Q155 &gt; ABS($H$67))
    ), $R155,
    FALSE, N("Default case: Return NA()"),
    TRUE, NA()
)</f>
        <v>0.14625395427953614</v>
      </c>
      <c r="T155" s="81" t="e" cm="1">
        <f t="array" ref="T155">_xlfn.IFS(
    FALSE, N("Check if X1 shading is ON"),
    $S$47&lt;&gt;"x", NA(),
    FALSE, N("Check if case is 'LEFT' and x axis value less than z score"),
    AND($D$67 = "LEFT", $Q155 &lt; IF($H$67="", 0, $H$67)), $R155,
    FALSE, N("Check if case is 'RIGHT' and x axis value greater than z score"),
    AND($D$67 = "RIGHT", $Q155 &gt; IF($H$67="", 0, $H$67)), $R155,
    FALSE, N("Default case: Return NA()"),
    TRUE, NA()
)</f>
        <v>#N/A</v>
      </c>
      <c r="U155" s="81" cm="1">
        <f t="array" ref="U155">_xlfn.IFS(
    FALSE, N("Check if X1 shading is ON"),
    $U$47&lt;&gt;"x", NA(),
    FALSE, N("Check if case is 'LEFT' and x axis value less than z score"),
    AND($D$70 = "LEFT", $Q155 &lt; IF($H$70="", 0, $H$70)), $R155,
    FALSE, N("Check if case is 'RIGHT' and x axis value greater than z score"),
    AND($D$70 = "RIGHT", $Q155 &gt; IF($H$70="", 0, $H$70)), $R155,
    FALSE, N("Check if case is 'TWO' and both directions"),
    AND(
        $D$70 = "TWO",
        OR($Q155 &lt; -ABS($H$70), $Q155 &gt; ABS($H$70))
    ), $R155,
    FALSE, N("Default case: Return NA()"),
    TRUE, NA()
)</f>
        <v>0.14625395427953614</v>
      </c>
      <c r="V155" s="38"/>
      <c r="W155" s="23">
        <v>0.33333333333333115</v>
      </c>
      <c r="X155" s="23">
        <v>0.22999999999999998</v>
      </c>
      <c r="Y155" s="23">
        <f t="shared" si="29"/>
        <v>0.22999999999999998</v>
      </c>
      <c r="Z155" s="23" t="str">
        <f t="shared" si="30"/>
        <v>x</v>
      </c>
    </row>
    <row r="156" spans="1:26" ht="16" x14ac:dyDescent="0.2">
      <c r="A156" s="39">
        <f>L51</f>
        <v>0</v>
      </c>
      <c r="B156" s="23">
        <v>-0.09</v>
      </c>
      <c r="C156" s="39">
        <f>C113</f>
        <v>-4</v>
      </c>
      <c r="D156" s="39" t="e">
        <f>IF(
    A156="x",
    B156,
    NA()
)</f>
        <v>#N/A</v>
      </c>
      <c r="E156" s="16"/>
      <c r="F156" s="108">
        <f>D154</f>
        <v>5</v>
      </c>
      <c r="G156" s="84" t="str">
        <f>IF($F$66 = "", "",
    C154&amp;" = "&amp;TEXT(F156,
        IF($L$61 = 0,
            "#,##0;-#,##0;0",
            "#,##0." &amp; REPT("0", $L$61) &amp; ";-#,##0." &amp; REPT("0", $L$61) &amp; ";0"
        )
    )
)</f>
        <v>σ = 5</v>
      </c>
      <c r="H156" s="16"/>
      <c r="I156" s="38"/>
      <c r="J156" s="38"/>
      <c r="K156" s="38"/>
      <c r="L156" s="38"/>
      <c r="M156" s="38"/>
      <c r="N156" s="38"/>
      <c r="O156" s="38"/>
      <c r="P156" s="38"/>
      <c r="Q156" s="46">
        <f t="shared" si="23"/>
        <v>1.4583333333333315</v>
      </c>
      <c r="R156" s="81">
        <f t="shared" si="24"/>
        <v>0.13775113536619821</v>
      </c>
      <c r="S156" s="81" cm="1">
        <f t="array" ref="S156">_xlfn.IFS(
    FALSE, N("Check if X1 shading is ON"),
    $S$47&lt;&gt;"x", NA(),
    FALSE, N("Check if case is 'LEFT' and x axis value less than z score"),
    AND($D$66 = "LEFT", $Q156 &lt; IF($H$66="", 0, $H$66)), $R156,
    FALSE, N("Check if case is 'RIGHT' and x axis value greater than z score"),
    AND($D$66 = "RIGHT", $Q156 &gt; IF($H$66="", 0, $H$66)), $R156,
    FALSE, N("Check if case is 'TWO' and both directions"),
    AND(
        $D$66 = "TWO",
        OR($Q156 &lt; -ABS($H$66), $Q156 &gt; ABS($H$67))
    ), $R156,
    FALSE, N("Default case: Return NA()"),
    TRUE, NA()
)</f>
        <v>0.13775113536619821</v>
      </c>
      <c r="T156" s="81" t="e" cm="1">
        <f t="array" ref="T156">_xlfn.IFS(
    FALSE, N("Check if X1 shading is ON"),
    $S$47&lt;&gt;"x", NA(),
    FALSE, N("Check if case is 'LEFT' and x axis value less than z score"),
    AND($D$67 = "LEFT", $Q156 &lt; IF($H$67="", 0, $H$67)), $R156,
    FALSE, N("Check if case is 'RIGHT' and x axis value greater than z score"),
    AND($D$67 = "RIGHT", $Q156 &gt; IF($H$67="", 0, $H$67)), $R156,
    FALSE, N("Default case: Return NA()"),
    TRUE, NA()
)</f>
        <v>#N/A</v>
      </c>
      <c r="U156" s="81" cm="1">
        <f t="array" ref="U156">_xlfn.IFS(
    FALSE, N("Check if X1 shading is ON"),
    $U$47&lt;&gt;"x", NA(),
    FALSE, N("Check if case is 'LEFT' and x axis value less than z score"),
    AND($D$70 = "LEFT", $Q156 &lt; IF($H$70="", 0, $H$70)), $R156,
    FALSE, N("Check if case is 'RIGHT' and x axis value greater than z score"),
    AND($D$70 = "RIGHT", $Q156 &gt; IF($H$70="", 0, $H$70)), $R156,
    FALSE, N("Check if case is 'TWO' and both directions"),
    AND(
        $D$70 = "TWO",
        OR($Q156 &lt; -ABS($H$70), $Q156 &gt; ABS($H$70))
    ), $R156,
    FALSE, N("Default case: Return NA()"),
    TRUE, NA()
)</f>
        <v>0.13775113536619821</v>
      </c>
      <c r="V156" s="38"/>
      <c r="W156" s="23">
        <v>0.49999999999999789</v>
      </c>
      <c r="X156" s="23">
        <v>0.22999999999999998</v>
      </c>
      <c r="Y156" s="23">
        <f t="shared" si="29"/>
        <v>0.22999999999999998</v>
      </c>
      <c r="Z156" s="23" t="str">
        <f t="shared" si="30"/>
        <v>x</v>
      </c>
    </row>
    <row r="157" spans="1:26" ht="16" x14ac:dyDescent="0.2">
      <c r="A157" s="39"/>
      <c r="B157" s="23"/>
      <c r="C157" s="39">
        <f t="shared" ref="C157:C161" si="36">C114</f>
        <v>-3</v>
      </c>
      <c r="D157" s="39" t="e">
        <f>D156</f>
        <v>#N/A</v>
      </c>
      <c r="E157" s="23">
        <v>-3</v>
      </c>
      <c r="F157" s="109">
        <f>E157*$D$154</f>
        <v>-15</v>
      </c>
      <c r="G157" s="84" t="str">
        <f t="shared" ref="G157:G163" si="37">IF($F$66 = "", "",
    TEXT(F157,
        IF($L$61 = 0,
            "+#,##0;-#,##0;0",
            "+#,##0." &amp; REPT("0", $L$61) &amp; ";-#,##0." &amp; REPT("0", $L$61) &amp; ";0"
        )
    )
)</f>
        <v>-15</v>
      </c>
      <c r="H157" s="16"/>
      <c r="I157" s="38"/>
      <c r="J157" s="38"/>
      <c r="K157" s="38"/>
      <c r="L157" s="38"/>
      <c r="M157" s="38"/>
      <c r="N157" s="38"/>
      <c r="O157" s="38"/>
      <c r="P157" s="38"/>
      <c r="Q157" s="46">
        <f t="shared" si="23"/>
        <v>1.4999999999999982</v>
      </c>
      <c r="R157" s="81">
        <f t="shared" si="24"/>
        <v>0.12951759566589208</v>
      </c>
      <c r="S157" s="81" cm="1">
        <f t="array" ref="S157">_xlfn.IFS(
    FALSE, N("Check if X1 shading is ON"),
    $S$47&lt;&gt;"x", NA(),
    FALSE, N("Check if case is 'LEFT' and x axis value less than z score"),
    AND($D$66 = "LEFT", $Q157 &lt; IF($H$66="", 0, $H$66)), $R157,
    FALSE, N("Check if case is 'RIGHT' and x axis value greater than z score"),
    AND($D$66 = "RIGHT", $Q157 &gt; IF($H$66="", 0, $H$66)), $R157,
    FALSE, N("Check if case is 'TWO' and both directions"),
    AND(
        $D$66 = "TWO",
        OR($Q157 &lt; -ABS($H$66), $Q157 &gt; ABS($H$67))
    ), $R157,
    FALSE, N("Default case: Return NA()"),
    TRUE, NA()
)</f>
        <v>0.12951759566589208</v>
      </c>
      <c r="T157" s="81" t="e" cm="1">
        <f t="array" ref="T157">_xlfn.IFS(
    FALSE, N("Check if X1 shading is ON"),
    $S$47&lt;&gt;"x", NA(),
    FALSE, N("Check if case is 'LEFT' and x axis value less than z score"),
    AND($D$67 = "LEFT", $Q157 &lt; IF($H$67="", 0, $H$67)), $R157,
    FALSE, N("Check if case is 'RIGHT' and x axis value greater than z score"),
    AND($D$67 = "RIGHT", $Q157 &gt; IF($H$67="", 0, $H$67)), $R157,
    FALSE, N("Default case: Return NA()"),
    TRUE, NA()
)</f>
        <v>#N/A</v>
      </c>
      <c r="U157" s="81" t="e" cm="1">
        <f t="array" ref="U157">_xlfn.IFS(
    FALSE, N("Check if X1 shading is ON"),
    $U$47&lt;&gt;"x", NA(),
    FALSE, N("Check if case is 'LEFT' and x axis value less than z score"),
    AND($D$70 = "LEFT", $Q157 &lt; IF($H$70="", 0, $H$70)), $R157,
    FALSE, N("Check if case is 'RIGHT' and x axis value greater than z score"),
    AND($D$70 = "RIGHT", $Q157 &gt; IF($H$70="", 0, $H$70)), $R157,
    FALSE, N("Check if case is 'TWO' and both directions"),
    AND(
        $D$70 = "TWO",
        OR($Q157 &lt; -ABS($H$70), $Q157 &gt; ABS($H$70))
    ), $R157,
    FALSE, N("Default case: Return NA()"),
    TRUE, NA()
)</f>
        <v>#N/A</v>
      </c>
      <c r="V157" s="38"/>
      <c r="W157" s="23">
        <v>0.66666666666666441</v>
      </c>
      <c r="X157" s="23">
        <v>0.22999999999999998</v>
      </c>
      <c r="Y157" s="23">
        <f t="shared" si="29"/>
        <v>0.22999999999999998</v>
      </c>
      <c r="Z157" s="23" t="str">
        <f t="shared" si="30"/>
        <v>x</v>
      </c>
    </row>
    <row r="158" spans="1:26" ht="16" x14ac:dyDescent="0.2">
      <c r="A158" s="39"/>
      <c r="B158" s="23"/>
      <c r="C158" s="39">
        <f t="shared" si="36"/>
        <v>-2</v>
      </c>
      <c r="D158" s="39" t="e">
        <f>D157</f>
        <v>#N/A</v>
      </c>
      <c r="E158" s="23">
        <v>-2</v>
      </c>
      <c r="F158" s="109">
        <f t="shared" ref="F158:F163" si="38">E158*$D$154</f>
        <v>-10</v>
      </c>
      <c r="G158" s="84" t="str">
        <f t="shared" si="37"/>
        <v>-10</v>
      </c>
      <c r="H158" s="16"/>
      <c r="I158" s="38"/>
      <c r="J158" s="38"/>
      <c r="K158" s="38"/>
      <c r="L158" s="38"/>
      <c r="M158" s="38"/>
      <c r="N158" s="38"/>
      <c r="O158" s="38"/>
      <c r="P158" s="38"/>
      <c r="Q158" s="46">
        <f t="shared" si="23"/>
        <v>1.541666666666665</v>
      </c>
      <c r="R158" s="81">
        <f t="shared" si="24"/>
        <v>0.12156495028818123</v>
      </c>
      <c r="S158" s="81" cm="1">
        <f t="array" ref="S158">_xlfn.IFS(
    FALSE, N("Check if X1 shading is ON"),
    $S$47&lt;&gt;"x", NA(),
    FALSE, N("Check if case is 'LEFT' and x axis value less than z score"),
    AND($D$66 = "LEFT", $Q158 &lt; IF($H$66="", 0, $H$66)), $R158,
    FALSE, N("Check if case is 'RIGHT' and x axis value greater than z score"),
    AND($D$66 = "RIGHT", $Q158 &gt; IF($H$66="", 0, $H$66)), $R158,
    FALSE, N("Check if case is 'TWO' and both directions"),
    AND(
        $D$66 = "TWO",
        OR($Q158 &lt; -ABS($H$66), $Q158 &gt; ABS($H$67))
    ), $R158,
    FALSE, N("Default case: Return NA()"),
    TRUE, NA()
)</f>
        <v>0.12156495028818123</v>
      </c>
      <c r="T158" s="81" t="e" cm="1">
        <f t="array" ref="T158">_xlfn.IFS(
    FALSE, N("Check if X1 shading is ON"),
    $S$47&lt;&gt;"x", NA(),
    FALSE, N("Check if case is 'LEFT' and x axis value less than z score"),
    AND($D$67 = "LEFT", $Q158 &lt; IF($H$67="", 0, $H$67)), $R158,
    FALSE, N("Check if case is 'RIGHT' and x axis value greater than z score"),
    AND($D$67 = "RIGHT", $Q158 &gt; IF($H$67="", 0, $H$67)), $R158,
    FALSE, N("Default case: Return NA()"),
    TRUE, NA()
)</f>
        <v>#N/A</v>
      </c>
      <c r="U158" s="81" t="e" cm="1">
        <f t="array" ref="U158">_xlfn.IFS(
    FALSE, N("Check if X1 shading is ON"),
    $U$47&lt;&gt;"x", NA(),
    FALSE, N("Check if case is 'LEFT' and x axis value less than z score"),
    AND($D$70 = "LEFT", $Q158 &lt; IF($H$70="", 0, $H$70)), $R158,
    FALSE, N("Check if case is 'RIGHT' and x axis value greater than z score"),
    AND($D$70 = "RIGHT", $Q158 &gt; IF($H$70="", 0, $H$70)), $R158,
    FALSE, N("Check if case is 'TWO' and both directions"),
    AND(
        $D$70 = "TWO",
        OR($Q158 &lt; -ABS($H$70), $Q158 &gt; ABS($H$70))
    ), $R158,
    FALSE, N("Default case: Return NA()"),
    TRUE, NA()
)</f>
        <v>#N/A</v>
      </c>
      <c r="V158" s="38"/>
      <c r="W158" s="23">
        <v>0.83333333333333093</v>
      </c>
      <c r="X158" s="23">
        <v>0.22999999999999998</v>
      </c>
      <c r="Y158" s="23">
        <f t="shared" si="29"/>
        <v>0.22999999999999998</v>
      </c>
      <c r="Z158" s="23" t="str">
        <f t="shared" si="30"/>
        <v>x</v>
      </c>
    </row>
    <row r="159" spans="1:26" ht="16" x14ac:dyDescent="0.2">
      <c r="A159" s="39"/>
      <c r="B159" s="23"/>
      <c r="C159" s="39">
        <f t="shared" si="36"/>
        <v>-1</v>
      </c>
      <c r="D159" s="39" t="e">
        <f t="shared" ref="D159:D161" si="39">D158</f>
        <v>#N/A</v>
      </c>
      <c r="E159" s="23">
        <v>-1</v>
      </c>
      <c r="F159" s="109">
        <f t="shared" si="38"/>
        <v>-5</v>
      </c>
      <c r="G159" s="84" t="str">
        <f t="shared" si="37"/>
        <v>-5</v>
      </c>
      <c r="H159" s="16"/>
      <c r="I159" s="38"/>
      <c r="J159" s="38"/>
      <c r="K159" s="38"/>
      <c r="L159" s="38"/>
      <c r="M159" s="38"/>
      <c r="N159" s="38"/>
      <c r="O159" s="38"/>
      <c r="P159" s="38"/>
      <c r="Q159" s="46">
        <f t="shared" si="23"/>
        <v>1.5833333333333317</v>
      </c>
      <c r="R159" s="81">
        <f t="shared" si="24"/>
        <v>0.11390269412019215</v>
      </c>
      <c r="S159" s="81" cm="1">
        <f t="array" ref="S159">_xlfn.IFS(
    FALSE, N("Check if X1 shading is ON"),
    $S$47&lt;&gt;"x", NA(),
    FALSE, N("Check if case is 'LEFT' and x axis value less than z score"),
    AND($D$66 = "LEFT", $Q159 &lt; IF($H$66="", 0, $H$66)), $R159,
    FALSE, N("Check if case is 'RIGHT' and x axis value greater than z score"),
    AND($D$66 = "RIGHT", $Q159 &gt; IF($H$66="", 0, $H$66)), $R159,
    FALSE, N("Check if case is 'TWO' and both directions"),
    AND(
        $D$66 = "TWO",
        OR($Q159 &lt; -ABS($H$66), $Q159 &gt; ABS($H$67))
    ), $R159,
    FALSE, N("Default case: Return NA()"),
    TRUE, NA()
)</f>
        <v>0.11390269412019215</v>
      </c>
      <c r="T159" s="81" t="e" cm="1">
        <f t="array" ref="T159">_xlfn.IFS(
    FALSE, N("Check if X1 shading is ON"),
    $S$47&lt;&gt;"x", NA(),
    FALSE, N("Check if case is 'LEFT' and x axis value less than z score"),
    AND($D$67 = "LEFT", $Q159 &lt; IF($H$67="", 0, $H$67)), $R159,
    FALSE, N("Check if case is 'RIGHT' and x axis value greater than z score"),
    AND($D$67 = "RIGHT", $Q159 &gt; IF($H$67="", 0, $H$67)), $R159,
    FALSE, N("Default case: Return NA()"),
    TRUE, NA()
)</f>
        <v>#N/A</v>
      </c>
      <c r="U159" s="81" t="e" cm="1">
        <f t="array" ref="U159">_xlfn.IFS(
    FALSE, N("Check if X1 shading is ON"),
    $U$47&lt;&gt;"x", NA(),
    FALSE, N("Check if case is 'LEFT' and x axis value less than z score"),
    AND($D$70 = "LEFT", $Q159 &lt; IF($H$70="", 0, $H$70)), $R159,
    FALSE, N("Check if case is 'RIGHT' and x axis value greater than z score"),
    AND($D$70 = "RIGHT", $Q159 &gt; IF($H$70="", 0, $H$70)), $R159,
    FALSE, N("Check if case is 'TWO' and both directions"),
    AND(
        $D$70 = "TWO",
        OR($Q159 &lt; -ABS($H$70), $Q159 &gt; ABS($H$70))
    ), $R159,
    FALSE, N("Default case: Return NA()"),
    TRUE, NA()
)</f>
        <v>#N/A</v>
      </c>
      <c r="V159" s="38"/>
      <c r="W159" s="23">
        <v>-0.83333333333333526</v>
      </c>
      <c r="X159" s="23">
        <v>0.254</v>
      </c>
      <c r="Y159" s="23">
        <f t="shared" si="29"/>
        <v>0.254</v>
      </c>
      <c r="Z159" s="23" t="str">
        <f t="shared" si="30"/>
        <v>x</v>
      </c>
    </row>
    <row r="160" spans="1:26" ht="16" x14ac:dyDescent="0.2">
      <c r="A160" s="39"/>
      <c r="B160" s="23"/>
      <c r="C160" s="39">
        <f t="shared" si="36"/>
        <v>0</v>
      </c>
      <c r="D160" s="39" t="e">
        <f t="shared" si="39"/>
        <v>#N/A</v>
      </c>
      <c r="E160" s="48">
        <v>0</v>
      </c>
      <c r="F160" s="109">
        <f t="shared" si="38"/>
        <v>0</v>
      </c>
      <c r="G160" s="84" t="str">
        <f t="shared" si="37"/>
        <v>0</v>
      </c>
      <c r="H160" s="16"/>
      <c r="I160" s="38"/>
      <c r="J160" s="38"/>
      <c r="K160" s="38"/>
      <c r="L160" s="38"/>
      <c r="M160" s="38"/>
      <c r="N160" s="38"/>
      <c r="O160" s="38"/>
      <c r="P160" s="38"/>
      <c r="Q160" s="46">
        <f t="shared" si="23"/>
        <v>1.6249999999999984</v>
      </c>
      <c r="R160" s="81">
        <f t="shared" si="24"/>
        <v>0.10653826813058534</v>
      </c>
      <c r="S160" s="81" cm="1">
        <f t="array" ref="S160">_xlfn.IFS(
    FALSE, N("Check if X1 shading is ON"),
    $S$47&lt;&gt;"x", NA(),
    FALSE, N("Check if case is 'LEFT' and x axis value less than z score"),
    AND($D$66 = "LEFT", $Q160 &lt; IF($H$66="", 0, $H$66)), $R160,
    FALSE, N("Check if case is 'RIGHT' and x axis value greater than z score"),
    AND($D$66 = "RIGHT", $Q160 &gt; IF($H$66="", 0, $H$66)), $R160,
    FALSE, N("Check if case is 'TWO' and both directions"),
    AND(
        $D$66 = "TWO",
        OR($Q160 &lt; -ABS($H$66), $Q160 &gt; ABS($H$67))
    ), $R160,
    FALSE, N("Default case: Return NA()"),
    TRUE, NA()
)</f>
        <v>0.10653826813058534</v>
      </c>
      <c r="T160" s="81" t="e" cm="1">
        <f t="array" ref="T160">_xlfn.IFS(
    FALSE, N("Check if X1 shading is ON"),
    $S$47&lt;&gt;"x", NA(),
    FALSE, N("Check if case is 'LEFT' and x axis value less than z score"),
    AND($D$67 = "LEFT", $Q160 &lt; IF($H$67="", 0, $H$67)), $R160,
    FALSE, N("Check if case is 'RIGHT' and x axis value greater than z score"),
    AND($D$67 = "RIGHT", $Q160 &gt; IF($H$67="", 0, $H$67)), $R160,
    FALSE, N("Default case: Return NA()"),
    TRUE, NA()
)</f>
        <v>#N/A</v>
      </c>
      <c r="U160" s="81" t="e" cm="1">
        <f t="array" ref="U160">_xlfn.IFS(
    FALSE, N("Check if X1 shading is ON"),
    $U$47&lt;&gt;"x", NA(),
    FALSE, N("Check if case is 'LEFT' and x axis value less than z score"),
    AND($D$70 = "LEFT", $Q160 &lt; IF($H$70="", 0, $H$70)), $R160,
    FALSE, N("Check if case is 'RIGHT' and x axis value greater than z score"),
    AND($D$70 = "RIGHT", $Q160 &gt; IF($H$70="", 0, $H$70)), $R160,
    FALSE, N("Check if case is 'TWO' and both directions"),
    AND(
        $D$70 = "TWO",
        OR($Q160 &lt; -ABS($H$70), $Q160 &gt; ABS($H$70))
    ), $R160,
    FALSE, N("Default case: Return NA()"),
    TRUE, NA()
)</f>
        <v>#N/A</v>
      </c>
      <c r="V160" s="38"/>
      <c r="W160" s="23">
        <v>-0.66666666666666874</v>
      </c>
      <c r="X160" s="23">
        <v>0.254</v>
      </c>
      <c r="Y160" s="23">
        <f t="shared" si="29"/>
        <v>0.254</v>
      </c>
      <c r="Z160" s="23" t="str">
        <f t="shared" si="30"/>
        <v>x</v>
      </c>
    </row>
    <row r="161" spans="1:26" ht="16" x14ac:dyDescent="0.2">
      <c r="A161" s="39"/>
      <c r="B161" s="23"/>
      <c r="C161" s="39">
        <f t="shared" si="36"/>
        <v>1</v>
      </c>
      <c r="D161" s="39" t="e">
        <f t="shared" si="39"/>
        <v>#N/A</v>
      </c>
      <c r="E161" s="48">
        <v>1</v>
      </c>
      <c r="F161" s="109">
        <f t="shared" si="38"/>
        <v>5</v>
      </c>
      <c r="G161" s="84" t="str">
        <f t="shared" si="37"/>
        <v>+5</v>
      </c>
      <c r="H161" s="16"/>
      <c r="I161" s="38"/>
      <c r="J161" s="38"/>
      <c r="K161" s="38"/>
      <c r="L161" s="38"/>
      <c r="M161" s="38"/>
      <c r="N161" s="38"/>
      <c r="O161" s="38"/>
      <c r="P161" s="38"/>
      <c r="Q161" s="46">
        <f t="shared" si="23"/>
        <v>1.6666666666666652</v>
      </c>
      <c r="R161" s="81">
        <f t="shared" si="24"/>
        <v>9.9477138792748943E-2</v>
      </c>
      <c r="S161" s="81" cm="1">
        <f t="array" ref="S161">_xlfn.IFS(
    FALSE, N("Check if X1 shading is ON"),
    $S$47&lt;&gt;"x", NA(),
    FALSE, N("Check if case is 'LEFT' and x axis value less than z score"),
    AND($D$66 = "LEFT", $Q161 &lt; IF($H$66="", 0, $H$66)), $R161,
    FALSE, N("Check if case is 'RIGHT' and x axis value greater than z score"),
    AND($D$66 = "RIGHT", $Q161 &gt; IF($H$66="", 0, $H$66)), $R161,
    FALSE, N("Check if case is 'TWO' and both directions"),
    AND(
        $D$66 = "TWO",
        OR($Q161 &lt; -ABS($H$66), $Q161 &gt; ABS($H$67))
    ), $R161,
    FALSE, N("Default case: Return NA()"),
    TRUE, NA()
)</f>
        <v>9.9477138792748943E-2</v>
      </c>
      <c r="T161" s="81" t="e" cm="1">
        <f t="array" ref="T161">_xlfn.IFS(
    FALSE, N("Check if X1 shading is ON"),
    $S$47&lt;&gt;"x", NA(),
    FALSE, N("Check if case is 'LEFT' and x axis value less than z score"),
    AND($D$67 = "LEFT", $Q161 &lt; IF($H$67="", 0, $H$67)), $R161,
    FALSE, N("Check if case is 'RIGHT' and x axis value greater than z score"),
    AND($D$67 = "RIGHT", $Q161 &gt; IF($H$67="", 0, $H$67)), $R161,
    FALSE, N("Default case: Return NA()"),
    TRUE, NA()
)</f>
        <v>#N/A</v>
      </c>
      <c r="U161" s="81" t="e" cm="1">
        <f t="array" ref="U161">_xlfn.IFS(
    FALSE, N("Check if X1 shading is ON"),
    $U$47&lt;&gt;"x", NA(),
    FALSE, N("Check if case is 'LEFT' and x axis value less than z score"),
    AND($D$70 = "LEFT", $Q161 &lt; IF($H$70="", 0, $H$70)), $R161,
    FALSE, N("Check if case is 'RIGHT' and x axis value greater than z score"),
    AND($D$70 = "RIGHT", $Q161 &gt; IF($H$70="", 0, $H$70)), $R161,
    FALSE, N("Check if case is 'TWO' and both directions"),
    AND(
        $D$70 = "TWO",
        OR($Q161 &lt; -ABS($H$70), $Q161 &gt; ABS($H$70))
    ), $R161,
    FALSE, N("Default case: Return NA()"),
    TRUE, NA()
)</f>
        <v>#N/A</v>
      </c>
      <c r="V161" s="38"/>
      <c r="W161" s="23">
        <v>-0.50000000000000222</v>
      </c>
      <c r="X161" s="23">
        <v>0.254</v>
      </c>
      <c r="Y161" s="23">
        <f t="shared" si="29"/>
        <v>0.254</v>
      </c>
      <c r="Z161" s="23" t="str">
        <f t="shared" si="30"/>
        <v>x</v>
      </c>
    </row>
    <row r="162" spans="1:26" ht="16" x14ac:dyDescent="0.2">
      <c r="A162" s="39"/>
      <c r="B162" s="23"/>
      <c r="C162" s="39">
        <f>C119</f>
        <v>2</v>
      </c>
      <c r="D162" s="39" t="e">
        <f>D161</f>
        <v>#N/A</v>
      </c>
      <c r="E162" s="48">
        <v>2</v>
      </c>
      <c r="F162" s="109">
        <f t="shared" si="38"/>
        <v>10</v>
      </c>
      <c r="G162" s="84" t="str">
        <f t="shared" si="37"/>
        <v>+10</v>
      </c>
      <c r="H162" s="16"/>
      <c r="I162" s="38"/>
      <c r="J162" s="38"/>
      <c r="K162" s="38"/>
      <c r="L162" s="38"/>
      <c r="M162" s="38"/>
      <c r="N162" s="38"/>
      <c r="O162" s="38"/>
      <c r="P162" s="38"/>
      <c r="Q162" s="46">
        <f t="shared" si="23"/>
        <v>1.7083333333333319</v>
      </c>
      <c r="R162" s="81">
        <f t="shared" si="24"/>
        <v>9.2722889001515929E-2</v>
      </c>
      <c r="S162" s="81" cm="1">
        <f t="array" ref="S162">_xlfn.IFS(
    FALSE, N("Check if X1 shading is ON"),
    $S$47&lt;&gt;"x", NA(),
    FALSE, N("Check if case is 'LEFT' and x axis value less than z score"),
    AND($D$66 = "LEFT", $Q162 &lt; IF($H$66="", 0, $H$66)), $R162,
    FALSE, N("Check if case is 'RIGHT' and x axis value greater than z score"),
    AND($D$66 = "RIGHT", $Q162 &gt; IF($H$66="", 0, $H$66)), $R162,
    FALSE, N("Check if case is 'TWO' and both directions"),
    AND(
        $D$66 = "TWO",
        OR($Q162 &lt; -ABS($H$66), $Q162 &gt; ABS($H$67))
    ), $R162,
    FALSE, N("Default case: Return NA()"),
    TRUE, NA()
)</f>
        <v>9.2722889001515929E-2</v>
      </c>
      <c r="T162" s="81" t="e" cm="1">
        <f t="array" ref="T162">_xlfn.IFS(
    FALSE, N("Check if X1 shading is ON"),
    $S$47&lt;&gt;"x", NA(),
    FALSE, N("Check if case is 'LEFT' and x axis value less than z score"),
    AND($D$67 = "LEFT", $Q162 &lt; IF($H$67="", 0, $H$67)), $R162,
    FALSE, N("Check if case is 'RIGHT' and x axis value greater than z score"),
    AND($D$67 = "RIGHT", $Q162 &gt; IF($H$67="", 0, $H$67)), $R162,
    FALSE, N("Default case: Return NA()"),
    TRUE, NA()
)</f>
        <v>#N/A</v>
      </c>
      <c r="U162" s="81" t="e" cm="1">
        <f t="array" ref="U162">_xlfn.IFS(
    FALSE, N("Check if X1 shading is ON"),
    $U$47&lt;&gt;"x", NA(),
    FALSE, N("Check if case is 'LEFT' and x axis value less than z score"),
    AND($D$70 = "LEFT", $Q162 &lt; IF($H$70="", 0, $H$70)), $R162,
    FALSE, N("Check if case is 'RIGHT' and x axis value greater than z score"),
    AND($D$70 = "RIGHT", $Q162 &gt; IF($H$70="", 0, $H$70)), $R162,
    FALSE, N("Check if case is 'TWO' and both directions"),
    AND(
        $D$70 = "TWO",
        OR($Q162 &lt; -ABS($H$70), $Q162 &gt; ABS($H$70))
    ), $R162,
    FALSE, N("Default case: Return NA()"),
    TRUE, NA()
)</f>
        <v>#N/A</v>
      </c>
      <c r="V162" s="38"/>
      <c r="W162" s="23">
        <v>-0.33333333333333548</v>
      </c>
      <c r="X162" s="23">
        <v>0.254</v>
      </c>
      <c r="Y162" s="23">
        <f t="shared" si="29"/>
        <v>0.254</v>
      </c>
      <c r="Z162" s="23" t="str">
        <f t="shared" si="30"/>
        <v>x</v>
      </c>
    </row>
    <row r="163" spans="1:26" ht="16" x14ac:dyDescent="0.2">
      <c r="A163" s="39"/>
      <c r="B163" s="23"/>
      <c r="C163" s="39">
        <f>C120</f>
        <v>3</v>
      </c>
      <c r="D163" s="39" t="e">
        <f>D162</f>
        <v>#N/A</v>
      </c>
      <c r="E163" s="48">
        <v>3</v>
      </c>
      <c r="F163" s="109">
        <f t="shared" si="38"/>
        <v>15</v>
      </c>
      <c r="G163" s="84" t="str">
        <f t="shared" si="37"/>
        <v>+15</v>
      </c>
      <c r="H163" s="38"/>
      <c r="I163" s="38"/>
      <c r="J163" s="38"/>
      <c r="K163" s="38"/>
      <c r="L163" s="38"/>
      <c r="M163" s="38"/>
      <c r="N163" s="38"/>
      <c r="O163" s="38"/>
      <c r="P163" s="38"/>
      <c r="Q163" s="46">
        <f t="shared" si="23"/>
        <v>1.7499999999999987</v>
      </c>
      <c r="R163" s="81">
        <f t="shared" si="24"/>
        <v>8.6277318826511712E-2</v>
      </c>
      <c r="S163" s="81" cm="1">
        <f t="array" ref="S163">_xlfn.IFS(
    FALSE, N("Check if X1 shading is ON"),
    $S$47&lt;&gt;"x", NA(),
    FALSE, N("Check if case is 'LEFT' and x axis value less than z score"),
    AND($D$66 = "LEFT", $Q163 &lt; IF($H$66="", 0, $H$66)), $R163,
    FALSE, N("Check if case is 'RIGHT' and x axis value greater than z score"),
    AND($D$66 = "RIGHT", $Q163 &gt; IF($H$66="", 0, $H$66)), $R163,
    FALSE, N("Check if case is 'TWO' and both directions"),
    AND(
        $D$66 = "TWO",
        OR($Q163 &lt; -ABS($H$66), $Q163 &gt; ABS($H$67))
    ), $R163,
    FALSE, N("Default case: Return NA()"),
    TRUE, NA()
)</f>
        <v>8.6277318826511712E-2</v>
      </c>
      <c r="T163" s="81" t="e" cm="1">
        <f t="array" ref="T163">_xlfn.IFS(
    FALSE, N("Check if X1 shading is ON"),
    $S$47&lt;&gt;"x", NA(),
    FALSE, N("Check if case is 'LEFT' and x axis value less than z score"),
    AND($D$67 = "LEFT", $Q163 &lt; IF($H$67="", 0, $H$67)), $R163,
    FALSE, N("Check if case is 'RIGHT' and x axis value greater than z score"),
    AND($D$67 = "RIGHT", $Q163 &gt; IF($H$67="", 0, $H$67)), $R163,
    FALSE, N("Default case: Return NA()"),
    TRUE, NA()
)</f>
        <v>#N/A</v>
      </c>
      <c r="U163" s="81" t="e" cm="1">
        <f t="array" ref="U163">_xlfn.IFS(
    FALSE, N("Check if X1 shading is ON"),
    $U$47&lt;&gt;"x", NA(),
    FALSE, N("Check if case is 'LEFT' and x axis value less than z score"),
    AND($D$70 = "LEFT", $Q163 &lt; IF($H$70="", 0, $H$70)), $R163,
    FALSE, N("Check if case is 'RIGHT' and x axis value greater than z score"),
    AND($D$70 = "RIGHT", $Q163 &gt; IF($H$70="", 0, $H$70)), $R163,
    FALSE, N("Check if case is 'TWO' and both directions"),
    AND(
        $D$70 = "TWO",
        OR($Q163 &lt; -ABS($H$70), $Q163 &gt; ABS($H$70))
    ), $R163,
    FALSE, N("Default case: Return NA()"),
    TRUE, NA()
)</f>
        <v>#N/A</v>
      </c>
      <c r="V163" s="38"/>
      <c r="W163" s="23">
        <v>-0.16666666666666879</v>
      </c>
      <c r="X163" s="23">
        <v>0.254</v>
      </c>
      <c r="Y163" s="23">
        <f t="shared" si="29"/>
        <v>0.254</v>
      </c>
      <c r="Z163" s="23" t="str">
        <f t="shared" si="30"/>
        <v>x</v>
      </c>
    </row>
    <row r="164" spans="1:26" ht="19" x14ac:dyDescent="0.25">
      <c r="A164" s="78" t="s">
        <v>413</v>
      </c>
      <c r="B164" s="23"/>
      <c r="C164" s="23"/>
      <c r="D164" s="39"/>
      <c r="E164" s="39"/>
      <c r="F164" s="39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46">
        <f t="shared" si="23"/>
        <v>1.7916666666666654</v>
      </c>
      <c r="R164" s="81">
        <f t="shared" si="24"/>
        <v>8.014055443826619E-2</v>
      </c>
      <c r="S164" s="81" cm="1">
        <f t="array" ref="S164">_xlfn.IFS(
    FALSE, N("Check if X1 shading is ON"),
    $S$47&lt;&gt;"x", NA(),
    FALSE, N("Check if case is 'LEFT' and x axis value less than z score"),
    AND($D$66 = "LEFT", $Q164 &lt; IF($H$66="", 0, $H$66)), $R164,
    FALSE, N("Check if case is 'RIGHT' and x axis value greater than z score"),
    AND($D$66 = "RIGHT", $Q164 &gt; IF($H$66="", 0, $H$66)), $R164,
    FALSE, N("Check if case is 'TWO' and both directions"),
    AND(
        $D$66 = "TWO",
        OR($Q164 &lt; -ABS($H$66), $Q164 &gt; ABS($H$67))
    ), $R164,
    FALSE, N("Default case: Return NA()"),
    TRUE, NA()
)</f>
        <v>8.014055443826619E-2</v>
      </c>
      <c r="T164" s="81" t="e" cm="1">
        <f t="array" ref="T164">_xlfn.IFS(
    FALSE, N("Check if X1 shading is ON"),
    $S$47&lt;&gt;"x", NA(),
    FALSE, N("Check if case is 'LEFT' and x axis value less than z score"),
    AND($D$67 = "LEFT", $Q164 &lt; IF($H$67="", 0, $H$67)), $R164,
    FALSE, N("Check if case is 'RIGHT' and x axis value greater than z score"),
    AND($D$67 = "RIGHT", $Q164 &gt; IF($H$67="", 0, $H$67)), $R164,
    FALSE, N("Default case: Return NA()"),
    TRUE, NA()
)</f>
        <v>#N/A</v>
      </c>
      <c r="U164" s="81" t="e" cm="1">
        <f t="array" ref="U164">_xlfn.IFS(
    FALSE, N("Check if X1 shading is ON"),
    $U$47&lt;&gt;"x", NA(),
    FALSE, N("Check if case is 'LEFT' and x axis value less than z score"),
    AND($D$70 = "LEFT", $Q164 &lt; IF($H$70="", 0, $H$70)), $R164,
    FALSE, N("Check if case is 'RIGHT' and x axis value greater than z score"),
    AND($D$70 = "RIGHT", $Q164 &gt; IF($H$70="", 0, $H$70)), $R164,
    FALSE, N("Check if case is 'TWO' and both directions"),
    AND(
        $D$70 = "TWO",
        OR($Q164 &lt; -ABS($H$70), $Q164 &gt; ABS($H$70))
    ), $R164,
    FALSE, N("Default case: Return NA()"),
    TRUE, NA()
)</f>
        <v>#N/A</v>
      </c>
      <c r="V164" s="38"/>
      <c r="W164" s="23">
        <v>0.16666666666666449</v>
      </c>
      <c r="X164" s="23">
        <v>0.254</v>
      </c>
      <c r="Y164" s="23">
        <f t="shared" si="29"/>
        <v>0.254</v>
      </c>
      <c r="Z164" s="23" t="str">
        <f t="shared" si="30"/>
        <v>x</v>
      </c>
    </row>
    <row r="165" spans="1:26" ht="34" x14ac:dyDescent="0.2">
      <c r="A165" s="44" t="s">
        <v>289</v>
      </c>
      <c r="B165" s="5" t="s">
        <v>290</v>
      </c>
      <c r="C165" s="45" t="str">
        <f>LEFT(A164,6)&amp;" "&amp;$B$66&amp;" axis"</f>
        <v>X3 raw normal pop axis</v>
      </c>
      <c r="D165" s="45" t="str">
        <f>$B$61&amp;" y"</f>
        <v>normal pop y</v>
      </c>
      <c r="E165" s="44" t="str">
        <f>$B$61&amp;" raw labels"</f>
        <v>normal pop raw labels</v>
      </c>
      <c r="F165" s="39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46">
        <f t="shared" si="23"/>
        <v>1.8333333333333321</v>
      </c>
      <c r="R165" s="81">
        <f t="shared" si="24"/>
        <v>7.4311163558993254E-2</v>
      </c>
      <c r="S165" s="81" cm="1">
        <f t="array" ref="S165">_xlfn.IFS(
    FALSE, N("Check if X1 shading is ON"),
    $S$47&lt;&gt;"x", NA(),
    FALSE, N("Check if case is 'LEFT' and x axis value less than z score"),
    AND($D$66 = "LEFT", $Q165 &lt; IF($H$66="", 0, $H$66)), $R165,
    FALSE, N("Check if case is 'RIGHT' and x axis value greater than z score"),
    AND($D$66 = "RIGHT", $Q165 &gt; IF($H$66="", 0, $H$66)), $R165,
    FALSE, N("Check if case is 'TWO' and both directions"),
    AND(
        $D$66 = "TWO",
        OR($Q165 &lt; -ABS($H$66), $Q165 &gt; ABS($H$67))
    ), $R165,
    FALSE, N("Default case: Return NA()"),
    TRUE, NA()
)</f>
        <v>7.4311163558993254E-2</v>
      </c>
      <c r="T165" s="81" t="e" cm="1">
        <f t="array" ref="T165">_xlfn.IFS(
    FALSE, N("Check if X1 shading is ON"),
    $S$47&lt;&gt;"x", NA(),
    FALSE, N("Check if case is 'LEFT' and x axis value less than z score"),
    AND($D$67 = "LEFT", $Q165 &lt; IF($H$67="", 0, $H$67)), $R165,
    FALSE, N("Check if case is 'RIGHT' and x axis value greater than z score"),
    AND($D$67 = "RIGHT", $Q165 &gt; IF($H$67="", 0, $H$67)), $R165,
    FALSE, N("Default case: Return NA()"),
    TRUE, NA()
)</f>
        <v>#N/A</v>
      </c>
      <c r="U165" s="81" t="e" cm="1">
        <f t="array" ref="U165">_xlfn.IFS(
    FALSE, N("Check if X1 shading is ON"),
    $U$47&lt;&gt;"x", NA(),
    FALSE, N("Check if case is 'LEFT' and x axis value less than z score"),
    AND($D$70 = "LEFT", $Q165 &lt; IF($H$70="", 0, $H$70)), $R165,
    FALSE, N("Check if case is 'RIGHT' and x axis value greater than z score"),
    AND($D$70 = "RIGHT", $Q165 &gt; IF($H$70="", 0, $H$70)), $R165,
    FALSE, N("Check if case is 'TWO' and both directions"),
    AND(
        $D$70 = "TWO",
        OR($Q165 &lt; -ABS($H$70), $Q165 &gt; ABS($H$70))
    ), $R165,
    FALSE, N("Default case: Return NA()"),
    TRUE, NA()
)</f>
        <v>#N/A</v>
      </c>
      <c r="V165" s="38"/>
      <c r="W165" s="23">
        <v>0.33333333333333115</v>
      </c>
      <c r="X165" s="23">
        <v>0.254</v>
      </c>
      <c r="Y165" s="23">
        <f t="shared" si="29"/>
        <v>0.254</v>
      </c>
      <c r="Z165" s="23" t="str">
        <f t="shared" si="30"/>
        <v>x</v>
      </c>
    </row>
    <row r="166" spans="1:26" ht="17" x14ac:dyDescent="0.2">
      <c r="A166" s="39" t="str">
        <f>L58</f>
        <v>x</v>
      </c>
      <c r="B166" s="23">
        <v>-0.2</v>
      </c>
      <c r="C166" s="39">
        <f t="shared" ref="C166:C173" si="40">C113</f>
        <v>-4</v>
      </c>
      <c r="D166" s="39">
        <f>IF(
    $A$166="x",
    $B$166,
    NA()
)</f>
        <v>-0.2</v>
      </c>
      <c r="E166" s="83" t="str">
        <f>IF(E167="","","raw scale")</f>
        <v>raw scale</v>
      </c>
      <c r="F166" s="39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46">
        <f t="shared" si="23"/>
        <v>1.8749999999999989</v>
      </c>
      <c r="R166" s="81">
        <f t="shared" si="24"/>
        <v>6.8786275826692042E-2</v>
      </c>
      <c r="S166" s="81" cm="1">
        <f t="array" ref="S166">_xlfn.IFS(
    FALSE, N("Check if X1 shading is ON"),
    $S$47&lt;&gt;"x", NA(),
    FALSE, N("Check if case is 'LEFT' and x axis value less than z score"),
    AND($D$66 = "LEFT", $Q166 &lt; IF($H$66="", 0, $H$66)), $R166,
    FALSE, N("Check if case is 'RIGHT' and x axis value greater than z score"),
    AND($D$66 = "RIGHT", $Q166 &gt; IF($H$66="", 0, $H$66)), $R166,
    FALSE, N("Check if case is 'TWO' and both directions"),
    AND(
        $D$66 = "TWO",
        OR($Q166 &lt; -ABS($H$66), $Q166 &gt; ABS($H$67))
    ), $R166,
    FALSE, N("Default case: Return NA()"),
    TRUE, NA()
)</f>
        <v>6.8786275826692042E-2</v>
      </c>
      <c r="T166" s="81" t="e" cm="1">
        <f t="array" ref="T166">_xlfn.IFS(
    FALSE, N("Check if X1 shading is ON"),
    $S$47&lt;&gt;"x", NA(),
    FALSE, N("Check if case is 'LEFT' and x axis value less than z score"),
    AND($D$67 = "LEFT", $Q166 &lt; IF($H$67="", 0, $H$67)), $R166,
    FALSE, N("Check if case is 'RIGHT' and x axis value greater than z score"),
    AND($D$67 = "RIGHT", $Q166 &gt; IF($H$67="", 0, $H$67)), $R166,
    FALSE, N("Default case: Return NA()"),
    TRUE, NA()
)</f>
        <v>#N/A</v>
      </c>
      <c r="U166" s="81" t="e" cm="1">
        <f t="array" ref="U166">_xlfn.IFS(
    FALSE, N("Check if X1 shading is ON"),
    $U$47&lt;&gt;"x", NA(),
    FALSE, N("Check if case is 'LEFT' and x axis value less than z score"),
    AND($D$70 = "LEFT", $Q166 &lt; IF($H$70="", 0, $H$70)), $R166,
    FALSE, N("Check if case is 'RIGHT' and x axis value greater than z score"),
    AND($D$70 = "RIGHT", $Q166 &gt; IF($H$70="", 0, $H$70)), $R166,
    FALSE, N("Check if case is 'TWO' and both directions"),
    AND(
        $D$70 = "TWO",
        OR($Q166 &lt; -ABS($H$70), $Q166 &gt; ABS($H$70))
    ), $R166,
    FALSE, N("Default case: Return NA()"),
    TRUE, NA()
)</f>
        <v>#N/A</v>
      </c>
      <c r="V166" s="38"/>
      <c r="W166" s="23">
        <v>0.49999999999999789</v>
      </c>
      <c r="X166" s="23">
        <v>0.254</v>
      </c>
      <c r="Y166" s="23">
        <f t="shared" si="29"/>
        <v>0.254</v>
      </c>
      <c r="Z166" s="23" t="str">
        <f t="shared" si="30"/>
        <v>x</v>
      </c>
    </row>
    <row r="167" spans="1:26" ht="16" x14ac:dyDescent="0.2">
      <c r="A167" s="39"/>
      <c r="B167" s="23"/>
      <c r="C167" s="39">
        <f t="shared" si="40"/>
        <v>-3</v>
      </c>
      <c r="D167" s="39">
        <f t="shared" ref="D167:D173" si="41">IF(
    $A$166="x",
    $B$166,
    NA()
)</f>
        <v>-0.2</v>
      </c>
      <c r="E167" s="84" t="str">
        <f t="shared" ref="E167:E173" si="42">IFERROR(
    TEXT(
        E$70 + $C167 * F$70,
        IF(
            $L$61 = 0,
            "#,##0",
            "#,##0." &amp; REPT("0", $L$61)
        )
    ),
    ""
)</f>
        <v>63</v>
      </c>
      <c r="F167" s="39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46">
        <f t="shared" si="23"/>
        <v>1.9166666666666656</v>
      </c>
      <c r="R167" s="81">
        <f t="shared" si="24"/>
        <v>6.3561706516962482E-2</v>
      </c>
      <c r="S167" s="81" cm="1">
        <f t="array" ref="S167">_xlfn.IFS(
    FALSE, N("Check if X1 shading is ON"),
    $S$47&lt;&gt;"x", NA(),
    FALSE, N("Check if case is 'LEFT' and x axis value less than z score"),
    AND($D$66 = "LEFT", $Q167 &lt; IF($H$66="", 0, $H$66)), $R167,
    FALSE, N("Check if case is 'RIGHT' and x axis value greater than z score"),
    AND($D$66 = "RIGHT", $Q167 &gt; IF($H$66="", 0, $H$66)), $R167,
    FALSE, N("Check if case is 'TWO' and both directions"),
    AND(
        $D$66 = "TWO",
        OR($Q167 &lt; -ABS($H$66), $Q167 &gt; ABS($H$67))
    ), $R167,
    FALSE, N("Default case: Return NA()"),
    TRUE, NA()
)</f>
        <v>6.3561706516962482E-2</v>
      </c>
      <c r="T167" s="81" t="e" cm="1">
        <f t="array" ref="T167">_xlfn.IFS(
    FALSE, N("Check if X1 shading is ON"),
    $S$47&lt;&gt;"x", NA(),
    FALSE, N("Check if case is 'LEFT' and x axis value less than z score"),
    AND($D$67 = "LEFT", $Q167 &lt; IF($H$67="", 0, $H$67)), $R167,
    FALSE, N("Check if case is 'RIGHT' and x axis value greater than z score"),
    AND($D$67 = "RIGHT", $Q167 &gt; IF($H$67="", 0, $H$67)), $R167,
    FALSE, N("Default case: Return NA()"),
    TRUE, NA()
)</f>
        <v>#N/A</v>
      </c>
      <c r="U167" s="81" t="e" cm="1">
        <f t="array" ref="U167">_xlfn.IFS(
    FALSE, N("Check if X1 shading is ON"),
    $U$47&lt;&gt;"x", NA(),
    FALSE, N("Check if case is 'LEFT' and x axis value less than z score"),
    AND($D$70 = "LEFT", $Q167 &lt; IF($H$70="", 0, $H$70)), $R167,
    FALSE, N("Check if case is 'RIGHT' and x axis value greater than z score"),
    AND($D$70 = "RIGHT", $Q167 &gt; IF($H$70="", 0, $H$70)), $R167,
    FALSE, N("Check if case is 'TWO' and both directions"),
    AND(
        $D$70 = "TWO",
        OR($Q167 &lt; -ABS($H$70), $Q167 &gt; ABS($H$70))
    ), $R167,
    FALSE, N("Default case: Return NA()"),
    TRUE, NA()
)</f>
        <v>#N/A</v>
      </c>
      <c r="V167" s="38"/>
      <c r="W167" s="23">
        <v>0.66666666666666441</v>
      </c>
      <c r="X167" s="23">
        <v>0.254</v>
      </c>
      <c r="Y167" s="23">
        <f t="shared" si="29"/>
        <v>0.254</v>
      </c>
      <c r="Z167" s="23" t="str">
        <f t="shared" si="30"/>
        <v>x</v>
      </c>
    </row>
    <row r="168" spans="1:26" ht="16" x14ac:dyDescent="0.2">
      <c r="A168" s="39"/>
      <c r="B168" s="23"/>
      <c r="C168" s="39">
        <f t="shared" si="40"/>
        <v>-2</v>
      </c>
      <c r="D168" s="39">
        <f t="shared" si="41"/>
        <v>-0.2</v>
      </c>
      <c r="E168" s="84" t="str">
        <f t="shared" si="42"/>
        <v>69</v>
      </c>
      <c r="F168" s="39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46">
        <f t="shared" si="23"/>
        <v>1.9583333333333324</v>
      </c>
      <c r="R168" s="81">
        <f t="shared" si="24"/>
        <v>5.8632082139484676E-2</v>
      </c>
      <c r="S168" s="81" cm="1">
        <f t="array" ref="S168">_xlfn.IFS(
    FALSE, N("Check if X1 shading is ON"),
    $S$47&lt;&gt;"x", NA(),
    FALSE, N("Check if case is 'LEFT' and x axis value less than z score"),
    AND($D$66 = "LEFT", $Q168 &lt; IF($H$66="", 0, $H$66)), $R168,
    FALSE, N("Check if case is 'RIGHT' and x axis value greater than z score"),
    AND($D$66 = "RIGHT", $Q168 &gt; IF($H$66="", 0, $H$66)), $R168,
    FALSE, N("Check if case is 'TWO' and both directions"),
    AND(
        $D$66 = "TWO",
        OR($Q168 &lt; -ABS($H$66), $Q168 &gt; ABS($H$67))
    ), $R168,
    FALSE, N("Default case: Return NA()"),
    TRUE, NA()
)</f>
        <v>5.8632082139484676E-2</v>
      </c>
      <c r="T168" s="81" t="e" cm="1">
        <f t="array" ref="T168">_xlfn.IFS(
    FALSE, N("Check if X1 shading is ON"),
    $S$47&lt;&gt;"x", NA(),
    FALSE, N("Check if case is 'LEFT' and x axis value less than z score"),
    AND($D$67 = "LEFT", $Q168 &lt; IF($H$67="", 0, $H$67)), $R168,
    FALSE, N("Check if case is 'RIGHT' and x axis value greater than z score"),
    AND($D$67 = "RIGHT", $Q168 &gt; IF($H$67="", 0, $H$67)), $R168,
    FALSE, N("Default case: Return NA()"),
    TRUE, NA()
)</f>
        <v>#N/A</v>
      </c>
      <c r="U168" s="81" t="e" cm="1">
        <f t="array" ref="U168">_xlfn.IFS(
    FALSE, N("Check if X1 shading is ON"),
    $U$47&lt;&gt;"x", NA(),
    FALSE, N("Check if case is 'LEFT' and x axis value less than z score"),
    AND($D$70 = "LEFT", $Q168 &lt; IF($H$70="", 0, $H$70)), $R168,
    FALSE, N("Check if case is 'RIGHT' and x axis value greater than z score"),
    AND($D$70 = "RIGHT", $Q168 &gt; IF($H$70="", 0, $H$70)), $R168,
    FALSE, N("Check if case is 'TWO' and both directions"),
    AND(
        $D$70 = "TWO",
        OR($Q168 &lt; -ABS($H$70), $Q168 &gt; ABS($H$70))
    ), $R168,
    FALSE, N("Default case: Return NA()"),
    TRUE, NA()
)</f>
        <v>#N/A</v>
      </c>
      <c r="V168" s="38"/>
      <c r="W168" s="23">
        <v>0.83333333333333093</v>
      </c>
      <c r="X168" s="23">
        <v>0.254</v>
      </c>
      <c r="Y168" s="23">
        <f t="shared" si="29"/>
        <v>0.254</v>
      </c>
      <c r="Z168" s="23" t="str">
        <f t="shared" si="30"/>
        <v>x</v>
      </c>
    </row>
    <row r="169" spans="1:26" ht="16" x14ac:dyDescent="0.2">
      <c r="A169" s="39"/>
      <c r="B169" s="23"/>
      <c r="C169" s="39">
        <f t="shared" si="40"/>
        <v>-1</v>
      </c>
      <c r="D169" s="39">
        <f t="shared" si="41"/>
        <v>-0.2</v>
      </c>
      <c r="E169" s="84" t="str">
        <f t="shared" si="42"/>
        <v>75</v>
      </c>
      <c r="F169" s="39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46">
        <f t="shared" si="23"/>
        <v>1.9999999999999991</v>
      </c>
      <c r="R169" s="81">
        <f t="shared" si="24"/>
        <v>5.3990966513188146E-2</v>
      </c>
      <c r="S169" s="81" t="e" cm="1">
        <f t="array" ref="S169">_xlfn.IFS(
    FALSE, N("Check if X1 shading is ON"),
    $S$47&lt;&gt;"x", NA(),
    FALSE, N("Check if case is 'LEFT' and x axis value less than z score"),
    AND($D$66 = "LEFT", $Q169 &lt; IF($H$66="", 0, $H$66)), $R169,
    FALSE, N("Check if case is 'RIGHT' and x axis value greater than z score"),
    AND($D$66 = "RIGHT", $Q169 &gt; IF($H$66="", 0, $H$66)), $R169,
    FALSE, N("Check if case is 'TWO' and both directions"),
    AND(
        $D$66 = "TWO",
        OR($Q169 &lt; -ABS($H$66), $Q169 &gt; ABS($H$67))
    ), $R169,
    FALSE, N("Default case: Return NA()"),
    TRUE, NA()
)</f>
        <v>#VALUE!</v>
      </c>
      <c r="T169" s="81" t="e" cm="1">
        <f t="array" ref="T169">_xlfn.IFS(
    FALSE, N("Check if X1 shading is ON"),
    $S$47&lt;&gt;"x", NA(),
    FALSE, N("Check if case is 'LEFT' and x axis value less than z score"),
    AND($D$67 = "LEFT", $Q169 &lt; IF($H$67="", 0, $H$67)), $R169,
    FALSE, N("Check if case is 'RIGHT' and x axis value greater than z score"),
    AND($D$67 = "RIGHT", $Q169 &gt; IF($H$67="", 0, $H$67)), $R169,
    FALSE, N("Default case: Return NA()"),
    TRUE, NA()
)</f>
        <v>#N/A</v>
      </c>
      <c r="U169" s="81" t="e" cm="1">
        <f t="array" ref="U169">_xlfn.IFS(
    FALSE, N("Check if X1 shading is ON"),
    $U$47&lt;&gt;"x", NA(),
    FALSE, N("Check if case is 'LEFT' and x axis value less than z score"),
    AND($D$70 = "LEFT", $Q169 &lt; IF($H$70="", 0, $H$70)), $R169,
    FALSE, N("Check if case is 'RIGHT' and x axis value greater than z score"),
    AND($D$70 = "RIGHT", $Q169 &gt; IF($H$70="", 0, $H$70)), $R169,
    FALSE, N("Check if case is 'TWO' and both directions"),
    AND(
        $D$70 = "TWO",
        OR($Q169 &lt; -ABS($H$70), $Q169 &gt; ABS($H$70))
    ), $R169,
    FALSE, N("Default case: Return NA()"),
    TRUE, NA()
)</f>
        <v>#N/A</v>
      </c>
      <c r="V169" s="38"/>
      <c r="W169" s="23">
        <v>-0.66666666666666874</v>
      </c>
      <c r="X169" s="23">
        <v>0.27800000000000002</v>
      </c>
      <c r="Y169" s="23">
        <f t="shared" si="29"/>
        <v>0.27800000000000002</v>
      </c>
      <c r="Z169" s="23" t="str">
        <f t="shared" si="30"/>
        <v>x</v>
      </c>
    </row>
    <row r="170" spans="1:26" ht="16" x14ac:dyDescent="0.2">
      <c r="A170" s="39"/>
      <c r="B170" s="23"/>
      <c r="C170" s="39">
        <f t="shared" si="40"/>
        <v>0</v>
      </c>
      <c r="D170" s="39">
        <f t="shared" si="41"/>
        <v>-0.2</v>
      </c>
      <c r="E170" s="84" t="str">
        <f t="shared" si="42"/>
        <v>81</v>
      </c>
      <c r="F170" s="39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46">
        <f t="shared" si="23"/>
        <v>2.0416666666666656</v>
      </c>
      <c r="R170" s="81">
        <f t="shared" si="24"/>
        <v>4.9630986023359178E-2</v>
      </c>
      <c r="S170" s="81" t="e" cm="1">
        <f t="array" ref="S170">_xlfn.IFS(
    FALSE, N("Check if X1 shading is ON"),
    $S$47&lt;&gt;"x", NA(),
    FALSE, N("Check if case is 'LEFT' and x axis value less than z score"),
    AND($D$66 = "LEFT", $Q170 &lt; IF($H$66="", 0, $H$66)), $R170,
    FALSE, N("Check if case is 'RIGHT' and x axis value greater than z score"),
    AND($D$66 = "RIGHT", $Q170 &gt; IF($H$66="", 0, $H$66)), $R170,
    FALSE, N("Check if case is 'TWO' and both directions"),
    AND(
        $D$66 = "TWO",
        OR($Q170 &lt; -ABS($H$66), $Q170 &gt; ABS($H$67))
    ), $R170,
    FALSE, N("Default case: Return NA()"),
    TRUE, NA()
)</f>
        <v>#VALUE!</v>
      </c>
      <c r="T170" s="81" t="e" cm="1">
        <f t="array" ref="T170">_xlfn.IFS(
    FALSE, N("Check if X1 shading is ON"),
    $S$47&lt;&gt;"x", NA(),
    FALSE, N("Check if case is 'LEFT' and x axis value less than z score"),
    AND($D$67 = "LEFT", $Q170 &lt; IF($H$67="", 0, $H$67)), $R170,
    FALSE, N("Check if case is 'RIGHT' and x axis value greater than z score"),
    AND($D$67 = "RIGHT", $Q170 &gt; IF($H$67="", 0, $H$67)), $R170,
    FALSE, N("Default case: Return NA()"),
    TRUE, NA()
)</f>
        <v>#N/A</v>
      </c>
      <c r="U170" s="81" t="e" cm="1">
        <f t="array" ref="U170">_xlfn.IFS(
    FALSE, N("Check if X1 shading is ON"),
    $U$47&lt;&gt;"x", NA(),
    FALSE, N("Check if case is 'LEFT' and x axis value less than z score"),
    AND($D$70 = "LEFT", $Q170 &lt; IF($H$70="", 0, $H$70)), $R170,
    FALSE, N("Check if case is 'RIGHT' and x axis value greater than z score"),
    AND($D$70 = "RIGHT", $Q170 &gt; IF($H$70="", 0, $H$70)), $R170,
    FALSE, N("Check if case is 'TWO' and both directions"),
    AND(
        $D$70 = "TWO",
        OR($Q170 &lt; -ABS($H$70), $Q170 &gt; ABS($H$70))
    ), $R170,
    FALSE, N("Default case: Return NA()"),
    TRUE, NA()
)</f>
        <v>#N/A</v>
      </c>
      <c r="V170" s="38"/>
      <c r="W170" s="23">
        <v>-0.50000000000000222</v>
      </c>
      <c r="X170" s="23">
        <v>0.27800000000000002</v>
      </c>
      <c r="Y170" s="23">
        <f t="shared" si="29"/>
        <v>0.27800000000000002</v>
      </c>
      <c r="Z170" s="23" t="str">
        <f t="shared" si="30"/>
        <v>x</v>
      </c>
    </row>
    <row r="171" spans="1:26" ht="16" x14ac:dyDescent="0.2">
      <c r="A171" s="39"/>
      <c r="B171" s="23"/>
      <c r="C171" s="39">
        <f t="shared" si="40"/>
        <v>1</v>
      </c>
      <c r="D171" s="39">
        <f t="shared" si="41"/>
        <v>-0.2</v>
      </c>
      <c r="E171" s="84" t="str">
        <f t="shared" si="42"/>
        <v>87</v>
      </c>
      <c r="F171" s="39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46">
        <f t="shared" si="23"/>
        <v>2.0833333333333321</v>
      </c>
      <c r="R171" s="81">
        <f t="shared" si="24"/>
        <v>4.5543952872905698E-2</v>
      </c>
      <c r="S171" s="81" t="e" cm="1">
        <f t="array" ref="S171">_xlfn.IFS(
    FALSE, N("Check if X1 shading is ON"),
    $S$47&lt;&gt;"x", NA(),
    FALSE, N("Check if case is 'LEFT' and x axis value less than z score"),
    AND($D$66 = "LEFT", $Q171 &lt; IF($H$66="", 0, $H$66)), $R171,
    FALSE, N("Check if case is 'RIGHT' and x axis value greater than z score"),
    AND($D$66 = "RIGHT", $Q171 &gt; IF($H$66="", 0, $H$66)), $R171,
    FALSE, N("Check if case is 'TWO' and both directions"),
    AND(
        $D$66 = "TWO",
        OR($Q171 &lt; -ABS($H$66), $Q171 &gt; ABS($H$67))
    ), $R171,
    FALSE, N("Default case: Return NA()"),
    TRUE, NA()
)</f>
        <v>#VALUE!</v>
      </c>
      <c r="T171" s="81" t="e" cm="1">
        <f t="array" ref="T171">_xlfn.IFS(
    FALSE, N("Check if X1 shading is ON"),
    $S$47&lt;&gt;"x", NA(),
    FALSE, N("Check if case is 'LEFT' and x axis value less than z score"),
    AND($D$67 = "LEFT", $Q171 &lt; IF($H$67="", 0, $H$67)), $R171,
    FALSE, N("Check if case is 'RIGHT' and x axis value greater than z score"),
    AND($D$67 = "RIGHT", $Q171 &gt; IF($H$67="", 0, $H$67)), $R171,
    FALSE, N("Default case: Return NA()"),
    TRUE, NA()
)</f>
        <v>#N/A</v>
      </c>
      <c r="U171" s="81" t="e" cm="1">
        <f t="array" ref="U171">_xlfn.IFS(
    FALSE, N("Check if X1 shading is ON"),
    $U$47&lt;&gt;"x", NA(),
    FALSE, N("Check if case is 'LEFT' and x axis value less than z score"),
    AND($D$70 = "LEFT", $Q171 &lt; IF($H$70="", 0, $H$70)), $R171,
    FALSE, N("Check if case is 'RIGHT' and x axis value greater than z score"),
    AND($D$70 = "RIGHT", $Q171 &gt; IF($H$70="", 0, $H$70)), $R171,
    FALSE, N("Check if case is 'TWO' and both directions"),
    AND(
        $D$70 = "TWO",
        OR($Q171 &lt; -ABS($H$70), $Q171 &gt; ABS($H$70))
    ), $R171,
    FALSE, N("Default case: Return NA()"),
    TRUE, NA()
)</f>
        <v>#N/A</v>
      </c>
      <c r="V171" s="38"/>
      <c r="W171" s="23">
        <v>-0.33333333333333548</v>
      </c>
      <c r="X171" s="23">
        <v>0.27800000000000002</v>
      </c>
      <c r="Y171" s="23">
        <f t="shared" si="29"/>
        <v>0.27800000000000002</v>
      </c>
      <c r="Z171" s="23" t="str">
        <f t="shared" si="30"/>
        <v>x</v>
      </c>
    </row>
    <row r="172" spans="1:26" ht="16" x14ac:dyDescent="0.2">
      <c r="A172" s="39"/>
      <c r="B172" s="23"/>
      <c r="C172" s="39">
        <f t="shared" si="40"/>
        <v>2</v>
      </c>
      <c r="D172" s="39">
        <f t="shared" si="41"/>
        <v>-0.2</v>
      </c>
      <c r="E172" s="84" t="str">
        <f t="shared" si="42"/>
        <v>93</v>
      </c>
      <c r="F172" s="39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46">
        <f t="shared" si="23"/>
        <v>2.1249999999999987</v>
      </c>
      <c r="R172" s="81">
        <f t="shared" si="24"/>
        <v>4.1720985256338723E-2</v>
      </c>
      <c r="S172" s="81" t="e" cm="1">
        <f t="array" ref="S172">_xlfn.IFS(
    FALSE, N("Check if X1 shading is ON"),
    $S$47&lt;&gt;"x", NA(),
    FALSE, N("Check if case is 'LEFT' and x axis value less than z score"),
    AND($D$66 = "LEFT", $Q172 &lt; IF($H$66="", 0, $H$66)), $R172,
    FALSE, N("Check if case is 'RIGHT' and x axis value greater than z score"),
    AND($D$66 = "RIGHT", $Q172 &gt; IF($H$66="", 0, $H$66)), $R172,
    FALSE, N("Check if case is 'TWO' and both directions"),
    AND(
        $D$66 = "TWO",
        OR($Q172 &lt; -ABS($H$66), $Q172 &gt; ABS($H$67))
    ), $R172,
    FALSE, N("Default case: Return NA()"),
    TRUE, NA()
)</f>
        <v>#VALUE!</v>
      </c>
      <c r="T172" s="81" t="e" cm="1">
        <f t="array" ref="T172">_xlfn.IFS(
    FALSE, N("Check if X1 shading is ON"),
    $S$47&lt;&gt;"x", NA(),
    FALSE, N("Check if case is 'LEFT' and x axis value less than z score"),
    AND($D$67 = "LEFT", $Q172 &lt; IF($H$67="", 0, $H$67)), $R172,
    FALSE, N("Check if case is 'RIGHT' and x axis value greater than z score"),
    AND($D$67 = "RIGHT", $Q172 &gt; IF($H$67="", 0, $H$67)), $R172,
    FALSE, N("Default case: Return NA()"),
    TRUE, NA()
)</f>
        <v>#N/A</v>
      </c>
      <c r="U172" s="81" t="e" cm="1">
        <f t="array" ref="U172">_xlfn.IFS(
    FALSE, N("Check if X1 shading is ON"),
    $U$47&lt;&gt;"x", NA(),
    FALSE, N("Check if case is 'LEFT' and x axis value less than z score"),
    AND($D$70 = "LEFT", $Q172 &lt; IF($H$70="", 0, $H$70)), $R172,
    FALSE, N("Check if case is 'RIGHT' and x axis value greater than z score"),
    AND($D$70 = "RIGHT", $Q172 &gt; IF($H$70="", 0, $H$70)), $R172,
    FALSE, N("Check if case is 'TWO' and both directions"),
    AND(
        $D$70 = "TWO",
        OR($Q172 &lt; -ABS($H$70), $Q172 &gt; ABS($H$70))
    ), $R172,
    FALSE, N("Default case: Return NA()"),
    TRUE, NA()
)</f>
        <v>#N/A</v>
      </c>
      <c r="V172" s="38"/>
      <c r="W172" s="23">
        <v>-0.16666666666666879</v>
      </c>
      <c r="X172" s="23">
        <v>0.27800000000000002</v>
      </c>
      <c r="Y172" s="23">
        <f t="shared" si="29"/>
        <v>0.27800000000000002</v>
      </c>
      <c r="Z172" s="23" t="str">
        <f t="shared" si="30"/>
        <v>x</v>
      </c>
    </row>
    <row r="173" spans="1:26" ht="16" x14ac:dyDescent="0.2">
      <c r="A173" s="39"/>
      <c r="B173" s="23"/>
      <c r="C173" s="39">
        <f t="shared" si="40"/>
        <v>3</v>
      </c>
      <c r="D173" s="39">
        <f t="shared" si="41"/>
        <v>-0.2</v>
      </c>
      <c r="E173" s="84" t="str">
        <f t="shared" si="42"/>
        <v>99</v>
      </c>
      <c r="F173" s="39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46">
        <f t="shared" si="23"/>
        <v>2.1666666666666652</v>
      </c>
      <c r="R173" s="81">
        <f t="shared" si="24"/>
        <v>3.8152623506418078E-2</v>
      </c>
      <c r="S173" s="81" t="e" cm="1">
        <f t="array" ref="S173">_xlfn.IFS(
    FALSE, N("Check if X1 shading is ON"),
    $S$47&lt;&gt;"x", NA(),
    FALSE, N("Check if case is 'LEFT' and x axis value less than z score"),
    AND($D$66 = "LEFT", $Q173 &lt; IF($H$66="", 0, $H$66)), $R173,
    FALSE, N("Check if case is 'RIGHT' and x axis value greater than z score"),
    AND($D$66 = "RIGHT", $Q173 &gt; IF($H$66="", 0, $H$66)), $R173,
    FALSE, N("Check if case is 'TWO' and both directions"),
    AND(
        $D$66 = "TWO",
        OR($Q173 &lt; -ABS($H$66), $Q173 &gt; ABS($H$67))
    ), $R173,
    FALSE, N("Default case: Return NA()"),
    TRUE, NA()
)</f>
        <v>#VALUE!</v>
      </c>
      <c r="T173" s="81" t="e" cm="1">
        <f t="array" ref="T173">_xlfn.IFS(
    FALSE, N("Check if X1 shading is ON"),
    $S$47&lt;&gt;"x", NA(),
    FALSE, N("Check if case is 'LEFT' and x axis value less than z score"),
    AND($D$67 = "LEFT", $Q173 &lt; IF($H$67="", 0, $H$67)), $R173,
    FALSE, N("Check if case is 'RIGHT' and x axis value greater than z score"),
    AND($D$67 = "RIGHT", $Q173 &gt; IF($H$67="", 0, $H$67)), $R173,
    FALSE, N("Default case: Return NA()"),
    TRUE, NA()
)</f>
        <v>#N/A</v>
      </c>
      <c r="U173" s="81" t="e" cm="1">
        <f t="array" ref="U173">_xlfn.IFS(
    FALSE, N("Check if X1 shading is ON"),
    $U$47&lt;&gt;"x", NA(),
    FALSE, N("Check if case is 'LEFT' and x axis value less than z score"),
    AND($D$70 = "LEFT", $Q173 &lt; IF($H$70="", 0, $H$70)), $R173,
    FALSE, N("Check if case is 'RIGHT' and x axis value greater than z score"),
    AND($D$70 = "RIGHT", $Q173 &gt; IF($H$70="", 0, $H$70)), $R173,
    FALSE, N("Check if case is 'TWO' and both directions"),
    AND(
        $D$70 = "TWO",
        OR($Q173 &lt; -ABS($H$70), $Q173 &gt; ABS($H$70))
    ), $R173,
    FALSE, N("Default case: Return NA()"),
    TRUE, NA()
)</f>
        <v>#N/A</v>
      </c>
      <c r="V173" s="38"/>
      <c r="W173" s="23">
        <v>0.16666666666666449</v>
      </c>
      <c r="X173" s="23">
        <v>0.27800000000000002</v>
      </c>
      <c r="Y173" s="23">
        <f t="shared" si="29"/>
        <v>0.27800000000000002</v>
      </c>
      <c r="Z173" s="23" t="str">
        <f t="shared" si="30"/>
        <v>x</v>
      </c>
    </row>
    <row r="174" spans="1:26" ht="16" x14ac:dyDescent="0.2">
      <c r="A174" s="39"/>
      <c r="B174" s="23"/>
      <c r="C174" s="23"/>
      <c r="D174" s="39"/>
      <c r="E174" s="39"/>
      <c r="F174" s="39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46">
        <f t="shared" si="23"/>
        <v>2.2083333333333317</v>
      </c>
      <c r="R174" s="81">
        <f t="shared" si="24"/>
        <v>3.4828941387634517E-2</v>
      </c>
      <c r="S174" s="81" t="e" cm="1">
        <f t="array" ref="S174">_xlfn.IFS(
    FALSE, N("Check if X1 shading is ON"),
    $S$47&lt;&gt;"x", NA(),
    FALSE, N("Check if case is 'LEFT' and x axis value less than z score"),
    AND($D$66 = "LEFT", $Q174 &lt; IF($H$66="", 0, $H$66)), $R174,
    FALSE, N("Check if case is 'RIGHT' and x axis value greater than z score"),
    AND($D$66 = "RIGHT", $Q174 &gt; IF($H$66="", 0, $H$66)), $R174,
    FALSE, N("Check if case is 'TWO' and both directions"),
    AND(
        $D$66 = "TWO",
        OR($Q174 &lt; -ABS($H$66), $Q174 &gt; ABS($H$67))
    ), $R174,
    FALSE, N("Default case: Return NA()"),
    TRUE, NA()
)</f>
        <v>#VALUE!</v>
      </c>
      <c r="T174" s="81" t="e" cm="1">
        <f t="array" ref="T174">_xlfn.IFS(
    FALSE, N("Check if X1 shading is ON"),
    $S$47&lt;&gt;"x", NA(),
    FALSE, N("Check if case is 'LEFT' and x axis value less than z score"),
    AND($D$67 = "LEFT", $Q174 &lt; IF($H$67="", 0, $H$67)), $R174,
    FALSE, N("Check if case is 'RIGHT' and x axis value greater than z score"),
    AND($D$67 = "RIGHT", $Q174 &gt; IF($H$67="", 0, $H$67)), $R174,
    FALSE, N("Default case: Return NA()"),
    TRUE, NA()
)</f>
        <v>#N/A</v>
      </c>
      <c r="U174" s="81" t="e" cm="1">
        <f t="array" ref="U174">_xlfn.IFS(
    FALSE, N("Check if X1 shading is ON"),
    $U$47&lt;&gt;"x", NA(),
    FALSE, N("Check if case is 'LEFT' and x axis value less than z score"),
    AND($D$70 = "LEFT", $Q174 &lt; IF($H$70="", 0, $H$70)), $R174,
    FALSE, N("Check if case is 'RIGHT' and x axis value greater than z score"),
    AND($D$70 = "RIGHT", $Q174 &gt; IF($H$70="", 0, $H$70)), $R174,
    FALSE, N("Check if case is 'TWO' and both directions"),
    AND(
        $D$70 = "TWO",
        OR($Q174 &lt; -ABS($H$70), $Q174 &gt; ABS($H$70))
    ), $R174,
    FALSE, N("Default case: Return NA()"),
    TRUE, NA()
)</f>
        <v>#N/A</v>
      </c>
      <c r="V174" s="38"/>
      <c r="W174" s="23">
        <v>0.33333333333333115</v>
      </c>
      <c r="X174" s="23">
        <v>0.27800000000000002</v>
      </c>
      <c r="Y174" s="23">
        <f t="shared" si="29"/>
        <v>0.27800000000000002</v>
      </c>
      <c r="Z174" s="23" t="str">
        <f t="shared" si="30"/>
        <v>x</v>
      </c>
    </row>
    <row r="175" spans="1:26" ht="19" x14ac:dyDescent="0.25">
      <c r="A175" s="78" t="s">
        <v>414</v>
      </c>
      <c r="B175" s="23"/>
      <c r="C175" s="5" t="str">
        <f>$F$65</f>
        <v>σ</v>
      </c>
      <c r="D175" s="110">
        <f>H31</f>
        <v>6</v>
      </c>
      <c r="E175" s="39"/>
      <c r="F175" s="39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46">
        <f t="shared" si="23"/>
        <v>2.2499999999999982</v>
      </c>
      <c r="R175" s="81">
        <f t="shared" si="24"/>
        <v>3.173965183566755E-2</v>
      </c>
      <c r="S175" s="81" t="e" cm="1">
        <f t="array" ref="S175">_xlfn.IFS(
    FALSE, N("Check if X1 shading is ON"),
    $S$47&lt;&gt;"x", NA(),
    FALSE, N("Check if case is 'LEFT' and x axis value less than z score"),
    AND($D$66 = "LEFT", $Q175 &lt; IF($H$66="", 0, $H$66)), $R175,
    FALSE, N("Check if case is 'RIGHT' and x axis value greater than z score"),
    AND($D$66 = "RIGHT", $Q175 &gt; IF($H$66="", 0, $H$66)), $R175,
    FALSE, N("Check if case is 'TWO' and both directions"),
    AND(
        $D$66 = "TWO",
        OR($Q175 &lt; -ABS($H$66), $Q175 &gt; ABS($H$67))
    ), $R175,
    FALSE, N("Default case: Return NA()"),
    TRUE, NA()
)</f>
        <v>#VALUE!</v>
      </c>
      <c r="T175" s="81" t="e" cm="1">
        <f t="array" ref="T175">_xlfn.IFS(
    FALSE, N("Check if X1 shading is ON"),
    $S$47&lt;&gt;"x", NA(),
    FALSE, N("Check if case is 'LEFT' and x axis value less than z score"),
    AND($D$67 = "LEFT", $Q175 &lt; IF($H$67="", 0, $H$67)), $R175,
    FALSE, N("Check if case is 'RIGHT' and x axis value greater than z score"),
    AND($D$67 = "RIGHT", $Q175 &gt; IF($H$67="", 0, $H$67)), $R175,
    FALSE, N("Default case: Return NA()"),
    TRUE, NA()
)</f>
        <v>#N/A</v>
      </c>
      <c r="U175" s="81" t="e" cm="1">
        <f t="array" ref="U175">_xlfn.IFS(
    FALSE, N("Check if X1 shading is ON"),
    $U$47&lt;&gt;"x", NA(),
    FALSE, N("Check if case is 'LEFT' and x axis value less than z score"),
    AND($D$70 = "LEFT", $Q175 &lt; IF($H$70="", 0, $H$70)), $R175,
    FALSE, N("Check if case is 'RIGHT' and x axis value greater than z score"),
    AND($D$70 = "RIGHT", $Q175 &gt; IF($H$70="", 0, $H$70)), $R175,
    FALSE, N("Check if case is 'TWO' and both directions"),
    AND(
        $D$70 = "TWO",
        OR($Q175 &lt; -ABS($H$70), $Q175 &gt; ABS($H$70))
    ), $R175,
    FALSE, N("Default case: Return NA()"),
    TRUE, NA()
)</f>
        <v>#N/A</v>
      </c>
      <c r="V175" s="38"/>
      <c r="W175" s="23">
        <v>0.49999999999999789</v>
      </c>
      <c r="X175" s="23">
        <v>0.27800000000000002</v>
      </c>
      <c r="Y175" s="23">
        <f t="shared" si="29"/>
        <v>0.27800000000000002</v>
      </c>
      <c r="Z175" s="23" t="str">
        <f t="shared" si="30"/>
        <v>x</v>
      </c>
    </row>
    <row r="176" spans="1:26" ht="34" x14ac:dyDescent="0.2">
      <c r="A176" s="44" t="s">
        <v>289</v>
      </c>
      <c r="B176" s="5" t="s">
        <v>290</v>
      </c>
      <c r="C176" s="45" t="str">
        <f>LEFT(A175,6)&amp;" "&amp;$B$66&amp;" axis"</f>
        <v>X3 std normal pop axis</v>
      </c>
      <c r="D176" s="45" t="str">
        <f>$B$61&amp;" stdev y"</f>
        <v>normal pop stdev y</v>
      </c>
      <c r="E176" s="23"/>
      <c r="F176" s="23"/>
      <c r="G176" s="45" t="str">
        <f>$B$66&amp;" stdev labels"</f>
        <v>normal pop stdev labels</v>
      </c>
      <c r="H176" s="38"/>
      <c r="I176" s="38"/>
      <c r="J176" s="38"/>
      <c r="K176" s="38"/>
      <c r="L176" s="38"/>
      <c r="M176" s="38"/>
      <c r="N176" s="38"/>
      <c r="O176" s="38"/>
      <c r="P176" s="38"/>
      <c r="Q176" s="46">
        <f t="shared" si="23"/>
        <v>2.2916666666666647</v>
      </c>
      <c r="R176" s="81">
        <f t="shared" si="24"/>
        <v>2.8874206565747504E-2</v>
      </c>
      <c r="S176" s="81" t="e" cm="1">
        <f t="array" ref="S176">_xlfn.IFS(
    FALSE, N("Check if X1 shading is ON"),
    $S$47&lt;&gt;"x", NA(),
    FALSE, N("Check if case is 'LEFT' and x axis value less than z score"),
    AND($D$66 = "LEFT", $Q176 &lt; IF($H$66="", 0, $H$66)), $R176,
    FALSE, N("Check if case is 'RIGHT' and x axis value greater than z score"),
    AND($D$66 = "RIGHT", $Q176 &gt; IF($H$66="", 0, $H$66)), $R176,
    FALSE, N("Check if case is 'TWO' and both directions"),
    AND(
        $D$66 = "TWO",
        OR($Q176 &lt; -ABS($H$66), $Q176 &gt; ABS($H$67))
    ), $R176,
    FALSE, N("Default case: Return NA()"),
    TRUE, NA()
)</f>
        <v>#VALUE!</v>
      </c>
      <c r="T176" s="81" t="e" cm="1">
        <f t="array" ref="T176">_xlfn.IFS(
    FALSE, N("Check if X1 shading is ON"),
    $S$47&lt;&gt;"x", NA(),
    FALSE, N("Check if case is 'LEFT' and x axis value less than z score"),
    AND($D$67 = "LEFT", $Q176 &lt; IF($H$67="", 0, $H$67)), $R176,
    FALSE, N("Check if case is 'RIGHT' and x axis value greater than z score"),
    AND($D$67 = "RIGHT", $Q176 &gt; IF($H$67="", 0, $H$67)), $R176,
    FALSE, N("Default case: Return NA()"),
    TRUE, NA()
)</f>
        <v>#N/A</v>
      </c>
      <c r="U176" s="81" t="e" cm="1">
        <f t="array" ref="U176">_xlfn.IFS(
    FALSE, N("Check if X1 shading is ON"),
    $U$47&lt;&gt;"x", NA(),
    FALSE, N("Check if case is 'LEFT' and x axis value less than z score"),
    AND($D$70 = "LEFT", $Q176 &lt; IF($H$70="", 0, $H$70)), $R176,
    FALSE, N("Check if case is 'RIGHT' and x axis value greater than z score"),
    AND($D$70 = "RIGHT", $Q176 &gt; IF($H$70="", 0, $H$70)), $R176,
    FALSE, N("Check if case is 'TWO' and both directions"),
    AND(
        $D$70 = "TWO",
        OR($Q176 &lt; -ABS($H$70), $Q176 &gt; ABS($H$70))
    ), $R176,
    FALSE, N("Default case: Return NA()"),
    TRUE, NA()
)</f>
        <v>#N/A</v>
      </c>
      <c r="V176" s="38"/>
      <c r="W176" s="23">
        <v>0.66666666666666441</v>
      </c>
      <c r="X176" s="23">
        <v>0.27800000000000002</v>
      </c>
      <c r="Y176" s="23">
        <f t="shared" si="29"/>
        <v>0.27800000000000002</v>
      </c>
      <c r="Z176" s="23" t="str">
        <f t="shared" si="30"/>
        <v>x</v>
      </c>
    </row>
    <row r="177" spans="1:26" ht="16" x14ac:dyDescent="0.2">
      <c r="A177" s="39">
        <f>L59</f>
        <v>0</v>
      </c>
      <c r="B177" s="23">
        <f>B166+0.03</f>
        <v>-0.17</v>
      </c>
      <c r="C177" s="39">
        <f>C156</f>
        <v>-4</v>
      </c>
      <c r="D177" s="39" t="e">
        <f>IF(
    A177="x",
    B177,
    NA()
)</f>
        <v>#N/A</v>
      </c>
      <c r="E177" s="16"/>
      <c r="F177" s="108">
        <f>D175</f>
        <v>6</v>
      </c>
      <c r="G177" s="84" t="str">
        <f>IF($F$66 = "", "",
    C175&amp;" = "&amp;TEXT(F177,
        IF($L$61 = 0,
            "#,##0;-#,##0;0",
            "#,##0." &amp; REPT("0", $L$61) &amp; ";-#,##0." &amp; REPT("0", $L$61) &amp; ";0"
        )
    )
)</f>
        <v>σ = 6</v>
      </c>
      <c r="H177" s="38"/>
      <c r="I177" s="38"/>
      <c r="J177" s="38"/>
      <c r="K177" s="38"/>
      <c r="L177" s="38"/>
      <c r="M177" s="38"/>
      <c r="N177" s="38"/>
      <c r="O177" s="38"/>
      <c r="P177" s="38"/>
      <c r="Q177" s="46">
        <f t="shared" si="23"/>
        <v>2.3333333333333313</v>
      </c>
      <c r="R177" s="81">
        <f t="shared" si="24"/>
        <v>2.6221889093709622E-2</v>
      </c>
      <c r="S177" s="81" t="e" cm="1">
        <f t="array" ref="S177">_xlfn.IFS(
    FALSE, N("Check if X1 shading is ON"),
    $S$47&lt;&gt;"x", NA(),
    FALSE, N("Check if case is 'LEFT' and x axis value less than z score"),
    AND($D$66 = "LEFT", $Q177 &lt; IF($H$66="", 0, $H$66)), $R177,
    FALSE, N("Check if case is 'RIGHT' and x axis value greater than z score"),
    AND($D$66 = "RIGHT", $Q177 &gt; IF($H$66="", 0, $H$66)), $R177,
    FALSE, N("Check if case is 'TWO' and both directions"),
    AND(
        $D$66 = "TWO",
        OR($Q177 &lt; -ABS($H$66), $Q177 &gt; ABS($H$67))
    ), $R177,
    FALSE, N("Default case: Return NA()"),
    TRUE, NA()
)</f>
        <v>#VALUE!</v>
      </c>
      <c r="T177" s="81" t="e" cm="1">
        <f t="array" ref="T177">_xlfn.IFS(
    FALSE, N("Check if X1 shading is ON"),
    $S$47&lt;&gt;"x", NA(),
    FALSE, N("Check if case is 'LEFT' and x axis value less than z score"),
    AND($D$67 = "LEFT", $Q177 &lt; IF($H$67="", 0, $H$67)), $R177,
    FALSE, N("Check if case is 'RIGHT' and x axis value greater than z score"),
    AND($D$67 = "RIGHT", $Q177 &gt; IF($H$67="", 0, $H$67)), $R177,
    FALSE, N("Default case: Return NA()"),
    TRUE, NA()
)</f>
        <v>#N/A</v>
      </c>
      <c r="U177" s="81" t="e" cm="1">
        <f t="array" ref="U177">_xlfn.IFS(
    FALSE, N("Check if X1 shading is ON"),
    $U$47&lt;&gt;"x", NA(),
    FALSE, N("Check if case is 'LEFT' and x axis value less than z score"),
    AND($D$70 = "LEFT", $Q177 &lt; IF($H$70="", 0, $H$70)), $R177,
    FALSE, N("Check if case is 'RIGHT' and x axis value greater than z score"),
    AND($D$70 = "RIGHT", $Q177 &gt; IF($H$70="", 0, $H$70)), $R177,
    FALSE, N("Check if case is 'TWO' and both directions"),
    AND(
        $D$70 = "TWO",
        OR($Q177 &lt; -ABS($H$70), $Q177 &gt; ABS($H$70))
    ), $R177,
    FALSE, N("Default case: Return NA()"),
    TRUE, NA()
)</f>
        <v>#N/A</v>
      </c>
      <c r="V177" s="38"/>
      <c r="W177" s="23">
        <v>-0.66666666666666874</v>
      </c>
      <c r="X177" s="23">
        <v>0.30199999999999999</v>
      </c>
      <c r="Y177" s="23">
        <f t="shared" si="29"/>
        <v>0.30199999999999999</v>
      </c>
      <c r="Z177" s="23" t="str">
        <f t="shared" si="30"/>
        <v>x</v>
      </c>
    </row>
    <row r="178" spans="1:26" ht="16" x14ac:dyDescent="0.2">
      <c r="A178" s="39"/>
      <c r="B178" s="23"/>
      <c r="C178" s="39">
        <f t="shared" ref="C178:C183" si="43">C157</f>
        <v>-3</v>
      </c>
      <c r="D178" s="39" t="e">
        <f>D177</f>
        <v>#N/A</v>
      </c>
      <c r="E178" s="23">
        <v>-3</v>
      </c>
      <c r="F178" s="109">
        <f>E178*$D$175</f>
        <v>-18</v>
      </c>
      <c r="G178" s="84" t="str">
        <f t="shared" ref="G178:G184" si="44">IF($F$66 = "", "",
    TEXT(F178,
        IF($L$61 = 0,
            "+#,##0;-#,##0;0",
            "+#,##0." &amp; REPT("0", $L$61) &amp; ";-#,##0." &amp; REPT("0", $L$61) &amp; ";0"
        )
    )
)</f>
        <v>-18</v>
      </c>
      <c r="H178" s="38"/>
      <c r="I178" s="38"/>
      <c r="J178" s="38"/>
      <c r="K178" s="38"/>
      <c r="L178" s="38"/>
      <c r="M178" s="38"/>
      <c r="N178" s="38"/>
      <c r="O178" s="38"/>
      <c r="P178" s="38"/>
      <c r="Q178" s="46">
        <f t="shared" ref="Q178:Q193" si="45">Q177+$P$51</f>
        <v>2.3749999999999978</v>
      </c>
      <c r="R178" s="81">
        <f t="shared" ref="R178:R193" si="46">IF(
    LEFT($B$66,1) ="T",
    _xlfn.T.DIST(Q178, $A$66-1, FALSE),
    _xlfn.NORM.S.DIST(Q178, FALSE)
)</f>
        <v>2.3771900829913931E-2</v>
      </c>
      <c r="S178" s="81" t="e" cm="1">
        <f t="array" ref="S178">_xlfn.IFS(
    FALSE, N("Check if X1 shading is ON"),
    $S$47&lt;&gt;"x", NA(),
    FALSE, N("Check if case is 'LEFT' and x axis value less than z score"),
    AND($D$66 = "LEFT", $Q178 &lt; IF($H$66="", 0, $H$66)), $R178,
    FALSE, N("Check if case is 'RIGHT' and x axis value greater than z score"),
    AND($D$66 = "RIGHT", $Q178 &gt; IF($H$66="", 0, $H$66)), $R178,
    FALSE, N("Check if case is 'TWO' and both directions"),
    AND(
        $D$66 = "TWO",
        OR($Q178 &lt; -ABS($H$66), $Q178 &gt; ABS($H$67))
    ), $R178,
    FALSE, N("Default case: Return NA()"),
    TRUE, NA()
)</f>
        <v>#VALUE!</v>
      </c>
      <c r="T178" s="81" t="e" cm="1">
        <f t="array" ref="T178">_xlfn.IFS(
    FALSE, N("Check if X1 shading is ON"),
    $S$47&lt;&gt;"x", NA(),
    FALSE, N("Check if case is 'LEFT' and x axis value less than z score"),
    AND($D$67 = "LEFT", $Q178 &lt; IF($H$67="", 0, $H$67)), $R178,
    FALSE, N("Check if case is 'RIGHT' and x axis value greater than z score"),
    AND($D$67 = "RIGHT", $Q178 &gt; IF($H$67="", 0, $H$67)), $R178,
    FALSE, N("Default case: Return NA()"),
    TRUE, NA()
)</f>
        <v>#N/A</v>
      </c>
      <c r="U178" s="81" t="e" cm="1">
        <f t="array" ref="U178">_xlfn.IFS(
    FALSE, N("Check if X1 shading is ON"),
    $U$47&lt;&gt;"x", NA(),
    FALSE, N("Check if case is 'LEFT' and x axis value less than z score"),
    AND($D$70 = "LEFT", $Q178 &lt; IF($H$70="", 0, $H$70)), $R178,
    FALSE, N("Check if case is 'RIGHT' and x axis value greater than z score"),
    AND($D$70 = "RIGHT", $Q178 &gt; IF($H$70="", 0, $H$70)), $R178,
    FALSE, N("Check if case is 'TWO' and both directions"),
    AND(
        $D$70 = "TWO",
        OR($Q178 &lt; -ABS($H$70), $Q178 &gt; ABS($H$70))
    ), $R178,
    FALSE, N("Default case: Return NA()"),
    TRUE, NA()
)</f>
        <v>#N/A</v>
      </c>
      <c r="V178" s="38"/>
      <c r="W178" s="23">
        <v>-0.50000000000000222</v>
      </c>
      <c r="X178" s="23">
        <v>0.30199999999999999</v>
      </c>
      <c r="Y178" s="23">
        <f t="shared" si="29"/>
        <v>0.30199999999999999</v>
      </c>
      <c r="Z178" s="23" t="str">
        <f t="shared" si="30"/>
        <v>x</v>
      </c>
    </row>
    <row r="179" spans="1:26" ht="16" x14ac:dyDescent="0.2">
      <c r="A179" s="39"/>
      <c r="B179" s="23"/>
      <c r="C179" s="39">
        <f t="shared" si="43"/>
        <v>-2</v>
      </c>
      <c r="D179" s="39" t="e">
        <f t="shared" ref="D179:D184" si="47">D178</f>
        <v>#N/A</v>
      </c>
      <c r="E179" s="23">
        <v>-2</v>
      </c>
      <c r="F179" s="109">
        <f t="shared" ref="F179:F184" si="48">E179*$D$175</f>
        <v>-12</v>
      </c>
      <c r="G179" s="84" t="str">
        <f t="shared" si="44"/>
        <v>-12</v>
      </c>
      <c r="H179" s="38"/>
      <c r="I179" s="38"/>
      <c r="J179" s="38"/>
      <c r="K179" s="38"/>
      <c r="L179" s="38"/>
      <c r="M179" s="38"/>
      <c r="N179" s="38"/>
      <c r="O179" s="38"/>
      <c r="P179" s="38"/>
      <c r="Q179" s="46">
        <f t="shared" si="45"/>
        <v>2.4166666666666643</v>
      </c>
      <c r="R179" s="81">
        <f t="shared" si="46"/>
        <v>2.1513440016773775E-2</v>
      </c>
      <c r="S179" s="81" t="e" cm="1">
        <f t="array" ref="S179">_xlfn.IFS(
    FALSE, N("Check if X1 shading is ON"),
    $S$47&lt;&gt;"x", NA(),
    FALSE, N("Check if case is 'LEFT' and x axis value less than z score"),
    AND($D$66 = "LEFT", $Q179 &lt; IF($H$66="", 0, $H$66)), $R179,
    FALSE, N("Check if case is 'RIGHT' and x axis value greater than z score"),
    AND($D$66 = "RIGHT", $Q179 &gt; IF($H$66="", 0, $H$66)), $R179,
    FALSE, N("Check if case is 'TWO' and both directions"),
    AND(
        $D$66 = "TWO",
        OR($Q179 &lt; -ABS($H$66), $Q179 &gt; ABS($H$67))
    ), $R179,
    FALSE, N("Default case: Return NA()"),
    TRUE, NA()
)</f>
        <v>#VALUE!</v>
      </c>
      <c r="T179" s="81" t="e" cm="1">
        <f t="array" ref="T179">_xlfn.IFS(
    FALSE, N("Check if X1 shading is ON"),
    $S$47&lt;&gt;"x", NA(),
    FALSE, N("Check if case is 'LEFT' and x axis value less than z score"),
    AND($D$67 = "LEFT", $Q179 &lt; IF($H$67="", 0, $H$67)), $R179,
    FALSE, N("Check if case is 'RIGHT' and x axis value greater than z score"),
    AND($D$67 = "RIGHT", $Q179 &gt; IF($H$67="", 0, $H$67)), $R179,
    FALSE, N("Default case: Return NA()"),
    TRUE, NA()
)</f>
        <v>#N/A</v>
      </c>
      <c r="U179" s="81" t="e" cm="1">
        <f t="array" ref="U179">_xlfn.IFS(
    FALSE, N("Check if X1 shading is ON"),
    $U$47&lt;&gt;"x", NA(),
    FALSE, N("Check if case is 'LEFT' and x axis value less than z score"),
    AND($D$70 = "LEFT", $Q179 &lt; IF($H$70="", 0, $H$70)), $R179,
    FALSE, N("Check if case is 'RIGHT' and x axis value greater than z score"),
    AND($D$70 = "RIGHT", $Q179 &gt; IF($H$70="", 0, $H$70)), $R179,
    FALSE, N("Check if case is 'TWO' and both directions"),
    AND(
        $D$70 = "TWO",
        OR($Q179 &lt; -ABS($H$70), $Q179 &gt; ABS($H$70))
    ), $R179,
    FALSE, N("Default case: Return NA()"),
    TRUE, NA()
)</f>
        <v>#N/A</v>
      </c>
      <c r="V179" s="38"/>
      <c r="W179" s="23">
        <v>-0.33333333333333548</v>
      </c>
      <c r="X179" s="23">
        <v>0.30199999999999999</v>
      </c>
      <c r="Y179" s="23">
        <f t="shared" si="29"/>
        <v>0.30199999999999999</v>
      </c>
      <c r="Z179" s="23" t="str">
        <f t="shared" si="30"/>
        <v>x</v>
      </c>
    </row>
    <row r="180" spans="1:26" ht="16" x14ac:dyDescent="0.2">
      <c r="A180" s="39"/>
      <c r="B180" s="23"/>
      <c r="C180" s="39">
        <f t="shared" si="43"/>
        <v>-1</v>
      </c>
      <c r="D180" s="39" t="e">
        <f t="shared" si="47"/>
        <v>#N/A</v>
      </c>
      <c r="E180" s="23">
        <v>-1</v>
      </c>
      <c r="F180" s="109">
        <f t="shared" si="48"/>
        <v>-6</v>
      </c>
      <c r="G180" s="84" t="str">
        <f t="shared" si="44"/>
        <v>-6</v>
      </c>
      <c r="H180" s="38"/>
      <c r="I180" s="38"/>
      <c r="J180" s="38"/>
      <c r="K180" s="38"/>
      <c r="L180" s="38"/>
      <c r="M180" s="38"/>
      <c r="N180" s="38"/>
      <c r="O180" s="38"/>
      <c r="P180" s="38"/>
      <c r="Q180" s="46">
        <f t="shared" si="45"/>
        <v>2.4583333333333308</v>
      </c>
      <c r="R180" s="81">
        <f t="shared" si="46"/>
        <v>1.9435773384265099E-2</v>
      </c>
      <c r="S180" s="81" t="e" cm="1">
        <f t="array" ref="S180">_xlfn.IFS(
    FALSE, N("Check if X1 shading is ON"),
    $S$47&lt;&gt;"x", NA(),
    FALSE, N("Check if case is 'LEFT' and x axis value less than z score"),
    AND($D$66 = "LEFT", $Q180 &lt; IF($H$66="", 0, $H$66)), $R180,
    FALSE, N("Check if case is 'RIGHT' and x axis value greater than z score"),
    AND($D$66 = "RIGHT", $Q180 &gt; IF($H$66="", 0, $H$66)), $R180,
    FALSE, N("Check if case is 'TWO' and both directions"),
    AND(
        $D$66 = "TWO",
        OR($Q180 &lt; -ABS($H$66), $Q180 &gt; ABS($H$67))
    ), $R180,
    FALSE, N("Default case: Return NA()"),
    TRUE, NA()
)</f>
        <v>#VALUE!</v>
      </c>
      <c r="T180" s="81" t="e" cm="1">
        <f t="array" ref="T180">_xlfn.IFS(
    FALSE, N("Check if X1 shading is ON"),
    $S$47&lt;&gt;"x", NA(),
    FALSE, N("Check if case is 'LEFT' and x axis value less than z score"),
    AND($D$67 = "LEFT", $Q180 &lt; IF($H$67="", 0, $H$67)), $R180,
    FALSE, N("Check if case is 'RIGHT' and x axis value greater than z score"),
    AND($D$67 = "RIGHT", $Q180 &gt; IF($H$67="", 0, $H$67)), $R180,
    FALSE, N("Default case: Return NA()"),
    TRUE, NA()
)</f>
        <v>#N/A</v>
      </c>
      <c r="U180" s="81" t="e" cm="1">
        <f t="array" ref="U180">_xlfn.IFS(
    FALSE, N("Check if X1 shading is ON"),
    $U$47&lt;&gt;"x", NA(),
    FALSE, N("Check if case is 'LEFT' and x axis value less than z score"),
    AND($D$70 = "LEFT", $Q180 &lt; IF($H$70="", 0, $H$70)), $R180,
    FALSE, N("Check if case is 'RIGHT' and x axis value greater than z score"),
    AND($D$70 = "RIGHT", $Q180 &gt; IF($H$70="", 0, $H$70)), $R180,
    FALSE, N("Check if case is 'TWO' and both directions"),
    AND(
        $D$70 = "TWO",
        OR($Q180 &lt; -ABS($H$70), $Q180 &gt; ABS($H$70))
    ), $R180,
    FALSE, N("Default case: Return NA()"),
    TRUE, NA()
)</f>
        <v>#N/A</v>
      </c>
      <c r="V180" s="38"/>
      <c r="W180" s="23">
        <v>-0.16666666666666879</v>
      </c>
      <c r="X180" s="23">
        <v>0.30199999999999999</v>
      </c>
      <c r="Y180" s="23">
        <f t="shared" si="29"/>
        <v>0.30199999999999999</v>
      </c>
      <c r="Z180" s="23" t="str">
        <f t="shared" si="30"/>
        <v>x</v>
      </c>
    </row>
    <row r="181" spans="1:26" ht="16" x14ac:dyDescent="0.2">
      <c r="A181" s="39"/>
      <c r="B181" s="23"/>
      <c r="C181" s="39">
        <f t="shared" si="43"/>
        <v>0</v>
      </c>
      <c r="D181" s="39" t="e">
        <f t="shared" si="47"/>
        <v>#N/A</v>
      </c>
      <c r="E181" s="48">
        <v>0</v>
      </c>
      <c r="F181" s="109">
        <f t="shared" si="48"/>
        <v>0</v>
      </c>
      <c r="G181" s="84" t="str">
        <f t="shared" si="44"/>
        <v>0</v>
      </c>
      <c r="H181" s="38"/>
      <c r="I181" s="38"/>
      <c r="J181" s="38"/>
      <c r="K181" s="38"/>
      <c r="L181" s="38"/>
      <c r="M181" s="38"/>
      <c r="N181" s="38"/>
      <c r="O181" s="38"/>
      <c r="P181" s="38"/>
      <c r="Q181" s="46">
        <f t="shared" si="45"/>
        <v>2.4999999999999973</v>
      </c>
      <c r="R181" s="81">
        <f t="shared" si="46"/>
        <v>1.7528300493568655E-2</v>
      </c>
      <c r="S181" s="81" t="e" cm="1">
        <f t="array" ref="S181">_xlfn.IFS(
    FALSE, N("Check if X1 shading is ON"),
    $S$47&lt;&gt;"x", NA(),
    FALSE, N("Check if case is 'LEFT' and x axis value less than z score"),
    AND($D$66 = "LEFT", $Q181 &lt; IF($H$66="", 0, $H$66)), $R181,
    FALSE, N("Check if case is 'RIGHT' and x axis value greater than z score"),
    AND($D$66 = "RIGHT", $Q181 &gt; IF($H$66="", 0, $H$66)), $R181,
    FALSE, N("Check if case is 'TWO' and both directions"),
    AND(
        $D$66 = "TWO",
        OR($Q181 &lt; -ABS($H$66), $Q181 &gt; ABS($H$67))
    ), $R181,
    FALSE, N("Default case: Return NA()"),
    TRUE, NA()
)</f>
        <v>#VALUE!</v>
      </c>
      <c r="T181" s="81" t="e" cm="1">
        <f t="array" ref="T181">_xlfn.IFS(
    FALSE, N("Check if X1 shading is ON"),
    $S$47&lt;&gt;"x", NA(),
    FALSE, N("Check if case is 'LEFT' and x axis value less than z score"),
    AND($D$67 = "LEFT", $Q181 &lt; IF($H$67="", 0, $H$67)), $R181,
    FALSE, N("Check if case is 'RIGHT' and x axis value greater than z score"),
    AND($D$67 = "RIGHT", $Q181 &gt; IF($H$67="", 0, $H$67)), $R181,
    FALSE, N("Default case: Return NA()"),
    TRUE, NA()
)</f>
        <v>#N/A</v>
      </c>
      <c r="U181" s="81" t="e" cm="1">
        <f t="array" ref="U181">_xlfn.IFS(
    FALSE, N("Check if X1 shading is ON"),
    $U$47&lt;&gt;"x", NA(),
    FALSE, N("Check if case is 'LEFT' and x axis value less than z score"),
    AND($D$70 = "LEFT", $Q181 &lt; IF($H$70="", 0, $H$70)), $R181,
    FALSE, N("Check if case is 'RIGHT' and x axis value greater than z score"),
    AND($D$70 = "RIGHT", $Q181 &gt; IF($H$70="", 0, $H$70)), $R181,
    FALSE, N("Check if case is 'TWO' and both directions"),
    AND(
        $D$70 = "TWO",
        OR($Q181 &lt; -ABS($H$70), $Q181 &gt; ABS($H$70))
    ), $R181,
    FALSE, N("Default case: Return NA()"),
    TRUE, NA()
)</f>
        <v>#N/A</v>
      </c>
      <c r="V181" s="38"/>
      <c r="W181" s="23">
        <v>0.16666666666666449</v>
      </c>
      <c r="X181" s="23">
        <v>0.30199999999999999</v>
      </c>
      <c r="Y181" s="23">
        <f t="shared" si="29"/>
        <v>0.30199999999999999</v>
      </c>
      <c r="Z181" s="23" t="str">
        <f t="shared" si="30"/>
        <v>x</v>
      </c>
    </row>
    <row r="182" spans="1:26" ht="16" x14ac:dyDescent="0.2">
      <c r="A182" s="39"/>
      <c r="B182" s="23"/>
      <c r="C182" s="39">
        <f t="shared" si="43"/>
        <v>1</v>
      </c>
      <c r="D182" s="39" t="e">
        <f t="shared" si="47"/>
        <v>#N/A</v>
      </c>
      <c r="E182" s="48">
        <v>1</v>
      </c>
      <c r="F182" s="109">
        <f t="shared" si="48"/>
        <v>6</v>
      </c>
      <c r="G182" s="84" t="str">
        <f t="shared" si="44"/>
        <v>+6</v>
      </c>
      <c r="H182" s="38"/>
      <c r="I182" s="38"/>
      <c r="J182" s="38"/>
      <c r="K182" s="38"/>
      <c r="L182" s="38"/>
      <c r="M182" s="38"/>
      <c r="N182" s="38"/>
      <c r="O182" s="38"/>
      <c r="P182" s="38"/>
      <c r="Q182" s="46">
        <f t="shared" si="45"/>
        <v>2.5416666666666639</v>
      </c>
      <c r="R182" s="81">
        <f t="shared" si="46"/>
        <v>1.5780610826231976E-2</v>
      </c>
      <c r="S182" s="81" t="e" cm="1">
        <f t="array" ref="S182">_xlfn.IFS(
    FALSE, N("Check if X1 shading is ON"),
    $S$47&lt;&gt;"x", NA(),
    FALSE, N("Check if case is 'LEFT' and x axis value less than z score"),
    AND($D$66 = "LEFT", $Q182 &lt; IF($H$66="", 0, $H$66)), $R182,
    FALSE, N("Check if case is 'RIGHT' and x axis value greater than z score"),
    AND($D$66 = "RIGHT", $Q182 &gt; IF($H$66="", 0, $H$66)), $R182,
    FALSE, N("Check if case is 'TWO' and both directions"),
    AND(
        $D$66 = "TWO",
        OR($Q182 &lt; -ABS($H$66), $Q182 &gt; ABS($H$67))
    ), $R182,
    FALSE, N("Default case: Return NA()"),
    TRUE, NA()
)</f>
        <v>#VALUE!</v>
      </c>
      <c r="T182" s="81" t="e" cm="1">
        <f t="array" ref="T182">_xlfn.IFS(
    FALSE, N("Check if X1 shading is ON"),
    $S$47&lt;&gt;"x", NA(),
    FALSE, N("Check if case is 'LEFT' and x axis value less than z score"),
    AND($D$67 = "LEFT", $Q182 &lt; IF($H$67="", 0, $H$67)), $R182,
    FALSE, N("Check if case is 'RIGHT' and x axis value greater than z score"),
    AND($D$67 = "RIGHT", $Q182 &gt; IF($H$67="", 0, $H$67)), $R182,
    FALSE, N("Default case: Return NA()"),
    TRUE, NA()
)</f>
        <v>#N/A</v>
      </c>
      <c r="U182" s="81" t="e" cm="1">
        <f t="array" ref="U182">_xlfn.IFS(
    FALSE, N("Check if X1 shading is ON"),
    $U$47&lt;&gt;"x", NA(),
    FALSE, N("Check if case is 'LEFT' and x axis value less than z score"),
    AND($D$70 = "LEFT", $Q182 &lt; IF($H$70="", 0, $H$70)), $R182,
    FALSE, N("Check if case is 'RIGHT' and x axis value greater than z score"),
    AND($D$70 = "RIGHT", $Q182 &gt; IF($H$70="", 0, $H$70)), $R182,
    FALSE, N("Check if case is 'TWO' and both directions"),
    AND(
        $D$70 = "TWO",
        OR($Q182 &lt; -ABS($H$70), $Q182 &gt; ABS($H$70))
    ), $R182,
    FALSE, N("Default case: Return NA()"),
    TRUE, NA()
)</f>
        <v>#N/A</v>
      </c>
      <c r="V182" s="38"/>
      <c r="W182" s="23">
        <v>0.33333333333333115</v>
      </c>
      <c r="X182" s="23">
        <v>0.30199999999999999</v>
      </c>
      <c r="Y182" s="23">
        <f t="shared" si="29"/>
        <v>0.30199999999999999</v>
      </c>
      <c r="Z182" s="23" t="str">
        <f t="shared" si="30"/>
        <v>x</v>
      </c>
    </row>
    <row r="183" spans="1:26" ht="16" x14ac:dyDescent="0.2">
      <c r="A183" s="39"/>
      <c r="B183" s="23"/>
      <c r="C183" s="39">
        <f t="shared" si="43"/>
        <v>2</v>
      </c>
      <c r="D183" s="39" t="e">
        <f t="shared" si="47"/>
        <v>#N/A</v>
      </c>
      <c r="E183" s="48">
        <v>2</v>
      </c>
      <c r="F183" s="109">
        <f t="shared" si="48"/>
        <v>12</v>
      </c>
      <c r="G183" s="84" t="str">
        <f t="shared" si="44"/>
        <v>+12</v>
      </c>
      <c r="H183" s="38"/>
      <c r="I183" s="38"/>
      <c r="J183" s="38"/>
      <c r="K183" s="38"/>
      <c r="L183" s="38"/>
      <c r="M183" s="38"/>
      <c r="N183" s="38"/>
      <c r="O183" s="38"/>
      <c r="P183" s="38"/>
      <c r="Q183" s="46">
        <f t="shared" si="45"/>
        <v>2.5833333333333304</v>
      </c>
      <c r="R183" s="81">
        <f t="shared" si="46"/>
        <v>1.4182533754437414E-2</v>
      </c>
      <c r="S183" s="81" t="e" cm="1">
        <f t="array" ref="S183">_xlfn.IFS(
    FALSE, N("Check if X1 shading is ON"),
    $S$47&lt;&gt;"x", NA(),
    FALSE, N("Check if case is 'LEFT' and x axis value less than z score"),
    AND($D$66 = "LEFT", $Q183 &lt; IF($H$66="", 0, $H$66)), $R183,
    FALSE, N("Check if case is 'RIGHT' and x axis value greater than z score"),
    AND($D$66 = "RIGHT", $Q183 &gt; IF($H$66="", 0, $H$66)), $R183,
    FALSE, N("Check if case is 'TWO' and both directions"),
    AND(
        $D$66 = "TWO",
        OR($Q183 &lt; -ABS($H$66), $Q183 &gt; ABS($H$67))
    ), $R183,
    FALSE, N("Default case: Return NA()"),
    TRUE, NA()
)</f>
        <v>#VALUE!</v>
      </c>
      <c r="T183" s="81" t="e" cm="1">
        <f t="array" ref="T183">_xlfn.IFS(
    FALSE, N("Check if X1 shading is ON"),
    $S$47&lt;&gt;"x", NA(),
    FALSE, N("Check if case is 'LEFT' and x axis value less than z score"),
    AND($D$67 = "LEFT", $Q183 &lt; IF($H$67="", 0, $H$67)), $R183,
    FALSE, N("Check if case is 'RIGHT' and x axis value greater than z score"),
    AND($D$67 = "RIGHT", $Q183 &gt; IF($H$67="", 0, $H$67)), $R183,
    FALSE, N("Default case: Return NA()"),
    TRUE, NA()
)</f>
        <v>#N/A</v>
      </c>
      <c r="U183" s="81" t="e" cm="1">
        <f t="array" ref="U183">_xlfn.IFS(
    FALSE, N("Check if X1 shading is ON"),
    $U$47&lt;&gt;"x", NA(),
    FALSE, N("Check if case is 'LEFT' and x axis value less than z score"),
    AND($D$70 = "LEFT", $Q183 &lt; IF($H$70="", 0, $H$70)), $R183,
    FALSE, N("Check if case is 'RIGHT' and x axis value greater than z score"),
    AND($D$70 = "RIGHT", $Q183 &gt; IF($H$70="", 0, $H$70)), $R183,
    FALSE, N("Check if case is 'TWO' and both directions"),
    AND(
        $D$70 = "TWO",
        OR($Q183 &lt; -ABS($H$70), $Q183 &gt; ABS($H$70))
    ), $R183,
    FALSE, N("Default case: Return NA()"),
    TRUE, NA()
)</f>
        <v>#N/A</v>
      </c>
      <c r="V183" s="38"/>
      <c r="W183" s="23">
        <v>0.49999999999999789</v>
      </c>
      <c r="X183" s="23">
        <v>0.30199999999999999</v>
      </c>
      <c r="Y183" s="23">
        <f t="shared" si="29"/>
        <v>0.30199999999999999</v>
      </c>
      <c r="Z183" s="23" t="str">
        <f t="shared" si="30"/>
        <v>x</v>
      </c>
    </row>
    <row r="184" spans="1:26" ht="16" x14ac:dyDescent="0.2">
      <c r="A184" s="39"/>
      <c r="B184" s="23"/>
      <c r="C184" s="39">
        <f>C163</f>
        <v>3</v>
      </c>
      <c r="D184" s="39" t="e">
        <f t="shared" si="47"/>
        <v>#N/A</v>
      </c>
      <c r="E184" s="48">
        <v>3</v>
      </c>
      <c r="F184" s="109">
        <f t="shared" si="48"/>
        <v>18</v>
      </c>
      <c r="G184" s="84" t="str">
        <f t="shared" si="44"/>
        <v>+18</v>
      </c>
      <c r="H184" s="38"/>
      <c r="I184" s="38"/>
      <c r="J184" s="38"/>
      <c r="K184" s="38"/>
      <c r="L184" s="38"/>
      <c r="M184" s="38"/>
      <c r="N184" s="38"/>
      <c r="O184" s="38"/>
      <c r="P184" s="38"/>
      <c r="Q184" s="46">
        <f t="shared" si="45"/>
        <v>2.6249999999999969</v>
      </c>
      <c r="R184" s="81">
        <f t="shared" si="46"/>
        <v>1.2724181596831535E-2</v>
      </c>
      <c r="S184" s="81" t="e" cm="1">
        <f t="array" ref="S184">_xlfn.IFS(
    FALSE, N("Check if X1 shading is ON"),
    $S$47&lt;&gt;"x", NA(),
    FALSE, N("Check if case is 'LEFT' and x axis value less than z score"),
    AND($D$66 = "LEFT", $Q184 &lt; IF($H$66="", 0, $H$66)), $R184,
    FALSE, N("Check if case is 'RIGHT' and x axis value greater than z score"),
    AND($D$66 = "RIGHT", $Q184 &gt; IF($H$66="", 0, $H$66)), $R184,
    FALSE, N("Check if case is 'TWO' and both directions"),
    AND(
        $D$66 = "TWO",
        OR($Q184 &lt; -ABS($H$66), $Q184 &gt; ABS($H$67))
    ), $R184,
    FALSE, N("Default case: Return NA()"),
    TRUE, NA()
)</f>
        <v>#VALUE!</v>
      </c>
      <c r="T184" s="81" t="e" cm="1">
        <f t="array" ref="T184">_xlfn.IFS(
    FALSE, N("Check if X1 shading is ON"),
    $S$47&lt;&gt;"x", NA(),
    FALSE, N("Check if case is 'LEFT' and x axis value less than z score"),
    AND($D$67 = "LEFT", $Q184 &lt; IF($H$67="", 0, $H$67)), $R184,
    FALSE, N("Check if case is 'RIGHT' and x axis value greater than z score"),
    AND($D$67 = "RIGHT", $Q184 &gt; IF($H$67="", 0, $H$67)), $R184,
    FALSE, N("Default case: Return NA()"),
    TRUE, NA()
)</f>
        <v>#N/A</v>
      </c>
      <c r="U184" s="81" t="e" cm="1">
        <f t="array" ref="U184">_xlfn.IFS(
    FALSE, N("Check if X1 shading is ON"),
    $U$47&lt;&gt;"x", NA(),
    FALSE, N("Check if case is 'LEFT' and x axis value less than z score"),
    AND($D$70 = "LEFT", $Q184 &lt; IF($H$70="", 0, $H$70)), $R184,
    FALSE, N("Check if case is 'RIGHT' and x axis value greater than z score"),
    AND($D$70 = "RIGHT", $Q184 &gt; IF($H$70="", 0, $H$70)), $R184,
    FALSE, N("Check if case is 'TWO' and both directions"),
    AND(
        $D$70 = "TWO",
        OR($Q184 &lt; -ABS($H$70), $Q184 &gt; ABS($H$70))
    ), $R184,
    FALSE, N("Default case: Return NA()"),
    TRUE, NA()
)</f>
        <v>#N/A</v>
      </c>
      <c r="V184" s="38"/>
      <c r="W184" s="23">
        <v>0.66666666666666441</v>
      </c>
      <c r="X184" s="23">
        <v>0.30199999999999999</v>
      </c>
      <c r="Y184" s="23">
        <f t="shared" si="29"/>
        <v>0.30199999999999999</v>
      </c>
      <c r="Z184" s="23" t="str">
        <f t="shared" si="30"/>
        <v>x</v>
      </c>
    </row>
    <row r="185" spans="1:26" ht="16" x14ac:dyDescent="0.2">
      <c r="A185" s="39"/>
      <c r="B185" s="23"/>
      <c r="C185" s="23"/>
      <c r="D185" s="39"/>
      <c r="E185" s="39"/>
      <c r="F185" s="39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46">
        <f t="shared" si="45"/>
        <v>2.6666666666666634</v>
      </c>
      <c r="R185" s="81">
        <f t="shared" si="46"/>
        <v>1.1395986023797539E-2</v>
      </c>
      <c r="S185" s="81" t="e" cm="1">
        <f t="array" ref="S185">_xlfn.IFS(
    FALSE, N("Check if X1 shading is ON"),
    $S$47&lt;&gt;"x", NA(),
    FALSE, N("Check if case is 'LEFT' and x axis value less than z score"),
    AND($D$66 = "LEFT", $Q185 &lt; IF($H$66="", 0, $H$66)), $R185,
    FALSE, N("Check if case is 'RIGHT' and x axis value greater than z score"),
    AND($D$66 = "RIGHT", $Q185 &gt; IF($H$66="", 0, $H$66)), $R185,
    FALSE, N("Check if case is 'TWO' and both directions"),
    AND(
        $D$66 = "TWO",
        OR($Q185 &lt; -ABS($H$66), $Q185 &gt; ABS($H$67))
    ), $R185,
    FALSE, N("Default case: Return NA()"),
    TRUE, NA()
)</f>
        <v>#VALUE!</v>
      </c>
      <c r="T185" s="81" t="e" cm="1">
        <f t="array" ref="T185">_xlfn.IFS(
    FALSE, N("Check if X1 shading is ON"),
    $S$47&lt;&gt;"x", NA(),
    FALSE, N("Check if case is 'LEFT' and x axis value less than z score"),
    AND($D$67 = "LEFT", $Q185 &lt; IF($H$67="", 0, $H$67)), $R185,
    FALSE, N("Check if case is 'RIGHT' and x axis value greater than z score"),
    AND($D$67 = "RIGHT", $Q185 &gt; IF($H$67="", 0, $H$67)), $R185,
    FALSE, N("Default case: Return NA()"),
    TRUE, NA()
)</f>
        <v>#N/A</v>
      </c>
      <c r="U185" s="81" t="e" cm="1">
        <f t="array" ref="U185">_xlfn.IFS(
    FALSE, N("Check if X1 shading is ON"),
    $U$47&lt;&gt;"x", NA(),
    FALSE, N("Check if case is 'LEFT' and x axis value less than z score"),
    AND($D$70 = "LEFT", $Q185 &lt; IF($H$70="", 0, $H$70)), $R185,
    FALSE, N("Check if case is 'RIGHT' and x axis value greater than z score"),
    AND($D$70 = "RIGHT", $Q185 &gt; IF($H$70="", 0, $H$70)), $R185,
    FALSE, N("Check if case is 'TWO' and both directions"),
    AND(
        $D$70 = "TWO",
        OR($Q185 &lt; -ABS($H$70), $Q185 &gt; ABS($H$70))
    ), $R185,
    FALSE, N("Default case: Return NA()"),
    TRUE, NA()
)</f>
        <v>#N/A</v>
      </c>
      <c r="V185" s="38"/>
      <c r="W185" s="23">
        <v>-0.50000000000000222</v>
      </c>
      <c r="X185" s="23">
        <v>0.32600000000000001</v>
      </c>
      <c r="Y185" s="23">
        <f t="shared" si="29"/>
        <v>0.32600000000000001</v>
      </c>
      <c r="Z185" s="23" t="str">
        <f t="shared" si="30"/>
        <v>x</v>
      </c>
    </row>
    <row r="186" spans="1:26" ht="16" x14ac:dyDescent="0.2">
      <c r="A186" s="39"/>
      <c r="B186" s="23"/>
      <c r="C186" s="23"/>
      <c r="D186" s="39"/>
      <c r="E186" s="39"/>
      <c r="F186" s="39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46">
        <f t="shared" si="45"/>
        <v>2.7083333333333299</v>
      </c>
      <c r="R186" s="81">
        <f t="shared" si="46"/>
        <v>1.0188728126088738E-2</v>
      </c>
      <c r="S186" s="81" t="e" cm="1">
        <f t="array" ref="S186">_xlfn.IFS(
    FALSE, N("Check if X1 shading is ON"),
    $S$47&lt;&gt;"x", NA(),
    FALSE, N("Check if case is 'LEFT' and x axis value less than z score"),
    AND($D$66 = "LEFT", $Q186 &lt; IF($H$66="", 0, $H$66)), $R186,
    FALSE, N("Check if case is 'RIGHT' and x axis value greater than z score"),
    AND($D$66 = "RIGHT", $Q186 &gt; IF($H$66="", 0, $H$66)), $R186,
    FALSE, N("Check if case is 'TWO' and both directions"),
    AND(
        $D$66 = "TWO",
        OR($Q186 &lt; -ABS($H$66), $Q186 &gt; ABS($H$67))
    ), $R186,
    FALSE, N("Default case: Return NA()"),
    TRUE, NA()
)</f>
        <v>#VALUE!</v>
      </c>
      <c r="T186" s="81" t="e" cm="1">
        <f t="array" ref="T186">_xlfn.IFS(
    FALSE, N("Check if X1 shading is ON"),
    $S$47&lt;&gt;"x", NA(),
    FALSE, N("Check if case is 'LEFT' and x axis value less than z score"),
    AND($D$67 = "LEFT", $Q186 &lt; IF($H$67="", 0, $H$67)), $R186,
    FALSE, N("Check if case is 'RIGHT' and x axis value greater than z score"),
    AND($D$67 = "RIGHT", $Q186 &gt; IF($H$67="", 0, $H$67)), $R186,
    FALSE, N("Default case: Return NA()"),
    TRUE, NA()
)</f>
        <v>#N/A</v>
      </c>
      <c r="U186" s="81" t="e" cm="1">
        <f t="array" ref="U186">_xlfn.IFS(
    FALSE, N("Check if X1 shading is ON"),
    $U$47&lt;&gt;"x", NA(),
    FALSE, N("Check if case is 'LEFT' and x axis value less than z score"),
    AND($D$70 = "LEFT", $Q186 &lt; IF($H$70="", 0, $H$70)), $R186,
    FALSE, N("Check if case is 'RIGHT' and x axis value greater than z score"),
    AND($D$70 = "RIGHT", $Q186 &gt; IF($H$70="", 0, $H$70)), $R186,
    FALSE, N("Check if case is 'TWO' and both directions"),
    AND(
        $D$70 = "TWO",
        OR($Q186 &lt; -ABS($H$70), $Q186 &gt; ABS($H$70))
    ), $R186,
    FALSE, N("Default case: Return NA()"),
    TRUE, NA()
)</f>
        <v>#N/A</v>
      </c>
      <c r="V186" s="38"/>
      <c r="W186" s="23">
        <v>-0.33333333333333548</v>
      </c>
      <c r="X186" s="23">
        <v>0.32600000000000001</v>
      </c>
      <c r="Y186" s="23">
        <f t="shared" si="29"/>
        <v>0.32600000000000001</v>
      </c>
      <c r="Z186" s="23" t="str">
        <f t="shared" si="30"/>
        <v>x</v>
      </c>
    </row>
    <row r="187" spans="1:26" ht="16" x14ac:dyDescent="0.2">
      <c r="A187" s="39"/>
      <c r="B187" s="23"/>
      <c r="C187" s="23"/>
      <c r="D187" s="39"/>
      <c r="E187" s="39"/>
      <c r="F187" s="39"/>
      <c r="G187" s="38"/>
      <c r="H187" s="38"/>
      <c r="I187" s="38"/>
      <c r="J187" s="38"/>
      <c r="K187" s="86"/>
      <c r="L187" s="86"/>
      <c r="M187" s="86"/>
      <c r="N187" s="38"/>
      <c r="O187" s="38"/>
      <c r="P187" s="38"/>
      <c r="Q187" s="46">
        <f t="shared" si="45"/>
        <v>2.7499999999999964</v>
      </c>
      <c r="R187" s="81">
        <f t="shared" si="46"/>
        <v>9.0935625015911431E-3</v>
      </c>
      <c r="S187" s="81" t="e" cm="1">
        <f t="array" ref="S187">_xlfn.IFS(
    FALSE, N("Check if X1 shading is ON"),
    $S$47&lt;&gt;"x", NA(),
    FALSE, N("Check if case is 'LEFT' and x axis value less than z score"),
    AND($D$66 = "LEFT", $Q187 &lt; IF($H$66="", 0, $H$66)), $R187,
    FALSE, N("Check if case is 'RIGHT' and x axis value greater than z score"),
    AND($D$66 = "RIGHT", $Q187 &gt; IF($H$66="", 0, $H$66)), $R187,
    FALSE, N("Check if case is 'TWO' and both directions"),
    AND(
        $D$66 = "TWO",
        OR($Q187 &lt; -ABS($H$66), $Q187 &gt; ABS($H$67))
    ), $R187,
    FALSE, N("Default case: Return NA()"),
    TRUE, NA()
)</f>
        <v>#VALUE!</v>
      </c>
      <c r="T187" s="81" t="e" cm="1">
        <f t="array" ref="T187">_xlfn.IFS(
    FALSE, N("Check if X1 shading is ON"),
    $S$47&lt;&gt;"x", NA(),
    FALSE, N("Check if case is 'LEFT' and x axis value less than z score"),
    AND($D$67 = "LEFT", $Q187 &lt; IF($H$67="", 0, $H$67)), $R187,
    FALSE, N("Check if case is 'RIGHT' and x axis value greater than z score"),
    AND($D$67 = "RIGHT", $Q187 &gt; IF($H$67="", 0, $H$67)), $R187,
    FALSE, N("Default case: Return NA()"),
    TRUE, NA()
)</f>
        <v>#N/A</v>
      </c>
      <c r="U187" s="81" t="e" cm="1">
        <f t="array" ref="U187">_xlfn.IFS(
    FALSE, N("Check if X1 shading is ON"),
    $U$47&lt;&gt;"x", NA(),
    FALSE, N("Check if case is 'LEFT' and x axis value less than z score"),
    AND($D$70 = "LEFT", $Q187 &lt; IF($H$70="", 0, $H$70)), $R187,
    FALSE, N("Check if case is 'RIGHT' and x axis value greater than z score"),
    AND($D$70 = "RIGHT", $Q187 &gt; IF($H$70="", 0, $H$70)), $R187,
    FALSE, N("Check if case is 'TWO' and both directions"),
    AND(
        $D$70 = "TWO",
        OR($Q187 &lt; -ABS($H$70), $Q187 &gt; ABS($H$70))
    ), $R187,
    FALSE, N("Default case: Return NA()"),
    TRUE, NA()
)</f>
        <v>#N/A</v>
      </c>
      <c r="V187" s="38"/>
      <c r="W187" s="23">
        <v>-0.16666666666666879</v>
      </c>
      <c r="X187" s="23">
        <v>0.32600000000000001</v>
      </c>
      <c r="Y187" s="23">
        <f t="shared" si="29"/>
        <v>0.32600000000000001</v>
      </c>
      <c r="Z187" s="23" t="str">
        <f t="shared" si="30"/>
        <v>x</v>
      </c>
    </row>
    <row r="188" spans="1:26" ht="16" x14ac:dyDescent="0.2">
      <c r="A188" s="86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38"/>
      <c r="O188" s="38"/>
      <c r="P188" s="38"/>
      <c r="Q188" s="46">
        <f t="shared" si="45"/>
        <v>2.791666666666663</v>
      </c>
      <c r="R188" s="81">
        <f t="shared" si="46"/>
        <v>8.1020357469785802E-3</v>
      </c>
      <c r="S188" s="81" t="e" cm="1">
        <f t="array" ref="S188">_xlfn.IFS(
    FALSE, N("Check if X1 shading is ON"),
    $S$47&lt;&gt;"x", NA(),
    FALSE, N("Check if case is 'LEFT' and x axis value less than z score"),
    AND($D$66 = "LEFT", $Q188 &lt; IF($H$66="", 0, $H$66)), $R188,
    FALSE, N("Check if case is 'RIGHT' and x axis value greater than z score"),
    AND($D$66 = "RIGHT", $Q188 &gt; IF($H$66="", 0, $H$66)), $R188,
    FALSE, N("Check if case is 'TWO' and both directions"),
    AND(
        $D$66 = "TWO",
        OR($Q188 &lt; -ABS($H$66), $Q188 &gt; ABS($H$67))
    ), $R188,
    FALSE, N("Default case: Return NA()"),
    TRUE, NA()
)</f>
        <v>#VALUE!</v>
      </c>
      <c r="T188" s="81" t="e" cm="1">
        <f t="array" ref="T188">_xlfn.IFS(
    FALSE, N("Check if X1 shading is ON"),
    $S$47&lt;&gt;"x", NA(),
    FALSE, N("Check if case is 'LEFT' and x axis value less than z score"),
    AND($D$67 = "LEFT", $Q188 &lt; IF($H$67="", 0, $H$67)), $R188,
    FALSE, N("Check if case is 'RIGHT' and x axis value greater than z score"),
    AND($D$67 = "RIGHT", $Q188 &gt; IF($H$67="", 0, $H$67)), $R188,
    FALSE, N("Default case: Return NA()"),
    TRUE, NA()
)</f>
        <v>#N/A</v>
      </c>
      <c r="U188" s="81" t="e" cm="1">
        <f t="array" ref="U188">_xlfn.IFS(
    FALSE, N("Check if X1 shading is ON"),
    $U$47&lt;&gt;"x", NA(),
    FALSE, N("Check if case is 'LEFT' and x axis value less than z score"),
    AND($D$70 = "LEFT", $Q188 &lt; IF($H$70="", 0, $H$70)), $R188,
    FALSE, N("Check if case is 'RIGHT' and x axis value greater than z score"),
    AND($D$70 = "RIGHT", $Q188 &gt; IF($H$70="", 0, $H$70)), $R188,
    FALSE, N("Check if case is 'TWO' and both directions"),
    AND(
        $D$70 = "TWO",
        OR($Q188 &lt; -ABS($H$70), $Q188 &gt; ABS($H$70))
    ), $R188,
    FALSE, N("Default case: Return NA()"),
    TRUE, NA()
)</f>
        <v>#N/A</v>
      </c>
      <c r="V188" s="38"/>
      <c r="W188" s="23">
        <v>0.16666666666666449</v>
      </c>
      <c r="X188" s="23">
        <v>0.32600000000000001</v>
      </c>
      <c r="Y188" s="23">
        <f t="shared" si="29"/>
        <v>0.32600000000000001</v>
      </c>
      <c r="Z188" s="23" t="str">
        <f t="shared" si="30"/>
        <v>x</v>
      </c>
    </row>
    <row r="189" spans="1:26" ht="16" x14ac:dyDescent="0.2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38"/>
      <c r="O189" s="38"/>
      <c r="P189" s="38"/>
      <c r="Q189" s="46">
        <f t="shared" si="45"/>
        <v>2.8333333333333295</v>
      </c>
      <c r="R189" s="81">
        <f t="shared" si="46"/>
        <v>7.2060997646093061E-3</v>
      </c>
      <c r="S189" s="81" t="e" cm="1">
        <f t="array" ref="S189">_xlfn.IFS(
    FALSE, N("Check if X1 shading is ON"),
    $S$47&lt;&gt;"x", NA(),
    FALSE, N("Check if case is 'LEFT' and x axis value less than z score"),
    AND($D$66 = "LEFT", $Q189 &lt; IF($H$66="", 0, $H$66)), $R189,
    FALSE, N("Check if case is 'RIGHT' and x axis value greater than z score"),
    AND($D$66 = "RIGHT", $Q189 &gt; IF($H$66="", 0, $H$66)), $R189,
    FALSE, N("Check if case is 'TWO' and both directions"),
    AND(
        $D$66 = "TWO",
        OR($Q189 &lt; -ABS($H$66), $Q189 &gt; ABS($H$67))
    ), $R189,
    FALSE, N("Default case: Return NA()"),
    TRUE, NA()
)</f>
        <v>#VALUE!</v>
      </c>
      <c r="T189" s="81" t="e" cm="1">
        <f t="array" ref="T189">_xlfn.IFS(
    FALSE, N("Check if X1 shading is ON"),
    $S$47&lt;&gt;"x", NA(),
    FALSE, N("Check if case is 'LEFT' and x axis value less than z score"),
    AND($D$67 = "LEFT", $Q189 &lt; IF($H$67="", 0, $H$67)), $R189,
    FALSE, N("Check if case is 'RIGHT' and x axis value greater than z score"),
    AND($D$67 = "RIGHT", $Q189 &gt; IF($H$67="", 0, $H$67)), $R189,
    FALSE, N("Default case: Return NA()"),
    TRUE, NA()
)</f>
        <v>#N/A</v>
      </c>
      <c r="U189" s="81" t="e" cm="1">
        <f t="array" ref="U189">_xlfn.IFS(
    FALSE, N("Check if X1 shading is ON"),
    $U$47&lt;&gt;"x", NA(),
    FALSE, N("Check if case is 'LEFT' and x axis value less than z score"),
    AND($D$70 = "LEFT", $Q189 &lt; IF($H$70="", 0, $H$70)), $R189,
    FALSE, N("Check if case is 'RIGHT' and x axis value greater than z score"),
    AND($D$70 = "RIGHT", $Q189 &gt; IF($H$70="", 0, $H$70)), $R189,
    FALSE, N("Check if case is 'TWO' and both directions"),
    AND(
        $D$70 = "TWO",
        OR($Q189 &lt; -ABS($H$70), $Q189 &gt; ABS($H$70))
    ), $R189,
    FALSE, N("Default case: Return NA()"),
    TRUE, NA()
)</f>
        <v>#N/A</v>
      </c>
      <c r="V189" s="38"/>
      <c r="W189" s="23">
        <v>0.33333333333333115</v>
      </c>
      <c r="X189" s="23">
        <v>0.32600000000000001</v>
      </c>
      <c r="Y189" s="23">
        <f t="shared" si="29"/>
        <v>0.32600000000000001</v>
      </c>
      <c r="Z189" s="23" t="str">
        <f t="shared" si="30"/>
        <v>x</v>
      </c>
    </row>
    <row r="190" spans="1:26" ht="16" x14ac:dyDescent="0.2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38"/>
      <c r="O190" s="38"/>
      <c r="P190" s="38"/>
      <c r="Q190" s="46">
        <f t="shared" si="45"/>
        <v>2.874999999999996</v>
      </c>
      <c r="R190" s="81">
        <f t="shared" si="46"/>
        <v>6.3981203107236302E-3</v>
      </c>
      <c r="S190" s="81" t="e" cm="1">
        <f t="array" ref="S190">_xlfn.IFS(
    FALSE, N("Check if X1 shading is ON"),
    $S$47&lt;&gt;"x", NA(),
    FALSE, N("Check if case is 'LEFT' and x axis value less than z score"),
    AND($D$66 = "LEFT", $Q190 &lt; IF($H$66="", 0, $H$66)), $R190,
    FALSE, N("Check if case is 'RIGHT' and x axis value greater than z score"),
    AND($D$66 = "RIGHT", $Q190 &gt; IF($H$66="", 0, $H$66)), $R190,
    FALSE, N("Check if case is 'TWO' and both directions"),
    AND(
        $D$66 = "TWO",
        OR($Q190 &lt; -ABS($H$66), $Q190 &gt; ABS($H$67))
    ), $R190,
    FALSE, N("Default case: Return NA()"),
    TRUE, NA()
)</f>
        <v>#VALUE!</v>
      </c>
      <c r="T190" s="81" t="e" cm="1">
        <f t="array" ref="T190">_xlfn.IFS(
    FALSE, N("Check if X1 shading is ON"),
    $S$47&lt;&gt;"x", NA(),
    FALSE, N("Check if case is 'LEFT' and x axis value less than z score"),
    AND($D$67 = "LEFT", $Q190 &lt; IF($H$67="", 0, $H$67)), $R190,
    FALSE, N("Check if case is 'RIGHT' and x axis value greater than z score"),
    AND($D$67 = "RIGHT", $Q190 &gt; IF($H$67="", 0, $H$67)), $R190,
    FALSE, N("Default case: Return NA()"),
    TRUE, NA()
)</f>
        <v>#N/A</v>
      </c>
      <c r="U190" s="81" t="e" cm="1">
        <f t="array" ref="U190">_xlfn.IFS(
    FALSE, N("Check if X1 shading is ON"),
    $U$47&lt;&gt;"x", NA(),
    FALSE, N("Check if case is 'LEFT' and x axis value less than z score"),
    AND($D$70 = "LEFT", $Q190 &lt; IF($H$70="", 0, $H$70)), $R190,
    FALSE, N("Check if case is 'RIGHT' and x axis value greater than z score"),
    AND($D$70 = "RIGHT", $Q190 &gt; IF($H$70="", 0, $H$70)), $R190,
    FALSE, N("Check if case is 'TWO' and both directions"),
    AND(
        $D$70 = "TWO",
        OR($Q190 &lt; -ABS($H$70), $Q190 &gt; ABS($H$70))
    ), $R190,
    FALSE, N("Default case: Return NA()"),
    TRUE, NA()
)</f>
        <v>#N/A</v>
      </c>
      <c r="V190" s="38"/>
      <c r="W190" s="23">
        <v>0.49999999999999789</v>
      </c>
      <c r="X190" s="23">
        <v>0.32600000000000001</v>
      </c>
      <c r="Y190" s="23">
        <f t="shared" si="29"/>
        <v>0.32600000000000001</v>
      </c>
      <c r="Z190" s="23" t="str">
        <f t="shared" si="30"/>
        <v>x</v>
      </c>
    </row>
    <row r="191" spans="1:26" ht="16" x14ac:dyDescent="0.2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38"/>
      <c r="O191" s="38"/>
      <c r="P191" s="38"/>
      <c r="Q191" s="46">
        <f t="shared" si="45"/>
        <v>2.9166666666666625</v>
      </c>
      <c r="R191" s="81">
        <f t="shared" si="46"/>
        <v>5.6708812194459562E-3</v>
      </c>
      <c r="S191" s="81" t="e" cm="1">
        <f t="array" ref="S191">_xlfn.IFS(
    FALSE, N("Check if X1 shading is ON"),
    $S$47&lt;&gt;"x", NA(),
    FALSE, N("Check if case is 'LEFT' and x axis value less than z score"),
    AND($D$66 = "LEFT", $Q191 &lt; IF($H$66="", 0, $H$66)), $R191,
    FALSE, N("Check if case is 'RIGHT' and x axis value greater than z score"),
    AND($D$66 = "RIGHT", $Q191 &gt; IF($H$66="", 0, $H$66)), $R191,
    FALSE, N("Check if case is 'TWO' and both directions"),
    AND(
        $D$66 = "TWO",
        OR($Q191 &lt; -ABS($H$66), $Q191 &gt; ABS($H$67))
    ), $R191,
    FALSE, N("Default case: Return NA()"),
    TRUE, NA()
)</f>
        <v>#VALUE!</v>
      </c>
      <c r="T191" s="81" t="e" cm="1">
        <f t="array" ref="T191">_xlfn.IFS(
    FALSE, N("Check if X1 shading is ON"),
    $S$47&lt;&gt;"x", NA(),
    FALSE, N("Check if case is 'LEFT' and x axis value less than z score"),
    AND($D$67 = "LEFT", $Q191 &lt; IF($H$67="", 0, $H$67)), $R191,
    FALSE, N("Check if case is 'RIGHT' and x axis value greater than z score"),
    AND($D$67 = "RIGHT", $Q191 &gt; IF($H$67="", 0, $H$67)), $R191,
    FALSE, N("Default case: Return NA()"),
    TRUE, NA()
)</f>
        <v>#N/A</v>
      </c>
      <c r="U191" s="81" t="e" cm="1">
        <f t="array" ref="U191">_xlfn.IFS(
    FALSE, N("Check if X1 shading is ON"),
    $U$47&lt;&gt;"x", NA(),
    FALSE, N("Check if case is 'LEFT' and x axis value less than z score"),
    AND($D$70 = "LEFT", $Q191 &lt; IF($H$70="", 0, $H$70)), $R191,
    FALSE, N("Check if case is 'RIGHT' and x axis value greater than z score"),
    AND($D$70 = "RIGHT", $Q191 &gt; IF($H$70="", 0, $H$70)), $R191,
    FALSE, N("Check if case is 'TWO' and both directions"),
    AND(
        $D$70 = "TWO",
        OR($Q191 &lt; -ABS($H$70), $Q191 &gt; ABS($H$70))
    ), $R191,
    FALSE, N("Default case: Return NA()"),
    TRUE, NA()
)</f>
        <v>#N/A</v>
      </c>
      <c r="V191" s="38"/>
      <c r="W191" s="23">
        <v>-0.33333333333333548</v>
      </c>
      <c r="X191" s="23">
        <v>0.35</v>
      </c>
      <c r="Y191" s="23">
        <f t="shared" si="29"/>
        <v>0.35</v>
      </c>
      <c r="Z191" s="23" t="str">
        <f t="shared" si="30"/>
        <v>x</v>
      </c>
    </row>
    <row r="192" spans="1:26" ht="16" x14ac:dyDescent="0.2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38"/>
      <c r="O192" s="38"/>
      <c r="P192" s="38"/>
      <c r="Q192" s="46">
        <f t="shared" si="45"/>
        <v>2.958333333333329</v>
      </c>
      <c r="R192" s="81">
        <f t="shared" si="46"/>
        <v>5.01758473893272E-3</v>
      </c>
      <c r="S192" s="81" t="e" cm="1">
        <f t="array" ref="S192">_xlfn.IFS(
    FALSE, N("Check if X1 shading is ON"),
    $S$47&lt;&gt;"x", NA(),
    FALSE, N("Check if case is 'LEFT' and x axis value less than z score"),
    AND($D$66 = "LEFT", $Q192 &lt; IF($H$66="", 0, $H$66)), $R192,
    FALSE, N("Check if case is 'RIGHT' and x axis value greater than z score"),
    AND($D$66 = "RIGHT", $Q192 &gt; IF($H$66="", 0, $H$66)), $R192,
    FALSE, N("Check if case is 'TWO' and both directions"),
    AND(
        $D$66 = "TWO",
        OR($Q192 &lt; -ABS($H$66), $Q192 &gt; ABS($H$67))
    ), $R192,
    FALSE, N("Default case: Return NA()"),
    TRUE, NA()
)</f>
        <v>#VALUE!</v>
      </c>
      <c r="T192" s="81" t="e" cm="1">
        <f t="array" ref="T192">_xlfn.IFS(
    FALSE, N("Check if X1 shading is ON"),
    $S$47&lt;&gt;"x", NA(),
    FALSE, N("Check if case is 'LEFT' and x axis value less than z score"),
    AND($D$67 = "LEFT", $Q192 &lt; IF($H$67="", 0, $H$67)), $R192,
    FALSE, N("Check if case is 'RIGHT' and x axis value greater than z score"),
    AND($D$67 = "RIGHT", $Q192 &gt; IF($H$67="", 0, $H$67)), $R192,
    FALSE, N("Default case: Return NA()"),
    TRUE, NA()
)</f>
        <v>#N/A</v>
      </c>
      <c r="U192" s="81" t="e" cm="1">
        <f t="array" ref="U192">_xlfn.IFS(
    FALSE, N("Check if X1 shading is ON"),
    $U$47&lt;&gt;"x", NA(),
    FALSE, N("Check if case is 'LEFT' and x axis value less than z score"),
    AND($D$70 = "LEFT", $Q192 &lt; IF($H$70="", 0, $H$70)), $R192,
    FALSE, N("Check if case is 'RIGHT' and x axis value greater than z score"),
    AND($D$70 = "RIGHT", $Q192 &gt; IF($H$70="", 0, $H$70)), $R192,
    FALSE, N("Check if case is 'TWO' and both directions"),
    AND(
        $D$70 = "TWO",
        OR($Q192 &lt; -ABS($H$70), $Q192 &gt; ABS($H$70))
    ), $R192,
    FALSE, N("Default case: Return NA()"),
    TRUE, NA()
)</f>
        <v>#N/A</v>
      </c>
      <c r="V192" s="38"/>
      <c r="W192" s="23">
        <v>-0.16666666666666879</v>
      </c>
      <c r="X192" s="23">
        <v>0.35</v>
      </c>
      <c r="Y192" s="23">
        <f t="shared" si="29"/>
        <v>0.35</v>
      </c>
      <c r="Z192" s="23" t="str">
        <f t="shared" si="30"/>
        <v>x</v>
      </c>
    </row>
    <row r="193" spans="15:26" ht="16" x14ac:dyDescent="0.2">
      <c r="O193" s="38"/>
      <c r="P193" s="38"/>
      <c r="Q193" s="46">
        <f t="shared" si="45"/>
        <v>2.9999999999999956</v>
      </c>
      <c r="R193" s="81">
        <f t="shared" si="46"/>
        <v>4.4318484119380665E-3</v>
      </c>
      <c r="S193" s="81" t="e" cm="1">
        <f t="array" ref="S193">_xlfn.IFS(
    FALSE, N("Check if X1 shading is ON"),
    $S$47&lt;&gt;"x", NA(),
    FALSE, N("Check if case is 'LEFT' and x axis value less than z score"),
    AND($D$66 = "LEFT", $Q193 &lt; IF($H$66="", 0, $H$66)), $R193,
    FALSE, N("Check if case is 'RIGHT' and x axis value greater than z score"),
    AND($D$66 = "RIGHT", $Q193 &gt; IF($H$66="", 0, $H$66)), $R193,
    FALSE, N("Check if case is 'TWO' and both directions"),
    AND(
        $D$66 = "TWO",
        OR($Q193 &lt; -ABS($H$66), $Q193 &gt; ABS($H$67))
    ), $R193,
    FALSE, N("Default case: Return NA()"),
    TRUE, NA()
)</f>
        <v>#VALUE!</v>
      </c>
      <c r="T193" s="81" t="e" cm="1">
        <f t="array" ref="T193">_xlfn.IFS(
    FALSE, N("Check if X1 shading is ON"),
    $S$47&lt;&gt;"x", NA(),
    FALSE, N("Check if case is 'LEFT' and x axis value less than z score"),
    AND($D$67 = "LEFT", $Q193 &lt; IF($H$67="", 0, $H$67)), $R193,
    FALSE, N("Check if case is 'RIGHT' and x axis value greater than z score"),
    AND($D$67 = "RIGHT", $Q193 &gt; IF($H$67="", 0, $H$67)), $R193,
    FALSE, N("Default case: Return NA()"),
    TRUE, NA()
)</f>
        <v>#N/A</v>
      </c>
      <c r="U193" s="81" t="e" cm="1">
        <f t="array" ref="U193">_xlfn.IFS(
    FALSE, N("Check if X1 shading is ON"),
    $U$47&lt;&gt;"x", NA(),
    FALSE, N("Check if case is 'LEFT' and x axis value less than z score"),
    AND($D$70 = "LEFT", $Q193 &lt; IF($H$70="", 0, $H$70)), $R193,
    FALSE, N("Check if case is 'RIGHT' and x axis value greater than z score"),
    AND($D$70 = "RIGHT", $Q193 &gt; IF($H$70="", 0, $H$70)), $R193,
    FALSE, N("Check if case is 'TWO' and both directions"),
    AND(
        $D$70 = "TWO",
        OR($Q193 &lt; -ABS($H$70), $Q193 &gt; ABS($H$70))
    ), $R193,
    FALSE, N("Default case: Return NA()"),
    TRUE, NA()
)</f>
        <v>#N/A</v>
      </c>
      <c r="V193" s="38"/>
      <c r="W193" s="23">
        <v>0.16666666666666449</v>
      </c>
      <c r="X193" s="23">
        <v>0.35</v>
      </c>
      <c r="Y193" s="23">
        <f t="shared" si="29"/>
        <v>0.35</v>
      </c>
      <c r="Z193" s="23" t="str">
        <f t="shared" si="30"/>
        <v>x</v>
      </c>
    </row>
    <row r="194" spans="15:26" ht="16" x14ac:dyDescent="0.2">
      <c r="O194" s="38"/>
      <c r="P194" s="38"/>
      <c r="Q194" s="38"/>
      <c r="R194" s="38"/>
      <c r="S194" s="39"/>
      <c r="T194" s="39"/>
      <c r="U194" s="39"/>
      <c r="V194" s="38"/>
      <c r="W194" s="23">
        <v>0.33333333333333115</v>
      </c>
      <c r="X194" s="23">
        <v>0.35</v>
      </c>
      <c r="Y194" s="23">
        <f t="shared" si="29"/>
        <v>0.35</v>
      </c>
      <c r="Z194" s="23" t="str">
        <f t="shared" si="30"/>
        <v>x</v>
      </c>
    </row>
    <row r="195" spans="15:26" ht="16" x14ac:dyDescent="0.2">
      <c r="O195" s="38"/>
      <c r="P195" s="38"/>
      <c r="Q195" s="38"/>
      <c r="R195" s="38"/>
      <c r="S195" s="39"/>
      <c r="T195" s="39"/>
      <c r="U195" s="39"/>
      <c r="V195" s="38"/>
      <c r="W195" s="23">
        <v>-0.16666666666666879</v>
      </c>
      <c r="X195" s="23">
        <v>0.374</v>
      </c>
      <c r="Y195" s="23">
        <f t="shared" si="29"/>
        <v>0.374</v>
      </c>
      <c r="Z195" s="23" t="str">
        <f t="shared" si="30"/>
        <v>x</v>
      </c>
    </row>
    <row r="196" spans="15:26" x14ac:dyDescent="0.2">
      <c r="O196" s="86"/>
      <c r="P196" s="86"/>
      <c r="Q196" s="86"/>
      <c r="R196" s="86"/>
      <c r="S196" s="48"/>
      <c r="T196" s="48"/>
      <c r="U196" s="48"/>
      <c r="V196" s="86"/>
      <c r="W196" s="23">
        <v>0.16666666666666449</v>
      </c>
      <c r="X196" s="23">
        <v>0.374</v>
      </c>
      <c r="Y196" s="23">
        <f t="shared" ref="Y196" si="49">IF($Y$2="x",X196,NA())</f>
        <v>0.374</v>
      </c>
      <c r="Z196" s="23" t="str">
        <f t="shared" ref="Z196" si="50">IF($G$65="","",$G$65)</f>
        <v>x</v>
      </c>
    </row>
  </sheetData>
  <mergeCells count="2">
    <mergeCell ref="G34:J34"/>
    <mergeCell ref="G35:J35"/>
  </mergeCells>
  <dataValidations count="11">
    <dataValidation type="whole" allowBlank="1" showInputMessage="1" showErrorMessage="1" sqref="J51 M21" xr:uid="{4582A215-058A-4A4F-9BBC-E8FCEAA2104C}">
      <formula1>0</formula1>
      <formula2>3</formula2>
    </dataValidation>
    <dataValidation type="list" allowBlank="1" showInputMessage="1" showErrorMessage="1" sqref="K25" xr:uid="{4CB4CC24-BBB8-6C43-B63F-40B00AA170F6}">
      <formula1>"P(x), P(x̅)"</formula1>
    </dataValidation>
    <dataValidation type="list" allowBlank="1" showInputMessage="1" showErrorMessage="1" sqref="G47 I25" xr:uid="{EA70A328-7156-384C-B6B6-540A760CE79E}">
      <formula1>"x, x̅, r"</formula1>
    </dataValidation>
    <dataValidation type="list" allowBlank="1" showInputMessage="1" showErrorMessage="1" sqref="H25" xr:uid="{10D12E3E-2C36-F84D-9365-C0863EAB65D5}">
      <formula1>"σ, σ(x̅) = σ/√n, σ̂(x̅) = s/√n"</formula1>
    </dataValidation>
    <dataValidation type="list" allowBlank="1" showInputMessage="1" showErrorMessage="1" sqref="J25" xr:uid="{E9103E50-1B9D-AA49-B764-EA3D092F8B50}">
      <formula1>"z score, t score"</formula1>
    </dataValidation>
    <dataValidation type="list" allowBlank="1" showInputMessage="1" showErrorMessage="1" sqref="D28" xr:uid="{F035074A-0961-9447-AB5E-9CDBA4F87DA4}">
      <formula1>"normal pop, normal x̅,  T x̅"</formula1>
    </dataValidation>
    <dataValidation type="list" allowBlank="1" showInputMessage="1" showErrorMessage="1" sqref="F27:F28" xr:uid="{B92FBB76-9CCE-1143-8A2B-6DFCC86FB344}">
      <formula1>"left, right, two left, two right"</formula1>
    </dataValidation>
    <dataValidation type="list" allowBlank="1" showInputMessage="1" showErrorMessage="1" sqref="F31" xr:uid="{1697DAF2-51CD-A249-B81D-048BB5A757F1}">
      <formula1>"left, right"</formula1>
    </dataValidation>
    <dataValidation type="list" allowBlank="1" showInputMessage="1" showErrorMessage="1" sqref="G25" xr:uid="{20D67C89-4806-2444-8CE9-FAECCB576EA4}">
      <formula1>"x̅, μ"</formula1>
    </dataValidation>
    <dataValidation type="list" allowBlank="1" showInputMessage="1" showErrorMessage="1" sqref="D27 D31" xr:uid="{DF8F864B-0F95-9A40-A6EA-94F8AF790912}">
      <formula1>"normal pop, normal μ0,  T μ0"</formula1>
    </dataValidation>
    <dataValidation type="list" allowBlank="1" showInputMessage="1" showErrorMessage="1" sqref="K34:K35" xr:uid="{8C876678-3029-F94E-8A98-55EE8B21F515}">
      <formula1>"Logan, Priya"</formula1>
    </dataValidation>
  </dataValidations>
  <pageMargins left="0.7" right="0.7" top="0.75" bottom="0.75" header="0.3" footer="0.3"/>
  <pageSetup orientation="portrait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AA96B-0E70-3149-955A-CE0935E0E224}">
  <dimension ref="A2:Z197"/>
  <sheetViews>
    <sheetView showGridLines="0" zoomScale="120" zoomScaleNormal="120" workbookViewId="0">
      <selection activeCell="H36" sqref="H36"/>
    </sheetView>
  </sheetViews>
  <sheetFormatPr baseColWidth="10" defaultColWidth="10.83203125" defaultRowHeight="15" x14ac:dyDescent="0.2"/>
  <cols>
    <col min="1" max="1" width="5" style="10" customWidth="1"/>
    <col min="2" max="2" width="30.1640625" style="10" customWidth="1"/>
    <col min="3" max="3" width="18.83203125" style="10" customWidth="1"/>
    <col min="4" max="4" width="16.6640625" style="10" customWidth="1"/>
    <col min="5" max="11" width="15" style="10" customWidth="1"/>
    <col min="12" max="12" width="10.83203125" style="10" customWidth="1"/>
    <col min="13" max="13" width="4.1640625" style="10" customWidth="1"/>
    <col min="14" max="14" width="15" style="10" customWidth="1"/>
    <col min="15" max="16" width="14.5" style="10" customWidth="1"/>
    <col min="17" max="18" width="10.83203125" style="10"/>
    <col min="19" max="21" width="10.83203125" style="15"/>
    <col min="22" max="26" width="10.83203125" style="10"/>
  </cols>
  <sheetData>
    <row r="2" spans="13:26" s="27" customFormat="1" ht="16" x14ac:dyDescent="0.2">
      <c r="S2" s="26"/>
      <c r="T2" s="26"/>
      <c r="U2" s="26"/>
      <c r="W2" s="16"/>
      <c r="X2" s="16"/>
      <c r="Y2" s="25" t="str">
        <f>L48</f>
        <v>x</v>
      </c>
      <c r="Z2" s="16"/>
    </row>
    <row r="3" spans="13:26" s="27" customFormat="1" ht="16" x14ac:dyDescent="0.2">
      <c r="Q3" s="2"/>
      <c r="S3" s="26"/>
      <c r="T3" s="26"/>
      <c r="U3" s="26"/>
      <c r="W3" s="23" t="s">
        <v>5</v>
      </c>
      <c r="X3" s="23" t="s">
        <v>6</v>
      </c>
      <c r="Y3" s="23" t="s">
        <v>7</v>
      </c>
      <c r="Z3" s="23" t="s">
        <v>8</v>
      </c>
    </row>
    <row r="4" spans="13:26" s="27" customFormat="1" ht="16" x14ac:dyDescent="0.2">
      <c r="Q4" s="2"/>
      <c r="S4" s="26"/>
      <c r="T4" s="26"/>
      <c r="U4" s="26"/>
      <c r="W4" s="23">
        <v>-2.3333333333333357</v>
      </c>
      <c r="X4" s="23">
        <v>1.4E-2</v>
      </c>
      <c r="Y4" s="23">
        <f>IF($Y$2="x",X4,NA())</f>
        <v>1.4E-2</v>
      </c>
      <c r="Z4" s="23" t="str">
        <f>IF($G$66="","",$G$66)</f>
        <v>x</v>
      </c>
    </row>
    <row r="5" spans="13:26" s="27" customFormat="1" ht="16" x14ac:dyDescent="0.2">
      <c r="S5" s="26"/>
      <c r="T5" s="26"/>
      <c r="U5" s="26"/>
      <c r="W5" s="23">
        <v>-2.1666666666666696</v>
      </c>
      <c r="X5" s="23">
        <v>1.4E-2</v>
      </c>
      <c r="Y5" s="23">
        <f t="shared" ref="Y5:Y68" si="0">IF($Y$2="x",X5,NA())</f>
        <v>1.4E-2</v>
      </c>
      <c r="Z5" s="23" t="str">
        <f t="shared" ref="Z5:Z68" si="1">IF($G$66="","",$G$66)</f>
        <v>x</v>
      </c>
    </row>
    <row r="6" spans="13:26" s="27" customFormat="1" ht="16" x14ac:dyDescent="0.2">
      <c r="M6" s="89" t="s">
        <v>44</v>
      </c>
      <c r="N6" s="88" t="s">
        <v>99</v>
      </c>
      <c r="S6" s="26"/>
      <c r="T6" s="26"/>
      <c r="U6" s="26"/>
      <c r="W6" s="23">
        <v>-1.8333333333333366</v>
      </c>
      <c r="X6" s="23">
        <v>1.4E-2</v>
      </c>
      <c r="Y6" s="23">
        <f t="shared" si="0"/>
        <v>1.4E-2</v>
      </c>
      <c r="Z6" s="23" t="str">
        <f t="shared" si="1"/>
        <v>x</v>
      </c>
    </row>
    <row r="7" spans="13:26" s="27" customFormat="1" ht="16" x14ac:dyDescent="0.2">
      <c r="M7" s="89" t="s">
        <v>44</v>
      </c>
      <c r="N7" s="88" t="s">
        <v>103</v>
      </c>
      <c r="Q7" s="2"/>
      <c r="S7" s="26"/>
      <c r="T7" s="26"/>
      <c r="U7" s="26"/>
      <c r="W7" s="23">
        <v>-1.6666666666666696</v>
      </c>
      <c r="X7" s="23">
        <v>1.4E-2</v>
      </c>
      <c r="Y7" s="23">
        <f t="shared" si="0"/>
        <v>1.4E-2</v>
      </c>
      <c r="Z7" s="23" t="str">
        <f t="shared" si="1"/>
        <v>x</v>
      </c>
    </row>
    <row r="8" spans="13:26" s="27" customFormat="1" ht="16" x14ac:dyDescent="0.2">
      <c r="M8" s="89" t="s">
        <v>44</v>
      </c>
      <c r="N8" s="88" t="s">
        <v>107</v>
      </c>
      <c r="Q8" s="2"/>
      <c r="S8" s="26"/>
      <c r="T8" s="26"/>
      <c r="U8" s="26"/>
      <c r="W8" s="23">
        <v>-1.5000000000000027</v>
      </c>
      <c r="X8" s="23">
        <v>1.4E-2</v>
      </c>
      <c r="Y8" s="23">
        <f t="shared" si="0"/>
        <v>1.4E-2</v>
      </c>
      <c r="Z8" s="23" t="str">
        <f t="shared" si="1"/>
        <v>x</v>
      </c>
    </row>
    <row r="9" spans="13:26" s="27" customFormat="1" ht="16" x14ac:dyDescent="0.2">
      <c r="M9" s="89" t="s">
        <v>44</v>
      </c>
      <c r="N9" s="88" t="s">
        <v>111</v>
      </c>
      <c r="Q9" s="2"/>
      <c r="S9" s="26"/>
      <c r="T9" s="26"/>
      <c r="U9" s="26"/>
      <c r="W9" s="23">
        <v>-1.3333333333333357</v>
      </c>
      <c r="X9" s="23">
        <v>1.4E-2</v>
      </c>
      <c r="Y9" s="23">
        <f t="shared" si="0"/>
        <v>1.4E-2</v>
      </c>
      <c r="Z9" s="23" t="str">
        <f t="shared" si="1"/>
        <v>x</v>
      </c>
    </row>
    <row r="10" spans="13:26" s="27" customFormat="1" ht="17" customHeight="1" x14ac:dyDescent="0.25">
      <c r="M10" s="89" t="s">
        <v>44</v>
      </c>
      <c r="N10" s="88" t="s">
        <v>115</v>
      </c>
      <c r="S10" s="26"/>
      <c r="T10" s="26"/>
      <c r="U10" s="26"/>
      <c r="W10" s="23">
        <v>-1.1666666666666687</v>
      </c>
      <c r="X10" s="23">
        <v>1.4E-2</v>
      </c>
      <c r="Y10" s="23">
        <f t="shared" si="0"/>
        <v>1.4E-2</v>
      </c>
      <c r="Z10" s="23" t="str">
        <f t="shared" si="1"/>
        <v>x</v>
      </c>
    </row>
    <row r="11" spans="13:26" s="27" customFormat="1" ht="17" customHeight="1" x14ac:dyDescent="0.25">
      <c r="M11" s="89">
        <v>0</v>
      </c>
      <c r="N11" s="88" t="s">
        <v>119</v>
      </c>
      <c r="S11" s="26"/>
      <c r="T11" s="26"/>
      <c r="U11" s="26"/>
      <c r="W11" s="23">
        <v>-0.83333333333333526</v>
      </c>
      <c r="X11" s="23">
        <v>1.4E-2</v>
      </c>
      <c r="Y11" s="23">
        <f t="shared" si="0"/>
        <v>1.4E-2</v>
      </c>
      <c r="Z11" s="23" t="str">
        <f t="shared" si="1"/>
        <v>x</v>
      </c>
    </row>
    <row r="12" spans="13:26" s="27" customFormat="1" ht="16" x14ac:dyDescent="0.2">
      <c r="M12" s="89" t="s">
        <v>44</v>
      </c>
      <c r="N12" s="88" t="s">
        <v>123</v>
      </c>
      <c r="S12" s="26"/>
      <c r="T12" s="26"/>
      <c r="U12" s="26"/>
      <c r="W12" s="23">
        <v>-0.66666666666666874</v>
      </c>
      <c r="X12" s="23">
        <v>1.4E-2</v>
      </c>
      <c r="Y12" s="23">
        <f t="shared" si="0"/>
        <v>1.4E-2</v>
      </c>
      <c r="Z12" s="23" t="str">
        <f t="shared" si="1"/>
        <v>x</v>
      </c>
    </row>
    <row r="13" spans="13:26" s="27" customFormat="1" ht="16" x14ac:dyDescent="0.2">
      <c r="M13" s="89" t="s">
        <v>44</v>
      </c>
      <c r="N13" s="88" t="s">
        <v>127</v>
      </c>
      <c r="S13" s="26"/>
      <c r="T13" s="26"/>
      <c r="U13" s="26"/>
      <c r="W13" s="23">
        <v>-0.50000000000000222</v>
      </c>
      <c r="X13" s="23">
        <v>1.4E-2</v>
      </c>
      <c r="Y13" s="23">
        <f t="shared" si="0"/>
        <v>1.4E-2</v>
      </c>
      <c r="Z13" s="23" t="str">
        <f t="shared" si="1"/>
        <v>x</v>
      </c>
    </row>
    <row r="14" spans="13:26" s="27" customFormat="1" ht="16" x14ac:dyDescent="0.2">
      <c r="M14" s="89" t="s">
        <v>44</v>
      </c>
      <c r="N14" s="90" t="s">
        <v>131</v>
      </c>
      <c r="S14" s="26"/>
      <c r="T14" s="26"/>
      <c r="U14" s="26"/>
      <c r="W14" s="23">
        <v>-0.33333333333333548</v>
      </c>
      <c r="X14" s="23">
        <v>1.4E-2</v>
      </c>
      <c r="Y14" s="23">
        <f t="shared" si="0"/>
        <v>1.4E-2</v>
      </c>
      <c r="Z14" s="23" t="str">
        <f t="shared" si="1"/>
        <v>x</v>
      </c>
    </row>
    <row r="15" spans="13:26" s="27" customFormat="1" ht="16" x14ac:dyDescent="0.2">
      <c r="M15" s="89" t="s">
        <v>44</v>
      </c>
      <c r="N15" s="90" t="s">
        <v>134</v>
      </c>
      <c r="S15" s="26"/>
      <c r="T15" s="26"/>
      <c r="U15" s="26"/>
      <c r="W15" s="23">
        <v>-0.16666666666666879</v>
      </c>
      <c r="X15" s="23">
        <v>1.4E-2</v>
      </c>
      <c r="Y15" s="23">
        <f t="shared" si="0"/>
        <v>1.4E-2</v>
      </c>
      <c r="Z15" s="23" t="str">
        <f t="shared" si="1"/>
        <v>x</v>
      </c>
    </row>
    <row r="16" spans="13:26" s="27" customFormat="1" ht="16" x14ac:dyDescent="0.2">
      <c r="M16" s="89" t="s">
        <v>44</v>
      </c>
      <c r="N16" s="90" t="s">
        <v>138</v>
      </c>
      <c r="S16" s="26"/>
      <c r="T16" s="26"/>
      <c r="U16" s="26"/>
      <c r="W16" s="23">
        <v>0.16666666666666449</v>
      </c>
      <c r="X16" s="23">
        <v>1.4E-2</v>
      </c>
      <c r="Y16" s="23">
        <f t="shared" si="0"/>
        <v>1.4E-2</v>
      </c>
      <c r="Z16" s="23" t="str">
        <f t="shared" si="1"/>
        <v>x</v>
      </c>
    </row>
    <row r="17" spans="2:26" s="27" customFormat="1" ht="16" x14ac:dyDescent="0.2">
      <c r="B17" s="15"/>
      <c r="C17" s="26"/>
      <c r="D17" s="26"/>
      <c r="E17" s="26"/>
      <c r="H17" s="10"/>
      <c r="I17" s="10"/>
      <c r="J17" s="10"/>
      <c r="M17" s="89" t="s">
        <v>44</v>
      </c>
      <c r="N17" s="88" t="s">
        <v>142</v>
      </c>
      <c r="Q17" s="2"/>
      <c r="S17" s="26"/>
      <c r="T17" s="26"/>
      <c r="U17" s="26"/>
      <c r="W17" s="23">
        <v>0.33333333333333115</v>
      </c>
      <c r="X17" s="23">
        <v>1.4E-2</v>
      </c>
      <c r="Y17" s="23">
        <f t="shared" si="0"/>
        <v>1.4E-2</v>
      </c>
      <c r="Z17" s="23" t="str">
        <f t="shared" si="1"/>
        <v>x</v>
      </c>
    </row>
    <row r="18" spans="2:26" s="27" customFormat="1" ht="17" x14ac:dyDescent="0.25">
      <c r="B18" s="15"/>
      <c r="C18" s="26"/>
      <c r="D18" s="26"/>
      <c r="E18" s="26"/>
      <c r="H18" s="10"/>
      <c r="I18" s="10"/>
      <c r="J18" s="10"/>
      <c r="M18" s="89" t="s">
        <v>44</v>
      </c>
      <c r="N18" s="88" t="s">
        <v>145</v>
      </c>
      <c r="Q18" s="2"/>
      <c r="S18" s="26"/>
      <c r="T18" s="26"/>
      <c r="U18" s="26"/>
      <c r="W18" s="23">
        <v>0.49999999999999789</v>
      </c>
      <c r="X18" s="23">
        <v>1.4E-2</v>
      </c>
      <c r="Y18" s="23">
        <f t="shared" si="0"/>
        <v>1.4E-2</v>
      </c>
      <c r="Z18" s="23" t="str">
        <f t="shared" si="1"/>
        <v>x</v>
      </c>
    </row>
    <row r="19" spans="2:26" s="27" customFormat="1" ht="17" x14ac:dyDescent="0.25">
      <c r="B19" s="15"/>
      <c r="C19" s="26"/>
      <c r="D19" s="26"/>
      <c r="E19" s="26"/>
      <c r="H19" s="10"/>
      <c r="I19" s="10"/>
      <c r="J19" s="10"/>
      <c r="M19" s="89">
        <v>0</v>
      </c>
      <c r="N19" s="88" t="s">
        <v>149</v>
      </c>
      <c r="Q19" s="2"/>
      <c r="S19" s="26"/>
      <c r="T19" s="26"/>
      <c r="U19" s="26"/>
      <c r="W19" s="23">
        <v>0.66666666666666441</v>
      </c>
      <c r="X19" s="23">
        <v>1.4E-2</v>
      </c>
      <c r="Y19" s="23">
        <f t="shared" si="0"/>
        <v>1.4E-2</v>
      </c>
      <c r="Z19" s="23" t="str">
        <f t="shared" si="1"/>
        <v>x</v>
      </c>
    </row>
    <row r="20" spans="2:26" s="27" customFormat="1" ht="16" x14ac:dyDescent="0.2">
      <c r="B20" s="15"/>
      <c r="C20" s="26"/>
      <c r="D20" s="26"/>
      <c r="E20" s="26"/>
      <c r="H20" s="10"/>
      <c r="I20" s="10"/>
      <c r="J20" s="10"/>
      <c r="M20" s="89" t="s">
        <v>44</v>
      </c>
      <c r="N20" s="88" t="s">
        <v>152</v>
      </c>
      <c r="Q20" s="2"/>
      <c r="S20" s="26"/>
      <c r="T20" s="26"/>
      <c r="U20" s="26"/>
      <c r="W20" s="23">
        <v>0.83333333333333093</v>
      </c>
      <c r="X20" s="23">
        <v>1.4E-2</v>
      </c>
      <c r="Y20" s="23">
        <f t="shared" si="0"/>
        <v>1.4E-2</v>
      </c>
      <c r="Z20" s="23" t="str">
        <f t="shared" si="1"/>
        <v>x</v>
      </c>
    </row>
    <row r="21" spans="2:26" s="27" customFormat="1" ht="16" x14ac:dyDescent="0.2">
      <c r="B21" s="15"/>
      <c r="D21" s="26"/>
      <c r="E21" s="26"/>
      <c r="H21" s="10"/>
      <c r="I21" s="10"/>
      <c r="J21" s="10"/>
      <c r="M21" s="89">
        <v>0</v>
      </c>
      <c r="N21" s="88" t="s">
        <v>156</v>
      </c>
      <c r="Q21" s="2"/>
      <c r="S21" s="26"/>
      <c r="T21" s="26"/>
      <c r="U21" s="26"/>
      <c r="W21" s="23">
        <v>1.1666666666666643</v>
      </c>
      <c r="X21" s="23">
        <v>1.4E-2</v>
      </c>
      <c r="Y21" s="23">
        <f t="shared" si="0"/>
        <v>1.4E-2</v>
      </c>
      <c r="Z21" s="23" t="str">
        <f t="shared" si="1"/>
        <v>x</v>
      </c>
    </row>
    <row r="22" spans="2:26" s="27" customFormat="1" ht="16" x14ac:dyDescent="0.2">
      <c r="B22" s="15"/>
      <c r="C22" s="26"/>
      <c r="D22" s="26"/>
      <c r="E22" s="26"/>
      <c r="H22" s="10"/>
      <c r="I22" s="10"/>
      <c r="J22" s="10"/>
      <c r="Q22" s="2"/>
      <c r="S22" s="26"/>
      <c r="T22" s="26"/>
      <c r="U22" s="26"/>
      <c r="W22" s="23">
        <v>1.3333333333333313</v>
      </c>
      <c r="X22" s="23">
        <v>1.4E-2</v>
      </c>
      <c r="Y22" s="23">
        <f t="shared" si="0"/>
        <v>1.4E-2</v>
      </c>
      <c r="Z22" s="23" t="str">
        <f t="shared" si="1"/>
        <v>x</v>
      </c>
    </row>
    <row r="23" spans="2:26" s="27" customFormat="1" ht="16" x14ac:dyDescent="0.2">
      <c r="B23" s="15"/>
      <c r="C23" s="26"/>
      <c r="D23" s="26"/>
      <c r="E23" s="26"/>
      <c r="H23" s="10"/>
      <c r="I23" s="10"/>
      <c r="J23" s="10"/>
      <c r="Q23" s="2"/>
      <c r="S23" s="26"/>
      <c r="T23" s="26"/>
      <c r="U23" s="26"/>
      <c r="W23" s="23">
        <v>1.4999999999999982</v>
      </c>
      <c r="X23" s="23">
        <v>1.4E-2</v>
      </c>
      <c r="Y23" s="23">
        <f t="shared" si="0"/>
        <v>1.4E-2</v>
      </c>
      <c r="Z23" s="23" t="str">
        <f t="shared" si="1"/>
        <v>x</v>
      </c>
    </row>
    <row r="24" spans="2:26" s="27" customFormat="1" ht="16" x14ac:dyDescent="0.2">
      <c r="J24" s="10"/>
      <c r="Q24" s="2"/>
      <c r="S24" s="26"/>
      <c r="T24" s="26"/>
      <c r="U24" s="26"/>
      <c r="W24" s="23">
        <v>1.6666666666666652</v>
      </c>
      <c r="X24" s="23">
        <v>1.4E-2</v>
      </c>
      <c r="Y24" s="23">
        <f t="shared" si="0"/>
        <v>1.4E-2</v>
      </c>
      <c r="Z24" s="23" t="str">
        <f t="shared" si="1"/>
        <v>x</v>
      </c>
    </row>
    <row r="25" spans="2:26" s="27" customFormat="1" ht="16" x14ac:dyDescent="0.2">
      <c r="F25" s="14" t="s">
        <v>169</v>
      </c>
      <c r="G25" s="32" t="s">
        <v>3</v>
      </c>
      <c r="H25" s="31" t="s">
        <v>13</v>
      </c>
      <c r="I25" s="31" t="s">
        <v>44</v>
      </c>
      <c r="J25" s="32" t="s">
        <v>402</v>
      </c>
      <c r="K25" s="32" t="s">
        <v>403</v>
      </c>
      <c r="Q25" s="2"/>
      <c r="S25" s="26"/>
      <c r="T25" s="26"/>
      <c r="U25" s="26"/>
      <c r="W25" s="23">
        <v>1.8333333333333321</v>
      </c>
      <c r="X25" s="23">
        <v>1.4E-2</v>
      </c>
      <c r="Y25" s="23">
        <f t="shared" si="0"/>
        <v>1.4E-2</v>
      </c>
      <c r="Z25" s="23" t="str">
        <f t="shared" si="1"/>
        <v>x</v>
      </c>
    </row>
    <row r="26" spans="2:26" s="27" customFormat="1" ht="16" x14ac:dyDescent="0.2">
      <c r="C26" s="30" t="s">
        <v>166</v>
      </c>
      <c r="D26" s="14" t="s">
        <v>404</v>
      </c>
      <c r="E26" s="8" t="s">
        <v>405</v>
      </c>
      <c r="F26" s="29" t="s">
        <v>127</v>
      </c>
      <c r="G26" s="29" t="s">
        <v>406</v>
      </c>
      <c r="H26" s="29" t="s">
        <v>407</v>
      </c>
      <c r="I26" s="29" t="str">
        <f>IF(ISNUMBER(SEARCH("pop",$D$27)),"raw value","raw CV &lt;&lt;")</f>
        <v>raw value</v>
      </c>
      <c r="J26" s="29" t="str">
        <f>IF(ISNUMBER(SEARCH("pop",$D$27)),"z score","&lt;&lt; standardized CV")</f>
        <v>z score</v>
      </c>
      <c r="K26" s="29" t="str">
        <f>IF(ISNUMBER(SEARCH("pop",$D$27)),"probability of x","&lt;&lt; probability")</f>
        <v>probability of x</v>
      </c>
      <c r="Q26"/>
      <c r="S26" s="26"/>
      <c r="T26" s="26"/>
      <c r="U26" s="26"/>
      <c r="W26" s="23">
        <v>2.1666666666666652</v>
      </c>
      <c r="X26" s="23">
        <v>1.4E-2</v>
      </c>
      <c r="Y26" s="23">
        <f t="shared" si="0"/>
        <v>1.4E-2</v>
      </c>
      <c r="Z26" s="23" t="str">
        <f t="shared" si="1"/>
        <v>x</v>
      </c>
    </row>
    <row r="27" spans="2:26" s="35" customFormat="1" ht="16" x14ac:dyDescent="0.2">
      <c r="B27" s="97" t="s">
        <v>408</v>
      </c>
      <c r="C27" s="33">
        <v>1</v>
      </c>
      <c r="D27" s="34" t="s">
        <v>409</v>
      </c>
      <c r="E27" s="9" t="s">
        <v>458</v>
      </c>
      <c r="F27" s="34" t="s">
        <v>446</v>
      </c>
      <c r="G27" s="87">
        <v>70</v>
      </c>
      <c r="H27" s="87">
        <v>8</v>
      </c>
      <c r="I27" s="87">
        <v>89</v>
      </c>
      <c r="J27" s="17">
        <f>(I27-G27)/H27</f>
        <v>2.375</v>
      </c>
      <c r="K27" s="18">
        <f>1-_xlfn.NORM.S.DIST(J27,TRUE)</f>
        <v>8.7744750957383655E-3</v>
      </c>
      <c r="Q27"/>
      <c r="S27" s="36"/>
      <c r="T27" s="36"/>
      <c r="U27" s="36"/>
      <c r="W27" s="23">
        <v>2.3333333333333313</v>
      </c>
      <c r="X27" s="23">
        <v>1.4E-2</v>
      </c>
      <c r="Y27" s="23">
        <f t="shared" si="0"/>
        <v>1.4E-2</v>
      </c>
      <c r="Z27" s="23" t="str">
        <f t="shared" si="1"/>
        <v>x</v>
      </c>
    </row>
    <row r="28" spans="2:26" s="10" customFormat="1" ht="16" x14ac:dyDescent="0.2">
      <c r="B28" s="97" t="s">
        <v>411</v>
      </c>
      <c r="C28" s="85"/>
      <c r="D28" s="11"/>
      <c r="E28" s="9"/>
      <c r="F28" s="11"/>
      <c r="G28" s="95"/>
      <c r="H28" s="95"/>
      <c r="I28" s="95"/>
      <c r="J28" s="93"/>
      <c r="K28" s="94"/>
      <c r="N28"/>
      <c r="Q28"/>
      <c r="S28" s="15"/>
      <c r="T28" s="15"/>
      <c r="U28" s="15"/>
      <c r="W28" s="23">
        <v>-1.8333333333333366</v>
      </c>
      <c r="X28" s="23">
        <v>3.7999999999999999E-2</v>
      </c>
      <c r="Y28" s="23">
        <f t="shared" si="0"/>
        <v>3.7999999999999999E-2</v>
      </c>
      <c r="Z28" s="23" t="str">
        <f t="shared" si="1"/>
        <v>x</v>
      </c>
    </row>
    <row r="29" spans="2:26" s="10" customFormat="1" x14ac:dyDescent="0.2">
      <c r="B29" s="98"/>
      <c r="F29" s="15"/>
      <c r="S29" s="15"/>
      <c r="T29" s="15"/>
      <c r="U29" s="15"/>
      <c r="W29" s="23">
        <v>-1.6666666666666696</v>
      </c>
      <c r="X29" s="23">
        <v>3.7999999999999999E-2</v>
      </c>
      <c r="Y29" s="23">
        <f t="shared" si="0"/>
        <v>3.7999999999999999E-2</v>
      </c>
      <c r="Z29" s="23" t="str">
        <f t="shared" si="1"/>
        <v>x</v>
      </c>
    </row>
    <row r="30" spans="2:26" s="27" customFormat="1" ht="16" x14ac:dyDescent="0.2">
      <c r="B30" s="28"/>
      <c r="C30"/>
      <c r="D30" s="10"/>
      <c r="E30" s="10"/>
      <c r="F30" s="29" t="s">
        <v>127</v>
      </c>
      <c r="G30" s="29" t="s">
        <v>406</v>
      </c>
      <c r="H30" s="29" t="s">
        <v>407</v>
      </c>
      <c r="I30" s="29" t="str">
        <f>IF(ISNUMBER(SEARCH("pop",$D$27)),"value","raw sample mean &gt;&gt;")</f>
        <v>value</v>
      </c>
      <c r="J30" s="29" t="str">
        <f>IF(ISNUMBER(SEARCH("pop",$D$27)),"z score","standardized test stat &gt;&gt;")</f>
        <v>z score</v>
      </c>
      <c r="K30" s="29" t="str">
        <f>IF(ISNUMBER(SEARCH("pop",$D$27)),"probability of x","&gt;&gt; probability")</f>
        <v>probability of x</v>
      </c>
      <c r="Q30" s="2"/>
      <c r="S30" s="26"/>
      <c r="T30" s="26"/>
      <c r="U30" s="26"/>
      <c r="W30" s="23">
        <v>-1.5000000000000027</v>
      </c>
      <c r="X30" s="23">
        <v>3.7999999999999999E-2</v>
      </c>
      <c r="Y30" s="23">
        <f t="shared" si="0"/>
        <v>3.7999999999999999E-2</v>
      </c>
      <c r="Z30" s="23" t="str">
        <f t="shared" si="1"/>
        <v>x</v>
      </c>
    </row>
    <row r="31" spans="2:26" s="35" customFormat="1" ht="16" x14ac:dyDescent="0.2">
      <c r="B31" s="28" t="s">
        <v>412</v>
      </c>
      <c r="C31" s="33">
        <v>1</v>
      </c>
      <c r="D31" s="34" t="s">
        <v>409</v>
      </c>
      <c r="E31" s="9" t="s">
        <v>459</v>
      </c>
      <c r="F31" s="34" t="s">
        <v>446</v>
      </c>
      <c r="G31" s="87">
        <v>75</v>
      </c>
      <c r="H31" s="87">
        <v>5</v>
      </c>
      <c r="I31" s="87">
        <v>89</v>
      </c>
      <c r="J31" s="17">
        <f>(I31-G31)/H31</f>
        <v>2.8</v>
      </c>
      <c r="K31" s="18">
        <f>1-_xlfn.NORM.S.DIST(J31,TRUE)</f>
        <v>2.5551303304279793E-3</v>
      </c>
      <c r="Q31" s="7"/>
      <c r="S31" s="36"/>
      <c r="T31" s="36"/>
      <c r="U31" s="36"/>
      <c r="W31" s="23">
        <v>-1.3333333333333357</v>
      </c>
      <c r="X31" s="23">
        <v>3.7999999999999999E-2</v>
      </c>
      <c r="Y31" s="23">
        <f t="shared" si="0"/>
        <v>3.7999999999999999E-2</v>
      </c>
      <c r="Z31" s="23" t="str">
        <f t="shared" si="1"/>
        <v>x</v>
      </c>
    </row>
    <row r="32" spans="2:26" s="27" customFormat="1" ht="16" x14ac:dyDescent="0.2">
      <c r="B32" s="37"/>
      <c r="C32" s="35"/>
      <c r="D32" s="35"/>
      <c r="E32" s="35"/>
      <c r="F32" s="35"/>
      <c r="G32" s="35"/>
      <c r="H32" s="35"/>
      <c r="I32" s="35"/>
      <c r="J32"/>
      <c r="K32" s="35"/>
      <c r="L32" s="35"/>
      <c r="Q32" s="2"/>
      <c r="S32" s="26"/>
      <c r="T32" s="26"/>
      <c r="U32" s="26"/>
      <c r="W32" s="23">
        <v>-1.1666666666666687</v>
      </c>
      <c r="X32" s="23">
        <v>3.7999999999999999E-2</v>
      </c>
      <c r="Y32" s="23">
        <f t="shared" si="0"/>
        <v>3.7999999999999999E-2</v>
      </c>
      <c r="Z32" s="23" t="str">
        <f t="shared" si="1"/>
        <v>x</v>
      </c>
    </row>
    <row r="33" spans="1:26" s="27" customFormat="1" ht="16" customHeight="1" x14ac:dyDescent="0.2">
      <c r="Q33" s="2"/>
      <c r="S33" s="26"/>
      <c r="T33" s="26"/>
      <c r="U33" s="26"/>
      <c r="W33" s="23">
        <v>-0.83333333333333526</v>
      </c>
      <c r="X33" s="23">
        <v>3.7999999999999999E-2</v>
      </c>
      <c r="Y33" s="23">
        <f t="shared" si="0"/>
        <v>3.7999999999999999E-2</v>
      </c>
      <c r="Z33" s="23" t="str">
        <f t="shared" si="1"/>
        <v>x</v>
      </c>
    </row>
    <row r="34" spans="1:26" s="27" customFormat="1" ht="16" x14ac:dyDescent="0.2">
      <c r="B34"/>
      <c r="C34"/>
      <c r="D34"/>
      <c r="E34"/>
      <c r="F34"/>
      <c r="G34"/>
      <c r="H34" s="321" t="s">
        <v>460</v>
      </c>
      <c r="I34" s="322"/>
      <c r="J34" s="322"/>
      <c r="K34" s="323"/>
      <c r="L34" s="127" t="s">
        <v>459</v>
      </c>
      <c r="M34"/>
      <c r="N34"/>
      <c r="O34"/>
      <c r="Q34" s="2"/>
      <c r="S34" s="26"/>
      <c r="T34" s="26"/>
      <c r="U34" s="26"/>
      <c r="W34" s="23">
        <v>-0.66666666666666874</v>
      </c>
      <c r="X34" s="23">
        <v>3.7999999999999999E-2</v>
      </c>
      <c r="Y34" s="23">
        <f t="shared" si="0"/>
        <v>3.7999999999999999E-2</v>
      </c>
      <c r="Z34" s="23" t="str">
        <f t="shared" si="1"/>
        <v>x</v>
      </c>
    </row>
    <row r="35" spans="1:26" s="27" customFormat="1" ht="16" x14ac:dyDescent="0.2">
      <c r="B35"/>
      <c r="C35"/>
      <c r="D35"/>
      <c r="E35"/>
      <c r="F35"/>
      <c r="G35"/>
      <c r="H35" s="321" t="s">
        <v>461</v>
      </c>
      <c r="I35" s="322"/>
      <c r="J35" s="322"/>
      <c r="K35" s="323"/>
      <c r="L35" s="127" t="s">
        <v>458</v>
      </c>
      <c r="M35"/>
      <c r="N35"/>
      <c r="O35"/>
      <c r="Q35" s="2"/>
      <c r="S35" s="26"/>
      <c r="T35" s="26"/>
      <c r="U35" s="26"/>
      <c r="W35" s="23">
        <v>-0.50000000000000222</v>
      </c>
      <c r="X35" s="23">
        <v>3.7999999999999999E-2</v>
      </c>
      <c r="Y35" s="23">
        <f t="shared" si="0"/>
        <v>3.7999999999999999E-2</v>
      </c>
      <c r="Z35" s="23" t="str">
        <f t="shared" si="1"/>
        <v>x</v>
      </c>
    </row>
    <row r="36" spans="1:26" s="27" customFormat="1" ht="80" customHeight="1" x14ac:dyDescent="0.2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Q36" s="2"/>
      <c r="S36" s="26"/>
      <c r="T36" s="26"/>
      <c r="U36" s="26"/>
      <c r="W36" s="23">
        <v>-0.33333333333333548</v>
      </c>
      <c r="X36" s="23">
        <v>3.7999999999999999E-2</v>
      </c>
      <c r="Y36" s="23">
        <f t="shared" si="0"/>
        <v>3.7999999999999999E-2</v>
      </c>
      <c r="Z36" s="23" t="str">
        <f t="shared" si="1"/>
        <v>x</v>
      </c>
    </row>
    <row r="37" spans="1:26" s="27" customFormat="1" ht="55" customHeight="1" x14ac:dyDescent="0.2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Q37" s="2"/>
      <c r="S37" s="26"/>
      <c r="T37" s="26"/>
      <c r="U37" s="26"/>
      <c r="W37" s="23">
        <v>-0.16666666666666879</v>
      </c>
      <c r="X37" s="23">
        <v>3.7999999999999999E-2</v>
      </c>
      <c r="Y37" s="23">
        <f t="shared" si="0"/>
        <v>3.7999999999999999E-2</v>
      </c>
      <c r="Z37" s="23" t="str">
        <f t="shared" si="1"/>
        <v>x</v>
      </c>
    </row>
    <row r="38" spans="1:26" s="27" customFormat="1" ht="36" customHeight="1" x14ac:dyDescent="0.2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Q38" s="2"/>
      <c r="S38" s="26"/>
      <c r="T38" s="26"/>
      <c r="U38" s="26"/>
      <c r="W38" s="23">
        <v>0.16666666666666449</v>
      </c>
      <c r="X38" s="23">
        <v>3.7999999999999999E-2</v>
      </c>
      <c r="Y38" s="23">
        <f t="shared" si="0"/>
        <v>3.7999999999999999E-2</v>
      </c>
      <c r="Z38" s="23" t="str">
        <f t="shared" si="1"/>
        <v>x</v>
      </c>
    </row>
    <row r="39" spans="1:26" s="27" customFormat="1" ht="51" customHeight="1" x14ac:dyDescent="0.2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Q39" s="2"/>
      <c r="S39" s="26"/>
      <c r="T39" s="26"/>
      <c r="U39" s="26"/>
      <c r="W39" s="23">
        <v>0.33333333333333115</v>
      </c>
      <c r="X39" s="23">
        <v>3.7999999999999999E-2</v>
      </c>
      <c r="Y39" s="23">
        <f t="shared" si="0"/>
        <v>3.7999999999999999E-2</v>
      </c>
      <c r="Z39" s="23" t="str">
        <f t="shared" si="1"/>
        <v>x</v>
      </c>
    </row>
    <row r="40" spans="1:26" s="27" customFormat="1" ht="16" x14ac:dyDescent="0.2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Q40" s="2"/>
      <c r="S40" s="26"/>
      <c r="T40" s="26"/>
      <c r="U40" s="26"/>
      <c r="W40" s="23">
        <v>0.49999999999999789</v>
      </c>
      <c r="X40" s="23">
        <v>3.7999999999999999E-2</v>
      </c>
      <c r="Y40" s="23">
        <f t="shared" si="0"/>
        <v>3.7999999999999999E-2</v>
      </c>
      <c r="Z40" s="23" t="str">
        <f t="shared" si="1"/>
        <v>x</v>
      </c>
    </row>
    <row r="41" spans="1:26" s="27" customFormat="1" ht="16" x14ac:dyDescent="0.2">
      <c r="Q41" s="2"/>
      <c r="S41" s="26"/>
      <c r="T41" s="26"/>
      <c r="U41" s="26"/>
      <c r="W41" s="23">
        <v>0.66666666666666441</v>
      </c>
      <c r="X41" s="23">
        <v>3.7999999999999999E-2</v>
      </c>
      <c r="Y41" s="23">
        <f t="shared" si="0"/>
        <v>3.7999999999999999E-2</v>
      </c>
      <c r="Z41" s="23" t="str">
        <f t="shared" si="1"/>
        <v>x</v>
      </c>
    </row>
    <row r="42" spans="1:26" s="27" customFormat="1" ht="16" x14ac:dyDescent="0.2">
      <c r="Q42" s="2"/>
      <c r="S42" s="26"/>
      <c r="T42" s="26"/>
      <c r="U42" s="26"/>
      <c r="W42" s="23">
        <v>0.83333333333333093</v>
      </c>
      <c r="X42" s="23">
        <v>3.7999999999999999E-2</v>
      </c>
      <c r="Y42" s="23">
        <f t="shared" si="0"/>
        <v>3.7999999999999999E-2</v>
      </c>
      <c r="Z42" s="23" t="str">
        <f t="shared" si="1"/>
        <v>x</v>
      </c>
    </row>
    <row r="43" spans="1:26" s="27" customFormat="1" ht="16" x14ac:dyDescent="0.2">
      <c r="D43" s="26"/>
      <c r="Q43" s="2"/>
      <c r="S43" s="26"/>
      <c r="T43" s="26"/>
      <c r="U43" s="26"/>
      <c r="W43" s="23">
        <v>1.1666666666666643</v>
      </c>
      <c r="X43" s="23">
        <v>3.7999999999999999E-2</v>
      </c>
      <c r="Y43" s="23">
        <f t="shared" si="0"/>
        <v>3.7999999999999999E-2</v>
      </c>
      <c r="Z43" s="23" t="str">
        <f t="shared" si="1"/>
        <v>x</v>
      </c>
    </row>
    <row r="44" spans="1:26" s="27" customFormat="1" ht="16" x14ac:dyDescent="0.2">
      <c r="Q44" s="2"/>
      <c r="S44" s="26"/>
      <c r="T44" s="26"/>
      <c r="U44" s="26"/>
      <c r="W44" s="23">
        <v>1.3333333333333313</v>
      </c>
      <c r="X44" s="23">
        <v>3.7999999999999999E-2</v>
      </c>
      <c r="Y44" s="23">
        <f t="shared" si="0"/>
        <v>3.7999999999999999E-2</v>
      </c>
      <c r="Z44" s="23" t="str">
        <f t="shared" si="1"/>
        <v>x</v>
      </c>
    </row>
    <row r="45" spans="1:26" s="27" customFormat="1" ht="17" thickBot="1" x14ac:dyDescent="0.25">
      <c r="Q45" s="2"/>
      <c r="S45" s="26"/>
      <c r="T45" s="26"/>
      <c r="U45" s="26"/>
      <c r="W45" s="23">
        <v>1.4999999999999982</v>
      </c>
      <c r="X45" s="23">
        <v>3.7999999999999999E-2</v>
      </c>
      <c r="Y45" s="23">
        <f t="shared" si="0"/>
        <v>3.7999999999999999E-2</v>
      </c>
      <c r="Z45" s="23" t="str">
        <f t="shared" si="1"/>
        <v>x</v>
      </c>
    </row>
    <row r="46" spans="1:26" s="27" customFormat="1" ht="16" x14ac:dyDescent="0.2">
      <c r="A46" s="99"/>
      <c r="B46" s="100"/>
      <c r="C46" s="100"/>
      <c r="D46" s="100"/>
      <c r="E46" s="100"/>
      <c r="F46" s="100"/>
      <c r="G46" s="100"/>
      <c r="H46" s="100"/>
      <c r="I46" s="100"/>
      <c r="J46" s="101"/>
      <c r="K46" s="38"/>
      <c r="L46" s="38"/>
      <c r="M46" s="38"/>
      <c r="N46" s="38"/>
      <c r="O46" s="38"/>
      <c r="P46" s="38"/>
      <c r="Q46" s="38"/>
      <c r="R46" s="3"/>
      <c r="S46" s="39"/>
      <c r="T46" s="39"/>
      <c r="U46" s="39"/>
      <c r="V46" s="38"/>
      <c r="W46" s="23">
        <v>1.6666666666666652</v>
      </c>
      <c r="X46" s="23">
        <v>3.7999999999999999E-2</v>
      </c>
      <c r="Y46" s="23">
        <f t="shared" si="0"/>
        <v>3.7999999999999999E-2</v>
      </c>
      <c r="Z46" s="23" t="str">
        <f t="shared" si="1"/>
        <v>x</v>
      </c>
    </row>
    <row r="47" spans="1:26" ht="16" x14ac:dyDescent="0.2">
      <c r="A47" s="4" t="s">
        <v>160</v>
      </c>
      <c r="B47" s="16"/>
      <c r="C47" s="23"/>
      <c r="D47" s="41" t="str">
        <f t="shared" ref="D47:I47" si="2">F26</f>
        <v>shading</v>
      </c>
      <c r="E47" s="41" t="str">
        <f t="shared" si="2"/>
        <v>pop mean</v>
      </c>
      <c r="F47" s="41" t="str">
        <f t="shared" si="2"/>
        <v>expected variability</v>
      </c>
      <c r="G47" s="41" t="str">
        <f t="shared" si="2"/>
        <v>raw value</v>
      </c>
      <c r="H47" s="41" t="str">
        <f t="shared" si="2"/>
        <v>z score</v>
      </c>
      <c r="I47" s="41" t="str">
        <f t="shared" si="2"/>
        <v>probability of x</v>
      </c>
      <c r="J47" s="102"/>
      <c r="K47" s="16"/>
      <c r="L47" s="25" t="str">
        <f t="shared" ref="L47:M62" si="3">M6</f>
        <v>x</v>
      </c>
      <c r="M47" s="25" t="str">
        <f t="shared" si="3"/>
        <v>standard axis</v>
      </c>
      <c r="N47" s="16"/>
      <c r="O47" s="38"/>
      <c r="P47" s="38"/>
      <c r="Q47" s="3"/>
      <c r="R47" s="38"/>
      <c r="S47" s="39" t="s">
        <v>161</v>
      </c>
      <c r="T47" s="23" t="s">
        <v>162</v>
      </c>
      <c r="U47" s="39" t="s">
        <v>163</v>
      </c>
      <c r="V47" s="38"/>
      <c r="W47" s="23">
        <v>1.8333333333333321</v>
      </c>
      <c r="X47" s="23">
        <v>3.7999999999999999E-2</v>
      </c>
      <c r="Y47" s="23">
        <f t="shared" si="0"/>
        <v>3.7999999999999999E-2</v>
      </c>
      <c r="Z47" s="23" t="str">
        <f t="shared" si="1"/>
        <v>x</v>
      </c>
    </row>
    <row r="48" spans="1:26" ht="16" x14ac:dyDescent="0.2">
      <c r="A48" s="20" t="s">
        <v>166</v>
      </c>
      <c r="B48" s="19" t="s">
        <v>167</v>
      </c>
      <c r="C48" s="19" t="s">
        <v>168</v>
      </c>
      <c r="D48" s="19" t="s">
        <v>169</v>
      </c>
      <c r="E48" s="20" t="s">
        <v>3</v>
      </c>
      <c r="F48" s="40" t="str">
        <f>H25</f>
        <v>σ</v>
      </c>
      <c r="G48" s="40" t="str">
        <f>I25</f>
        <v>x</v>
      </c>
      <c r="H48" s="20" t="str">
        <f>J25</f>
        <v>z score</v>
      </c>
      <c r="I48" s="20" t="str">
        <f>K25</f>
        <v>P(x)</v>
      </c>
      <c r="J48" s="103"/>
      <c r="K48" s="16"/>
      <c r="L48" s="25" t="str">
        <f t="shared" si="3"/>
        <v>x</v>
      </c>
      <c r="M48" s="25" t="str">
        <f t="shared" si="3"/>
        <v>x, x̅</v>
      </c>
      <c r="N48" s="16"/>
      <c r="O48" s="38" t="s">
        <v>170</v>
      </c>
      <c r="P48" s="38"/>
      <c r="Q48" s="38"/>
      <c r="R48" s="38"/>
      <c r="S48" s="40" t="str">
        <f>L54</f>
        <v>x</v>
      </c>
      <c r="T48" s="91" t="s">
        <v>44</v>
      </c>
      <c r="U48" s="40" t="str">
        <f>L54</f>
        <v>x</v>
      </c>
      <c r="V48" s="38"/>
      <c r="W48" s="23">
        <v>-1.8333333333333366</v>
      </c>
      <c r="X48" s="23">
        <v>6.2000000000000006E-2</v>
      </c>
      <c r="Y48" s="23">
        <f t="shared" si="0"/>
        <v>6.2000000000000006E-2</v>
      </c>
      <c r="Z48" s="23" t="str">
        <f t="shared" si="1"/>
        <v>x</v>
      </c>
    </row>
    <row r="49" spans="1:26" ht="34" x14ac:dyDescent="0.2">
      <c r="A49" s="41">
        <f t="shared" ref="A49:I50" si="4">C27</f>
        <v>1</v>
      </c>
      <c r="B49" s="41" t="str">
        <f t="shared" si="4"/>
        <v>normal pop</v>
      </c>
      <c r="C49" s="41" t="str">
        <f t="shared" si="4"/>
        <v>Nia</v>
      </c>
      <c r="D49" s="41" t="str">
        <f t="shared" si="4"/>
        <v>right</v>
      </c>
      <c r="E49" s="118">
        <f t="shared" si="4"/>
        <v>70</v>
      </c>
      <c r="F49" s="119">
        <f t="shared" si="4"/>
        <v>8</v>
      </c>
      <c r="G49" s="118">
        <f t="shared" si="4"/>
        <v>89</v>
      </c>
      <c r="H49" s="42">
        <f t="shared" si="4"/>
        <v>2.375</v>
      </c>
      <c r="I49" s="43">
        <f t="shared" si="4"/>
        <v>8.7744750957383655E-3</v>
      </c>
      <c r="J49" s="103"/>
      <c r="K49" s="16"/>
      <c r="L49" s="25" t="str">
        <f t="shared" si="3"/>
        <v>x</v>
      </c>
      <c r="M49" s="25" t="str">
        <f t="shared" si="3"/>
        <v>Empirical Rule</v>
      </c>
      <c r="N49" s="16"/>
      <c r="O49" s="38"/>
      <c r="P49" s="38"/>
      <c r="Q49" s="44" t="s">
        <v>174</v>
      </c>
      <c r="R49" s="45" t="s">
        <v>175</v>
      </c>
      <c r="S49" s="45" t="str">
        <f>B67&amp;" "&amp;S47</f>
        <v>normal pop X1</v>
      </c>
      <c r="T49" s="45" t="str">
        <f>B68&amp;" "&amp;T47</f>
        <v xml:space="preserve"> X2</v>
      </c>
      <c r="U49" s="45" t="str">
        <f>B71&amp;" "&amp;U47</f>
        <v>normal pop X3</v>
      </c>
      <c r="V49" s="38"/>
      <c r="W49" s="23">
        <v>-1.6666666666666696</v>
      </c>
      <c r="X49" s="23">
        <v>6.2000000000000006E-2</v>
      </c>
      <c r="Y49" s="23">
        <f t="shared" si="0"/>
        <v>6.2000000000000006E-2</v>
      </c>
      <c r="Z49" s="23" t="str">
        <f t="shared" si="1"/>
        <v>x</v>
      </c>
    </row>
    <row r="50" spans="1:26" ht="16" x14ac:dyDescent="0.2">
      <c r="A50" s="41">
        <f t="shared" si="4"/>
        <v>0</v>
      </c>
      <c r="B50" s="41">
        <f t="shared" si="4"/>
        <v>0</v>
      </c>
      <c r="C50" s="41">
        <f t="shared" si="4"/>
        <v>0</v>
      </c>
      <c r="D50" s="41">
        <f t="shared" si="4"/>
        <v>0</v>
      </c>
      <c r="E50" s="118">
        <f t="shared" si="4"/>
        <v>0</v>
      </c>
      <c r="F50" s="119">
        <f t="shared" si="4"/>
        <v>0</v>
      </c>
      <c r="G50" s="120">
        <f t="shared" si="4"/>
        <v>0</v>
      </c>
      <c r="H50" s="42">
        <f t="shared" si="4"/>
        <v>0</v>
      </c>
      <c r="I50" s="43">
        <f t="shared" si="4"/>
        <v>0</v>
      </c>
      <c r="J50" s="102"/>
      <c r="K50" s="16"/>
      <c r="L50" s="25" t="str">
        <f t="shared" si="3"/>
        <v>x</v>
      </c>
      <c r="M50" s="25" t="str">
        <f t="shared" si="3"/>
        <v>Cumulative %</v>
      </c>
      <c r="N50" s="16"/>
      <c r="O50" s="58" t="s">
        <v>179</v>
      </c>
      <c r="P50" s="58">
        <f>C121-C115</f>
        <v>6</v>
      </c>
      <c r="Q50" s="46">
        <f>C115</f>
        <v>-3</v>
      </c>
      <c r="R50" s="81">
        <f>IF(
    LEFT($B$67,1) ="T",
    _xlfn.T.DIST(Q50, $A$67-1, FALSE),
    _xlfn.NORM.S.DIST(Q50, FALSE)
)</f>
        <v>4.4318484119380075E-3</v>
      </c>
      <c r="S50" s="81" t="e" cm="1">
        <f t="array" ref="S50">_xlfn.IFS(
    FALSE, N("Check if X1 shading is ON"),
    $S$48&lt;&gt;"x", NA(),
    FALSE, N("Check if case is 'LEFT' and x axis value less than z score"),
    AND($D$67 = "LEFT", $Q50 &lt; IF($H$67="", 0, $H$67)), $R50,
    FALSE, N("Check if case is 'RIGHT' and x axis value greater than z score"),
    AND($D$67 = "RIGHT", $Q50 &gt; IF($H$67="", 0, $H$67)), $R50,
    FALSE, N("Default case: Return NA()"),
    TRUE, NA()
)</f>
        <v>#N/A</v>
      </c>
      <c r="T50" s="81" t="e" cm="1">
        <f t="array" ref="T50">_xlfn.IFS(
    FALSE, N("Check if X1 shading is ON"),
    $S$48&lt;&gt;"x", NA(),
    FALSE, N("Check if case is 'LEFT' and x axis value less than z score"),
    AND($D$68 = "LEFT", $Q50 &lt; IF($H$68="", 0, $H$68)), $R50,
    FALSE, N("Check if case is 'RIGHT' and x axis value greater than z score"),
    AND($D$68 = "RIGHT", $Q50 &gt; IF($H$68="", 0, $H$68)), $R50,
    FALSE, N("Default case: Return NA()"),
    TRUE, NA()
)</f>
        <v>#N/A</v>
      </c>
      <c r="U50" s="81" t="e" cm="1">
        <f t="array" ref="U50">_xlfn.IFS(
    FALSE, N("Check if X1 shading is ON"),
    $U$48&lt;&gt;"x", NA(),
    FALSE, N("Check if case is 'LEFT' and x axis value less than z score"),
    AND($D$71 = "LEFT", $Q50 &lt; IF($H$71="", 0, $H$71)), $R50,
    FALSE, N("Check if case is 'RIGHT' and x axis value greater than z score"),
    AND($D$71 = "RIGHT", $Q50 &gt; IF($H$71="", 0, $H$71)), $R50,
    FALSE, N("Check if case is 'TWO' and both directions"),
    AND(
        $D$71 = "TWO",
        OR($Q50 &lt; -ABS($H$71), $Q50 &gt; ABS($H$71))
    ), $R50,
    FALSE, N("Default case: Return NA()"),
    TRUE, NA()
)</f>
        <v>#N/A</v>
      </c>
      <c r="V50" s="38"/>
      <c r="W50" s="23">
        <v>-1.5000000000000027</v>
      </c>
      <c r="X50" s="23">
        <v>6.2000000000000006E-2</v>
      </c>
      <c r="Y50" s="23">
        <f t="shared" si="0"/>
        <v>6.2000000000000006E-2</v>
      </c>
      <c r="Z50" s="23" t="str">
        <f t="shared" si="1"/>
        <v>x</v>
      </c>
    </row>
    <row r="51" spans="1:26" ht="18" customHeight="1" x14ac:dyDescent="0.2">
      <c r="A51" s="39"/>
      <c r="B51" s="39"/>
      <c r="C51" s="39"/>
      <c r="D51" s="39"/>
      <c r="E51" s="121"/>
      <c r="F51" s="16"/>
      <c r="G51" s="16"/>
      <c r="H51" s="16"/>
      <c r="I51" s="16"/>
      <c r="J51" s="102"/>
      <c r="K51" s="16"/>
      <c r="L51" s="25" t="str">
        <f t="shared" si="3"/>
        <v>x</v>
      </c>
      <c r="M51" s="25" t="str">
        <f t="shared" si="3"/>
        <v>series1&amp;2 raw scale</v>
      </c>
      <c r="N51" s="16"/>
      <c r="O51" s="58" t="s">
        <v>183</v>
      </c>
      <c r="P51" s="58">
        <v>144</v>
      </c>
      <c r="Q51" s="46">
        <f t="shared" ref="Q51:Q114" si="5">Q50+$P$52</f>
        <v>-2.9583333333333335</v>
      </c>
      <c r="R51" s="81">
        <f t="shared" ref="R51:R114" si="6">IF(
    LEFT($B$67,1) ="T",
    _xlfn.T.DIST(Q51, $A$67-1, FALSE),
    _xlfn.NORM.S.DIST(Q51, FALSE)
)</f>
        <v>5.0175847389326532E-3</v>
      </c>
      <c r="S51" s="81" t="e" cm="1">
        <f t="array" ref="S51">_xlfn.IFS(
    FALSE, N("Check if X1 shading is ON"),
    $S$48&lt;&gt;"x", NA(),
    FALSE, N("Check if case is 'LEFT' and x axis value less than z score"),
    AND($D$67 = "LEFT", $Q51 &lt; IF($H$67="", 0, $H$67)), $R51,
    FALSE, N("Check if case is 'RIGHT' and x axis value greater than z score"),
    AND($D$67 = "RIGHT", $Q51 &gt; IF($H$67="", 0, $H$67)), $R51,
    FALSE, N("Check if case is 'TWO' and both directions"),
    AND(
        $D$67 = "TWO",
        OR($Q51 &lt; -ABS($H$67), $Q51 &gt; ABS($H$68))
    ), $R51,
    FALSE, N("Default case: Return NA()"),
    TRUE, NA()
)</f>
        <v>#VALUE!</v>
      </c>
      <c r="T51" s="81" t="e" cm="1">
        <f t="array" ref="T51">_xlfn.IFS(
    FALSE, N("Check if X1 shading is ON"),
    $S$48&lt;&gt;"x", NA(),
    FALSE, N("Check if case is 'LEFT' and x axis value less than z score"),
    AND($D$68 = "LEFT", $Q51 &lt; IF($H$68="", 0, $H$68)), $R51,
    FALSE, N("Check if case is 'RIGHT' and x axis value greater than z score"),
    AND($D$68 = "RIGHT", $Q51 &gt; IF($H$68="", 0, $H$68)), $R51,
    FALSE, N("Default case: Return NA()"),
    TRUE, NA()
)</f>
        <v>#N/A</v>
      </c>
      <c r="U51" s="81" t="e" cm="1">
        <f t="array" ref="U51">_xlfn.IFS(
    FALSE, N("Check if X1 shading is ON"),
    $U$48&lt;&gt;"x", NA(),
    FALSE, N("Check if case is 'LEFT' and x axis value less than z score"),
    AND($D$71 = "LEFT", $Q51 &lt; IF($H$71="", 0, $H$71)), $R51,
    FALSE, N("Check if case is 'RIGHT' and x axis value greater than z score"),
    AND($D$71 = "RIGHT", $Q51 &gt; IF($H$71="", 0, $H$71)), $R51,
    FALSE, N("Check if case is 'TWO' and both directions"),
    AND(
        $D$71 = "TWO",
        OR($Q51 &lt; -ABS($H$71), $Q51 &gt; ABS($H$71))
    ), $R51,
    FALSE, N("Default case: Return NA()"),
    TRUE, NA()
)</f>
        <v>#N/A</v>
      </c>
      <c r="V51" s="38"/>
      <c r="W51" s="23">
        <v>-1.3333333333333357</v>
      </c>
      <c r="X51" s="23">
        <v>6.2000000000000006E-2</v>
      </c>
      <c r="Y51" s="23">
        <f t="shared" si="0"/>
        <v>6.2000000000000006E-2</v>
      </c>
      <c r="Z51" s="23" t="str">
        <f t="shared" si="1"/>
        <v>x</v>
      </c>
    </row>
    <row r="52" spans="1:26" ht="16" x14ac:dyDescent="0.2">
      <c r="A52" s="39"/>
      <c r="B52" s="16"/>
      <c r="C52" s="16"/>
      <c r="D52" s="41" t="str">
        <f t="shared" ref="D52:I53" si="7">F30</f>
        <v>shading</v>
      </c>
      <c r="E52" s="41" t="str">
        <f t="shared" si="7"/>
        <v>pop mean</v>
      </c>
      <c r="F52" s="41" t="str">
        <f t="shared" si="7"/>
        <v>expected variability</v>
      </c>
      <c r="G52" s="41" t="str">
        <f t="shared" si="7"/>
        <v>value</v>
      </c>
      <c r="H52" s="41" t="str">
        <f t="shared" si="7"/>
        <v>z score</v>
      </c>
      <c r="I52" s="41" t="str">
        <f t="shared" si="7"/>
        <v>probability of x</v>
      </c>
      <c r="J52" s="104"/>
      <c r="K52" s="16"/>
      <c r="L52" s="25">
        <f t="shared" si="3"/>
        <v>0</v>
      </c>
      <c r="M52" s="25" t="str">
        <f t="shared" si="3"/>
        <v>series1&amp;2 stdev</v>
      </c>
      <c r="N52" s="16"/>
      <c r="O52" s="58" t="s">
        <v>187</v>
      </c>
      <c r="P52" s="58">
        <f>P50/P51</f>
        <v>4.1666666666666664E-2</v>
      </c>
      <c r="Q52" s="46">
        <f t="shared" si="5"/>
        <v>-2.916666666666667</v>
      </c>
      <c r="R52" s="81">
        <f t="shared" si="6"/>
        <v>5.6708812194458807E-3</v>
      </c>
      <c r="S52" s="81" t="e" cm="1">
        <f t="array" ref="S52">_xlfn.IFS(
    FALSE, N("Check if X1 shading is ON"),
    $S$48&lt;&gt;"x", NA(),
    FALSE, N("Check if case is 'LEFT' and x axis value less than z score"),
    AND($D$67 = "LEFT", $Q52 &lt; IF($H$67="", 0, $H$67)), $R52,
    FALSE, N("Check if case is 'RIGHT' and x axis value greater than z score"),
    AND($D$67 = "RIGHT", $Q52 &gt; IF($H$67="", 0, $H$67)), $R52,
    FALSE, N("Check if case is 'TWO' and both directions"),
    AND(
        $D$67 = "TWO",
        OR($Q52 &lt; -ABS($H$67), $Q52 &gt; ABS($H$68))
    ), $R52,
    FALSE, N("Default case: Return NA()"),
    TRUE, NA()
)</f>
        <v>#VALUE!</v>
      </c>
      <c r="T52" s="81" t="e" cm="1">
        <f t="array" ref="T52">_xlfn.IFS(
    FALSE, N("Check if X1 shading is ON"),
    $S$48&lt;&gt;"x", NA(),
    FALSE, N("Check if case is 'LEFT' and x axis value less than z score"),
    AND($D$68 = "LEFT", $Q52 &lt; IF($H$68="", 0, $H$68)), $R52,
    FALSE, N("Check if case is 'RIGHT' and x axis value greater than z score"),
    AND($D$68 = "RIGHT", $Q52 &gt; IF($H$68="", 0, $H$68)), $R52,
    FALSE, N("Default case: Return NA()"),
    TRUE, NA()
)</f>
        <v>#N/A</v>
      </c>
      <c r="U52" s="81" t="e" cm="1">
        <f t="array" ref="U52">_xlfn.IFS(
    FALSE, N("Check if X1 shading is ON"),
    $U$48&lt;&gt;"x", NA(),
    FALSE, N("Check if case is 'LEFT' and x axis value less than z score"),
    AND($D$71 = "LEFT", $Q52 &lt; IF($H$71="", 0, $H$71)), $R52,
    FALSE, N("Check if case is 'RIGHT' and x axis value greater than z score"),
    AND($D$71 = "RIGHT", $Q52 &gt; IF($H$71="", 0, $H$71)), $R52,
    FALSE, N("Check if case is 'TWO' and both directions"),
    AND(
        $D$71 = "TWO",
        OR($Q52 &lt; -ABS($H$71), $Q52 &gt; ABS($H$71))
    ), $R52,
    FALSE, N("Default case: Return NA()"),
    TRUE, NA()
)</f>
        <v>#N/A</v>
      </c>
      <c r="V52" s="38"/>
      <c r="W52" s="23">
        <v>-1.1666666666666687</v>
      </c>
      <c r="X52" s="23">
        <v>6.2000000000000006E-2</v>
      </c>
      <c r="Y52" s="23">
        <f t="shared" si="0"/>
        <v>6.2000000000000006E-2</v>
      </c>
      <c r="Z52" s="23" t="str">
        <f t="shared" si="1"/>
        <v>x</v>
      </c>
    </row>
    <row r="53" spans="1:26" ht="16" x14ac:dyDescent="0.2">
      <c r="A53" s="41">
        <f>A49</f>
        <v>1</v>
      </c>
      <c r="B53" s="41" t="str">
        <f>D31</f>
        <v>normal pop</v>
      </c>
      <c r="C53" s="41" t="str">
        <f>E31</f>
        <v>Devon</v>
      </c>
      <c r="D53" s="41" t="str">
        <f t="shared" si="7"/>
        <v>right</v>
      </c>
      <c r="E53" s="120">
        <f t="shared" si="7"/>
        <v>75</v>
      </c>
      <c r="F53" s="122">
        <f t="shared" si="7"/>
        <v>5</v>
      </c>
      <c r="G53" s="120">
        <f t="shared" si="7"/>
        <v>89</v>
      </c>
      <c r="H53" s="42">
        <f t="shared" si="7"/>
        <v>2.8</v>
      </c>
      <c r="I53" s="43">
        <f t="shared" si="7"/>
        <v>2.5551303304279793E-3</v>
      </c>
      <c r="J53" s="102"/>
      <c r="K53" s="16"/>
      <c r="L53" s="25" t="str">
        <f t="shared" si="3"/>
        <v>x</v>
      </c>
      <c r="M53" s="25" t="str">
        <f t="shared" si="3"/>
        <v>Labels</v>
      </c>
      <c r="N53" s="16"/>
      <c r="O53" s="38"/>
      <c r="P53" s="38"/>
      <c r="Q53" s="46">
        <f t="shared" si="5"/>
        <v>-2.8750000000000004</v>
      </c>
      <c r="R53" s="81">
        <f t="shared" si="6"/>
        <v>6.3981203107235513E-3</v>
      </c>
      <c r="S53" s="81" t="e" cm="1">
        <f t="array" ref="S53">_xlfn.IFS(
    FALSE, N("Check if X1 shading is ON"),
    $S$48&lt;&gt;"x", NA(),
    FALSE, N("Check if case is 'LEFT' and x axis value less than z score"),
    AND($D$67 = "LEFT", $Q53 &lt; IF($H$67="", 0, $H$67)), $R53,
    FALSE, N("Check if case is 'RIGHT' and x axis value greater than z score"),
    AND($D$67 = "RIGHT", $Q53 &gt; IF($H$67="", 0, $H$67)), $R53,
    FALSE, N("Check if case is 'TWO' and both directions"),
    AND(
        $D$67 = "TWO",
        OR($Q53 &lt; -ABS($H$67), $Q53 &gt; ABS($H$68))
    ), $R53,
    FALSE, N("Default case: Return NA()"),
    TRUE, NA()
)</f>
        <v>#VALUE!</v>
      </c>
      <c r="T53" s="81" t="e" cm="1">
        <f t="array" ref="T53">_xlfn.IFS(
    FALSE, N("Check if X1 shading is ON"),
    $S$48&lt;&gt;"x", NA(),
    FALSE, N("Check if case is 'LEFT' and x axis value less than z score"),
    AND($D$68 = "LEFT", $Q53 &lt; IF($H$68="", 0, $H$68)), $R53,
    FALSE, N("Check if case is 'RIGHT' and x axis value greater than z score"),
    AND($D$68 = "RIGHT", $Q53 &gt; IF($H$68="", 0, $H$68)), $R53,
    FALSE, N("Default case: Return NA()"),
    TRUE, NA()
)</f>
        <v>#N/A</v>
      </c>
      <c r="U53" s="81" t="e" cm="1">
        <f t="array" ref="U53">_xlfn.IFS(
    FALSE, N("Check if X1 shading is ON"),
    $U$48&lt;&gt;"x", NA(),
    FALSE, N("Check if case is 'LEFT' and x axis value less than z score"),
    AND($D$71 = "LEFT", $Q53 &lt; IF($H$71="", 0, $H$71)), $R53,
    FALSE, N("Check if case is 'RIGHT' and x axis value greater than z score"),
    AND($D$71 = "RIGHT", $Q53 &gt; IF($H$71="", 0, $H$71)), $R53,
    FALSE, N("Check if case is 'TWO' and both directions"),
    AND(
        $D$71 = "TWO",
        OR($Q53 &lt; -ABS($H$71), $Q53 &gt; ABS($H$71))
    ), $R53,
    FALSE, N("Default case: Return NA()"),
    TRUE, NA()
)</f>
        <v>#N/A</v>
      </c>
      <c r="V53" s="38"/>
      <c r="W53" s="23">
        <v>-0.83333333333333526</v>
      </c>
      <c r="X53" s="23">
        <v>6.2000000000000006E-2</v>
      </c>
      <c r="Y53" s="23">
        <f t="shared" si="0"/>
        <v>6.2000000000000006E-2</v>
      </c>
      <c r="Z53" s="23" t="str">
        <f t="shared" si="1"/>
        <v>x</v>
      </c>
    </row>
    <row r="54" spans="1:26" ht="15" customHeight="1" thickBot="1" x14ac:dyDescent="0.25">
      <c r="A54" s="105"/>
      <c r="B54" s="105"/>
      <c r="C54" s="105"/>
      <c r="D54" s="106"/>
      <c r="E54" s="106"/>
      <c r="F54" s="106"/>
      <c r="G54" s="106"/>
      <c r="H54" s="106"/>
      <c r="I54" s="106"/>
      <c r="J54" s="107"/>
      <c r="K54" s="16"/>
      <c r="L54" s="25" t="str">
        <f t="shared" si="3"/>
        <v>x</v>
      </c>
      <c r="M54" s="25" t="str">
        <f t="shared" si="3"/>
        <v>shading</v>
      </c>
      <c r="N54" s="16"/>
      <c r="O54" s="38"/>
      <c r="P54" s="38"/>
      <c r="Q54" s="46">
        <f t="shared" si="5"/>
        <v>-2.8333333333333339</v>
      </c>
      <c r="R54" s="81">
        <f t="shared" si="6"/>
        <v>7.2060997646092168E-3</v>
      </c>
      <c r="S54" s="81" t="e" cm="1">
        <f t="array" ref="S54">_xlfn.IFS(
    FALSE, N("Check if X1 shading is ON"),
    $S$48&lt;&gt;"x", NA(),
    FALSE, N("Check if case is 'LEFT' and x axis value less than z score"),
    AND($D$67 = "LEFT", $Q54 &lt; IF($H$67="", 0, $H$67)), $R54,
    FALSE, N("Check if case is 'RIGHT' and x axis value greater than z score"),
    AND($D$67 = "RIGHT", $Q54 &gt; IF($H$67="", 0, $H$67)), $R54,
    FALSE, N("Check if case is 'TWO' and both directions"),
    AND(
        $D$67 = "TWO",
        OR($Q54 &lt; -ABS($H$67), $Q54 &gt; ABS($H$68))
    ), $R54,
    FALSE, N("Default case: Return NA()"),
    TRUE, NA()
)</f>
        <v>#VALUE!</v>
      </c>
      <c r="T54" s="81" t="e" cm="1">
        <f t="array" ref="T54">_xlfn.IFS(
    FALSE, N("Check if X1 shading is ON"),
    $S$48&lt;&gt;"x", NA(),
    FALSE, N("Check if case is 'LEFT' and x axis value less than z score"),
    AND($D$68 = "LEFT", $Q54 &lt; IF($H$68="", 0, $H$68)), $R54,
    FALSE, N("Check if case is 'RIGHT' and x axis value greater than z score"),
    AND($D$68 = "RIGHT", $Q54 &gt; IF($H$68="", 0, $H$68)), $R54,
    FALSE, N("Default case: Return NA()"),
    TRUE, NA()
)</f>
        <v>#N/A</v>
      </c>
      <c r="U54" s="81" t="e" cm="1">
        <f t="array" ref="U54">_xlfn.IFS(
    FALSE, N("Check if X1 shading is ON"),
    $U$48&lt;&gt;"x", NA(),
    FALSE, N("Check if case is 'LEFT' and x axis value less than z score"),
    AND($D$71 = "LEFT", $Q54 &lt; IF($H$71="", 0, $H$71)), $R54,
    FALSE, N("Check if case is 'RIGHT' and x axis value greater than z score"),
    AND($D$71 = "RIGHT", $Q54 &gt; IF($H$71="", 0, $H$71)), $R54,
    FALSE, N("Check if case is 'TWO' and both directions"),
    AND(
        $D$71 = "TWO",
        OR($Q54 &lt; -ABS($H$71), $Q54 &gt; ABS($H$71))
    ), $R54,
    FALSE, N("Default case: Return NA()"),
    TRUE, NA()
)</f>
        <v>#N/A</v>
      </c>
      <c r="V54" s="38"/>
      <c r="W54" s="23">
        <v>-0.66666666666666874</v>
      </c>
      <c r="X54" s="23">
        <v>6.2000000000000006E-2</v>
      </c>
      <c r="Y54" s="23">
        <f t="shared" si="0"/>
        <v>6.2000000000000006E-2</v>
      </c>
      <c r="Z54" s="23" t="str">
        <f t="shared" si="1"/>
        <v>x</v>
      </c>
    </row>
    <row r="55" spans="1:26" ht="16" x14ac:dyDescent="0.2">
      <c r="A55" s="39"/>
      <c r="B55" s="39"/>
      <c r="C55" s="39"/>
      <c r="D55" s="39"/>
      <c r="E55" s="121"/>
      <c r="F55" s="121"/>
      <c r="G55" s="121"/>
      <c r="H55" s="46"/>
      <c r="I55" s="47"/>
      <c r="J55" s="38"/>
      <c r="K55" s="16"/>
      <c r="L55" s="25" t="str">
        <f t="shared" si="3"/>
        <v>x</v>
      </c>
      <c r="M55" s="25" t="str">
        <f t="shared" si="3"/>
        <v>-label raw</v>
      </c>
      <c r="N55" s="16"/>
      <c r="O55" s="38"/>
      <c r="P55" s="38"/>
      <c r="Q55" s="46">
        <f t="shared" si="5"/>
        <v>-2.7916666666666674</v>
      </c>
      <c r="R55" s="81">
        <f t="shared" si="6"/>
        <v>8.1020357469784796E-3</v>
      </c>
      <c r="S55" s="81" t="e" cm="1">
        <f t="array" ref="S55">_xlfn.IFS(
    FALSE, N("Check if X1 shading is ON"),
    $S$48&lt;&gt;"x", NA(),
    FALSE, N("Check if case is 'LEFT' and x axis value less than z score"),
    AND($D$67 = "LEFT", $Q55 &lt; IF($H$67="", 0, $H$67)), $R55,
    FALSE, N("Check if case is 'RIGHT' and x axis value greater than z score"),
    AND($D$67 = "RIGHT", $Q55 &gt; IF($H$67="", 0, $H$67)), $R55,
    FALSE, N("Check if case is 'TWO' and both directions"),
    AND(
        $D$67 = "TWO",
        OR($Q55 &lt; -ABS($H$67), $Q55 &gt; ABS($H$68))
    ), $R55,
    FALSE, N("Default case: Return NA()"),
    TRUE, NA()
)</f>
        <v>#VALUE!</v>
      </c>
      <c r="T55" s="81" t="e" cm="1">
        <f t="array" ref="T55">_xlfn.IFS(
    FALSE, N("Check if X1 shading is ON"),
    $S$48&lt;&gt;"x", NA(),
    FALSE, N("Check if case is 'LEFT' and x axis value less than z score"),
    AND($D$68 = "LEFT", $Q55 &lt; IF($H$68="", 0, $H$68)), $R55,
    FALSE, N("Check if case is 'RIGHT' and x axis value greater than z score"),
    AND($D$68 = "RIGHT", $Q55 &gt; IF($H$68="", 0, $H$68)), $R55,
    FALSE, N("Default case: Return NA()"),
    TRUE, NA()
)</f>
        <v>#N/A</v>
      </c>
      <c r="U55" s="81" t="e" cm="1">
        <f t="array" ref="U55">_xlfn.IFS(
    FALSE, N("Check if X1 shading is ON"),
    $U$48&lt;&gt;"x", NA(),
    FALSE, N("Check if case is 'LEFT' and x axis value less than z score"),
    AND($D$71 = "LEFT", $Q55 &lt; IF($H$71="", 0, $H$71)), $R55,
    FALSE, N("Check if case is 'RIGHT' and x axis value greater than z score"),
    AND($D$71 = "RIGHT", $Q55 &gt; IF($H$71="", 0, $H$71)), $R55,
    FALSE, N("Check if case is 'TWO' and both directions"),
    AND(
        $D$71 = "TWO",
        OR($Q55 &lt; -ABS($H$71), $Q55 &gt; ABS($H$71))
    ), $R55,
    FALSE, N("Default case: Return NA()"),
    TRUE, NA()
)</f>
        <v>#N/A</v>
      </c>
      <c r="V55" s="38"/>
      <c r="W55" s="23">
        <v>-0.50000000000000222</v>
      </c>
      <c r="X55" s="23">
        <v>6.2000000000000006E-2</v>
      </c>
      <c r="Y55" s="23">
        <f t="shared" si="0"/>
        <v>6.2000000000000006E-2</v>
      </c>
      <c r="Z55" s="23" t="str">
        <f t="shared" si="1"/>
        <v>x</v>
      </c>
    </row>
    <row r="56" spans="1:26" ht="16" x14ac:dyDescent="0.2">
      <c r="A56" s="4" t="s">
        <v>201</v>
      </c>
      <c r="B56" s="16"/>
      <c r="C56" s="39"/>
      <c r="D56" s="49" t="str">
        <f t="shared" ref="D56:I56" si="8">D47</f>
        <v>shading</v>
      </c>
      <c r="E56" s="49" t="str">
        <f t="shared" si="8"/>
        <v>pop mean</v>
      </c>
      <c r="F56" s="49" t="str">
        <f t="shared" si="8"/>
        <v>expected variability</v>
      </c>
      <c r="G56" s="49" t="str">
        <f t="shared" si="8"/>
        <v>raw value</v>
      </c>
      <c r="H56" s="49" t="str">
        <f t="shared" si="8"/>
        <v>z score</v>
      </c>
      <c r="I56" s="49" t="str">
        <f t="shared" si="8"/>
        <v>probability of x</v>
      </c>
      <c r="J56" s="38"/>
      <c r="K56" s="16"/>
      <c r="L56" s="25" t="str">
        <f t="shared" si="3"/>
        <v>x</v>
      </c>
      <c r="M56" s="25" t="str">
        <f t="shared" si="3"/>
        <v>-label standard</v>
      </c>
      <c r="N56" s="16"/>
      <c r="O56" s="38"/>
      <c r="P56" s="38"/>
      <c r="Q56" s="46">
        <f t="shared" si="5"/>
        <v>-2.7500000000000009</v>
      </c>
      <c r="R56" s="81">
        <f t="shared" si="6"/>
        <v>9.0935625015910286E-3</v>
      </c>
      <c r="S56" s="81" t="e" cm="1">
        <f t="array" ref="S56">_xlfn.IFS(
    FALSE, N("Check if X1 shading is ON"),
    $S$48&lt;&gt;"x", NA(),
    FALSE, N("Check if case is 'LEFT' and x axis value less than z score"),
    AND($D$67 = "LEFT", $Q56 &lt; IF($H$67="", 0, $H$67)), $R56,
    FALSE, N("Check if case is 'RIGHT' and x axis value greater than z score"),
    AND($D$67 = "RIGHT", $Q56 &gt; IF($H$67="", 0, $H$67)), $R56,
    FALSE, N("Check if case is 'TWO' and both directions"),
    AND(
        $D$67 = "TWO",
        OR($Q56 &lt; -ABS($H$67), $Q56 &gt; ABS($H$68))
    ), $R56,
    FALSE, N("Default case: Return NA()"),
    TRUE, NA()
)</f>
        <v>#VALUE!</v>
      </c>
      <c r="T56" s="81" t="e" cm="1">
        <f t="array" ref="T56">_xlfn.IFS(
    FALSE, N("Check if X1 shading is ON"),
    $S$48&lt;&gt;"x", NA(),
    FALSE, N("Check if case is 'LEFT' and x axis value less than z score"),
    AND($D$68 = "LEFT", $Q56 &lt; IF($H$68="", 0, $H$68)), $R56,
    FALSE, N("Check if case is 'RIGHT' and x axis value greater than z score"),
    AND($D$68 = "RIGHT", $Q56 &gt; IF($H$68="", 0, $H$68)), $R56,
    FALSE, N("Default case: Return NA()"),
    TRUE, NA()
)</f>
        <v>#N/A</v>
      </c>
      <c r="U56" s="81" t="e" cm="1">
        <f t="array" ref="U56">_xlfn.IFS(
    FALSE, N("Check if X1 shading is ON"),
    $U$48&lt;&gt;"x", NA(),
    FALSE, N("Check if case is 'LEFT' and x axis value less than z score"),
    AND($D$71 = "LEFT", $Q56 &lt; IF($H$71="", 0, $H$71)), $R56,
    FALSE, N("Check if case is 'RIGHT' and x axis value greater than z score"),
    AND($D$71 = "RIGHT", $Q56 &gt; IF($H$71="", 0, $H$71)), $R56,
    FALSE, N("Check if case is 'TWO' and both directions"),
    AND(
        $D$71 = "TWO",
        OR($Q56 &lt; -ABS($H$71), $Q56 &gt; ABS($H$71))
    ), $R56,
    FALSE, N("Default case: Return NA()"),
    TRUE, NA()
)</f>
        <v>#N/A</v>
      </c>
      <c r="V56" s="38"/>
      <c r="W56" s="23">
        <v>-0.33333333333333548</v>
      </c>
      <c r="X56" s="23">
        <v>6.2000000000000006E-2</v>
      </c>
      <c r="Y56" s="23">
        <f t="shared" si="0"/>
        <v>6.2000000000000006E-2</v>
      </c>
      <c r="Z56" s="23" t="str">
        <f t="shared" si="1"/>
        <v>x</v>
      </c>
    </row>
    <row r="57" spans="1:26" ht="16" x14ac:dyDescent="0.2">
      <c r="A57" s="40" t="s">
        <v>166</v>
      </c>
      <c r="B57" s="19" t="s">
        <v>167</v>
      </c>
      <c r="C57" s="19" t="s">
        <v>168</v>
      </c>
      <c r="D57" s="19" t="s">
        <v>169</v>
      </c>
      <c r="E57" s="20" t="s">
        <v>3</v>
      </c>
      <c r="F57" s="40" t="str">
        <f>IFERROR(LEFT(F48, FIND(")", F48)),F48)</f>
        <v>σ</v>
      </c>
      <c r="G57" s="20" t="str">
        <f>G48</f>
        <v>x</v>
      </c>
      <c r="H57" s="20" t="str">
        <f>H48</f>
        <v>z score</v>
      </c>
      <c r="I57" s="20" t="str">
        <f>I48</f>
        <v>P(x)</v>
      </c>
      <c r="J57" s="16"/>
      <c r="K57" s="16"/>
      <c r="L57" s="25" t="str">
        <f t="shared" si="3"/>
        <v>x</v>
      </c>
      <c r="M57" s="25" t="str">
        <f t="shared" si="3"/>
        <v>-label probability</v>
      </c>
      <c r="N57" s="16"/>
      <c r="O57" s="38"/>
      <c r="P57" s="38"/>
      <c r="Q57" s="46">
        <f t="shared" si="5"/>
        <v>-2.7083333333333344</v>
      </c>
      <c r="R57" s="81">
        <f t="shared" si="6"/>
        <v>1.0188728126088616E-2</v>
      </c>
      <c r="S57" s="81" t="e" cm="1">
        <f t="array" ref="S57">_xlfn.IFS(
    FALSE, N("Check if X1 shading is ON"),
    $S$48&lt;&gt;"x", NA(),
    FALSE, N("Check if case is 'LEFT' and x axis value less than z score"),
    AND($D$67 = "LEFT", $Q57 &lt; IF($H$67="", 0, $H$67)), $R57,
    FALSE, N("Check if case is 'RIGHT' and x axis value greater than z score"),
    AND($D$67 = "RIGHT", $Q57 &gt; IF($H$67="", 0, $H$67)), $R57,
    FALSE, N("Check if case is 'TWO' and both directions"),
    AND(
        $D$67 = "TWO",
        OR($Q57 &lt; -ABS($H$67), $Q57 &gt; ABS($H$68))
    ), $R57,
    FALSE, N("Default case: Return NA()"),
    TRUE, NA()
)</f>
        <v>#VALUE!</v>
      </c>
      <c r="T57" s="81" t="e" cm="1">
        <f t="array" ref="T57">_xlfn.IFS(
    FALSE, N("Check if X1 shading is ON"),
    $S$48&lt;&gt;"x", NA(),
    FALSE, N("Check if case is 'LEFT' and x axis value less than z score"),
    AND($D$68 = "LEFT", $Q57 &lt; IF($H$68="", 0, $H$68)), $R57,
    FALSE, N("Check if case is 'RIGHT' and x axis value greater than z score"),
    AND($D$68 = "RIGHT", $Q57 &gt; IF($H$68="", 0, $H$68)), $R57,
    FALSE, N("Default case: Return NA()"),
    TRUE, NA()
)</f>
        <v>#N/A</v>
      </c>
      <c r="U57" s="81" t="e" cm="1">
        <f t="array" ref="U57">_xlfn.IFS(
    FALSE, N("Check if X1 shading is ON"),
    $U$48&lt;&gt;"x", NA(),
    FALSE, N("Check if case is 'LEFT' and x axis value less than z score"),
    AND($D$71 = "LEFT", $Q57 &lt; IF($H$71="", 0, $H$71)), $R57,
    FALSE, N("Check if case is 'RIGHT' and x axis value greater than z score"),
    AND($D$71 = "RIGHT", $Q57 &gt; IF($H$71="", 0, $H$71)), $R57,
    FALSE, N("Check if case is 'TWO' and both directions"),
    AND(
        $D$71 = "TWO",
        OR($Q57 &lt; -ABS($H$71), $Q57 &gt; ABS($H$71))
    ), $R57,
    FALSE, N("Default case: Return NA()"),
    TRUE, NA()
)</f>
        <v>#N/A</v>
      </c>
      <c r="V57" s="38"/>
      <c r="W57" s="23">
        <v>-0.16666666666666879</v>
      </c>
      <c r="X57" s="23">
        <v>6.2000000000000006E-2</v>
      </c>
      <c r="Y57" s="23">
        <f t="shared" si="0"/>
        <v>6.2000000000000006E-2</v>
      </c>
      <c r="Z57" s="23" t="str">
        <f t="shared" si="1"/>
        <v>x</v>
      </c>
    </row>
    <row r="58" spans="1:26" ht="16" x14ac:dyDescent="0.2">
      <c r="A58" s="41">
        <f>A49</f>
        <v>1</v>
      </c>
      <c r="B58" s="49" t="str">
        <f t="shared" ref="B58:I59" si="9">IF(B49="","",B49)</f>
        <v>normal pop</v>
      </c>
      <c r="C58" s="49" t="str">
        <f t="shared" si="9"/>
        <v>Nia</v>
      </c>
      <c r="D58" s="49" t="str">
        <f t="shared" si="9"/>
        <v>right</v>
      </c>
      <c r="E58" s="50">
        <f t="shared" si="9"/>
        <v>70</v>
      </c>
      <c r="F58" s="51">
        <f t="shared" si="9"/>
        <v>8</v>
      </c>
      <c r="G58" s="50">
        <f t="shared" si="9"/>
        <v>89</v>
      </c>
      <c r="H58" s="52">
        <f t="shared" si="9"/>
        <v>2.375</v>
      </c>
      <c r="I58" s="1">
        <f t="shared" si="9"/>
        <v>8.7744750957383655E-3</v>
      </c>
      <c r="J58" s="16"/>
      <c r="K58" s="16"/>
      <c r="L58" s="25" t="str">
        <f t="shared" si="3"/>
        <v>x</v>
      </c>
      <c r="M58" s="25" t="str">
        <f t="shared" si="3"/>
        <v>Equations</v>
      </c>
      <c r="N58" s="16"/>
      <c r="O58" s="38"/>
      <c r="P58" s="38"/>
      <c r="Q58" s="46">
        <f t="shared" si="5"/>
        <v>-2.6666666666666679</v>
      </c>
      <c r="R58" s="81">
        <f t="shared" si="6"/>
        <v>1.1395986023797402E-2</v>
      </c>
      <c r="S58" s="81" t="e" cm="1">
        <f t="array" ref="S58">_xlfn.IFS(
    FALSE, N("Check if X1 shading is ON"),
    $S$48&lt;&gt;"x", NA(),
    FALSE, N("Check if case is 'LEFT' and x axis value less than z score"),
    AND($D$67 = "LEFT", $Q58 &lt; IF($H$67="", 0, $H$67)), $R58,
    FALSE, N("Check if case is 'RIGHT' and x axis value greater than z score"),
    AND($D$67 = "RIGHT", $Q58 &gt; IF($H$67="", 0, $H$67)), $R58,
    FALSE, N("Check if case is 'TWO' and both directions"),
    AND(
        $D$67 = "TWO",
        OR($Q58 &lt; -ABS($H$67), $Q58 &gt; ABS($H$68))
    ), $R58,
    FALSE, N("Default case: Return NA()"),
    TRUE, NA()
)</f>
        <v>#VALUE!</v>
      </c>
      <c r="T58" s="81" t="e" cm="1">
        <f t="array" ref="T58">_xlfn.IFS(
    FALSE, N("Check if X1 shading is ON"),
    $S$48&lt;&gt;"x", NA(),
    FALSE, N("Check if case is 'LEFT' and x axis value less than z score"),
    AND($D$68 = "LEFT", $Q58 &lt; IF($H$68="", 0, $H$68)), $R58,
    FALSE, N("Check if case is 'RIGHT' and x axis value greater than z score"),
    AND($D$68 = "RIGHT", $Q58 &gt; IF($H$68="", 0, $H$68)), $R58,
    FALSE, N("Default case: Return NA()"),
    TRUE, NA()
)</f>
        <v>#N/A</v>
      </c>
      <c r="U58" s="81" t="e" cm="1">
        <f t="array" ref="U58">_xlfn.IFS(
    FALSE, N("Check if X1 shading is ON"),
    $U$48&lt;&gt;"x", NA(),
    FALSE, N("Check if case is 'LEFT' and x axis value less than z score"),
    AND($D$71 = "LEFT", $Q58 &lt; IF($H$71="", 0, $H$71)), $R58,
    FALSE, N("Check if case is 'RIGHT' and x axis value greater than z score"),
    AND($D$71 = "RIGHT", $Q58 &gt; IF($H$71="", 0, $H$71)), $R58,
    FALSE, N("Check if case is 'TWO' and both directions"),
    AND(
        $D$71 = "TWO",
        OR($Q58 &lt; -ABS($H$71), $Q58 &gt; ABS($H$71))
    ), $R58,
    FALSE, N("Default case: Return NA()"),
    TRUE, NA()
)</f>
        <v>#N/A</v>
      </c>
      <c r="V58" s="38"/>
      <c r="W58" s="23">
        <v>0.16666666666666449</v>
      </c>
      <c r="X58" s="23">
        <v>6.2000000000000006E-2</v>
      </c>
      <c r="Y58" s="23">
        <f t="shared" si="0"/>
        <v>6.2000000000000006E-2</v>
      </c>
      <c r="Z58" s="23" t="str">
        <f t="shared" si="1"/>
        <v>x</v>
      </c>
    </row>
    <row r="59" spans="1:26" ht="55" customHeight="1" x14ac:dyDescent="0.2">
      <c r="A59" s="41">
        <f>A50</f>
        <v>0</v>
      </c>
      <c r="B59" s="49">
        <f t="shared" si="9"/>
        <v>0</v>
      </c>
      <c r="C59" s="49">
        <f t="shared" si="9"/>
        <v>0</v>
      </c>
      <c r="D59" s="49">
        <f t="shared" si="9"/>
        <v>0</v>
      </c>
      <c r="E59" s="50">
        <f t="shared" si="9"/>
        <v>0</v>
      </c>
      <c r="F59" s="51">
        <f t="shared" si="9"/>
        <v>0</v>
      </c>
      <c r="G59" s="54">
        <f t="shared" si="9"/>
        <v>0</v>
      </c>
      <c r="H59" s="55">
        <f t="shared" si="9"/>
        <v>0</v>
      </c>
      <c r="I59" s="56">
        <f t="shared" si="9"/>
        <v>0</v>
      </c>
      <c r="J59" s="38"/>
      <c r="K59" s="16"/>
      <c r="L59" s="25" t="str">
        <f t="shared" si="3"/>
        <v>x</v>
      </c>
      <c r="M59" s="25" t="str">
        <f t="shared" si="3"/>
        <v>series3 raw scale</v>
      </c>
      <c r="N59" s="16"/>
      <c r="O59" s="38"/>
      <c r="P59" s="38"/>
      <c r="Q59" s="46">
        <f t="shared" si="5"/>
        <v>-2.6250000000000013</v>
      </c>
      <c r="R59" s="81">
        <f t="shared" si="6"/>
        <v>1.2724181596831387E-2</v>
      </c>
      <c r="S59" s="81" t="e" cm="1">
        <f t="array" ref="S59">_xlfn.IFS(
    FALSE, N("Check if X1 shading is ON"),
    $S$48&lt;&gt;"x", NA(),
    FALSE, N("Check if case is 'LEFT' and x axis value less than z score"),
    AND($D$67 = "LEFT", $Q59 &lt; IF($H$67="", 0, $H$67)), $R59,
    FALSE, N("Check if case is 'RIGHT' and x axis value greater than z score"),
    AND($D$67 = "RIGHT", $Q59 &gt; IF($H$67="", 0, $H$67)), $R59,
    FALSE, N("Check if case is 'TWO' and both directions"),
    AND(
        $D$67 = "TWO",
        OR($Q59 &lt; -ABS($H$67), $Q59 &gt; ABS($H$68))
    ), $R59,
    FALSE, N("Default case: Return NA()"),
    TRUE, NA()
)</f>
        <v>#VALUE!</v>
      </c>
      <c r="T59" s="81" t="e" cm="1">
        <f t="array" ref="T59">_xlfn.IFS(
    FALSE, N("Check if X1 shading is ON"),
    $S$48&lt;&gt;"x", NA(),
    FALSE, N("Check if case is 'LEFT' and x axis value less than z score"),
    AND($D$68 = "LEFT", $Q59 &lt; IF($H$68="", 0, $H$68)), $R59,
    FALSE, N("Check if case is 'RIGHT' and x axis value greater than z score"),
    AND($D$68 = "RIGHT", $Q59 &gt; IF($H$68="", 0, $H$68)), $R59,
    FALSE, N("Default case: Return NA()"),
    TRUE, NA()
)</f>
        <v>#N/A</v>
      </c>
      <c r="U59" s="81" t="e" cm="1">
        <f t="array" ref="U59">_xlfn.IFS(
    FALSE, N("Check if X1 shading is ON"),
    $U$48&lt;&gt;"x", NA(),
    FALSE, N("Check if case is 'LEFT' and x axis value less than z score"),
    AND($D$71 = "LEFT", $Q59 &lt; IF($H$71="", 0, $H$71)), $R59,
    FALSE, N("Check if case is 'RIGHT' and x axis value greater than z score"),
    AND($D$71 = "RIGHT", $Q59 &gt; IF($H$71="", 0, $H$71)), $R59,
    FALSE, N("Check if case is 'TWO' and both directions"),
    AND(
        $D$71 = "TWO",
        OR($Q59 &lt; -ABS($H$71), $Q59 &gt; ABS($H$71))
    ), $R59,
    FALSE, N("Default case: Return NA()"),
    TRUE, NA()
)</f>
        <v>#N/A</v>
      </c>
      <c r="V59" s="38"/>
      <c r="W59" s="23">
        <v>0.33333333333333115</v>
      </c>
      <c r="X59" s="23">
        <v>6.2000000000000006E-2</v>
      </c>
      <c r="Y59" s="23">
        <f t="shared" si="0"/>
        <v>6.2000000000000006E-2</v>
      </c>
      <c r="Z59" s="23" t="str">
        <f t="shared" si="1"/>
        <v>x</v>
      </c>
    </row>
    <row r="60" spans="1:26" ht="16" x14ac:dyDescent="0.2">
      <c r="A60" s="39"/>
      <c r="B60" s="16"/>
      <c r="C60" s="16"/>
      <c r="D60" s="16"/>
      <c r="E60" s="16"/>
      <c r="F60" s="16"/>
      <c r="G60" s="16"/>
      <c r="H60" s="16"/>
      <c r="I60" s="16"/>
      <c r="J60" s="38"/>
      <c r="K60" s="16"/>
      <c r="L60" s="25">
        <f t="shared" si="3"/>
        <v>0</v>
      </c>
      <c r="M60" s="25" t="str">
        <f t="shared" si="3"/>
        <v>series3 stdev</v>
      </c>
      <c r="N60" s="16"/>
      <c r="O60" s="38"/>
      <c r="P60" s="38"/>
      <c r="Q60" s="46">
        <f t="shared" si="5"/>
        <v>-2.5833333333333348</v>
      </c>
      <c r="R60" s="81">
        <f t="shared" si="6"/>
        <v>1.4182533754437251E-2</v>
      </c>
      <c r="S60" s="81" t="e" cm="1">
        <f t="array" ref="S60">_xlfn.IFS(
    FALSE, N("Check if X1 shading is ON"),
    $S$48&lt;&gt;"x", NA(),
    FALSE, N("Check if case is 'LEFT' and x axis value less than z score"),
    AND($D$67 = "LEFT", $Q60 &lt; IF($H$67="", 0, $H$67)), $R60,
    FALSE, N("Check if case is 'RIGHT' and x axis value greater than z score"),
    AND($D$67 = "RIGHT", $Q60 &gt; IF($H$67="", 0, $H$67)), $R60,
    FALSE, N("Check if case is 'TWO' and both directions"),
    AND(
        $D$67 = "TWO",
        OR($Q60 &lt; -ABS($H$67), $Q60 &gt; ABS($H$68))
    ), $R60,
    FALSE, N("Default case: Return NA()"),
    TRUE, NA()
)</f>
        <v>#VALUE!</v>
      </c>
      <c r="T60" s="81" t="e" cm="1">
        <f t="array" ref="T60">_xlfn.IFS(
    FALSE, N("Check if X1 shading is ON"),
    $S$48&lt;&gt;"x", NA(),
    FALSE, N("Check if case is 'LEFT' and x axis value less than z score"),
    AND($D$68 = "LEFT", $Q60 &lt; IF($H$68="", 0, $H$68)), $R60,
    FALSE, N("Check if case is 'RIGHT' and x axis value greater than z score"),
    AND($D$68 = "RIGHT", $Q60 &gt; IF($H$68="", 0, $H$68)), $R60,
    FALSE, N("Default case: Return NA()"),
    TRUE, NA()
)</f>
        <v>#N/A</v>
      </c>
      <c r="U60" s="81" t="e" cm="1">
        <f t="array" ref="U60">_xlfn.IFS(
    FALSE, N("Check if X1 shading is ON"),
    $U$48&lt;&gt;"x", NA(),
    FALSE, N("Check if case is 'LEFT' and x axis value less than z score"),
    AND($D$71 = "LEFT", $Q60 &lt; IF($H$71="", 0, $H$71)), $R60,
    FALSE, N("Check if case is 'RIGHT' and x axis value greater than z score"),
    AND($D$71 = "RIGHT", $Q60 &gt; IF($H$71="", 0, $H$71)), $R60,
    FALSE, N("Check if case is 'TWO' and both directions"),
    AND(
        $D$71 = "TWO",
        OR($Q60 &lt; -ABS($H$71), $Q60 &gt; ABS($H$71))
    ), $R60,
    FALSE, N("Default case: Return NA()"),
    TRUE, NA()
)</f>
        <v>#N/A</v>
      </c>
      <c r="V60" s="38"/>
      <c r="W60" s="23">
        <v>0.49999999999999789</v>
      </c>
      <c r="X60" s="23">
        <v>6.2000000000000006E-2</v>
      </c>
      <c r="Y60" s="23">
        <f t="shared" si="0"/>
        <v>6.2000000000000006E-2</v>
      </c>
      <c r="Z60" s="23" t="str">
        <f t="shared" si="1"/>
        <v>x</v>
      </c>
    </row>
    <row r="61" spans="1:26" ht="16" x14ac:dyDescent="0.2">
      <c r="A61" s="39"/>
      <c r="B61" s="16"/>
      <c r="C61" s="16"/>
      <c r="D61" s="49" t="str">
        <f t="shared" ref="D61:I61" si="10">D52</f>
        <v>shading</v>
      </c>
      <c r="E61" s="49" t="str">
        <f t="shared" si="10"/>
        <v>pop mean</v>
      </c>
      <c r="F61" s="49" t="str">
        <f t="shared" si="10"/>
        <v>expected variability</v>
      </c>
      <c r="G61" s="49" t="str">
        <f t="shared" si="10"/>
        <v>value</v>
      </c>
      <c r="H61" s="49" t="str">
        <f t="shared" si="10"/>
        <v>z score</v>
      </c>
      <c r="I61" s="49" t="str">
        <f t="shared" si="10"/>
        <v>probability of x</v>
      </c>
      <c r="J61" s="38"/>
      <c r="K61" s="16"/>
      <c r="L61" s="25" t="str">
        <f t="shared" si="3"/>
        <v>x</v>
      </c>
      <c r="M61" s="25" t="str">
        <f t="shared" si="3"/>
        <v>Kudos!</v>
      </c>
      <c r="N61" s="16"/>
      <c r="O61" s="38"/>
      <c r="P61" s="38"/>
      <c r="Q61" s="46">
        <f t="shared" si="5"/>
        <v>-2.5416666666666683</v>
      </c>
      <c r="R61" s="81">
        <f t="shared" si="6"/>
        <v>1.5780610826231802E-2</v>
      </c>
      <c r="S61" s="81" t="e" cm="1">
        <f t="array" ref="S61">_xlfn.IFS(
    FALSE, N("Check if X1 shading is ON"),
    $S$48&lt;&gt;"x", NA(),
    FALSE, N("Check if case is 'LEFT' and x axis value less than z score"),
    AND($D$67 = "LEFT", $Q61 &lt; IF($H$67="", 0, $H$67)), $R61,
    FALSE, N("Check if case is 'RIGHT' and x axis value greater than z score"),
    AND($D$67 = "RIGHT", $Q61 &gt; IF($H$67="", 0, $H$67)), $R61,
    FALSE, N("Check if case is 'TWO' and both directions"),
    AND(
        $D$67 = "TWO",
        OR($Q61 &lt; -ABS($H$67), $Q61 &gt; ABS($H$68))
    ), $R61,
    FALSE, N("Default case: Return NA()"),
    TRUE, NA()
)</f>
        <v>#VALUE!</v>
      </c>
      <c r="T61" s="81" t="e" cm="1">
        <f t="array" ref="T61">_xlfn.IFS(
    FALSE, N("Check if X1 shading is ON"),
    $S$48&lt;&gt;"x", NA(),
    FALSE, N("Check if case is 'LEFT' and x axis value less than z score"),
    AND($D$68 = "LEFT", $Q61 &lt; IF($H$68="", 0, $H$68)), $R61,
    FALSE, N("Check if case is 'RIGHT' and x axis value greater than z score"),
    AND($D$68 = "RIGHT", $Q61 &gt; IF($H$68="", 0, $H$68)), $R61,
    FALSE, N("Default case: Return NA()"),
    TRUE, NA()
)</f>
        <v>#N/A</v>
      </c>
      <c r="U61" s="81" t="e" cm="1">
        <f t="array" ref="U61">_xlfn.IFS(
    FALSE, N("Check if X1 shading is ON"),
    $U$48&lt;&gt;"x", NA(),
    FALSE, N("Check if case is 'LEFT' and x axis value less than z score"),
    AND($D$71 = "LEFT", $Q61 &lt; IF($H$71="", 0, $H$71)), $R61,
    FALSE, N("Check if case is 'RIGHT' and x axis value greater than z score"),
    AND($D$71 = "RIGHT", $Q61 &gt; IF($H$71="", 0, $H$71)), $R61,
    FALSE, N("Check if case is 'TWO' and both directions"),
    AND(
        $D$71 = "TWO",
        OR($Q61 &lt; -ABS($H$71), $Q61 &gt; ABS($H$71))
    ), $R61,
    FALSE, N("Default case: Return NA()"),
    TRUE, NA()
)</f>
        <v>#N/A</v>
      </c>
      <c r="V61" s="38"/>
      <c r="W61" s="23">
        <v>0.66666666666666441</v>
      </c>
      <c r="X61" s="23">
        <v>6.2000000000000006E-2</v>
      </c>
      <c r="Y61" s="23">
        <f t="shared" si="0"/>
        <v>6.2000000000000006E-2</v>
      </c>
      <c r="Z61" s="23" t="str">
        <f t="shared" si="1"/>
        <v>x</v>
      </c>
    </row>
    <row r="62" spans="1:26" ht="16" x14ac:dyDescent="0.2">
      <c r="A62" s="41">
        <f>A53</f>
        <v>1</v>
      </c>
      <c r="B62" s="49" t="str">
        <f t="shared" ref="B62:I62" si="11">IF(B53="","",B53)</f>
        <v>normal pop</v>
      </c>
      <c r="C62" s="49" t="str">
        <f t="shared" si="11"/>
        <v>Devon</v>
      </c>
      <c r="D62" s="49" t="str">
        <f t="shared" si="11"/>
        <v>right</v>
      </c>
      <c r="E62" s="50">
        <f t="shared" si="11"/>
        <v>75</v>
      </c>
      <c r="F62" s="57">
        <f t="shared" si="11"/>
        <v>5</v>
      </c>
      <c r="G62" s="54">
        <f t="shared" si="11"/>
        <v>89</v>
      </c>
      <c r="H62" s="55">
        <f t="shared" si="11"/>
        <v>2.8</v>
      </c>
      <c r="I62" s="56">
        <f t="shared" si="11"/>
        <v>2.5551303304279793E-3</v>
      </c>
      <c r="J62" s="38"/>
      <c r="K62" s="16"/>
      <c r="L62" s="25">
        <f t="shared" si="3"/>
        <v>0</v>
      </c>
      <c r="M62" s="25" t="str">
        <f t="shared" si="3"/>
        <v># decimals raw</v>
      </c>
      <c r="N62" s="16"/>
      <c r="O62" s="38"/>
      <c r="P62" s="38"/>
      <c r="Q62" s="46">
        <f t="shared" si="5"/>
        <v>-2.5000000000000018</v>
      </c>
      <c r="R62" s="81">
        <f t="shared" si="6"/>
        <v>1.7528300493568461E-2</v>
      </c>
      <c r="S62" s="81" t="e" cm="1">
        <f t="array" ref="S62">_xlfn.IFS(
    FALSE, N("Check if X1 shading is ON"),
    $S$48&lt;&gt;"x", NA(),
    FALSE, N("Check if case is 'LEFT' and x axis value less than z score"),
    AND($D$67 = "LEFT", $Q62 &lt; IF($H$67="", 0, $H$67)), $R62,
    FALSE, N("Check if case is 'RIGHT' and x axis value greater than z score"),
    AND($D$67 = "RIGHT", $Q62 &gt; IF($H$67="", 0, $H$67)), $R62,
    FALSE, N("Check if case is 'TWO' and both directions"),
    AND(
        $D$67 = "TWO",
        OR($Q62 &lt; -ABS($H$67), $Q62 &gt; ABS($H$68))
    ), $R62,
    FALSE, N("Default case: Return NA()"),
    TRUE, NA()
)</f>
        <v>#VALUE!</v>
      </c>
      <c r="T62" s="81" t="e" cm="1">
        <f t="array" ref="T62">_xlfn.IFS(
    FALSE, N("Check if X1 shading is ON"),
    $S$48&lt;&gt;"x", NA(),
    FALSE, N("Check if case is 'LEFT' and x axis value less than z score"),
    AND($D$68 = "LEFT", $Q62 &lt; IF($H$68="", 0, $H$68)), $R62,
    FALSE, N("Check if case is 'RIGHT' and x axis value greater than z score"),
    AND($D$68 = "RIGHT", $Q62 &gt; IF($H$68="", 0, $H$68)), $R62,
    FALSE, N("Default case: Return NA()"),
    TRUE, NA()
)</f>
        <v>#N/A</v>
      </c>
      <c r="U62" s="81" t="e" cm="1">
        <f t="array" ref="U62">_xlfn.IFS(
    FALSE, N("Check if X1 shading is ON"),
    $U$48&lt;&gt;"x", NA(),
    FALSE, N("Check if case is 'LEFT' and x axis value less than z score"),
    AND($D$71 = "LEFT", $Q62 &lt; IF($H$71="", 0, $H$71)), $R62,
    FALSE, N("Check if case is 'RIGHT' and x axis value greater than z score"),
    AND($D$71 = "RIGHT", $Q62 &gt; IF($H$71="", 0, $H$71)), $R62,
    FALSE, N("Check if case is 'TWO' and both directions"),
    AND(
        $D$71 = "TWO",
        OR($Q62 &lt; -ABS($H$71), $Q62 &gt; ABS($H$71))
    ), $R62,
    FALSE, N("Default case: Return NA()"),
    TRUE, NA()
)</f>
        <v>#N/A</v>
      </c>
      <c r="V62" s="38"/>
      <c r="W62" s="23">
        <v>0.83333333333333093</v>
      </c>
      <c r="X62" s="23">
        <v>6.2000000000000006E-2</v>
      </c>
      <c r="Y62" s="23">
        <f t="shared" si="0"/>
        <v>6.2000000000000006E-2</v>
      </c>
      <c r="Z62" s="23" t="str">
        <f t="shared" si="1"/>
        <v>x</v>
      </c>
    </row>
    <row r="63" spans="1:26" ht="16" x14ac:dyDescent="0.2">
      <c r="A63" s="39"/>
      <c r="B63" s="53"/>
      <c r="C63" s="53"/>
      <c r="D63" s="16"/>
      <c r="E63" s="16"/>
      <c r="F63" s="16"/>
      <c r="G63" s="16"/>
      <c r="H63" s="16"/>
      <c r="I63" s="16"/>
      <c r="J63" s="38"/>
      <c r="K63" s="16"/>
      <c r="L63" s="16"/>
      <c r="M63" s="16"/>
      <c r="N63" s="16"/>
      <c r="O63" s="38"/>
      <c r="P63" s="38"/>
      <c r="Q63" s="46">
        <f t="shared" si="5"/>
        <v>-2.4583333333333353</v>
      </c>
      <c r="R63" s="81">
        <f t="shared" si="6"/>
        <v>1.9435773384264884E-2</v>
      </c>
      <c r="S63" s="81" t="e" cm="1">
        <f t="array" ref="S63">_xlfn.IFS(
    FALSE, N("Check if X1 shading is ON"),
    $S$48&lt;&gt;"x", NA(),
    FALSE, N("Check if case is 'LEFT' and x axis value less than z score"),
    AND($D$67 = "LEFT", $Q63 &lt; IF($H$67="", 0, $H$67)), $R63,
    FALSE, N("Check if case is 'RIGHT' and x axis value greater than z score"),
    AND($D$67 = "RIGHT", $Q63 &gt; IF($H$67="", 0, $H$67)), $R63,
    FALSE, N("Check if case is 'TWO' and both directions"),
    AND(
        $D$67 = "TWO",
        OR($Q63 &lt; -ABS($H$67), $Q63 &gt; ABS($H$68))
    ), $R63,
    FALSE, N("Default case: Return NA()"),
    TRUE, NA()
)</f>
        <v>#VALUE!</v>
      </c>
      <c r="T63" s="81" t="e" cm="1">
        <f t="array" ref="T63">_xlfn.IFS(
    FALSE, N("Check if X1 shading is ON"),
    $S$48&lt;&gt;"x", NA(),
    FALSE, N("Check if case is 'LEFT' and x axis value less than z score"),
    AND($D$68 = "LEFT", $Q63 &lt; IF($H$68="", 0, $H$68)), $R63,
    FALSE, N("Check if case is 'RIGHT' and x axis value greater than z score"),
    AND($D$68 = "RIGHT", $Q63 &gt; IF($H$68="", 0, $H$68)), $R63,
    FALSE, N("Default case: Return NA()"),
    TRUE, NA()
)</f>
        <v>#N/A</v>
      </c>
      <c r="U63" s="81" t="e" cm="1">
        <f t="array" ref="U63">_xlfn.IFS(
    FALSE, N("Check if X1 shading is ON"),
    $U$48&lt;&gt;"x", NA(),
    FALSE, N("Check if case is 'LEFT' and x axis value less than z score"),
    AND($D$71 = "LEFT", $Q63 &lt; IF($H$71="", 0, $H$71)), $R63,
    FALSE, N("Check if case is 'RIGHT' and x axis value greater than z score"),
    AND($D$71 = "RIGHT", $Q63 &gt; IF($H$71="", 0, $H$71)), $R63,
    FALSE, N("Check if case is 'TWO' and both directions"),
    AND(
        $D$71 = "TWO",
        OR($Q63 &lt; -ABS($H$71), $Q63 &gt; ABS($H$71))
    ), $R63,
    FALSE, N("Default case: Return NA()"),
    TRUE, NA()
)</f>
        <v>#N/A</v>
      </c>
      <c r="V63" s="38"/>
      <c r="W63" s="23">
        <v>1.1666666666666643</v>
      </c>
      <c r="X63" s="23">
        <v>6.2000000000000006E-2</v>
      </c>
      <c r="Y63" s="23">
        <f t="shared" si="0"/>
        <v>6.2000000000000006E-2</v>
      </c>
      <c r="Z63" s="23" t="str">
        <f t="shared" si="1"/>
        <v>x</v>
      </c>
    </row>
    <row r="64" spans="1:26" ht="16" x14ac:dyDescent="0.2">
      <c r="A64" s="39"/>
      <c r="B64" s="39"/>
      <c r="C64" s="39"/>
      <c r="D64" s="39"/>
      <c r="E64" s="121"/>
      <c r="F64" s="121"/>
      <c r="G64" s="121"/>
      <c r="H64" s="46"/>
      <c r="I64" s="47"/>
      <c r="J64" s="38"/>
      <c r="K64" s="16"/>
      <c r="L64" s="16"/>
      <c r="M64" s="16"/>
      <c r="N64" s="16"/>
      <c r="O64" s="38"/>
      <c r="P64" s="38"/>
      <c r="Q64" s="46">
        <f t="shared" si="5"/>
        <v>-2.4166666666666687</v>
      </c>
      <c r="R64" s="81">
        <f t="shared" si="6"/>
        <v>2.1513440016773546E-2</v>
      </c>
      <c r="S64" s="81" t="e" cm="1">
        <f t="array" ref="S64">_xlfn.IFS(
    FALSE, N("Check if X1 shading is ON"),
    $S$48&lt;&gt;"x", NA(),
    FALSE, N("Check if case is 'LEFT' and x axis value less than z score"),
    AND($D$67 = "LEFT", $Q64 &lt; IF($H$67="", 0, $H$67)), $R64,
    FALSE, N("Check if case is 'RIGHT' and x axis value greater than z score"),
    AND($D$67 = "RIGHT", $Q64 &gt; IF($H$67="", 0, $H$67)), $R64,
    FALSE, N("Check if case is 'TWO' and both directions"),
    AND(
        $D$67 = "TWO",
        OR($Q64 &lt; -ABS($H$67), $Q64 &gt; ABS($H$68))
    ), $R64,
    FALSE, N("Default case: Return NA()"),
    TRUE, NA()
)</f>
        <v>#VALUE!</v>
      </c>
      <c r="T64" s="81" t="e" cm="1">
        <f t="array" ref="T64">_xlfn.IFS(
    FALSE, N("Check if X1 shading is ON"),
    $S$48&lt;&gt;"x", NA(),
    FALSE, N("Check if case is 'LEFT' and x axis value less than z score"),
    AND($D$68 = "LEFT", $Q64 &lt; IF($H$68="", 0, $H$68)), $R64,
    FALSE, N("Check if case is 'RIGHT' and x axis value greater than z score"),
    AND($D$68 = "RIGHT", $Q64 &gt; IF($H$68="", 0, $H$68)), $R64,
    FALSE, N("Default case: Return NA()"),
    TRUE, NA()
)</f>
        <v>#N/A</v>
      </c>
      <c r="U64" s="81" t="e" cm="1">
        <f t="array" ref="U64">_xlfn.IFS(
    FALSE, N("Check if X1 shading is ON"),
    $U$48&lt;&gt;"x", NA(),
    FALSE, N("Check if case is 'LEFT' and x axis value less than z score"),
    AND($D$71 = "LEFT", $Q64 &lt; IF($H$71="", 0, $H$71)), $R64,
    FALSE, N("Check if case is 'RIGHT' and x axis value greater than z score"),
    AND($D$71 = "RIGHT", $Q64 &gt; IF($H$71="", 0, $H$71)), $R64,
    FALSE, N("Check if case is 'TWO' and both directions"),
    AND(
        $D$71 = "TWO",
        OR($Q64 &lt; -ABS($H$71), $Q64 &gt; ABS($H$71))
    ), $R64,
    FALSE, N("Default case: Return NA()"),
    TRUE, NA()
)</f>
        <v>#N/A</v>
      </c>
      <c r="V64" s="38"/>
      <c r="W64" s="23">
        <v>1.3333333333333313</v>
      </c>
      <c r="X64" s="23">
        <v>6.2000000000000006E-2</v>
      </c>
      <c r="Y64" s="23">
        <f t="shared" si="0"/>
        <v>6.2000000000000006E-2</v>
      </c>
      <c r="Z64" s="23" t="str">
        <f t="shared" si="1"/>
        <v>x</v>
      </c>
    </row>
    <row r="65" spans="1:26" ht="16" x14ac:dyDescent="0.2">
      <c r="A65" s="4" t="s">
        <v>232</v>
      </c>
      <c r="B65" s="16"/>
      <c r="C65" s="39"/>
      <c r="D65" s="86"/>
      <c r="E65" s="86"/>
      <c r="F65" s="86"/>
      <c r="G65" s="49" t="str" cm="1">
        <f t="array" ref="G65">_xlfn.IFS(
    ISNUMBER(SEARCH("0", G56)), 0,
    G56="", 0,
    ISNUMBER(SEARCH("x", G56)), "x",
    TRUE, "x"
)</f>
        <v>x</v>
      </c>
      <c r="H65" s="49" t="str" cm="1">
        <f t="array" ref="H65">_xlfn.IFS(
    ISNUMBER(SEARCH("0", H56)), 0,
    H56="", 0,
    ISNUMBER(SEARCH("x", H56)), "x",
    TRUE, "x"
)</f>
        <v>x</v>
      </c>
      <c r="I65" s="49" t="str" cm="1">
        <f t="array" ref="I65">_xlfn.IFS(
    ISNUMBER(SEARCH("0", I56)), 0,
    I56="", 0,
    ISNUMBER(SEARCH("x", I56)), "x",
    TRUE, "x"
)</f>
        <v>x</v>
      </c>
      <c r="J65" s="38"/>
      <c r="K65" s="16"/>
      <c r="L65" s="16"/>
      <c r="M65" s="16"/>
      <c r="N65" s="16"/>
      <c r="O65" s="38"/>
      <c r="P65" s="38"/>
      <c r="Q65" s="46">
        <f t="shared" si="5"/>
        <v>-2.3750000000000022</v>
      </c>
      <c r="R65" s="81">
        <f t="shared" si="6"/>
        <v>2.3771900829913678E-2</v>
      </c>
      <c r="S65" s="81" t="e" cm="1">
        <f t="array" ref="S65">_xlfn.IFS(
    FALSE, N("Check if X1 shading is ON"),
    $S$48&lt;&gt;"x", NA(),
    FALSE, N("Check if case is 'LEFT' and x axis value less than z score"),
    AND($D$67 = "LEFT", $Q65 &lt; IF($H$67="", 0, $H$67)), $R65,
    FALSE, N("Check if case is 'RIGHT' and x axis value greater than z score"),
    AND($D$67 = "RIGHT", $Q65 &gt; IF($H$67="", 0, $H$67)), $R65,
    FALSE, N("Check if case is 'TWO' and both directions"),
    AND(
        $D$67 = "TWO",
        OR($Q65 &lt; -ABS($H$67), $Q65 &gt; ABS($H$68))
    ), $R65,
    FALSE, N("Default case: Return NA()"),
    TRUE, NA()
)</f>
        <v>#VALUE!</v>
      </c>
      <c r="T65" s="81" t="e" cm="1">
        <f t="array" ref="T65">_xlfn.IFS(
    FALSE, N("Check if X1 shading is ON"),
    $S$48&lt;&gt;"x", NA(),
    FALSE, N("Check if case is 'LEFT' and x axis value less than z score"),
    AND($D$68 = "LEFT", $Q65 &lt; IF($H$68="", 0, $H$68)), $R65,
    FALSE, N("Check if case is 'RIGHT' and x axis value greater than z score"),
    AND($D$68 = "RIGHT", $Q65 &gt; IF($H$68="", 0, $H$68)), $R65,
    FALSE, N("Default case: Return NA()"),
    TRUE, NA()
)</f>
        <v>#N/A</v>
      </c>
      <c r="U65" s="81" t="e" cm="1">
        <f t="array" ref="U65">_xlfn.IFS(
    FALSE, N("Check if X1 shading is ON"),
    $U$48&lt;&gt;"x", NA(),
    FALSE, N("Check if case is 'LEFT' and x axis value less than z score"),
    AND($D$71 = "LEFT", $Q65 &lt; IF($H$71="", 0, $H$71)), $R65,
    FALSE, N("Check if case is 'RIGHT' and x axis value greater than z score"),
    AND($D$71 = "RIGHT", $Q65 &gt; IF($H$71="", 0, $H$71)), $R65,
    FALSE, N("Check if case is 'TWO' and both directions"),
    AND(
        $D$71 = "TWO",
        OR($Q65 &lt; -ABS($H$71), $Q65 &gt; ABS($H$71))
    ), $R65,
    FALSE, N("Default case: Return NA()"),
    TRUE, NA()
)</f>
        <v>#N/A</v>
      </c>
      <c r="V65" s="38"/>
      <c r="W65" s="23">
        <v>1.4999999999999982</v>
      </c>
      <c r="X65" s="23">
        <v>6.2000000000000006E-2</v>
      </c>
      <c r="Y65" s="23">
        <f t="shared" si="0"/>
        <v>6.2000000000000006E-2</v>
      </c>
      <c r="Z65" s="23" t="str">
        <f t="shared" si="1"/>
        <v>x</v>
      </c>
    </row>
    <row r="66" spans="1:26" ht="16" x14ac:dyDescent="0.2">
      <c r="A66" s="40" t="s">
        <v>166</v>
      </c>
      <c r="B66" s="19" t="s">
        <v>167</v>
      </c>
      <c r="C66" s="19" t="s">
        <v>168</v>
      </c>
      <c r="D66" s="19" t="s">
        <v>169</v>
      </c>
      <c r="E66" s="20" t="s">
        <v>3</v>
      </c>
      <c r="F66" s="40" t="str">
        <f>IF(F57=0,"",F57)</f>
        <v>σ</v>
      </c>
      <c r="G66" s="40" t="str">
        <f t="shared" ref="G66:I66" si="12">IF(G57=0,"",G57)</f>
        <v>x</v>
      </c>
      <c r="H66" s="40" t="str">
        <f>IF(H57=0,"",LEFT(H57,1))</f>
        <v>z</v>
      </c>
      <c r="I66" s="40" t="str">
        <f t="shared" si="12"/>
        <v>P(x)</v>
      </c>
      <c r="J66" s="16"/>
      <c r="K66" s="16"/>
      <c r="L66" s="16"/>
      <c r="M66" s="38"/>
      <c r="N66" s="38"/>
      <c r="O66" s="38"/>
      <c r="P66" s="38"/>
      <c r="Q66" s="46">
        <f t="shared" si="5"/>
        <v>-2.3333333333333357</v>
      </c>
      <c r="R66" s="81">
        <f t="shared" si="6"/>
        <v>2.6221889093709354E-2</v>
      </c>
      <c r="S66" s="81" t="e" cm="1">
        <f t="array" ref="S66">_xlfn.IFS(
    FALSE, N("Check if X1 shading is ON"),
    $S$48&lt;&gt;"x", NA(),
    FALSE, N("Check if case is 'LEFT' and x axis value less than z score"),
    AND($D$67 = "LEFT", $Q66 &lt; IF($H$67="", 0, $H$67)), $R66,
    FALSE, N("Check if case is 'RIGHT' and x axis value greater than z score"),
    AND($D$67 = "RIGHT", $Q66 &gt; IF($H$67="", 0, $H$67)), $R66,
    FALSE, N("Check if case is 'TWO' and both directions"),
    AND(
        $D$67 = "TWO",
        OR($Q66 &lt; -ABS($H$67), $Q66 &gt; ABS($H$68))
    ), $R66,
    FALSE, N("Default case: Return NA()"),
    TRUE, NA()
)</f>
        <v>#VALUE!</v>
      </c>
      <c r="T66" s="81" t="e" cm="1">
        <f t="array" ref="T66">_xlfn.IFS(
    FALSE, N("Check if X1 shading is ON"),
    $S$48&lt;&gt;"x", NA(),
    FALSE, N("Check if case is 'LEFT' and x axis value less than z score"),
    AND($D$68 = "LEFT", $Q66 &lt; IF($H$68="", 0, $H$68)), $R66,
    FALSE, N("Check if case is 'RIGHT' and x axis value greater than z score"),
    AND($D$68 = "RIGHT", $Q66 &gt; IF($H$68="", 0, $H$68)), $R66,
    FALSE, N("Default case: Return NA()"),
    TRUE, NA()
)</f>
        <v>#N/A</v>
      </c>
      <c r="U66" s="81" t="e" cm="1">
        <f t="array" ref="U66">_xlfn.IFS(
    FALSE, N("Check if X1 shading is ON"),
    $U$48&lt;&gt;"x", NA(),
    FALSE, N("Check if case is 'LEFT' and x axis value less than z score"),
    AND($D$71 = "LEFT", $Q66 &lt; IF($H$71="", 0, $H$71)), $R66,
    FALSE, N("Check if case is 'RIGHT' and x axis value greater than z score"),
    AND($D$71 = "RIGHT", $Q66 &gt; IF($H$71="", 0, $H$71)), $R66,
    FALSE, N("Check if case is 'TWO' and both directions"),
    AND(
        $D$71 = "TWO",
        OR($Q66 &lt; -ABS($H$71), $Q66 &gt; ABS($H$71))
    ), $R66,
    FALSE, N("Default case: Return NA()"),
    TRUE, NA()
)</f>
        <v>#N/A</v>
      </c>
      <c r="V66" s="38"/>
      <c r="W66" s="23">
        <v>1.6666666666666652</v>
      </c>
      <c r="X66" s="23">
        <v>6.2000000000000006E-2</v>
      </c>
      <c r="Y66" s="23">
        <f t="shared" si="0"/>
        <v>6.2000000000000006E-2</v>
      </c>
      <c r="Z66" s="23" t="str">
        <f t="shared" si="1"/>
        <v>x</v>
      </c>
    </row>
    <row r="67" spans="1:26" ht="16" x14ac:dyDescent="0.2">
      <c r="A67" s="41">
        <f>A58</f>
        <v>1</v>
      </c>
      <c r="B67" s="49" t="str">
        <f t="shared" ref="B67:C68" si="13">IF(B58=0,"",B58)</f>
        <v>normal pop</v>
      </c>
      <c r="C67" s="49" t="str">
        <f t="shared" si="13"/>
        <v>Nia</v>
      </c>
      <c r="D67" s="49" t="str" cm="1">
        <f t="array" ref="D67">_xlfn.IFS(
    D58=0, "",
    ISNUMBER(SEARCH("LEFT", D58)), "LEFT",
    ISNUMBER(SEARCH("RIGHT", D58)), "RIGHT",
    TRUE, D58
)</f>
        <v>RIGHT</v>
      </c>
      <c r="E67" s="59">
        <f t="shared" ref="E67:I68" si="14">IF(E58=0,"",E58)</f>
        <v>70</v>
      </c>
      <c r="F67" s="60">
        <f t="shared" si="14"/>
        <v>8</v>
      </c>
      <c r="G67" s="59">
        <f t="shared" si="14"/>
        <v>89</v>
      </c>
      <c r="H67" s="61">
        <f t="shared" si="14"/>
        <v>2.375</v>
      </c>
      <c r="I67" s="6">
        <f t="shared" si="14"/>
        <v>8.7744750957383655E-3</v>
      </c>
      <c r="J67" s="16"/>
      <c r="K67" s="16"/>
      <c r="L67" s="16"/>
      <c r="M67" s="38"/>
      <c r="N67" s="38"/>
      <c r="O67" s="38"/>
      <c r="P67" s="38"/>
      <c r="Q67" s="46">
        <f t="shared" si="5"/>
        <v>-2.2916666666666692</v>
      </c>
      <c r="R67" s="81">
        <f t="shared" si="6"/>
        <v>2.8874206565747223E-2</v>
      </c>
      <c r="S67" s="81" t="e" cm="1">
        <f t="array" ref="S67">_xlfn.IFS(
    FALSE, N("Check if X1 shading is ON"),
    $S$48&lt;&gt;"x", NA(),
    FALSE, N("Check if case is 'LEFT' and x axis value less than z score"),
    AND($D$67 = "LEFT", $Q67 &lt; IF($H$67="", 0, $H$67)), $R67,
    FALSE, N("Check if case is 'RIGHT' and x axis value greater than z score"),
    AND($D$67 = "RIGHT", $Q67 &gt; IF($H$67="", 0, $H$67)), $R67,
    FALSE, N("Check if case is 'TWO' and both directions"),
    AND(
        $D$67 = "TWO",
        OR($Q67 &lt; -ABS($H$67), $Q67 &gt; ABS($H$68))
    ), $R67,
    FALSE, N("Default case: Return NA()"),
    TRUE, NA()
)</f>
        <v>#VALUE!</v>
      </c>
      <c r="T67" s="81" t="e" cm="1">
        <f t="array" ref="T67">_xlfn.IFS(
    FALSE, N("Check if X1 shading is ON"),
    $S$48&lt;&gt;"x", NA(),
    FALSE, N("Check if case is 'LEFT' and x axis value less than z score"),
    AND($D$68 = "LEFT", $Q67 &lt; IF($H$68="", 0, $H$68)), $R67,
    FALSE, N("Check if case is 'RIGHT' and x axis value greater than z score"),
    AND($D$68 = "RIGHT", $Q67 &gt; IF($H$68="", 0, $H$68)), $R67,
    FALSE, N("Default case: Return NA()"),
    TRUE, NA()
)</f>
        <v>#N/A</v>
      </c>
      <c r="U67" s="81" t="e" cm="1">
        <f t="array" ref="U67">_xlfn.IFS(
    FALSE, N("Check if X1 shading is ON"),
    $U$48&lt;&gt;"x", NA(),
    FALSE, N("Check if case is 'LEFT' and x axis value less than z score"),
    AND($D$71 = "LEFT", $Q67 &lt; IF($H$71="", 0, $H$71)), $R67,
    FALSE, N("Check if case is 'RIGHT' and x axis value greater than z score"),
    AND($D$71 = "RIGHT", $Q67 &gt; IF($H$71="", 0, $H$71)), $R67,
    FALSE, N("Check if case is 'TWO' and both directions"),
    AND(
        $D$71 = "TWO",
        OR($Q67 &lt; -ABS($H$71), $Q67 &gt; ABS($H$71))
    ), $R67,
    FALSE, N("Default case: Return NA()"),
    TRUE, NA()
)</f>
        <v>#N/A</v>
      </c>
      <c r="V67" s="38"/>
      <c r="W67" s="23">
        <v>1.8333333333333321</v>
      </c>
      <c r="X67" s="23">
        <v>6.2000000000000006E-2</v>
      </c>
      <c r="Y67" s="23">
        <f t="shared" si="0"/>
        <v>6.2000000000000006E-2</v>
      </c>
      <c r="Z67" s="23" t="str">
        <f t="shared" si="1"/>
        <v>x</v>
      </c>
    </row>
    <row r="68" spans="1:26" ht="16" x14ac:dyDescent="0.2">
      <c r="A68" s="41">
        <f>A59</f>
        <v>0</v>
      </c>
      <c r="B68" s="49" t="str">
        <f t="shared" si="13"/>
        <v/>
      </c>
      <c r="C68" s="49" t="str">
        <f t="shared" si="13"/>
        <v/>
      </c>
      <c r="D68" s="49" t="str" cm="1">
        <f t="array" ref="D68">_xlfn.IFS(
    D59=0, "",
    ISNUMBER(SEARCH("LEFT", D59)), "LEFT",
    ISNUMBER(SEARCH("RIGHT", D59)), "RIGHT",
    TRUE, D59
)</f>
        <v/>
      </c>
      <c r="E68" s="59" t="str">
        <f t="shared" si="14"/>
        <v/>
      </c>
      <c r="F68" s="60" t="str">
        <f t="shared" si="14"/>
        <v/>
      </c>
      <c r="G68" s="59" t="str">
        <f>IF(G59=0,"",G59)</f>
        <v/>
      </c>
      <c r="H68" s="61" t="str">
        <f>IF(H59=0,"",H59)</f>
        <v/>
      </c>
      <c r="I68" s="6" t="str">
        <f>IF(I59=0,"",I59)</f>
        <v/>
      </c>
      <c r="J68" s="38"/>
      <c r="K68" s="16"/>
      <c r="L68" s="16"/>
      <c r="M68" s="38"/>
      <c r="N68" s="38"/>
      <c r="O68" s="38"/>
      <c r="P68" s="38"/>
      <c r="Q68" s="46">
        <f t="shared" si="5"/>
        <v>-2.2500000000000027</v>
      </c>
      <c r="R68" s="81">
        <f t="shared" si="6"/>
        <v>3.1739651835667224E-2</v>
      </c>
      <c r="S68" s="81" t="e" cm="1">
        <f t="array" ref="S68">_xlfn.IFS(
    FALSE, N("Check if X1 shading is ON"),
    $S$48&lt;&gt;"x", NA(),
    FALSE, N("Check if case is 'LEFT' and x axis value less than z score"),
    AND($D$67 = "LEFT", $Q68 &lt; IF($H$67="", 0, $H$67)), $R68,
    FALSE, N("Check if case is 'RIGHT' and x axis value greater than z score"),
    AND($D$67 = "RIGHT", $Q68 &gt; IF($H$67="", 0, $H$67)), $R68,
    FALSE, N("Check if case is 'TWO' and both directions"),
    AND(
        $D$67 = "TWO",
        OR($Q68 &lt; -ABS($H$67), $Q68 &gt; ABS($H$68))
    ), $R68,
    FALSE, N("Default case: Return NA()"),
    TRUE, NA()
)</f>
        <v>#VALUE!</v>
      </c>
      <c r="T68" s="81" t="e" cm="1">
        <f t="array" ref="T68">_xlfn.IFS(
    FALSE, N("Check if X1 shading is ON"),
    $S$48&lt;&gt;"x", NA(),
    FALSE, N("Check if case is 'LEFT' and x axis value less than z score"),
    AND($D$68 = "LEFT", $Q68 &lt; IF($H$68="", 0, $H$68)), $R68,
    FALSE, N("Check if case is 'RIGHT' and x axis value greater than z score"),
    AND($D$68 = "RIGHT", $Q68 &gt; IF($H$68="", 0, $H$68)), $R68,
    FALSE, N("Default case: Return NA()"),
    TRUE, NA()
)</f>
        <v>#N/A</v>
      </c>
      <c r="U68" s="81" t="e" cm="1">
        <f t="array" ref="U68">_xlfn.IFS(
    FALSE, N("Check if X1 shading is ON"),
    $U$48&lt;&gt;"x", NA(),
    FALSE, N("Check if case is 'LEFT' and x axis value less than z score"),
    AND($D$71 = "LEFT", $Q68 &lt; IF($H$71="", 0, $H$71)), $R68,
    FALSE, N("Check if case is 'RIGHT' and x axis value greater than z score"),
    AND($D$71 = "RIGHT", $Q68 &gt; IF($H$71="", 0, $H$71)), $R68,
    FALSE, N("Check if case is 'TWO' and both directions"),
    AND(
        $D$71 = "TWO",
        OR($Q68 &lt; -ABS($H$71), $Q68 &gt; ABS($H$71))
    ), $R68,
    FALSE, N("Default case: Return NA()"),
    TRUE, NA()
)</f>
        <v>#N/A</v>
      </c>
      <c r="V68" s="38"/>
      <c r="W68" s="23">
        <v>-1.6666666666666696</v>
      </c>
      <c r="X68" s="23">
        <v>8.6000000000000007E-2</v>
      </c>
      <c r="Y68" s="23">
        <f t="shared" si="0"/>
        <v>8.6000000000000007E-2</v>
      </c>
      <c r="Z68" s="23" t="str">
        <f t="shared" si="1"/>
        <v>x</v>
      </c>
    </row>
    <row r="69" spans="1:26" ht="16" x14ac:dyDescent="0.2">
      <c r="A69" s="39"/>
      <c r="B69" s="16"/>
      <c r="C69" s="16"/>
      <c r="D69" s="25" t="str">
        <f>IF(AND(D67="left",D68="right"),"TWO","")</f>
        <v/>
      </c>
      <c r="E69" s="16"/>
      <c r="F69" s="16"/>
      <c r="G69" s="16"/>
      <c r="H69" s="16"/>
      <c r="I69" s="16"/>
      <c r="J69" s="38"/>
      <c r="K69" s="16" t="s">
        <v>246</v>
      </c>
      <c r="L69" s="16"/>
      <c r="M69" s="38"/>
      <c r="N69" s="38"/>
      <c r="O69" s="38"/>
      <c r="P69" s="38"/>
      <c r="Q69" s="46">
        <f t="shared" si="5"/>
        <v>-2.2083333333333361</v>
      </c>
      <c r="R69" s="81">
        <f t="shared" si="6"/>
        <v>3.482894138763417E-2</v>
      </c>
      <c r="S69" s="81" t="e" cm="1">
        <f t="array" ref="S69">_xlfn.IFS(
    FALSE, N("Check if X1 shading is ON"),
    $S$48&lt;&gt;"x", NA(),
    FALSE, N("Check if case is 'LEFT' and x axis value less than z score"),
    AND($D$67 = "LEFT", $Q69 &lt; IF($H$67="", 0, $H$67)), $R69,
    FALSE, N("Check if case is 'RIGHT' and x axis value greater than z score"),
    AND($D$67 = "RIGHT", $Q69 &gt; IF($H$67="", 0, $H$67)), $R69,
    FALSE, N("Check if case is 'TWO' and both directions"),
    AND(
        $D$67 = "TWO",
        OR($Q69 &lt; -ABS($H$67), $Q69 &gt; ABS($H$68))
    ), $R69,
    FALSE, N("Default case: Return NA()"),
    TRUE, NA()
)</f>
        <v>#VALUE!</v>
      </c>
      <c r="T69" s="81" t="e" cm="1">
        <f t="array" ref="T69">_xlfn.IFS(
    FALSE, N("Check if X1 shading is ON"),
    $S$48&lt;&gt;"x", NA(),
    FALSE, N("Check if case is 'LEFT' and x axis value less than z score"),
    AND($D$68 = "LEFT", $Q69 &lt; IF($H$68="", 0, $H$68)), $R69,
    FALSE, N("Check if case is 'RIGHT' and x axis value greater than z score"),
    AND($D$68 = "RIGHT", $Q69 &gt; IF($H$68="", 0, $H$68)), $R69,
    FALSE, N("Default case: Return NA()"),
    TRUE, NA()
)</f>
        <v>#N/A</v>
      </c>
      <c r="U69" s="81" t="e" cm="1">
        <f t="array" ref="U69">_xlfn.IFS(
    FALSE, N("Check if X1 shading is ON"),
    $U$48&lt;&gt;"x", NA(),
    FALSE, N("Check if case is 'LEFT' and x axis value less than z score"),
    AND($D$71 = "LEFT", $Q69 &lt; IF($H$71="", 0, $H$71)), $R69,
    FALSE, N("Check if case is 'RIGHT' and x axis value greater than z score"),
    AND($D$71 = "RIGHT", $Q69 &gt; IF($H$71="", 0, $H$71)), $R69,
    FALSE, N("Check if case is 'TWO' and both directions"),
    AND(
        $D$71 = "TWO",
        OR($Q69 &lt; -ABS($H$71), $Q69 &gt; ABS($H$71))
    ), $R69,
    FALSE, N("Default case: Return NA()"),
    TRUE, NA()
)</f>
        <v>#N/A</v>
      </c>
      <c r="V69" s="38"/>
      <c r="W69" s="23">
        <v>-1.5000000000000027</v>
      </c>
      <c r="X69" s="23">
        <v>8.6000000000000007E-2</v>
      </c>
      <c r="Y69" s="23">
        <f t="shared" ref="Y69:Y132" si="15">IF($Y$2="x",X69,NA())</f>
        <v>8.6000000000000007E-2</v>
      </c>
      <c r="Z69" s="23" t="str">
        <f t="shared" ref="Z69:Z132" si="16">IF($G$66="","",$G$66)</f>
        <v>x</v>
      </c>
    </row>
    <row r="70" spans="1:26" ht="16" x14ac:dyDescent="0.2">
      <c r="A70" s="39"/>
      <c r="B70" s="16"/>
      <c r="C70" s="16"/>
      <c r="D70" s="49" t="str" cm="1">
        <f t="array" ref="D70">_xlfn.IFS(
    ISNUMBER(SEARCH("0", D61)), 0,
    D61="", 0,
    ISNUMBER(SEARCH("x", D61)), "x",
    TRUE, "x"
)</f>
        <v>x</v>
      </c>
      <c r="E70" s="49" t="str" cm="1">
        <f t="array" ref="E70">_xlfn.IFS(
    ISNUMBER(SEARCH("0", E61)), 0,
    E61="", 0,
    ISNUMBER(SEARCH("x", E61)), "x",
    TRUE, "x"
)</f>
        <v>x</v>
      </c>
      <c r="F70" s="49" t="str" cm="1">
        <f t="array" ref="F70">_xlfn.IFS(
    ISNUMBER(SEARCH("0", F61)), 0,
    F61="", 0,
    ISNUMBER(SEARCH("x", F61)), "x",
    TRUE, "x"
)</f>
        <v>x</v>
      </c>
      <c r="G70" s="49" t="str" cm="1">
        <f t="array" ref="G70">_xlfn.IFS(
    ISNUMBER(SEARCH("0", G61)), 0,
    G61="", 0,
    ISNUMBER(SEARCH("x", G61)), "x",
    TRUE, "x"
)</f>
        <v>x</v>
      </c>
      <c r="H70" s="49" t="str" cm="1">
        <f t="array" ref="H70">_xlfn.IFS(
    ISNUMBER(SEARCH("0", H61)), 0,
    H61="", 0,
    ISNUMBER(SEARCH("x", H61)), "x",
    TRUE, "x"
)</f>
        <v>x</v>
      </c>
      <c r="I70" s="49" t="str" cm="1">
        <f t="array" ref="I70">_xlfn.IFS(
    ISNUMBER(SEARCH("0", I61)), 0,
    I61="", 0,
    ISNUMBER(SEARCH("x", I61)), "x",
    TRUE, "x"
)</f>
        <v>x</v>
      </c>
      <c r="J70" s="38"/>
      <c r="K70" s="41" t="s">
        <v>44</v>
      </c>
      <c r="L70" s="92" t="s">
        <v>250</v>
      </c>
      <c r="M70" s="38"/>
      <c r="N70" s="38"/>
      <c r="O70" s="38"/>
      <c r="P70" s="38"/>
      <c r="Q70" s="46">
        <f t="shared" si="5"/>
        <v>-2.1666666666666696</v>
      </c>
      <c r="R70" s="81">
        <f t="shared" si="6"/>
        <v>3.8152623506417724E-2</v>
      </c>
      <c r="S70" s="81" t="e" cm="1">
        <f t="array" ref="S70">_xlfn.IFS(
    FALSE, N("Check if X1 shading is ON"),
    $S$48&lt;&gt;"x", NA(),
    FALSE, N("Check if case is 'LEFT' and x axis value less than z score"),
    AND($D$67 = "LEFT", $Q70 &lt; IF($H$67="", 0, $H$67)), $R70,
    FALSE, N("Check if case is 'RIGHT' and x axis value greater than z score"),
    AND($D$67 = "RIGHT", $Q70 &gt; IF($H$67="", 0, $H$67)), $R70,
    FALSE, N("Check if case is 'TWO' and both directions"),
    AND(
        $D$67 = "TWO",
        OR($Q70 &lt; -ABS($H$67), $Q70 &gt; ABS($H$68))
    ), $R70,
    FALSE, N("Default case: Return NA()"),
    TRUE, NA()
)</f>
        <v>#VALUE!</v>
      </c>
      <c r="T70" s="81" t="e" cm="1">
        <f t="array" ref="T70">_xlfn.IFS(
    FALSE, N("Check if X1 shading is ON"),
    $S$48&lt;&gt;"x", NA(),
    FALSE, N("Check if case is 'LEFT' and x axis value less than z score"),
    AND($D$68 = "LEFT", $Q70 &lt; IF($H$68="", 0, $H$68)), $R70,
    FALSE, N("Check if case is 'RIGHT' and x axis value greater than z score"),
    AND($D$68 = "RIGHT", $Q70 &gt; IF($H$68="", 0, $H$68)), $R70,
    FALSE, N("Default case: Return NA()"),
    TRUE, NA()
)</f>
        <v>#N/A</v>
      </c>
      <c r="U70" s="81" t="e" cm="1">
        <f t="array" ref="U70">_xlfn.IFS(
    FALSE, N("Check if X1 shading is ON"),
    $U$48&lt;&gt;"x", NA(),
    FALSE, N("Check if case is 'LEFT' and x axis value less than z score"),
    AND($D$71 = "LEFT", $Q70 &lt; IF($H$71="", 0, $H$71)), $R70,
    FALSE, N("Check if case is 'RIGHT' and x axis value greater than z score"),
    AND($D$71 = "RIGHT", $Q70 &gt; IF($H$71="", 0, $H$71)), $R70,
    FALSE, N("Check if case is 'TWO' and both directions"),
    AND(
        $D$71 = "TWO",
        OR($Q70 &lt; -ABS($H$71), $Q70 &gt; ABS($H$71))
    ), $R70,
    FALSE, N("Default case: Return NA()"),
    TRUE, NA()
)</f>
        <v>#N/A</v>
      </c>
      <c r="V70" s="38"/>
      <c r="W70" s="23">
        <v>-1.3333333333333357</v>
      </c>
      <c r="X70" s="23">
        <v>8.6000000000000007E-2</v>
      </c>
      <c r="Y70" s="23">
        <f t="shared" si="15"/>
        <v>8.6000000000000007E-2</v>
      </c>
      <c r="Z70" s="23" t="str">
        <f t="shared" si="16"/>
        <v>x</v>
      </c>
    </row>
    <row r="71" spans="1:26" ht="16" x14ac:dyDescent="0.2">
      <c r="A71" s="41">
        <f>A62</f>
        <v>1</v>
      </c>
      <c r="B71" s="49" t="str">
        <f t="shared" ref="B71:C71" si="17">IF(B62=0,"",B62)</f>
        <v>normal pop</v>
      </c>
      <c r="C71" s="49" t="str">
        <f t="shared" si="17"/>
        <v>Devon</v>
      </c>
      <c r="D71" s="49" t="str" cm="1">
        <f t="array" ref="D71">_xlfn.IFS(
    D62=0, "",
    ISNUMBER(SEARCH("LEFT", D62)), "LEFT",
    ISNUMBER(SEARCH("RIGHT", D62)), "RIGHT",
    TRUE, D62
)</f>
        <v>RIGHT</v>
      </c>
      <c r="E71" s="59">
        <f t="shared" ref="E71:I71" si="18">IF(E62=0,"",E62)</f>
        <v>75</v>
      </c>
      <c r="F71" s="60">
        <f t="shared" si="18"/>
        <v>5</v>
      </c>
      <c r="G71" s="59">
        <f t="shared" si="18"/>
        <v>89</v>
      </c>
      <c r="H71" s="61">
        <f t="shared" si="18"/>
        <v>2.8</v>
      </c>
      <c r="I71" s="6">
        <f t="shared" si="18"/>
        <v>2.5551303304279793E-3</v>
      </c>
      <c r="J71" s="38"/>
      <c r="K71" s="41" t="s">
        <v>252</v>
      </c>
      <c r="L71" s="92" t="s">
        <v>253</v>
      </c>
      <c r="M71" s="38"/>
      <c r="N71" s="38"/>
      <c r="O71" s="38"/>
      <c r="P71" s="38"/>
      <c r="Q71" s="46">
        <f t="shared" si="5"/>
        <v>-2.1250000000000031</v>
      </c>
      <c r="R71" s="81">
        <f t="shared" si="6"/>
        <v>4.1720985256338335E-2</v>
      </c>
      <c r="S71" s="81" t="e" cm="1">
        <f t="array" ref="S71">_xlfn.IFS(
    FALSE, N("Check if X1 shading is ON"),
    $S$48&lt;&gt;"x", NA(),
    FALSE, N("Check if case is 'LEFT' and x axis value less than z score"),
    AND($D$67 = "LEFT", $Q71 &lt; IF($H$67="", 0, $H$67)), $R71,
    FALSE, N("Check if case is 'RIGHT' and x axis value greater than z score"),
    AND($D$67 = "RIGHT", $Q71 &gt; IF($H$67="", 0, $H$67)), $R71,
    FALSE, N("Check if case is 'TWO' and both directions"),
    AND(
        $D$67 = "TWO",
        OR($Q71 &lt; -ABS($H$67), $Q71 &gt; ABS($H$68))
    ), $R71,
    FALSE, N("Default case: Return NA()"),
    TRUE, NA()
)</f>
        <v>#VALUE!</v>
      </c>
      <c r="T71" s="81" t="e" cm="1">
        <f t="array" ref="T71">_xlfn.IFS(
    FALSE, N("Check if X1 shading is ON"),
    $S$48&lt;&gt;"x", NA(),
    FALSE, N("Check if case is 'LEFT' and x axis value less than z score"),
    AND($D$68 = "LEFT", $Q71 &lt; IF($H$68="", 0, $H$68)), $R71,
    FALSE, N("Check if case is 'RIGHT' and x axis value greater than z score"),
    AND($D$68 = "RIGHT", $Q71 &gt; IF($H$68="", 0, $H$68)), $R71,
    FALSE, N("Default case: Return NA()"),
    TRUE, NA()
)</f>
        <v>#N/A</v>
      </c>
      <c r="U71" s="81" t="e" cm="1">
        <f t="array" ref="U71">_xlfn.IFS(
    FALSE, N("Check if X1 shading is ON"),
    $U$48&lt;&gt;"x", NA(),
    FALSE, N("Check if case is 'LEFT' and x axis value less than z score"),
    AND($D$71 = "LEFT", $Q71 &lt; IF($H$71="", 0, $H$71)), $R71,
    FALSE, N("Check if case is 'RIGHT' and x axis value greater than z score"),
    AND($D$71 = "RIGHT", $Q71 &gt; IF($H$71="", 0, $H$71)), $R71,
    FALSE, N("Check if case is 'TWO' and both directions"),
    AND(
        $D$71 = "TWO",
        OR($Q71 &lt; -ABS($H$71), $Q71 &gt; ABS($H$71))
    ), $R71,
    FALSE, N("Default case: Return NA()"),
    TRUE, NA()
)</f>
        <v>#N/A</v>
      </c>
      <c r="V71" s="38"/>
      <c r="W71" s="23">
        <v>-1.1666666666666687</v>
      </c>
      <c r="X71" s="23">
        <v>8.6000000000000007E-2</v>
      </c>
      <c r="Y71" s="23">
        <f t="shared" si="15"/>
        <v>8.6000000000000007E-2</v>
      </c>
      <c r="Z71" s="23" t="str">
        <f t="shared" si="16"/>
        <v>x</v>
      </c>
    </row>
    <row r="72" spans="1:26" ht="16" x14ac:dyDescent="0.2">
      <c r="A72" s="39"/>
      <c r="B72" s="53"/>
      <c r="C72" s="53"/>
      <c r="D72" s="16"/>
      <c r="E72" s="16"/>
      <c r="F72" s="16"/>
      <c r="G72" s="16"/>
      <c r="H72" s="16"/>
      <c r="I72" s="16"/>
      <c r="J72" s="38"/>
      <c r="K72" s="41" t="s">
        <v>256</v>
      </c>
      <c r="L72" s="92" t="s">
        <v>257</v>
      </c>
      <c r="M72" s="38"/>
      <c r="N72" s="38"/>
      <c r="O72" s="38"/>
      <c r="P72" s="38"/>
      <c r="Q72" s="46">
        <f t="shared" si="5"/>
        <v>-2.0833333333333366</v>
      </c>
      <c r="R72" s="81">
        <f t="shared" si="6"/>
        <v>4.5543952872905295E-2</v>
      </c>
      <c r="S72" s="81" t="e" cm="1">
        <f t="array" ref="S72">_xlfn.IFS(
    FALSE, N("Check if X1 shading is ON"),
    $S$48&lt;&gt;"x", NA(),
    FALSE, N("Check if case is 'LEFT' and x axis value less than z score"),
    AND($D$67 = "LEFT", $Q72 &lt; IF($H$67="", 0, $H$67)), $R72,
    FALSE, N("Check if case is 'RIGHT' and x axis value greater than z score"),
    AND($D$67 = "RIGHT", $Q72 &gt; IF($H$67="", 0, $H$67)), $R72,
    FALSE, N("Check if case is 'TWO' and both directions"),
    AND(
        $D$67 = "TWO",
        OR($Q72 &lt; -ABS($H$67), $Q72 &gt; ABS($H$68))
    ), $R72,
    FALSE, N("Default case: Return NA()"),
    TRUE, NA()
)</f>
        <v>#VALUE!</v>
      </c>
      <c r="T72" s="81" t="e" cm="1">
        <f t="array" ref="T72">_xlfn.IFS(
    FALSE, N("Check if X1 shading is ON"),
    $S$48&lt;&gt;"x", NA(),
    FALSE, N("Check if case is 'LEFT' and x axis value less than z score"),
    AND($D$68 = "LEFT", $Q72 &lt; IF($H$68="", 0, $H$68)), $R72,
    FALSE, N("Check if case is 'RIGHT' and x axis value greater than z score"),
    AND($D$68 = "RIGHT", $Q72 &gt; IF($H$68="", 0, $H$68)), $R72,
    FALSE, N("Default case: Return NA()"),
    TRUE, NA()
)</f>
        <v>#N/A</v>
      </c>
      <c r="U72" s="81" t="e" cm="1">
        <f t="array" ref="U72">_xlfn.IFS(
    FALSE, N("Check if X1 shading is ON"),
    $U$48&lt;&gt;"x", NA(),
    FALSE, N("Check if case is 'LEFT' and x axis value less than z score"),
    AND($D$71 = "LEFT", $Q72 &lt; IF($H$71="", 0, $H$71)), $R72,
    FALSE, N("Check if case is 'RIGHT' and x axis value greater than z score"),
    AND($D$71 = "RIGHT", $Q72 &gt; IF($H$71="", 0, $H$71)), $R72,
    FALSE, N("Check if case is 'TWO' and both directions"),
    AND(
        $D$71 = "TWO",
        OR($Q72 &lt; -ABS($H$71), $Q72 &gt; ABS($H$71))
    ), $R72,
    FALSE, N("Default case: Return NA()"),
    TRUE, NA()
)</f>
        <v>#N/A</v>
      </c>
      <c r="V72" s="38"/>
      <c r="W72" s="23">
        <v>-0.83333333333333526</v>
      </c>
      <c r="X72" s="23">
        <v>8.6000000000000007E-2</v>
      </c>
      <c r="Y72" s="23">
        <f t="shared" si="15"/>
        <v>8.6000000000000007E-2</v>
      </c>
      <c r="Z72" s="23" t="str">
        <f t="shared" si="16"/>
        <v>x</v>
      </c>
    </row>
    <row r="73" spans="1:26" ht="16" x14ac:dyDescent="0.2">
      <c r="A73" s="39"/>
      <c r="B73" s="39"/>
      <c r="C73" s="39"/>
      <c r="D73" s="39"/>
      <c r="E73" s="121"/>
      <c r="F73" s="121"/>
      <c r="G73" s="121"/>
      <c r="H73" s="46"/>
      <c r="I73" s="47"/>
      <c r="J73" s="38"/>
      <c r="K73" s="41" t="s">
        <v>13</v>
      </c>
      <c r="L73" s="16"/>
      <c r="M73" s="38"/>
      <c r="N73" s="38"/>
      <c r="O73" s="38"/>
      <c r="P73" s="38"/>
      <c r="Q73" s="46">
        <f t="shared" si="5"/>
        <v>-2.0416666666666701</v>
      </c>
      <c r="R73" s="81">
        <f t="shared" si="6"/>
        <v>4.9630986023358713E-2</v>
      </c>
      <c r="S73" s="81" t="e" cm="1">
        <f t="array" ref="S73">_xlfn.IFS(
    FALSE, N("Check if X1 shading is ON"),
    $S$48&lt;&gt;"x", NA(),
    FALSE, N("Check if case is 'LEFT' and x axis value less than z score"),
    AND($D$67 = "LEFT", $Q73 &lt; IF($H$67="", 0, $H$67)), $R73,
    FALSE, N("Check if case is 'RIGHT' and x axis value greater than z score"),
    AND($D$67 = "RIGHT", $Q73 &gt; IF($H$67="", 0, $H$67)), $R73,
    FALSE, N("Check if case is 'TWO' and both directions"),
    AND(
        $D$67 = "TWO",
        OR($Q73 &lt; -ABS($H$67), $Q73 &gt; ABS($H$68))
    ), $R73,
    FALSE, N("Default case: Return NA()"),
    TRUE, NA()
)</f>
        <v>#VALUE!</v>
      </c>
      <c r="T73" s="81" t="e" cm="1">
        <f t="array" ref="T73">_xlfn.IFS(
    FALSE, N("Check if X1 shading is ON"),
    $S$48&lt;&gt;"x", NA(),
    FALSE, N("Check if case is 'LEFT' and x axis value less than z score"),
    AND($D$68 = "LEFT", $Q73 &lt; IF($H$68="", 0, $H$68)), $R73,
    FALSE, N("Check if case is 'RIGHT' and x axis value greater than z score"),
    AND($D$68 = "RIGHT", $Q73 &gt; IF($H$68="", 0, $H$68)), $R73,
    FALSE, N("Default case: Return NA()"),
    TRUE, NA()
)</f>
        <v>#N/A</v>
      </c>
      <c r="U73" s="81" t="e" cm="1">
        <f t="array" ref="U73">_xlfn.IFS(
    FALSE, N("Check if X1 shading is ON"),
    $U$48&lt;&gt;"x", NA(),
    FALSE, N("Check if case is 'LEFT' and x axis value less than z score"),
    AND($D$71 = "LEFT", $Q73 &lt; IF($H$71="", 0, $H$71)), $R73,
    FALSE, N("Check if case is 'RIGHT' and x axis value greater than z score"),
    AND($D$71 = "RIGHT", $Q73 &gt; IF($H$71="", 0, $H$71)), $R73,
    FALSE, N("Check if case is 'TWO' and both directions"),
    AND(
        $D$71 = "TWO",
        OR($Q73 &lt; -ABS($H$71), $Q73 &gt; ABS($H$71))
    ), $R73,
    FALSE, N("Default case: Return NA()"),
    TRUE, NA()
)</f>
        <v>#N/A</v>
      </c>
      <c r="V73" s="38"/>
      <c r="W73" s="23">
        <v>-0.66666666666666874</v>
      </c>
      <c r="X73" s="23">
        <v>8.6000000000000007E-2</v>
      </c>
      <c r="Y73" s="23">
        <f t="shared" si="15"/>
        <v>8.6000000000000007E-2</v>
      </c>
      <c r="Z73" s="23" t="str">
        <f t="shared" si="16"/>
        <v>x</v>
      </c>
    </row>
    <row r="74" spans="1:26" ht="51" x14ac:dyDescent="0.2">
      <c r="A74" s="45" t="s">
        <v>264</v>
      </c>
      <c r="B74" s="39" t="str">
        <f>I66</f>
        <v>P(x)</v>
      </c>
      <c r="C74" s="38"/>
      <c r="D74" s="38"/>
      <c r="E74" s="38" t="str">
        <f>IF(I66="","",B74 &amp; D75 &amp;  D76)</f>
        <v>P(x)</v>
      </c>
      <c r="F74" s="111" t="s">
        <v>266</v>
      </c>
      <c r="G74" s="39" t="s">
        <v>44</v>
      </c>
      <c r="H74" s="39" t="s">
        <v>267</v>
      </c>
      <c r="I74" s="47" t="s">
        <v>268</v>
      </c>
      <c r="J74" s="38"/>
      <c r="K74" s="41" t="s">
        <v>3</v>
      </c>
      <c r="L74" s="16"/>
      <c r="M74" s="38"/>
      <c r="N74" s="38"/>
      <c r="O74" s="38"/>
      <c r="P74" s="38"/>
      <c r="Q74" s="46">
        <f t="shared" si="5"/>
        <v>-2.0000000000000036</v>
      </c>
      <c r="R74" s="81">
        <f t="shared" si="6"/>
        <v>5.3990966513187674E-2</v>
      </c>
      <c r="S74" s="81" t="e" cm="1">
        <f t="array" ref="S74">_xlfn.IFS(
    FALSE, N("Check if X1 shading is ON"),
    $S$48&lt;&gt;"x", NA(),
    FALSE, N("Check if case is 'LEFT' and x axis value less than z score"),
    AND($D$67 = "LEFT", $Q74 &lt; IF($H$67="", 0, $H$67)), $R74,
    FALSE, N("Check if case is 'RIGHT' and x axis value greater than z score"),
    AND($D$67 = "RIGHT", $Q74 &gt; IF($H$67="", 0, $H$67)), $R74,
    FALSE, N("Check if case is 'TWO' and both directions"),
    AND(
        $D$67 = "TWO",
        OR($Q74 &lt; -ABS($H$67), $Q74 &gt; ABS($H$68))
    ), $R74,
    FALSE, N("Default case: Return NA()"),
    TRUE, NA()
)</f>
        <v>#VALUE!</v>
      </c>
      <c r="T74" s="81" t="e" cm="1">
        <f t="array" ref="T74">_xlfn.IFS(
    FALSE, N("Check if X1 shading is ON"),
    $S$48&lt;&gt;"x", NA(),
    FALSE, N("Check if case is 'LEFT' and x axis value less than z score"),
    AND($D$68 = "LEFT", $Q74 &lt; IF($H$68="", 0, $H$68)), $R74,
    FALSE, N("Check if case is 'RIGHT' and x axis value greater than z score"),
    AND($D$68 = "RIGHT", $Q74 &gt; IF($H$68="", 0, $H$68)), $R74,
    FALSE, N("Default case: Return NA()"),
    TRUE, NA()
)</f>
        <v>#N/A</v>
      </c>
      <c r="U74" s="81" t="e" cm="1">
        <f t="array" ref="U74">_xlfn.IFS(
    FALSE, N("Check if X1 shading is ON"),
    $U$48&lt;&gt;"x", NA(),
    FALSE, N("Check if case is 'LEFT' and x axis value less than z score"),
    AND($D$71 = "LEFT", $Q74 &lt; IF($H$71="", 0, $H$71)), $R74,
    FALSE, N("Check if case is 'RIGHT' and x axis value greater than z score"),
    AND($D$71 = "RIGHT", $Q74 &gt; IF($H$71="", 0, $H$71)), $R74,
    FALSE, N("Check if case is 'TWO' and both directions"),
    AND(
        $D$71 = "TWO",
        OR($Q74 &lt; -ABS($H$71), $Q74 &gt; ABS($H$71))
    ), $R74,
    FALSE, N("Default case: Return NA()"),
    TRUE, NA()
)</f>
        <v>#N/A</v>
      </c>
      <c r="V74" s="38"/>
      <c r="W74" s="23">
        <v>-0.50000000000000222</v>
      </c>
      <c r="X74" s="23">
        <v>8.6000000000000007E-2</v>
      </c>
      <c r="Y74" s="23">
        <f t="shared" si="15"/>
        <v>8.6000000000000007E-2</v>
      </c>
      <c r="Z74" s="23" t="str">
        <f t="shared" si="16"/>
        <v>x</v>
      </c>
    </row>
    <row r="75" spans="1:26" ht="16" x14ac:dyDescent="0.2">
      <c r="A75" s="39"/>
      <c r="B75" s="39" t="str">
        <f>A66</f>
        <v>n</v>
      </c>
      <c r="C75" s="39">
        <f>A67</f>
        <v>1</v>
      </c>
      <c r="D75" s="38" t="str">
        <f>IF(B74&lt;&gt;"P(x)"," "&amp;B75&amp;"="&amp;C75,"")</f>
        <v/>
      </c>
      <c r="E75" s="38"/>
      <c r="F75" s="23"/>
      <c r="G75" s="23">
        <v>0</v>
      </c>
      <c r="H75" s="23">
        <v>0.04</v>
      </c>
      <c r="I75" s="23" t="s">
        <v>3</v>
      </c>
      <c r="J75" s="16"/>
      <c r="K75" s="41" t="s">
        <v>272</v>
      </c>
      <c r="L75" s="16"/>
      <c r="M75" s="38"/>
      <c r="N75" s="38"/>
      <c r="O75" s="38"/>
      <c r="P75" s="38"/>
      <c r="Q75" s="46">
        <f t="shared" si="5"/>
        <v>-1.9583333333333368</v>
      </c>
      <c r="R75" s="81">
        <f t="shared" si="6"/>
        <v>5.8632082139484169E-2</v>
      </c>
      <c r="S75" s="81" t="e" cm="1">
        <f t="array" ref="S75">_xlfn.IFS(
    FALSE, N("Check if X1 shading is ON"),
    $S$48&lt;&gt;"x", NA(),
    FALSE, N("Check if case is 'LEFT' and x axis value less than z score"),
    AND($D$67 = "LEFT", $Q75 &lt; IF($H$67="", 0, $H$67)), $R75,
    FALSE, N("Check if case is 'RIGHT' and x axis value greater than z score"),
    AND($D$67 = "RIGHT", $Q75 &gt; IF($H$67="", 0, $H$67)), $R75,
    FALSE, N("Check if case is 'TWO' and both directions"),
    AND(
        $D$67 = "TWO",
        OR($Q75 &lt; -ABS($H$67), $Q75 &gt; ABS($H$68))
    ), $R75,
    FALSE, N("Default case: Return NA()"),
    TRUE, NA()
)</f>
        <v>#VALUE!</v>
      </c>
      <c r="T75" s="81" t="e" cm="1">
        <f t="array" ref="T75">_xlfn.IFS(
    FALSE, N("Check if X1 shading is ON"),
    $S$48&lt;&gt;"x", NA(),
    FALSE, N("Check if case is 'LEFT' and x axis value less than z score"),
    AND($D$68 = "LEFT", $Q75 &lt; IF($H$68="", 0, $H$68)), $R75,
    FALSE, N("Check if case is 'RIGHT' and x axis value greater than z score"),
    AND($D$68 = "RIGHT", $Q75 &gt; IF($H$68="", 0, $H$68)), $R75,
    FALSE, N("Default case: Return NA()"),
    TRUE, NA()
)</f>
        <v>#N/A</v>
      </c>
      <c r="U75" s="81" t="e" cm="1">
        <f t="array" ref="U75">_xlfn.IFS(
    FALSE, N("Check if X1 shading is ON"),
    $U$48&lt;&gt;"x", NA(),
    FALSE, N("Check if case is 'LEFT' and x axis value less than z score"),
    AND($D$71 = "LEFT", $Q75 &lt; IF($H$71="", 0, $H$71)), $R75,
    FALSE, N("Check if case is 'RIGHT' and x axis value greater than z score"),
    AND($D$71 = "RIGHT", $Q75 &gt; IF($H$71="", 0, $H$71)), $R75,
    FALSE, N("Check if case is 'TWO' and both directions"),
    AND(
        $D$71 = "TWO",
        OR($Q75 &lt; -ABS($H$71), $Q75 &gt; ABS($H$71))
    ), $R75,
    FALSE, N("Default case: Return NA()"),
    TRUE, NA()
)</f>
        <v>#N/A</v>
      </c>
      <c r="V75" s="38"/>
      <c r="W75" s="23">
        <v>-0.33333333333333548</v>
      </c>
      <c r="X75" s="23">
        <v>8.6000000000000007E-2</v>
      </c>
      <c r="Y75" s="23">
        <f t="shared" si="15"/>
        <v>8.6000000000000007E-2</v>
      </c>
      <c r="Z75" s="23" t="str">
        <f t="shared" si="16"/>
        <v>x</v>
      </c>
    </row>
    <row r="76" spans="1:26" ht="16" x14ac:dyDescent="0.2">
      <c r="A76" s="38"/>
      <c r="B76" s="39" t="s">
        <v>272</v>
      </c>
      <c r="C76" s="74">
        <f>K27+K28</f>
        <v>8.7744750957383655E-3</v>
      </c>
      <c r="D76" s="38" t="str">
        <f>IF(B74&lt;&gt;"P(x)"," "&amp;B76&amp;"="&amp;TEXT(C76,"#,##0.0%"),"")</f>
        <v/>
      </c>
      <c r="E76" s="38"/>
      <c r="F76" s="16"/>
      <c r="G76" s="16"/>
      <c r="H76" s="16"/>
      <c r="I76" s="23"/>
      <c r="J76" s="16"/>
      <c r="K76" s="41" t="s">
        <v>275</v>
      </c>
      <c r="L76" s="16"/>
      <c r="M76" s="16"/>
      <c r="N76" s="38"/>
      <c r="O76" s="38"/>
      <c r="P76" s="38"/>
      <c r="Q76" s="46">
        <f t="shared" si="5"/>
        <v>-1.9166666666666701</v>
      </c>
      <c r="R76" s="81">
        <f t="shared" si="6"/>
        <v>6.3561706516961941E-2</v>
      </c>
      <c r="S76" s="81" t="e" cm="1">
        <f t="array" ref="S76">_xlfn.IFS(
    FALSE, N("Check if X1 shading is ON"),
    $S$48&lt;&gt;"x", NA(),
    FALSE, N("Check if case is 'LEFT' and x axis value less than z score"),
    AND($D$67 = "LEFT", $Q76 &lt; IF($H$67="", 0, $H$67)), $R76,
    FALSE, N("Check if case is 'RIGHT' and x axis value greater than z score"),
    AND($D$67 = "RIGHT", $Q76 &gt; IF($H$67="", 0, $H$67)), $R76,
    FALSE, N("Check if case is 'TWO' and both directions"),
    AND(
        $D$67 = "TWO",
        OR($Q76 &lt; -ABS($H$67), $Q76 &gt; ABS($H$68))
    ), $R76,
    FALSE, N("Default case: Return NA()"),
    TRUE, NA()
)</f>
        <v>#VALUE!</v>
      </c>
      <c r="T76" s="81" t="e" cm="1">
        <f t="array" ref="T76">_xlfn.IFS(
    FALSE, N("Check if X1 shading is ON"),
    $S$48&lt;&gt;"x", NA(),
    FALSE, N("Check if case is 'LEFT' and x axis value less than z score"),
    AND($D$68 = "LEFT", $Q76 &lt; IF($H$68="", 0, $H$68)), $R76,
    FALSE, N("Check if case is 'RIGHT' and x axis value greater than z score"),
    AND($D$68 = "RIGHT", $Q76 &gt; IF($H$68="", 0, $H$68)), $R76,
    FALSE, N("Default case: Return NA()"),
    TRUE, NA()
)</f>
        <v>#N/A</v>
      </c>
      <c r="U76" s="81" t="e" cm="1">
        <f t="array" ref="U76">_xlfn.IFS(
    FALSE, N("Check if X1 shading is ON"),
    $U$48&lt;&gt;"x", NA(),
    FALSE, N("Check if case is 'LEFT' and x axis value less than z score"),
    AND($D$71 = "LEFT", $Q76 &lt; IF($H$71="", 0, $H$71)), $R76,
    FALSE, N("Check if case is 'RIGHT' and x axis value greater than z score"),
    AND($D$71 = "RIGHT", $Q76 &gt; IF($H$71="", 0, $H$71)), $R76,
    FALSE, N("Check if case is 'TWO' and both directions"),
    AND(
        $D$71 = "TWO",
        OR($Q76 &lt; -ABS($H$71), $Q76 &gt; ABS($H$71))
    ), $R76,
    FALSE, N("Default case: Return NA()"),
    TRUE, NA()
)</f>
        <v>#N/A</v>
      </c>
      <c r="V76" s="38"/>
      <c r="W76" s="23">
        <v>-0.16666666666666879</v>
      </c>
      <c r="X76" s="23">
        <v>8.6000000000000007E-2</v>
      </c>
      <c r="Y76" s="23">
        <f t="shared" si="15"/>
        <v>8.6000000000000007E-2</v>
      </c>
      <c r="Z76" s="23" t="str">
        <f t="shared" si="16"/>
        <v>x</v>
      </c>
    </row>
    <row r="77" spans="1:26" ht="16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41" t="s">
        <v>279</v>
      </c>
      <c r="L77" s="16"/>
      <c r="M77" s="16"/>
      <c r="N77" s="38"/>
      <c r="O77" s="38"/>
      <c r="P77" s="38"/>
      <c r="Q77" s="46">
        <f t="shared" si="5"/>
        <v>-1.8750000000000033</v>
      </c>
      <c r="R77" s="81">
        <f t="shared" si="6"/>
        <v>6.8786275826691473E-2</v>
      </c>
      <c r="S77" s="81" t="e" cm="1">
        <f t="array" ref="S77">_xlfn.IFS(
    FALSE, N("Check if X1 shading is ON"),
    $S$48&lt;&gt;"x", NA(),
    FALSE, N("Check if case is 'LEFT' and x axis value less than z score"),
    AND($D$67 = "LEFT", $Q77 &lt; IF($H$67="", 0, $H$67)), $R77,
    FALSE, N("Check if case is 'RIGHT' and x axis value greater than z score"),
    AND($D$67 = "RIGHT", $Q77 &gt; IF($H$67="", 0, $H$67)), $R77,
    FALSE, N("Check if case is 'TWO' and both directions"),
    AND(
        $D$67 = "TWO",
        OR($Q77 &lt; -ABS($H$67), $Q77 &gt; ABS($H$68))
    ), $R77,
    FALSE, N("Default case: Return NA()"),
    TRUE, NA()
)</f>
        <v>#VALUE!</v>
      </c>
      <c r="T77" s="81" t="e" cm="1">
        <f t="array" ref="T77">_xlfn.IFS(
    FALSE, N("Check if X1 shading is ON"),
    $S$48&lt;&gt;"x", NA(),
    FALSE, N("Check if case is 'LEFT' and x axis value less than z score"),
    AND($D$68 = "LEFT", $Q77 &lt; IF($H$68="", 0, $H$68)), $R77,
    FALSE, N("Check if case is 'RIGHT' and x axis value greater than z score"),
    AND($D$68 = "RIGHT", $Q77 &gt; IF($H$68="", 0, $H$68)), $R77,
    FALSE, N("Default case: Return NA()"),
    TRUE, NA()
)</f>
        <v>#N/A</v>
      </c>
      <c r="U77" s="81" t="e" cm="1">
        <f t="array" ref="U77">_xlfn.IFS(
    FALSE, N("Check if X1 shading is ON"),
    $U$48&lt;&gt;"x", NA(),
    FALSE, N("Check if case is 'LEFT' and x axis value less than z score"),
    AND($D$71 = "LEFT", $Q77 &lt; IF($H$71="", 0, $H$71)), $R77,
    FALSE, N("Check if case is 'RIGHT' and x axis value greater than z score"),
    AND($D$71 = "RIGHT", $Q77 &gt; IF($H$71="", 0, $H$71)), $R77,
    FALSE, N("Check if case is 'TWO' and both directions"),
    AND(
        $D$71 = "TWO",
        OR($Q77 &lt; -ABS($H$71), $Q77 &gt; ABS($H$71))
    ), $R77,
    FALSE, N("Default case: Return NA()"),
    TRUE, NA()
)</f>
        <v>#N/A</v>
      </c>
      <c r="V77" s="38"/>
      <c r="W77" s="23">
        <v>0.16666666666666449</v>
      </c>
      <c r="X77" s="23">
        <v>8.6000000000000007E-2</v>
      </c>
      <c r="Y77" s="23">
        <f t="shared" si="15"/>
        <v>8.6000000000000007E-2</v>
      </c>
      <c r="Z77" s="23" t="str">
        <f t="shared" si="16"/>
        <v>x</v>
      </c>
    </row>
    <row r="78" spans="1:26" ht="16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92" t="s">
        <v>282</v>
      </c>
      <c r="L78" s="16"/>
      <c r="M78" s="16"/>
      <c r="N78" s="38"/>
      <c r="O78" s="38"/>
      <c r="P78" s="38"/>
      <c r="Q78" s="46">
        <f t="shared" si="5"/>
        <v>-1.8333333333333366</v>
      </c>
      <c r="R78" s="81">
        <f t="shared" si="6"/>
        <v>7.4311163558992643E-2</v>
      </c>
      <c r="S78" s="81" t="e" cm="1">
        <f t="array" ref="S78">_xlfn.IFS(
    FALSE, N("Check if X1 shading is ON"),
    $S$48&lt;&gt;"x", NA(),
    FALSE, N("Check if case is 'LEFT' and x axis value less than z score"),
    AND($D$67 = "LEFT", $Q78 &lt; IF($H$67="", 0, $H$67)), $R78,
    FALSE, N("Check if case is 'RIGHT' and x axis value greater than z score"),
    AND($D$67 = "RIGHT", $Q78 &gt; IF($H$67="", 0, $H$67)), $R78,
    FALSE, N("Check if case is 'TWO' and both directions"),
    AND(
        $D$67 = "TWO",
        OR($Q78 &lt; -ABS($H$67), $Q78 &gt; ABS($H$68))
    ), $R78,
    FALSE, N("Default case: Return NA()"),
    TRUE, NA()
)</f>
        <v>#VALUE!</v>
      </c>
      <c r="T78" s="81" t="e" cm="1">
        <f t="array" ref="T78">_xlfn.IFS(
    FALSE, N("Check if X1 shading is ON"),
    $S$48&lt;&gt;"x", NA(),
    FALSE, N("Check if case is 'LEFT' and x axis value less than z score"),
    AND($D$68 = "LEFT", $Q78 &lt; IF($H$68="", 0, $H$68)), $R78,
    FALSE, N("Check if case is 'RIGHT' and x axis value greater than z score"),
    AND($D$68 = "RIGHT", $Q78 &gt; IF($H$68="", 0, $H$68)), $R78,
    FALSE, N("Default case: Return NA()"),
    TRUE, NA()
)</f>
        <v>#N/A</v>
      </c>
      <c r="U78" s="81" t="e" cm="1">
        <f t="array" ref="U78">_xlfn.IFS(
    FALSE, N("Check if X1 shading is ON"),
    $U$48&lt;&gt;"x", NA(),
    FALSE, N("Check if case is 'LEFT' and x axis value less than z score"),
    AND($D$71 = "LEFT", $Q78 &lt; IF($H$71="", 0, $H$71)), $R78,
    FALSE, N("Check if case is 'RIGHT' and x axis value greater than z score"),
    AND($D$71 = "RIGHT", $Q78 &gt; IF($H$71="", 0, $H$71)), $R78,
    FALSE, N("Check if case is 'TWO' and both directions"),
    AND(
        $D$71 = "TWO",
        OR($Q78 &lt; -ABS($H$71), $Q78 &gt; ABS($H$71))
    ), $R78,
    FALSE, N("Default case: Return NA()"),
    TRUE, NA()
)</f>
        <v>#N/A</v>
      </c>
      <c r="V78" s="38"/>
      <c r="W78" s="23">
        <v>0.33333333333333115</v>
      </c>
      <c r="X78" s="23">
        <v>8.6000000000000007E-2</v>
      </c>
      <c r="Y78" s="23">
        <f t="shared" si="15"/>
        <v>8.6000000000000007E-2</v>
      </c>
      <c r="Z78" s="23" t="str">
        <f t="shared" si="16"/>
        <v>x</v>
      </c>
    </row>
    <row r="79" spans="1:26" ht="16" x14ac:dyDescent="0.2">
      <c r="A79" s="72" t="s">
        <v>142</v>
      </c>
      <c r="B79" s="23"/>
      <c r="C79" s="16"/>
      <c r="D79" s="16"/>
      <c r="E79" s="16"/>
      <c r="F79" s="39"/>
      <c r="G79" s="38"/>
      <c r="H79" s="38"/>
      <c r="I79" s="75"/>
      <c r="J79" s="16"/>
      <c r="K79" s="92" t="s">
        <v>286</v>
      </c>
      <c r="L79" s="16"/>
      <c r="M79" s="16"/>
      <c r="N79" s="38"/>
      <c r="O79" s="38"/>
      <c r="P79" s="38"/>
      <c r="Q79" s="46">
        <f t="shared" si="5"/>
        <v>-1.7916666666666698</v>
      </c>
      <c r="R79" s="81">
        <f t="shared" si="6"/>
        <v>8.0140554438265552E-2</v>
      </c>
      <c r="S79" s="81" t="e" cm="1">
        <f t="array" ref="S79">_xlfn.IFS(
    FALSE, N("Check if X1 shading is ON"),
    $S$48&lt;&gt;"x", NA(),
    FALSE, N("Check if case is 'LEFT' and x axis value less than z score"),
    AND($D$67 = "LEFT", $Q79 &lt; IF($H$67="", 0, $H$67)), $R79,
    FALSE, N("Check if case is 'RIGHT' and x axis value greater than z score"),
    AND($D$67 = "RIGHT", $Q79 &gt; IF($H$67="", 0, $H$67)), $R79,
    FALSE, N("Check if case is 'TWO' and both directions"),
    AND(
        $D$67 = "TWO",
        OR($Q79 &lt; -ABS($H$67), $Q79 &gt; ABS($H$68))
    ), $R79,
    FALSE, N("Default case: Return NA()"),
    TRUE, NA()
)</f>
        <v>#VALUE!</v>
      </c>
      <c r="T79" s="81" t="e" cm="1">
        <f t="array" ref="T79">_xlfn.IFS(
    FALSE, N("Check if X1 shading is ON"),
    $S$48&lt;&gt;"x", NA(),
    FALSE, N("Check if case is 'LEFT' and x axis value less than z score"),
    AND($D$68 = "LEFT", $Q79 &lt; IF($H$68="", 0, $H$68)), $R79,
    FALSE, N("Check if case is 'RIGHT' and x axis value greater than z score"),
    AND($D$68 = "RIGHT", $Q79 &gt; IF($H$68="", 0, $H$68)), $R79,
    FALSE, N("Default case: Return NA()"),
    TRUE, NA()
)</f>
        <v>#N/A</v>
      </c>
      <c r="U79" s="81" t="e" cm="1">
        <f t="array" ref="U79">_xlfn.IFS(
    FALSE, N("Check if X1 shading is ON"),
    $U$48&lt;&gt;"x", NA(),
    FALSE, N("Check if case is 'LEFT' and x axis value less than z score"),
    AND($D$71 = "LEFT", $Q79 &lt; IF($H$71="", 0, $H$71)), $R79,
    FALSE, N("Check if case is 'RIGHT' and x axis value greater than z score"),
    AND($D$71 = "RIGHT", $Q79 &gt; IF($H$71="", 0, $H$71)), $R79,
    FALSE, N("Check if case is 'TWO' and both directions"),
    AND(
        $D$71 = "TWO",
        OR($Q79 &lt; -ABS($H$71), $Q79 &gt; ABS($H$71))
    ), $R79,
    FALSE, N("Default case: Return NA()"),
    TRUE, NA()
)</f>
        <v>#N/A</v>
      </c>
      <c r="V79" s="38"/>
      <c r="W79" s="23">
        <v>0.49999999999999789</v>
      </c>
      <c r="X79" s="23">
        <v>8.6000000000000007E-2</v>
      </c>
      <c r="Y79" s="23">
        <f t="shared" si="15"/>
        <v>8.6000000000000007E-2</v>
      </c>
      <c r="Z79" s="23" t="str">
        <f t="shared" si="16"/>
        <v>x</v>
      </c>
    </row>
    <row r="80" spans="1:26" ht="16" x14ac:dyDescent="0.2">
      <c r="A80" s="44" t="s">
        <v>289</v>
      </c>
      <c r="B80" s="5" t="s">
        <v>290</v>
      </c>
      <c r="C80" s="5" t="s">
        <v>44</v>
      </c>
      <c r="D80" s="44" t="s">
        <v>267</v>
      </c>
      <c r="E80" s="44" t="s">
        <v>291</v>
      </c>
      <c r="F80" s="66" t="s">
        <v>290</v>
      </c>
      <c r="G80" s="66" t="s">
        <v>44</v>
      </c>
      <c r="H80" s="66" t="s">
        <v>267</v>
      </c>
      <c r="I80" s="66" t="s">
        <v>292</v>
      </c>
      <c r="J80" s="16"/>
      <c r="K80" s="92" t="s">
        <v>293</v>
      </c>
      <c r="L80" s="16"/>
      <c r="M80" s="16"/>
      <c r="N80" s="38"/>
      <c r="O80" s="38"/>
      <c r="P80" s="38"/>
      <c r="Q80" s="46">
        <f t="shared" si="5"/>
        <v>-1.7500000000000031</v>
      </c>
      <c r="R80" s="81">
        <f t="shared" si="6"/>
        <v>8.6277318826511032E-2</v>
      </c>
      <c r="S80" s="81" t="e" cm="1">
        <f t="array" ref="S80">_xlfn.IFS(
    FALSE, N("Check if X1 shading is ON"),
    $S$48&lt;&gt;"x", NA(),
    FALSE, N("Check if case is 'LEFT' and x axis value less than z score"),
    AND($D$67 = "LEFT", $Q80 &lt; IF($H$67="", 0, $H$67)), $R80,
    FALSE, N("Check if case is 'RIGHT' and x axis value greater than z score"),
    AND($D$67 = "RIGHT", $Q80 &gt; IF($H$67="", 0, $H$67)), $R80,
    FALSE, N("Check if case is 'TWO' and both directions"),
    AND(
        $D$67 = "TWO",
        OR($Q80 &lt; -ABS($H$67), $Q80 &gt; ABS($H$68))
    ), $R80,
    FALSE, N("Default case: Return NA()"),
    TRUE, NA()
)</f>
        <v>#VALUE!</v>
      </c>
      <c r="T80" s="81" t="e" cm="1">
        <f t="array" ref="T80">_xlfn.IFS(
    FALSE, N("Check if X1 shading is ON"),
    $S$48&lt;&gt;"x", NA(),
    FALSE, N("Check if case is 'LEFT' and x axis value less than z score"),
    AND($D$68 = "LEFT", $Q80 &lt; IF($H$68="", 0, $H$68)), $R80,
    FALSE, N("Check if case is 'RIGHT' and x axis value greater than z score"),
    AND($D$68 = "RIGHT", $Q80 &gt; IF($H$68="", 0, $H$68)), $R80,
    FALSE, N("Default case: Return NA()"),
    TRUE, NA()
)</f>
        <v>#N/A</v>
      </c>
      <c r="U80" s="81" t="e" cm="1">
        <f t="array" ref="U80">_xlfn.IFS(
    FALSE, N("Check if X1 shading is ON"),
    $U$48&lt;&gt;"x", NA(),
    FALSE, N("Check if case is 'LEFT' and x axis value less than z score"),
    AND($D$71 = "LEFT", $Q80 &lt; IF($H$71="", 0, $H$71)), $R80,
    FALSE, N("Check if case is 'RIGHT' and x axis value greater than z score"),
    AND($D$71 = "RIGHT", $Q80 &gt; IF($H$71="", 0, $H$71)), $R80,
    FALSE, N("Check if case is 'TWO' and both directions"),
    AND(
        $D$71 = "TWO",
        OR($Q80 &lt; -ABS($H$71), $Q80 &gt; ABS($H$71))
    ), $R80,
    FALSE, N("Default case: Return NA()"),
    TRUE, NA()
)</f>
        <v>#N/A</v>
      </c>
      <c r="V80" s="38"/>
      <c r="W80" s="23">
        <v>0.66666666666666441</v>
      </c>
      <c r="X80" s="23">
        <v>8.6000000000000007E-2</v>
      </c>
      <c r="Y80" s="23">
        <f t="shared" si="15"/>
        <v>8.6000000000000007E-2</v>
      </c>
      <c r="Z80" s="23" t="str">
        <f t="shared" si="16"/>
        <v>x</v>
      </c>
    </row>
    <row r="81" spans="1:26" ht="153" x14ac:dyDescent="0.2">
      <c r="A81" s="76" t="str">
        <f>L58</f>
        <v>x</v>
      </c>
      <c r="B81" s="24">
        <v>0.49</v>
      </c>
      <c r="C81" s="64">
        <v>-3.5</v>
      </c>
      <c r="D81" s="69">
        <f>IF(
    $A$81="x",
    B81,
    NA()
)</f>
        <v>0.49</v>
      </c>
      <c r="E81" s="77" t="str" cm="1">
        <f t="array" ref="E81">_xlfn.IFS($B$67="normal pop",E83,$B$67="normal x̅",E84,$B$67="T x̅",E85,TRUE,"")</f>
        <v>x to P(x)
z = (x -μ) / σ
⟵ P(x) = P(z) = norm.s.dist(z, true)
⟶ P(x) = P(z) = 1-norm.s.dist(z, true)</v>
      </c>
      <c r="F81" s="24">
        <v>0.49</v>
      </c>
      <c r="G81" s="64">
        <v>3.5</v>
      </c>
      <c r="H81" s="64">
        <f>IF(
    $A$81="x",
    F81,
    NA()
)</f>
        <v>0.49</v>
      </c>
      <c r="I81" s="77" t="str" cm="1">
        <f t="array" ref="I81">_xlfn.IFS($B$67="normal pop",I83,$B$67="normal x̅",I84,$B$67="T x̅",I85,TRUE,"")</f>
        <v>P(x) to x
⟵ z = norm.s.inv(P(x))
⟶ z = norm.s.inv(1-P(x))
x = zσ + μ</v>
      </c>
      <c r="J81" s="16"/>
      <c r="K81" s="38"/>
      <c r="L81" s="16"/>
      <c r="M81" s="16"/>
      <c r="N81" s="38"/>
      <c r="O81" s="38"/>
      <c r="P81" s="38"/>
      <c r="Q81" s="46">
        <f t="shared" si="5"/>
        <v>-1.7083333333333364</v>
      </c>
      <c r="R81" s="81">
        <f t="shared" si="6"/>
        <v>9.2722889001515207E-2</v>
      </c>
      <c r="S81" s="81" t="e" cm="1">
        <f t="array" ref="S81">_xlfn.IFS(
    FALSE, N("Check if X1 shading is ON"),
    $S$48&lt;&gt;"x", NA(),
    FALSE, N("Check if case is 'LEFT' and x axis value less than z score"),
    AND($D$67 = "LEFT", $Q81 &lt; IF($H$67="", 0, $H$67)), $R81,
    FALSE, N("Check if case is 'RIGHT' and x axis value greater than z score"),
    AND($D$67 = "RIGHT", $Q81 &gt; IF($H$67="", 0, $H$67)), $R81,
    FALSE, N("Check if case is 'TWO' and both directions"),
    AND(
        $D$67 = "TWO",
        OR($Q81 &lt; -ABS($H$67), $Q81 &gt; ABS($H$68))
    ), $R81,
    FALSE, N("Default case: Return NA()"),
    TRUE, NA()
)</f>
        <v>#VALUE!</v>
      </c>
      <c r="T81" s="81" t="e" cm="1">
        <f t="array" ref="T81">_xlfn.IFS(
    FALSE, N("Check if X1 shading is ON"),
    $S$48&lt;&gt;"x", NA(),
    FALSE, N("Check if case is 'LEFT' and x axis value less than z score"),
    AND($D$68 = "LEFT", $Q81 &lt; IF($H$68="", 0, $H$68)), $R81,
    FALSE, N("Check if case is 'RIGHT' and x axis value greater than z score"),
    AND($D$68 = "RIGHT", $Q81 &gt; IF($H$68="", 0, $H$68)), $R81,
    FALSE, N("Default case: Return NA()"),
    TRUE, NA()
)</f>
        <v>#N/A</v>
      </c>
      <c r="U81" s="81" t="e" cm="1">
        <f t="array" ref="U81">_xlfn.IFS(
    FALSE, N("Check if X1 shading is ON"),
    $U$48&lt;&gt;"x", NA(),
    FALSE, N("Check if case is 'LEFT' and x axis value less than z score"),
    AND($D$71 = "LEFT", $Q81 &lt; IF($H$71="", 0, $H$71)), $R81,
    FALSE, N("Check if case is 'RIGHT' and x axis value greater than z score"),
    AND($D$71 = "RIGHT", $Q81 &gt; IF($H$71="", 0, $H$71)), $R81,
    FALSE, N("Check if case is 'TWO' and both directions"),
    AND(
        $D$71 = "TWO",
        OR($Q81 &lt; -ABS($H$71), $Q81 &gt; ABS($H$71))
    ), $R81,
    FALSE, N("Default case: Return NA()"),
    TRUE, NA()
)</f>
        <v>#N/A</v>
      </c>
      <c r="V81" s="38"/>
      <c r="W81" s="23">
        <v>0.83333333333333093</v>
      </c>
      <c r="X81" s="23">
        <v>8.6000000000000007E-2</v>
      </c>
      <c r="Y81" s="23">
        <f t="shared" si="15"/>
        <v>8.6000000000000007E-2</v>
      </c>
      <c r="Z81" s="23" t="str">
        <f t="shared" si="16"/>
        <v>x</v>
      </c>
    </row>
    <row r="82" spans="1:26" ht="16" x14ac:dyDescent="0.2">
      <c r="A82" s="63"/>
      <c r="B82" s="38"/>
      <c r="C82" s="38"/>
      <c r="D82" s="38"/>
      <c r="E82" s="38"/>
      <c r="F82" s="39"/>
      <c r="G82" s="38"/>
      <c r="H82" s="38"/>
      <c r="I82" s="38"/>
      <c r="J82" s="16"/>
      <c r="K82" s="38"/>
      <c r="L82" s="38"/>
      <c r="M82" s="38"/>
      <c r="N82" s="38"/>
      <c r="O82" s="38"/>
      <c r="P82" s="38"/>
      <c r="Q82" s="46">
        <f t="shared" si="5"/>
        <v>-1.6666666666666696</v>
      </c>
      <c r="R82" s="81">
        <f t="shared" si="6"/>
        <v>9.9477138792748207E-2</v>
      </c>
      <c r="S82" s="81" t="e" cm="1">
        <f t="array" ref="S82">_xlfn.IFS(
    FALSE, N("Check if X1 shading is ON"),
    $S$48&lt;&gt;"x", NA(),
    FALSE, N("Check if case is 'LEFT' and x axis value less than z score"),
    AND($D$67 = "LEFT", $Q82 &lt; IF($H$67="", 0, $H$67)), $R82,
    FALSE, N("Check if case is 'RIGHT' and x axis value greater than z score"),
    AND($D$67 = "RIGHT", $Q82 &gt; IF($H$67="", 0, $H$67)), $R82,
    FALSE, N("Check if case is 'TWO' and both directions"),
    AND(
        $D$67 = "TWO",
        OR($Q82 &lt; -ABS($H$67), $Q82 &gt; ABS($H$68))
    ), $R82,
    FALSE, N("Default case: Return NA()"),
    TRUE, NA()
)</f>
        <v>#VALUE!</v>
      </c>
      <c r="T82" s="81" t="e" cm="1">
        <f t="array" ref="T82">_xlfn.IFS(
    FALSE, N("Check if X1 shading is ON"),
    $S$48&lt;&gt;"x", NA(),
    FALSE, N("Check if case is 'LEFT' and x axis value less than z score"),
    AND($D$68 = "LEFT", $Q82 &lt; IF($H$68="", 0, $H$68)), $R82,
    FALSE, N("Check if case is 'RIGHT' and x axis value greater than z score"),
    AND($D$68 = "RIGHT", $Q82 &gt; IF($H$68="", 0, $H$68)), $R82,
    FALSE, N("Default case: Return NA()"),
    TRUE, NA()
)</f>
        <v>#N/A</v>
      </c>
      <c r="U82" s="81" t="e" cm="1">
        <f t="array" ref="U82">_xlfn.IFS(
    FALSE, N("Check if X1 shading is ON"),
    $U$48&lt;&gt;"x", NA(),
    FALSE, N("Check if case is 'LEFT' and x axis value less than z score"),
    AND($D$71 = "LEFT", $Q82 &lt; IF($H$71="", 0, $H$71)), $R82,
    FALSE, N("Check if case is 'RIGHT' and x axis value greater than z score"),
    AND($D$71 = "RIGHT", $Q82 &gt; IF($H$71="", 0, $H$71)), $R82,
    FALSE, N("Check if case is 'TWO' and both directions"),
    AND(
        $D$71 = "TWO",
        OR($Q82 &lt; -ABS($H$71), $Q82 &gt; ABS($H$71))
    ), $R82,
    FALSE, N("Default case: Return NA()"),
    TRUE, NA()
)</f>
        <v>#N/A</v>
      </c>
      <c r="V82" s="38"/>
      <c r="W82" s="23">
        <v>1.1666666666666643</v>
      </c>
      <c r="X82" s="23">
        <v>8.6000000000000007E-2</v>
      </c>
      <c r="Y82" s="23">
        <f t="shared" si="15"/>
        <v>8.6000000000000007E-2</v>
      </c>
      <c r="Z82" s="23" t="str">
        <f t="shared" si="16"/>
        <v>x</v>
      </c>
    </row>
    <row r="83" spans="1:26" ht="153" x14ac:dyDescent="0.2">
      <c r="A83" s="39"/>
      <c r="B83" s="23"/>
      <c r="C83" s="23"/>
      <c r="D83" s="63" t="s">
        <v>5</v>
      </c>
      <c r="E83" s="77" t="s">
        <v>300</v>
      </c>
      <c r="F83" s="39"/>
      <c r="G83" s="38"/>
      <c r="H83" s="39"/>
      <c r="I83" s="77" t="s">
        <v>301</v>
      </c>
      <c r="J83" s="16"/>
      <c r="K83" s="38"/>
      <c r="L83" s="38"/>
      <c r="M83" s="38"/>
      <c r="N83" s="38"/>
      <c r="O83" s="38"/>
      <c r="P83" s="38"/>
      <c r="Q83" s="46">
        <f t="shared" si="5"/>
        <v>-1.6250000000000029</v>
      </c>
      <c r="R83" s="81">
        <f t="shared" si="6"/>
        <v>0.10653826813058456</v>
      </c>
      <c r="S83" s="81" t="e" cm="1">
        <f t="array" ref="S83">_xlfn.IFS(
    FALSE, N("Check if X1 shading is ON"),
    $S$48&lt;&gt;"x", NA(),
    FALSE, N("Check if case is 'LEFT' and x axis value less than z score"),
    AND($D$67 = "LEFT", $Q83 &lt; IF($H$67="", 0, $H$67)), $R83,
    FALSE, N("Check if case is 'RIGHT' and x axis value greater than z score"),
    AND($D$67 = "RIGHT", $Q83 &gt; IF($H$67="", 0, $H$67)), $R83,
    FALSE, N("Check if case is 'TWO' and both directions"),
    AND(
        $D$67 = "TWO",
        OR($Q83 &lt; -ABS($H$67), $Q83 &gt; ABS($H$68))
    ), $R83,
    FALSE, N("Default case: Return NA()"),
    TRUE, NA()
)</f>
        <v>#VALUE!</v>
      </c>
      <c r="T83" s="81" t="e" cm="1">
        <f t="array" ref="T83">_xlfn.IFS(
    FALSE, N("Check if X1 shading is ON"),
    $S$48&lt;&gt;"x", NA(),
    FALSE, N("Check if case is 'LEFT' and x axis value less than z score"),
    AND($D$68 = "LEFT", $Q83 &lt; IF($H$68="", 0, $H$68)), $R83,
    FALSE, N("Check if case is 'RIGHT' and x axis value greater than z score"),
    AND($D$68 = "RIGHT", $Q83 &gt; IF($H$68="", 0, $H$68)), $R83,
    FALSE, N("Default case: Return NA()"),
    TRUE, NA()
)</f>
        <v>#N/A</v>
      </c>
      <c r="U83" s="81" t="e" cm="1">
        <f t="array" ref="U83">_xlfn.IFS(
    FALSE, N("Check if X1 shading is ON"),
    $U$48&lt;&gt;"x", NA(),
    FALSE, N("Check if case is 'LEFT' and x axis value less than z score"),
    AND($D$71 = "LEFT", $Q83 &lt; IF($H$71="", 0, $H$71)), $R83,
    FALSE, N("Check if case is 'RIGHT' and x axis value greater than z score"),
    AND($D$71 = "RIGHT", $Q83 &gt; IF($H$71="", 0, $H$71)), $R83,
    FALSE, N("Check if case is 'TWO' and both directions"),
    AND(
        $D$71 = "TWO",
        OR($Q83 &lt; -ABS($H$71), $Q83 &gt; ABS($H$71))
    ), $R83,
    FALSE, N("Default case: Return NA()"),
    TRUE, NA()
)</f>
        <v>#N/A</v>
      </c>
      <c r="V83" s="38"/>
      <c r="W83" s="23">
        <v>1.3333333333333313</v>
      </c>
      <c r="X83" s="23">
        <v>8.6000000000000007E-2</v>
      </c>
      <c r="Y83" s="23">
        <f t="shared" si="15"/>
        <v>8.6000000000000007E-2</v>
      </c>
      <c r="Z83" s="23" t="str">
        <f t="shared" si="16"/>
        <v>x</v>
      </c>
    </row>
    <row r="84" spans="1:26" ht="153" x14ac:dyDescent="0.2">
      <c r="A84" s="39"/>
      <c r="B84" s="23"/>
      <c r="C84" s="23"/>
      <c r="D84" s="63" t="s">
        <v>304</v>
      </c>
      <c r="E84" s="77" t="s">
        <v>305</v>
      </c>
      <c r="F84" s="39"/>
      <c r="G84" s="38"/>
      <c r="H84" s="39"/>
      <c r="I84" s="77" t="s">
        <v>306</v>
      </c>
      <c r="J84" s="16"/>
      <c r="K84" s="38"/>
      <c r="L84" s="38"/>
      <c r="M84" s="38"/>
      <c r="N84" s="38"/>
      <c r="O84" s="38"/>
      <c r="P84" s="38"/>
      <c r="Q84" s="46">
        <f t="shared" si="5"/>
        <v>-1.5833333333333361</v>
      </c>
      <c r="R84" s="81">
        <f t="shared" si="6"/>
        <v>0.11390269412019136</v>
      </c>
      <c r="S84" s="81" t="e" cm="1">
        <f t="array" ref="S84">_xlfn.IFS(
    FALSE, N("Check if X1 shading is ON"),
    $S$48&lt;&gt;"x", NA(),
    FALSE, N("Check if case is 'LEFT' and x axis value less than z score"),
    AND($D$67 = "LEFT", $Q84 &lt; IF($H$67="", 0, $H$67)), $R84,
    FALSE, N("Check if case is 'RIGHT' and x axis value greater than z score"),
    AND($D$67 = "RIGHT", $Q84 &gt; IF($H$67="", 0, $H$67)), $R84,
    FALSE, N("Check if case is 'TWO' and both directions"),
    AND(
        $D$67 = "TWO",
        OR($Q84 &lt; -ABS($H$67), $Q84 &gt; ABS($H$68))
    ), $R84,
    FALSE, N("Default case: Return NA()"),
    TRUE, NA()
)</f>
        <v>#VALUE!</v>
      </c>
      <c r="T84" s="81" t="e" cm="1">
        <f t="array" ref="T84">_xlfn.IFS(
    FALSE, N("Check if X1 shading is ON"),
    $S$48&lt;&gt;"x", NA(),
    FALSE, N("Check if case is 'LEFT' and x axis value less than z score"),
    AND($D$68 = "LEFT", $Q84 &lt; IF($H$68="", 0, $H$68)), $R84,
    FALSE, N("Check if case is 'RIGHT' and x axis value greater than z score"),
    AND($D$68 = "RIGHT", $Q84 &gt; IF($H$68="", 0, $H$68)), $R84,
    FALSE, N("Default case: Return NA()"),
    TRUE, NA()
)</f>
        <v>#N/A</v>
      </c>
      <c r="U84" s="81" t="e" cm="1">
        <f t="array" ref="U84">_xlfn.IFS(
    FALSE, N("Check if X1 shading is ON"),
    $U$48&lt;&gt;"x", NA(),
    FALSE, N("Check if case is 'LEFT' and x axis value less than z score"),
    AND($D$71 = "LEFT", $Q84 &lt; IF($H$71="", 0, $H$71)), $R84,
    FALSE, N("Check if case is 'RIGHT' and x axis value greater than z score"),
    AND($D$71 = "RIGHT", $Q84 &gt; IF($H$71="", 0, $H$71)), $R84,
    FALSE, N("Check if case is 'TWO' and both directions"),
    AND(
        $D$71 = "TWO",
        OR($Q84 &lt; -ABS($H$71), $Q84 &gt; ABS($H$71))
    ), $R84,
    FALSE, N("Default case: Return NA()"),
    TRUE, NA()
)</f>
        <v>#N/A</v>
      </c>
      <c r="V84" s="38"/>
      <c r="W84" s="23">
        <v>1.4999999999999982</v>
      </c>
      <c r="X84" s="23">
        <v>8.6000000000000007E-2</v>
      </c>
      <c r="Y84" s="23">
        <f t="shared" si="15"/>
        <v>8.6000000000000007E-2</v>
      </c>
      <c r="Z84" s="23" t="str">
        <f t="shared" si="16"/>
        <v>x</v>
      </c>
    </row>
    <row r="85" spans="1:26" ht="136" x14ac:dyDescent="0.2">
      <c r="A85" s="38"/>
      <c r="B85" s="38"/>
      <c r="C85" s="38"/>
      <c r="D85" s="63" t="s">
        <v>310</v>
      </c>
      <c r="E85" s="77" t="s">
        <v>311</v>
      </c>
      <c r="F85" s="38"/>
      <c r="G85" s="38"/>
      <c r="H85" s="38"/>
      <c r="I85" s="77" t="s">
        <v>312</v>
      </c>
      <c r="J85" s="16"/>
      <c r="K85" s="38"/>
      <c r="L85" s="38"/>
      <c r="M85" s="38"/>
      <c r="N85" s="38"/>
      <c r="O85" s="38"/>
      <c r="P85" s="38"/>
      <c r="Q85" s="46">
        <f t="shared" si="5"/>
        <v>-1.5416666666666694</v>
      </c>
      <c r="R85" s="81">
        <f t="shared" si="6"/>
        <v>0.12156495028818042</v>
      </c>
      <c r="S85" s="81" t="e" cm="1">
        <f t="array" ref="S85">_xlfn.IFS(
    FALSE, N("Check if X1 shading is ON"),
    $S$48&lt;&gt;"x", NA(),
    FALSE, N("Check if case is 'LEFT' and x axis value less than z score"),
    AND($D$67 = "LEFT", $Q85 &lt; IF($H$67="", 0, $H$67)), $R85,
    FALSE, N("Check if case is 'RIGHT' and x axis value greater than z score"),
    AND($D$67 = "RIGHT", $Q85 &gt; IF($H$67="", 0, $H$67)), $R85,
    FALSE, N("Check if case is 'TWO' and both directions"),
    AND(
        $D$67 = "TWO",
        OR($Q85 &lt; -ABS($H$67), $Q85 &gt; ABS($H$68))
    ), $R85,
    FALSE, N("Default case: Return NA()"),
    TRUE, NA()
)</f>
        <v>#VALUE!</v>
      </c>
      <c r="T85" s="81" t="e" cm="1">
        <f t="array" ref="T85">_xlfn.IFS(
    FALSE, N("Check if X1 shading is ON"),
    $S$48&lt;&gt;"x", NA(),
    FALSE, N("Check if case is 'LEFT' and x axis value less than z score"),
    AND($D$68 = "LEFT", $Q85 &lt; IF($H$68="", 0, $H$68)), $R85,
    FALSE, N("Check if case is 'RIGHT' and x axis value greater than z score"),
    AND($D$68 = "RIGHT", $Q85 &gt; IF($H$68="", 0, $H$68)), $R85,
    FALSE, N("Default case: Return NA()"),
    TRUE, NA()
)</f>
        <v>#N/A</v>
      </c>
      <c r="U85" s="81" t="e" cm="1">
        <f t="array" ref="U85">_xlfn.IFS(
    FALSE, N("Check if X1 shading is ON"),
    $U$48&lt;&gt;"x", NA(),
    FALSE, N("Check if case is 'LEFT' and x axis value less than z score"),
    AND($D$71 = "LEFT", $Q85 &lt; IF($H$71="", 0, $H$71)), $R85,
    FALSE, N("Check if case is 'RIGHT' and x axis value greater than z score"),
    AND($D$71 = "RIGHT", $Q85 &gt; IF($H$71="", 0, $H$71)), $R85,
    FALSE, N("Check if case is 'TWO' and both directions"),
    AND(
        $D$71 = "TWO",
        OR($Q85 &lt; -ABS($H$71), $Q85 &gt; ABS($H$71))
    ), $R85,
    FALSE, N("Default case: Return NA()"),
    TRUE, NA()
)</f>
        <v>#N/A</v>
      </c>
      <c r="V85" s="38"/>
      <c r="W85" s="23">
        <v>1.6666666666666652</v>
      </c>
      <c r="X85" s="23">
        <v>8.6000000000000007E-2</v>
      </c>
      <c r="Y85" s="23">
        <f t="shared" si="15"/>
        <v>8.6000000000000007E-2</v>
      </c>
      <c r="Z85" s="23" t="str">
        <f t="shared" si="16"/>
        <v>x</v>
      </c>
    </row>
    <row r="86" spans="1:26" ht="16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38"/>
      <c r="L86" s="38"/>
      <c r="M86" s="38"/>
      <c r="N86" s="38"/>
      <c r="O86" s="38"/>
      <c r="P86" s="38"/>
      <c r="Q86" s="46">
        <f t="shared" si="5"/>
        <v>-1.5000000000000027</v>
      </c>
      <c r="R86" s="81">
        <f t="shared" si="6"/>
        <v>0.12951759566589122</v>
      </c>
      <c r="S86" s="81" t="e" cm="1">
        <f t="array" ref="S86">_xlfn.IFS(
    FALSE, N("Check if X1 shading is ON"),
    $S$48&lt;&gt;"x", NA(),
    FALSE, N("Check if case is 'LEFT' and x axis value less than z score"),
    AND($D$67 = "LEFT", $Q86 &lt; IF($H$67="", 0, $H$67)), $R86,
    FALSE, N("Check if case is 'RIGHT' and x axis value greater than z score"),
    AND($D$67 = "RIGHT", $Q86 &gt; IF($H$67="", 0, $H$67)), $R86,
    FALSE, N("Check if case is 'TWO' and both directions"),
    AND(
        $D$67 = "TWO",
        OR($Q86 &lt; -ABS($H$67), $Q86 &gt; ABS($H$68))
    ), $R86,
    FALSE, N("Default case: Return NA()"),
    TRUE, NA()
)</f>
        <v>#VALUE!</v>
      </c>
      <c r="T86" s="81" t="e" cm="1">
        <f t="array" ref="T86">_xlfn.IFS(
    FALSE, N("Check if X1 shading is ON"),
    $S$48&lt;&gt;"x", NA(),
    FALSE, N("Check if case is 'LEFT' and x axis value less than z score"),
    AND($D$68 = "LEFT", $Q86 &lt; IF($H$68="", 0, $H$68)), $R86,
    FALSE, N("Check if case is 'RIGHT' and x axis value greater than z score"),
    AND($D$68 = "RIGHT", $Q86 &gt; IF($H$68="", 0, $H$68)), $R86,
    FALSE, N("Default case: Return NA()"),
    TRUE, NA()
)</f>
        <v>#N/A</v>
      </c>
      <c r="U86" s="81" t="e" cm="1">
        <f t="array" ref="U86">_xlfn.IFS(
    FALSE, N("Check if X1 shading is ON"),
    $U$48&lt;&gt;"x", NA(),
    FALSE, N("Check if case is 'LEFT' and x axis value less than z score"),
    AND($D$71 = "LEFT", $Q86 &lt; IF($H$71="", 0, $H$71)), $R86,
    FALSE, N("Check if case is 'RIGHT' and x axis value greater than z score"),
    AND($D$71 = "RIGHT", $Q86 &gt; IF($H$71="", 0, $H$71)), $R86,
    FALSE, N("Check if case is 'TWO' and both directions"),
    AND(
        $D$71 = "TWO",
        OR($Q86 &lt; -ABS($H$71), $Q86 &gt; ABS($H$71))
    ), $R86,
    FALSE, N("Default case: Return NA()"),
    TRUE, NA()
)</f>
        <v>#N/A</v>
      </c>
      <c r="V86" s="38"/>
      <c r="W86" s="23">
        <v>-1.5000000000000027</v>
      </c>
      <c r="X86" s="23">
        <v>0.11</v>
      </c>
      <c r="Y86" s="23">
        <f t="shared" si="15"/>
        <v>0.11</v>
      </c>
      <c r="Z86" s="23" t="str">
        <f t="shared" si="16"/>
        <v>x</v>
      </c>
    </row>
    <row r="87" spans="1:26" ht="16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38"/>
      <c r="L87" s="38"/>
      <c r="M87" s="38"/>
      <c r="N87" s="38"/>
      <c r="O87" s="38"/>
      <c r="P87" s="38"/>
      <c r="Q87" s="46">
        <f t="shared" si="5"/>
        <v>-1.4583333333333359</v>
      </c>
      <c r="R87" s="81">
        <f t="shared" si="6"/>
        <v>0.13775113536619732</v>
      </c>
      <c r="S87" s="81" t="e" cm="1">
        <f t="array" ref="S87">_xlfn.IFS(
    FALSE, N("Check if X1 shading is ON"),
    $S$48&lt;&gt;"x", NA(),
    FALSE, N("Check if case is 'LEFT' and x axis value less than z score"),
    AND($D$67 = "LEFT", $Q87 &lt; IF($H$67="", 0, $H$67)), $R87,
    FALSE, N("Check if case is 'RIGHT' and x axis value greater than z score"),
    AND($D$67 = "RIGHT", $Q87 &gt; IF($H$67="", 0, $H$67)), $R87,
    FALSE, N("Check if case is 'TWO' and both directions"),
    AND(
        $D$67 = "TWO",
        OR($Q87 &lt; -ABS($H$67), $Q87 &gt; ABS($H$68))
    ), $R87,
    FALSE, N("Default case: Return NA()"),
    TRUE, NA()
)</f>
        <v>#VALUE!</v>
      </c>
      <c r="T87" s="81" t="e" cm="1">
        <f t="array" ref="T87">_xlfn.IFS(
    FALSE, N("Check if X1 shading is ON"),
    $S$48&lt;&gt;"x", NA(),
    FALSE, N("Check if case is 'LEFT' and x axis value less than z score"),
    AND($D$68 = "LEFT", $Q87 &lt; IF($H$68="", 0, $H$68)), $R87,
    FALSE, N("Check if case is 'RIGHT' and x axis value greater than z score"),
    AND($D$68 = "RIGHT", $Q87 &gt; IF($H$68="", 0, $H$68)), $R87,
    FALSE, N("Default case: Return NA()"),
    TRUE, NA()
)</f>
        <v>#N/A</v>
      </c>
      <c r="U87" s="81" t="e" cm="1">
        <f t="array" ref="U87">_xlfn.IFS(
    FALSE, N("Check if X1 shading is ON"),
    $U$48&lt;&gt;"x", NA(),
    FALSE, N("Check if case is 'LEFT' and x axis value less than z score"),
    AND($D$71 = "LEFT", $Q87 &lt; IF($H$71="", 0, $H$71)), $R87,
    FALSE, N("Check if case is 'RIGHT' and x axis value greater than z score"),
    AND($D$71 = "RIGHT", $Q87 &gt; IF($H$71="", 0, $H$71)), $R87,
    FALSE, N("Check if case is 'TWO' and both directions"),
    AND(
        $D$71 = "TWO",
        OR($Q87 &lt; -ABS($H$71), $Q87 &gt; ABS($H$71))
    ), $R87,
    FALSE, N("Default case: Return NA()"),
    TRUE, NA()
)</f>
        <v>#N/A</v>
      </c>
      <c r="V87" s="38"/>
      <c r="W87" s="23">
        <v>-1.3333333333333357</v>
      </c>
      <c r="X87" s="23">
        <v>0.11</v>
      </c>
      <c r="Y87" s="23">
        <f t="shared" si="15"/>
        <v>0.11</v>
      </c>
      <c r="Z87" s="23" t="str">
        <f t="shared" si="16"/>
        <v>x</v>
      </c>
    </row>
    <row r="88" spans="1:26" ht="16" x14ac:dyDescent="0.2">
      <c r="A88" s="72" t="s">
        <v>320</v>
      </c>
      <c r="B88" s="23"/>
      <c r="C88" s="16"/>
      <c r="D88" s="16"/>
      <c r="E88" s="16"/>
      <c r="F88" s="39"/>
      <c r="G88" s="38"/>
      <c r="H88" s="46"/>
      <c r="I88" s="47"/>
      <c r="J88" s="38"/>
      <c r="K88" s="38"/>
      <c r="L88" s="38"/>
      <c r="M88" s="38"/>
      <c r="N88" s="38"/>
      <c r="O88" s="38"/>
      <c r="P88" s="38"/>
      <c r="Q88" s="46">
        <f t="shared" si="5"/>
        <v>-1.4166666666666692</v>
      </c>
      <c r="R88" s="81">
        <f t="shared" si="6"/>
        <v>0.14625395427953519</v>
      </c>
      <c r="S88" s="81" t="e" cm="1">
        <f t="array" ref="S88">_xlfn.IFS(
    FALSE, N("Check if X1 shading is ON"),
    $S$48&lt;&gt;"x", NA(),
    FALSE, N("Check if case is 'LEFT' and x axis value less than z score"),
    AND($D$67 = "LEFT", $Q88 &lt; IF($H$67="", 0, $H$67)), $R88,
    FALSE, N("Check if case is 'RIGHT' and x axis value greater than z score"),
    AND($D$67 = "RIGHT", $Q88 &gt; IF($H$67="", 0, $H$67)), $R88,
    FALSE, N("Check if case is 'TWO' and both directions"),
    AND(
        $D$67 = "TWO",
        OR($Q88 &lt; -ABS($H$67), $Q88 &gt; ABS($H$68))
    ), $R88,
    FALSE, N("Default case: Return NA()"),
    TRUE, NA()
)</f>
        <v>#VALUE!</v>
      </c>
      <c r="T88" s="81" t="e" cm="1">
        <f t="array" ref="T88">_xlfn.IFS(
    FALSE, N("Check if X1 shading is ON"),
    $S$48&lt;&gt;"x", NA(),
    FALSE, N("Check if case is 'LEFT' and x axis value less than z score"),
    AND($D$68 = "LEFT", $Q88 &lt; IF($H$68="", 0, $H$68)), $R88,
    FALSE, N("Check if case is 'RIGHT' and x axis value greater than z score"),
    AND($D$68 = "RIGHT", $Q88 &gt; IF($H$68="", 0, $H$68)), $R88,
    FALSE, N("Default case: Return NA()"),
    TRUE, NA()
)</f>
        <v>#N/A</v>
      </c>
      <c r="U88" s="81" t="e" cm="1">
        <f t="array" ref="U88">_xlfn.IFS(
    FALSE, N("Check if X1 shading is ON"),
    $U$48&lt;&gt;"x", NA(),
    FALSE, N("Check if case is 'LEFT' and x axis value less than z score"),
    AND($D$71 = "LEFT", $Q88 &lt; IF($H$71="", 0, $H$71)), $R88,
    FALSE, N("Check if case is 'RIGHT' and x axis value greater than z score"),
    AND($D$71 = "RIGHT", $Q88 &gt; IF($H$71="", 0, $H$71)), $R88,
    FALSE, N("Check if case is 'TWO' and both directions"),
    AND(
        $D$71 = "TWO",
        OR($Q88 &lt; -ABS($H$71), $Q88 &gt; ABS($H$71))
    ), $R88,
    FALSE, N("Default case: Return NA()"),
    TRUE, NA()
)</f>
        <v>#N/A</v>
      </c>
      <c r="V88" s="38"/>
      <c r="W88" s="23">
        <v>-1.1666666666666687</v>
      </c>
      <c r="X88" s="23">
        <v>0.11</v>
      </c>
      <c r="Y88" s="23">
        <f t="shared" si="15"/>
        <v>0.11</v>
      </c>
      <c r="Z88" s="23" t="str">
        <f t="shared" si="16"/>
        <v>x</v>
      </c>
    </row>
    <row r="89" spans="1:26" ht="16" x14ac:dyDescent="0.2">
      <c r="A89" s="44" t="s">
        <v>289</v>
      </c>
      <c r="B89" s="5" t="s">
        <v>290</v>
      </c>
      <c r="C89" s="5" t="s">
        <v>44</v>
      </c>
      <c r="D89" s="44" t="s">
        <v>267</v>
      </c>
      <c r="E89" s="66" t="s">
        <v>324</v>
      </c>
      <c r="F89" s="66" t="s">
        <v>325</v>
      </c>
      <c r="G89" s="44" t="s">
        <v>268</v>
      </c>
      <c r="H89" s="46"/>
      <c r="I89" s="47"/>
      <c r="J89" s="38"/>
      <c r="K89" s="38"/>
      <c r="L89" s="38"/>
      <c r="M89" s="38"/>
      <c r="N89" s="38"/>
      <c r="O89" s="38"/>
      <c r="P89" s="38"/>
      <c r="Q89" s="46">
        <f t="shared" si="5"/>
        <v>-1.3750000000000024</v>
      </c>
      <c r="R89" s="81">
        <f t="shared" si="6"/>
        <v>0.15501226545829269</v>
      </c>
      <c r="S89" s="81" t="e" cm="1">
        <f t="array" ref="S89">_xlfn.IFS(
    FALSE, N("Check if X1 shading is ON"),
    $S$48&lt;&gt;"x", NA(),
    FALSE, N("Check if case is 'LEFT' and x axis value less than z score"),
    AND($D$67 = "LEFT", $Q89 &lt; IF($H$67="", 0, $H$67)), $R89,
    FALSE, N("Check if case is 'RIGHT' and x axis value greater than z score"),
    AND($D$67 = "RIGHT", $Q89 &gt; IF($H$67="", 0, $H$67)), $R89,
    FALSE, N("Check if case is 'TWO' and both directions"),
    AND(
        $D$67 = "TWO",
        OR($Q89 &lt; -ABS($H$67), $Q89 &gt; ABS($H$68))
    ), $R89,
    FALSE, N("Default case: Return NA()"),
    TRUE, NA()
)</f>
        <v>#VALUE!</v>
      </c>
      <c r="T89" s="81" t="e" cm="1">
        <f t="array" ref="T89">_xlfn.IFS(
    FALSE, N("Check if X1 shading is ON"),
    $S$48&lt;&gt;"x", NA(),
    FALSE, N("Check if case is 'LEFT' and x axis value less than z score"),
    AND($D$68 = "LEFT", $Q89 &lt; IF($H$68="", 0, $H$68)), $R89,
    FALSE, N("Check if case is 'RIGHT' and x axis value greater than z score"),
    AND($D$68 = "RIGHT", $Q89 &gt; IF($H$68="", 0, $H$68)), $R89,
    FALSE, N("Default case: Return NA()"),
    TRUE, NA()
)</f>
        <v>#N/A</v>
      </c>
      <c r="U89" s="81" t="e" cm="1">
        <f t="array" ref="U89">_xlfn.IFS(
    FALSE, N("Check if X1 shading is ON"),
    $U$48&lt;&gt;"x", NA(),
    FALSE, N("Check if case is 'LEFT' and x axis value less than z score"),
    AND($D$71 = "LEFT", $Q89 &lt; IF($H$71="", 0, $H$71)), $R89,
    FALSE, N("Check if case is 'RIGHT' and x axis value greater than z score"),
    AND($D$71 = "RIGHT", $Q89 &gt; IF($H$71="", 0, $H$71)), $R89,
    FALSE, N("Check if case is 'TWO' and both directions"),
    AND(
        $D$71 = "TWO",
        OR($Q89 &lt; -ABS($H$71), $Q89 &gt; ABS($H$71))
    ), $R89,
    FALSE, N("Default case: Return NA()"),
    TRUE, NA()
)</f>
        <v>#N/A</v>
      </c>
      <c r="V89" s="38"/>
      <c r="W89" s="23">
        <v>-0.83333333333333526</v>
      </c>
      <c r="X89" s="23">
        <v>0.11</v>
      </c>
      <c r="Y89" s="23">
        <f t="shared" si="15"/>
        <v>0.11</v>
      </c>
      <c r="Z89" s="23" t="str">
        <f t="shared" si="16"/>
        <v>x</v>
      </c>
    </row>
    <row r="90" spans="1:26" ht="17" x14ac:dyDescent="0.2">
      <c r="A90" s="41" t="str" cm="1">
        <f t="array" aca="1" ref="A90" ca="1">IFERROR(
    IF(
        OR(
            AND(ISNUMBER(INDIRECT("A2")), ISNUMBER(INDIRECT("B2")), INDIRECT("A2") &gt; 0, INDIRECT("B2") &gt; 0, INDIRECT("A2") = INDIRECT("B2")),
            AND(ISNUMBER(INDIRECT("B2")), ISNUMBER(INDIRECT("C2")), INDIRECT("B2") &gt; 0, INDIRECT("C2") &gt; 0, INDIRECT("B2") = INDIRECT("C2")),
            AND(ISNUMBER(INDIRECT("C2")), ISNUMBER(INDIRECT("D2")), INDIRECT("C2") &gt; 0, INDIRECT("D2") &gt; 0, INDIRECT("C2") = INDIRECT("D2")),
            AND(ISNUMBER(INDIRECT("D2")), ISNUMBER(INDIRECT("E2")), INDIRECT("D2") &gt; 0, INDIRECT("E2") &gt; 0, INDIRECT("D2") = INDIRECT("E2"))
        ),
        L61,
        "0"
    ),
    ""
)</f>
        <v>0</v>
      </c>
      <c r="B90" s="25">
        <v>0.15</v>
      </c>
      <c r="C90" s="41">
        <v>0</v>
      </c>
      <c r="D90" s="41" t="e">
        <f ca="1">IF(A90="x",B90,NA())</f>
        <v>#N/A</v>
      </c>
      <c r="E90" s="79">
        <f ca="1">RANDBETWEEN(1,10)</f>
        <v>10</v>
      </c>
      <c r="F90" s="112" t="s">
        <v>328</v>
      </c>
      <c r="G90" s="80" t="str" cm="1">
        <f t="array" aca="1" ref="G90" ca="1">INDEX(F90:F99,E90,1)</f>
        <v>YASS!</v>
      </c>
      <c r="H90" s="16"/>
      <c r="I90" s="16"/>
      <c r="J90" s="16"/>
      <c r="K90" s="38"/>
      <c r="L90" s="38"/>
      <c r="M90" s="38"/>
      <c r="N90" s="38"/>
      <c r="O90" s="38"/>
      <c r="P90" s="38"/>
      <c r="Q90" s="46">
        <f t="shared" si="5"/>
        <v>-1.3333333333333357</v>
      </c>
      <c r="R90" s="81">
        <f t="shared" si="6"/>
        <v>0.1640100746759931</v>
      </c>
      <c r="S90" s="81" t="e" cm="1">
        <f t="array" ref="S90">_xlfn.IFS(
    FALSE, N("Check if X1 shading is ON"),
    $S$48&lt;&gt;"x", NA(),
    FALSE, N("Check if case is 'LEFT' and x axis value less than z score"),
    AND($D$67 = "LEFT", $Q90 &lt; IF($H$67="", 0, $H$67)), $R90,
    FALSE, N("Check if case is 'RIGHT' and x axis value greater than z score"),
    AND($D$67 = "RIGHT", $Q90 &gt; IF($H$67="", 0, $H$67)), $R90,
    FALSE, N("Check if case is 'TWO' and both directions"),
    AND(
        $D$67 = "TWO",
        OR($Q90 &lt; -ABS($H$67), $Q90 &gt; ABS($H$68))
    ), $R90,
    FALSE, N("Default case: Return NA()"),
    TRUE, NA()
)</f>
        <v>#VALUE!</v>
      </c>
      <c r="T90" s="81" t="e" cm="1">
        <f t="array" ref="T90">_xlfn.IFS(
    FALSE, N("Check if X1 shading is ON"),
    $S$48&lt;&gt;"x", NA(),
    FALSE, N("Check if case is 'LEFT' and x axis value less than z score"),
    AND($D$68 = "LEFT", $Q90 &lt; IF($H$68="", 0, $H$68)), $R90,
    FALSE, N("Check if case is 'RIGHT' and x axis value greater than z score"),
    AND($D$68 = "RIGHT", $Q90 &gt; IF($H$68="", 0, $H$68)), $R90,
    FALSE, N("Default case: Return NA()"),
    TRUE, NA()
)</f>
        <v>#N/A</v>
      </c>
      <c r="U90" s="81" t="e" cm="1">
        <f t="array" ref="U90">_xlfn.IFS(
    FALSE, N("Check if X1 shading is ON"),
    $U$48&lt;&gt;"x", NA(),
    FALSE, N("Check if case is 'LEFT' and x axis value less than z score"),
    AND($D$71 = "LEFT", $Q90 &lt; IF($H$71="", 0, $H$71)), $R90,
    FALSE, N("Check if case is 'RIGHT' and x axis value greater than z score"),
    AND($D$71 = "RIGHT", $Q90 &gt; IF($H$71="", 0, $H$71)), $R90,
    FALSE, N("Check if case is 'TWO' and both directions"),
    AND(
        $D$71 = "TWO",
        OR($Q90 &lt; -ABS($H$71), $Q90 &gt; ABS($H$71))
    ), $R90,
    FALSE, N("Default case: Return NA()"),
    TRUE, NA()
)</f>
        <v>#N/A</v>
      </c>
      <c r="V90" s="38"/>
      <c r="W90" s="23">
        <v>-0.66666666666666874</v>
      </c>
      <c r="X90" s="23">
        <v>0.11</v>
      </c>
      <c r="Y90" s="23">
        <f t="shared" si="15"/>
        <v>0.11</v>
      </c>
      <c r="Z90" s="23" t="str">
        <f t="shared" si="16"/>
        <v>x</v>
      </c>
    </row>
    <row r="91" spans="1:26" ht="16" x14ac:dyDescent="0.2">
      <c r="A91" s="39"/>
      <c r="B91" s="23"/>
      <c r="C91" s="39"/>
      <c r="D91" s="39"/>
      <c r="E91" s="38"/>
      <c r="F91" s="113" t="s">
        <v>333</v>
      </c>
      <c r="G91" s="38"/>
      <c r="H91" s="16"/>
      <c r="I91" s="16"/>
      <c r="J91" s="16"/>
      <c r="K91" s="38"/>
      <c r="L91" s="38"/>
      <c r="M91" s="38"/>
      <c r="N91" s="38"/>
      <c r="O91" s="38"/>
      <c r="P91" s="38"/>
      <c r="Q91" s="46">
        <f t="shared" si="5"/>
        <v>-1.291666666666669</v>
      </c>
      <c r="R91" s="81">
        <f t="shared" si="6"/>
        <v>0.17322916253851786</v>
      </c>
      <c r="S91" s="81" t="e" cm="1">
        <f t="array" ref="S91">_xlfn.IFS(
    FALSE, N("Check if X1 shading is ON"),
    $S$48&lt;&gt;"x", NA(),
    FALSE, N("Check if case is 'LEFT' and x axis value less than z score"),
    AND($D$67 = "LEFT", $Q91 &lt; IF($H$67="", 0, $H$67)), $R91,
    FALSE, N("Check if case is 'RIGHT' and x axis value greater than z score"),
    AND($D$67 = "RIGHT", $Q91 &gt; IF($H$67="", 0, $H$67)), $R91,
    FALSE, N("Check if case is 'TWO' and both directions"),
    AND(
        $D$67 = "TWO",
        OR($Q91 &lt; -ABS($H$67), $Q91 &gt; ABS($H$68))
    ), $R91,
    FALSE, N("Default case: Return NA()"),
    TRUE, NA()
)</f>
        <v>#VALUE!</v>
      </c>
      <c r="T91" s="81" t="e" cm="1">
        <f t="array" ref="T91">_xlfn.IFS(
    FALSE, N("Check if X1 shading is ON"),
    $S$48&lt;&gt;"x", NA(),
    FALSE, N("Check if case is 'LEFT' and x axis value less than z score"),
    AND($D$68 = "LEFT", $Q91 &lt; IF($H$68="", 0, $H$68)), $R91,
    FALSE, N("Check if case is 'RIGHT' and x axis value greater than z score"),
    AND($D$68 = "RIGHT", $Q91 &gt; IF($H$68="", 0, $H$68)), $R91,
    FALSE, N("Default case: Return NA()"),
    TRUE, NA()
)</f>
        <v>#N/A</v>
      </c>
      <c r="U91" s="81" t="e" cm="1">
        <f t="array" ref="U91">_xlfn.IFS(
    FALSE, N("Check if X1 shading is ON"),
    $U$48&lt;&gt;"x", NA(),
    FALSE, N("Check if case is 'LEFT' and x axis value less than z score"),
    AND($D$71 = "LEFT", $Q91 &lt; IF($H$71="", 0, $H$71)), $R91,
    FALSE, N("Check if case is 'RIGHT' and x axis value greater than z score"),
    AND($D$71 = "RIGHT", $Q91 &gt; IF($H$71="", 0, $H$71)), $R91,
    FALSE, N("Check if case is 'TWO' and both directions"),
    AND(
        $D$71 = "TWO",
        OR($Q91 &lt; -ABS($H$71), $Q91 &gt; ABS($H$71))
    ), $R91,
    FALSE, N("Default case: Return NA()"),
    TRUE, NA()
)</f>
        <v>#N/A</v>
      </c>
      <c r="V91" s="38"/>
      <c r="W91" s="23">
        <v>-0.50000000000000222</v>
      </c>
      <c r="X91" s="23">
        <v>0.11</v>
      </c>
      <c r="Y91" s="23">
        <f t="shared" si="15"/>
        <v>0.11</v>
      </c>
      <c r="Z91" s="23" t="str">
        <f t="shared" si="16"/>
        <v>x</v>
      </c>
    </row>
    <row r="92" spans="1:26" ht="16" x14ac:dyDescent="0.2">
      <c r="A92" s="39"/>
      <c r="B92" s="16"/>
      <c r="C92" s="23"/>
      <c r="D92" s="39"/>
      <c r="E92" s="38"/>
      <c r="F92" s="113" t="s">
        <v>337</v>
      </c>
      <c r="G92" s="38"/>
      <c r="H92" s="16"/>
      <c r="I92" s="16"/>
      <c r="J92" s="16"/>
      <c r="K92" s="38"/>
      <c r="L92" s="38"/>
      <c r="M92" s="38"/>
      <c r="N92" s="38"/>
      <c r="O92" s="38"/>
      <c r="P92" s="38"/>
      <c r="Q92" s="46">
        <f t="shared" si="5"/>
        <v>-1.2500000000000022</v>
      </c>
      <c r="R92" s="81">
        <f t="shared" si="6"/>
        <v>0.18264908538902141</v>
      </c>
      <c r="S92" s="81" t="e" cm="1">
        <f t="array" ref="S92">_xlfn.IFS(
    FALSE, N("Check if X1 shading is ON"),
    $S$48&lt;&gt;"x", NA(),
    FALSE, N("Check if case is 'LEFT' and x axis value less than z score"),
    AND($D$67 = "LEFT", $Q92 &lt; IF($H$67="", 0, $H$67)), $R92,
    FALSE, N("Check if case is 'RIGHT' and x axis value greater than z score"),
    AND($D$67 = "RIGHT", $Q92 &gt; IF($H$67="", 0, $H$67)), $R92,
    FALSE, N("Check if case is 'TWO' and both directions"),
    AND(
        $D$67 = "TWO",
        OR($Q92 &lt; -ABS($H$67), $Q92 &gt; ABS($H$68))
    ), $R92,
    FALSE, N("Default case: Return NA()"),
    TRUE, NA()
)</f>
        <v>#VALUE!</v>
      </c>
      <c r="T92" s="81" t="e" cm="1">
        <f t="array" ref="T92">_xlfn.IFS(
    FALSE, N("Check if X1 shading is ON"),
    $S$48&lt;&gt;"x", NA(),
    FALSE, N("Check if case is 'LEFT' and x axis value less than z score"),
    AND($D$68 = "LEFT", $Q92 &lt; IF($H$68="", 0, $H$68)), $R92,
    FALSE, N("Check if case is 'RIGHT' and x axis value greater than z score"),
    AND($D$68 = "RIGHT", $Q92 &gt; IF($H$68="", 0, $H$68)), $R92,
    FALSE, N("Default case: Return NA()"),
    TRUE, NA()
)</f>
        <v>#N/A</v>
      </c>
      <c r="U92" s="81" t="e" cm="1">
        <f t="array" ref="U92">_xlfn.IFS(
    FALSE, N("Check if X1 shading is ON"),
    $U$48&lt;&gt;"x", NA(),
    FALSE, N("Check if case is 'LEFT' and x axis value less than z score"),
    AND($D$71 = "LEFT", $Q92 &lt; IF($H$71="", 0, $H$71)), $R92,
    FALSE, N("Check if case is 'RIGHT' and x axis value greater than z score"),
    AND($D$71 = "RIGHT", $Q92 &gt; IF($H$71="", 0, $H$71)), $R92,
    FALSE, N("Check if case is 'TWO' and both directions"),
    AND(
        $D$71 = "TWO",
        OR($Q92 &lt; -ABS($H$71), $Q92 &gt; ABS($H$71))
    ), $R92,
    FALSE, N("Default case: Return NA()"),
    TRUE, NA()
)</f>
        <v>#N/A</v>
      </c>
      <c r="V92" s="38"/>
      <c r="W92" s="23">
        <v>-0.33333333333333548</v>
      </c>
      <c r="X92" s="23">
        <v>0.11</v>
      </c>
      <c r="Y92" s="23">
        <f t="shared" si="15"/>
        <v>0.11</v>
      </c>
      <c r="Z92" s="23" t="str">
        <f t="shared" si="16"/>
        <v>x</v>
      </c>
    </row>
    <row r="93" spans="1:26" ht="16" x14ac:dyDescent="0.2">
      <c r="A93" s="39"/>
      <c r="B93" s="16"/>
      <c r="C93" s="23"/>
      <c r="D93" s="39"/>
      <c r="E93" s="38"/>
      <c r="F93" s="113" t="s">
        <v>341</v>
      </c>
      <c r="G93" s="38"/>
      <c r="H93" s="16"/>
      <c r="I93" s="16"/>
      <c r="J93" s="16"/>
      <c r="K93" s="38"/>
      <c r="L93" s="38"/>
      <c r="M93" s="38"/>
      <c r="N93" s="38"/>
      <c r="O93" s="38"/>
      <c r="P93" s="38"/>
      <c r="Q93" s="46">
        <f t="shared" si="5"/>
        <v>-1.2083333333333355</v>
      </c>
      <c r="R93" s="81">
        <f t="shared" si="6"/>
        <v>0.19224719608678109</v>
      </c>
      <c r="S93" s="81" t="e" cm="1">
        <f t="array" ref="S93">_xlfn.IFS(
    FALSE, N("Check if X1 shading is ON"),
    $S$48&lt;&gt;"x", NA(),
    FALSE, N("Check if case is 'LEFT' and x axis value less than z score"),
    AND($D$67 = "LEFT", $Q93 &lt; IF($H$67="", 0, $H$67)), $R93,
    FALSE, N("Check if case is 'RIGHT' and x axis value greater than z score"),
    AND($D$67 = "RIGHT", $Q93 &gt; IF($H$67="", 0, $H$67)), $R93,
    FALSE, N("Check if case is 'TWO' and both directions"),
    AND(
        $D$67 = "TWO",
        OR($Q93 &lt; -ABS($H$67), $Q93 &gt; ABS($H$68))
    ), $R93,
    FALSE, N("Default case: Return NA()"),
    TRUE, NA()
)</f>
        <v>#VALUE!</v>
      </c>
      <c r="T93" s="81" t="e" cm="1">
        <f t="array" ref="T93">_xlfn.IFS(
    FALSE, N("Check if X1 shading is ON"),
    $S$48&lt;&gt;"x", NA(),
    FALSE, N("Check if case is 'LEFT' and x axis value less than z score"),
    AND($D$68 = "LEFT", $Q93 &lt; IF($H$68="", 0, $H$68)), $R93,
    FALSE, N("Check if case is 'RIGHT' and x axis value greater than z score"),
    AND($D$68 = "RIGHT", $Q93 &gt; IF($H$68="", 0, $H$68)), $R93,
    FALSE, N("Default case: Return NA()"),
    TRUE, NA()
)</f>
        <v>#N/A</v>
      </c>
      <c r="U93" s="81" t="e" cm="1">
        <f t="array" ref="U93">_xlfn.IFS(
    FALSE, N("Check if X1 shading is ON"),
    $U$48&lt;&gt;"x", NA(),
    FALSE, N("Check if case is 'LEFT' and x axis value less than z score"),
    AND($D$71 = "LEFT", $Q93 &lt; IF($H$71="", 0, $H$71)), $R93,
    FALSE, N("Check if case is 'RIGHT' and x axis value greater than z score"),
    AND($D$71 = "RIGHT", $Q93 &gt; IF($H$71="", 0, $H$71)), $R93,
    FALSE, N("Check if case is 'TWO' and both directions"),
    AND(
        $D$71 = "TWO",
        OR($Q93 &lt; -ABS($H$71), $Q93 &gt; ABS($H$71))
    ), $R93,
    FALSE, N("Default case: Return NA()"),
    TRUE, NA()
)</f>
        <v>#N/A</v>
      </c>
      <c r="V93" s="38"/>
      <c r="W93" s="23">
        <v>-0.16666666666666879</v>
      </c>
      <c r="X93" s="23">
        <v>0.11</v>
      </c>
      <c r="Y93" s="23">
        <f t="shared" si="15"/>
        <v>0.11</v>
      </c>
      <c r="Z93" s="23" t="str">
        <f t="shared" si="16"/>
        <v>x</v>
      </c>
    </row>
    <row r="94" spans="1:26" ht="16" x14ac:dyDescent="0.2">
      <c r="A94" s="39"/>
      <c r="B94" s="16"/>
      <c r="C94" s="23"/>
      <c r="D94" s="39"/>
      <c r="E94" s="38"/>
      <c r="F94" s="113" t="s">
        <v>343</v>
      </c>
      <c r="G94" s="38"/>
      <c r="H94" s="16"/>
      <c r="I94" s="16"/>
      <c r="J94" s="16"/>
      <c r="K94" s="38"/>
      <c r="L94" s="38"/>
      <c r="M94" s="38"/>
      <c r="N94" s="38"/>
      <c r="O94" s="38"/>
      <c r="P94" s="38"/>
      <c r="Q94" s="46">
        <f t="shared" si="5"/>
        <v>-1.1666666666666687</v>
      </c>
      <c r="R94" s="81">
        <f t="shared" si="6"/>
        <v>0.20199868555405839</v>
      </c>
      <c r="S94" s="81" t="e" cm="1">
        <f t="array" ref="S94">_xlfn.IFS(
    FALSE, N("Check if X1 shading is ON"),
    $S$48&lt;&gt;"x", NA(),
    FALSE, N("Check if case is 'LEFT' and x axis value less than z score"),
    AND($D$67 = "LEFT", $Q94 &lt; IF($H$67="", 0, $H$67)), $R94,
    FALSE, N("Check if case is 'RIGHT' and x axis value greater than z score"),
    AND($D$67 = "RIGHT", $Q94 &gt; IF($H$67="", 0, $H$67)), $R94,
    FALSE, N("Check if case is 'TWO' and both directions"),
    AND(
        $D$67 = "TWO",
        OR($Q94 &lt; -ABS($H$67), $Q94 &gt; ABS($H$68))
    ), $R94,
    FALSE, N("Default case: Return NA()"),
    TRUE, NA()
)</f>
        <v>#VALUE!</v>
      </c>
      <c r="T94" s="81" t="e" cm="1">
        <f t="array" ref="T94">_xlfn.IFS(
    FALSE, N("Check if X1 shading is ON"),
    $S$48&lt;&gt;"x", NA(),
    FALSE, N("Check if case is 'LEFT' and x axis value less than z score"),
    AND($D$68 = "LEFT", $Q94 &lt; IF($H$68="", 0, $H$68)), $R94,
    FALSE, N("Check if case is 'RIGHT' and x axis value greater than z score"),
    AND($D$68 = "RIGHT", $Q94 &gt; IF($H$68="", 0, $H$68)), $R94,
    FALSE, N("Default case: Return NA()"),
    TRUE, NA()
)</f>
        <v>#N/A</v>
      </c>
      <c r="U94" s="81" t="e" cm="1">
        <f t="array" ref="U94">_xlfn.IFS(
    FALSE, N("Check if X1 shading is ON"),
    $U$48&lt;&gt;"x", NA(),
    FALSE, N("Check if case is 'LEFT' and x axis value less than z score"),
    AND($D$71 = "LEFT", $Q94 &lt; IF($H$71="", 0, $H$71)), $R94,
    FALSE, N("Check if case is 'RIGHT' and x axis value greater than z score"),
    AND($D$71 = "RIGHT", $Q94 &gt; IF($H$71="", 0, $H$71)), $R94,
    FALSE, N("Check if case is 'TWO' and both directions"),
    AND(
        $D$71 = "TWO",
        OR($Q94 &lt; -ABS($H$71), $Q94 &gt; ABS($H$71))
    ), $R94,
    FALSE, N("Default case: Return NA()"),
    TRUE, NA()
)</f>
        <v>#N/A</v>
      </c>
      <c r="V94" s="38"/>
      <c r="W94" s="23">
        <v>0.16666666666666449</v>
      </c>
      <c r="X94" s="23">
        <v>0.11</v>
      </c>
      <c r="Y94" s="23">
        <f t="shared" si="15"/>
        <v>0.11</v>
      </c>
      <c r="Z94" s="23" t="str">
        <f t="shared" si="16"/>
        <v>x</v>
      </c>
    </row>
    <row r="95" spans="1:26" ht="16" x14ac:dyDescent="0.2">
      <c r="A95" s="39"/>
      <c r="B95" s="16"/>
      <c r="C95" s="23"/>
      <c r="D95" s="39"/>
      <c r="E95" s="38"/>
      <c r="F95" s="113" t="s">
        <v>347</v>
      </c>
      <c r="G95" s="38"/>
      <c r="H95" s="16"/>
      <c r="I95" s="16"/>
      <c r="J95" s="16"/>
      <c r="K95" s="38"/>
      <c r="L95" s="38"/>
      <c r="M95" s="38"/>
      <c r="N95" s="38"/>
      <c r="O95" s="38"/>
      <c r="P95" s="38"/>
      <c r="Q95" s="46">
        <f t="shared" si="5"/>
        <v>-1.125000000000002</v>
      </c>
      <c r="R95" s="81">
        <f t="shared" si="6"/>
        <v>0.21187664577569898</v>
      </c>
      <c r="S95" s="81" t="e" cm="1">
        <f t="array" ref="S95">_xlfn.IFS(
    FALSE, N("Check if X1 shading is ON"),
    $S$48&lt;&gt;"x", NA(),
    FALSE, N("Check if case is 'LEFT' and x axis value less than z score"),
    AND($D$67 = "LEFT", $Q95 &lt; IF($H$67="", 0, $H$67)), $R95,
    FALSE, N("Check if case is 'RIGHT' and x axis value greater than z score"),
    AND($D$67 = "RIGHT", $Q95 &gt; IF($H$67="", 0, $H$67)), $R95,
    FALSE, N("Check if case is 'TWO' and both directions"),
    AND(
        $D$67 = "TWO",
        OR($Q95 &lt; -ABS($H$67), $Q95 &gt; ABS($H$68))
    ), $R95,
    FALSE, N("Default case: Return NA()"),
    TRUE, NA()
)</f>
        <v>#VALUE!</v>
      </c>
      <c r="T95" s="81" t="e" cm="1">
        <f t="array" ref="T95">_xlfn.IFS(
    FALSE, N("Check if X1 shading is ON"),
    $S$48&lt;&gt;"x", NA(),
    FALSE, N("Check if case is 'LEFT' and x axis value less than z score"),
    AND($D$68 = "LEFT", $Q95 &lt; IF($H$68="", 0, $H$68)), $R95,
    FALSE, N("Check if case is 'RIGHT' and x axis value greater than z score"),
    AND($D$68 = "RIGHT", $Q95 &gt; IF($H$68="", 0, $H$68)), $R95,
    FALSE, N("Default case: Return NA()"),
    TRUE, NA()
)</f>
        <v>#N/A</v>
      </c>
      <c r="U95" s="81" t="e" cm="1">
        <f t="array" ref="U95">_xlfn.IFS(
    FALSE, N("Check if X1 shading is ON"),
    $U$48&lt;&gt;"x", NA(),
    FALSE, N("Check if case is 'LEFT' and x axis value less than z score"),
    AND($D$71 = "LEFT", $Q95 &lt; IF($H$71="", 0, $H$71)), $R95,
    FALSE, N("Check if case is 'RIGHT' and x axis value greater than z score"),
    AND($D$71 = "RIGHT", $Q95 &gt; IF($H$71="", 0, $H$71)), $R95,
    FALSE, N("Check if case is 'TWO' and both directions"),
    AND(
        $D$71 = "TWO",
        OR($Q95 &lt; -ABS($H$71), $Q95 &gt; ABS($H$71))
    ), $R95,
    FALSE, N("Default case: Return NA()"),
    TRUE, NA()
)</f>
        <v>#N/A</v>
      </c>
      <c r="V95" s="38"/>
      <c r="W95" s="23">
        <v>0.33333333333333115</v>
      </c>
      <c r="X95" s="23">
        <v>0.11</v>
      </c>
      <c r="Y95" s="23">
        <f t="shared" si="15"/>
        <v>0.11</v>
      </c>
      <c r="Z95" s="23" t="str">
        <f t="shared" si="16"/>
        <v>x</v>
      </c>
    </row>
    <row r="96" spans="1:26" ht="16" x14ac:dyDescent="0.2">
      <c r="A96" s="39"/>
      <c r="B96" s="23"/>
      <c r="C96" s="23"/>
      <c r="D96" s="39"/>
      <c r="E96" s="38"/>
      <c r="F96" s="113" t="s">
        <v>350</v>
      </c>
      <c r="G96" s="38"/>
      <c r="H96" s="16"/>
      <c r="I96" s="16"/>
      <c r="J96" s="16"/>
      <c r="K96" s="38"/>
      <c r="L96" s="38"/>
      <c r="M96" s="38"/>
      <c r="N96" s="38"/>
      <c r="O96" s="38"/>
      <c r="P96" s="38"/>
      <c r="Q96" s="46">
        <f t="shared" si="5"/>
        <v>-1.0833333333333353</v>
      </c>
      <c r="R96" s="81">
        <f t="shared" si="6"/>
        <v>0.22185215470573549</v>
      </c>
      <c r="S96" s="81" t="e" cm="1">
        <f t="array" ref="S96">_xlfn.IFS(
    FALSE, N("Check if X1 shading is ON"),
    $S$48&lt;&gt;"x", NA(),
    FALSE, N("Check if case is 'LEFT' and x axis value less than z score"),
    AND($D$67 = "LEFT", $Q96 &lt; IF($H$67="", 0, $H$67)), $R96,
    FALSE, N("Check if case is 'RIGHT' and x axis value greater than z score"),
    AND($D$67 = "RIGHT", $Q96 &gt; IF($H$67="", 0, $H$67)), $R96,
    FALSE, N("Check if case is 'TWO' and both directions"),
    AND(
        $D$67 = "TWO",
        OR($Q96 &lt; -ABS($H$67), $Q96 &gt; ABS($H$68))
    ), $R96,
    FALSE, N("Default case: Return NA()"),
    TRUE, NA()
)</f>
        <v>#VALUE!</v>
      </c>
      <c r="T96" s="81" t="e" cm="1">
        <f t="array" ref="T96">_xlfn.IFS(
    FALSE, N("Check if X1 shading is ON"),
    $S$48&lt;&gt;"x", NA(),
    FALSE, N("Check if case is 'LEFT' and x axis value less than z score"),
    AND($D$68 = "LEFT", $Q96 &lt; IF($H$68="", 0, $H$68)), $R96,
    FALSE, N("Check if case is 'RIGHT' and x axis value greater than z score"),
    AND($D$68 = "RIGHT", $Q96 &gt; IF($H$68="", 0, $H$68)), $R96,
    FALSE, N("Default case: Return NA()"),
    TRUE, NA()
)</f>
        <v>#N/A</v>
      </c>
      <c r="U96" s="81" t="e" cm="1">
        <f t="array" ref="U96">_xlfn.IFS(
    FALSE, N("Check if X1 shading is ON"),
    $U$48&lt;&gt;"x", NA(),
    FALSE, N("Check if case is 'LEFT' and x axis value less than z score"),
    AND($D$71 = "LEFT", $Q96 &lt; IF($H$71="", 0, $H$71)), $R96,
    FALSE, N("Check if case is 'RIGHT' and x axis value greater than z score"),
    AND($D$71 = "RIGHT", $Q96 &gt; IF($H$71="", 0, $H$71)), $R96,
    FALSE, N("Check if case is 'TWO' and both directions"),
    AND(
        $D$71 = "TWO",
        OR($Q96 &lt; -ABS($H$71), $Q96 &gt; ABS($H$71))
    ), $R96,
    FALSE, N("Default case: Return NA()"),
    TRUE, NA()
)</f>
        <v>#N/A</v>
      </c>
      <c r="V96" s="38"/>
      <c r="W96" s="23">
        <v>0.49999999999999789</v>
      </c>
      <c r="X96" s="23">
        <v>0.11</v>
      </c>
      <c r="Y96" s="23">
        <f t="shared" si="15"/>
        <v>0.11</v>
      </c>
      <c r="Z96" s="23" t="str">
        <f t="shared" si="16"/>
        <v>x</v>
      </c>
    </row>
    <row r="97" spans="1:26" ht="16" x14ac:dyDescent="0.2">
      <c r="A97" s="39"/>
      <c r="B97" s="23"/>
      <c r="C97" s="23"/>
      <c r="D97" s="39"/>
      <c r="E97" s="38"/>
      <c r="F97" s="113" t="s">
        <v>353</v>
      </c>
      <c r="G97" s="38"/>
      <c r="H97" s="16"/>
      <c r="I97" s="16"/>
      <c r="J97" s="16"/>
      <c r="K97" s="38"/>
      <c r="L97" s="38"/>
      <c r="M97" s="38"/>
      <c r="N97" s="38"/>
      <c r="O97" s="38"/>
      <c r="P97" s="38"/>
      <c r="Q97" s="46">
        <f t="shared" si="5"/>
        <v>-1.0416666666666685</v>
      </c>
      <c r="R97" s="81">
        <f t="shared" si="6"/>
        <v>0.23189438328624226</v>
      </c>
      <c r="S97" s="81" t="e" cm="1">
        <f t="array" ref="S97">_xlfn.IFS(
    FALSE, N("Check if X1 shading is ON"),
    $S$48&lt;&gt;"x", NA(),
    FALSE, N("Check if case is 'LEFT' and x axis value less than z score"),
    AND($D$67 = "LEFT", $Q97 &lt; IF($H$67="", 0, $H$67)), $R97,
    FALSE, N("Check if case is 'RIGHT' and x axis value greater than z score"),
    AND($D$67 = "RIGHT", $Q97 &gt; IF($H$67="", 0, $H$67)), $R97,
    FALSE, N("Check if case is 'TWO' and both directions"),
    AND(
        $D$67 = "TWO",
        OR($Q97 &lt; -ABS($H$67), $Q97 &gt; ABS($H$68))
    ), $R97,
    FALSE, N("Default case: Return NA()"),
    TRUE, NA()
)</f>
        <v>#VALUE!</v>
      </c>
      <c r="T97" s="81" t="e" cm="1">
        <f t="array" ref="T97">_xlfn.IFS(
    FALSE, N("Check if X1 shading is ON"),
    $S$48&lt;&gt;"x", NA(),
    FALSE, N("Check if case is 'LEFT' and x axis value less than z score"),
    AND($D$68 = "LEFT", $Q97 &lt; IF($H$68="", 0, $H$68)), $R97,
    FALSE, N("Check if case is 'RIGHT' and x axis value greater than z score"),
    AND($D$68 = "RIGHT", $Q97 &gt; IF($H$68="", 0, $H$68)), $R97,
    FALSE, N("Default case: Return NA()"),
    TRUE, NA()
)</f>
        <v>#N/A</v>
      </c>
      <c r="U97" s="81" t="e" cm="1">
        <f t="array" ref="U97">_xlfn.IFS(
    FALSE, N("Check if X1 shading is ON"),
    $U$48&lt;&gt;"x", NA(),
    FALSE, N("Check if case is 'LEFT' and x axis value less than z score"),
    AND($D$71 = "LEFT", $Q97 &lt; IF($H$71="", 0, $H$71)), $R97,
    FALSE, N("Check if case is 'RIGHT' and x axis value greater than z score"),
    AND($D$71 = "RIGHT", $Q97 &gt; IF($H$71="", 0, $H$71)), $R97,
    FALSE, N("Check if case is 'TWO' and both directions"),
    AND(
        $D$71 = "TWO",
        OR($Q97 &lt; -ABS($H$71), $Q97 &gt; ABS($H$71))
    ), $R97,
    FALSE, N("Default case: Return NA()"),
    TRUE, NA()
)</f>
        <v>#N/A</v>
      </c>
      <c r="V97" s="38"/>
      <c r="W97" s="23">
        <v>0.66666666666666441</v>
      </c>
      <c r="X97" s="23">
        <v>0.11</v>
      </c>
      <c r="Y97" s="23">
        <f t="shared" si="15"/>
        <v>0.11</v>
      </c>
      <c r="Z97" s="23" t="str">
        <f t="shared" si="16"/>
        <v>x</v>
      </c>
    </row>
    <row r="98" spans="1:26" ht="16" x14ac:dyDescent="0.2">
      <c r="A98" s="39"/>
      <c r="B98" s="23"/>
      <c r="C98" s="23"/>
      <c r="D98" s="39"/>
      <c r="E98" s="38"/>
      <c r="F98" s="113" t="s">
        <v>355</v>
      </c>
      <c r="G98" s="38"/>
      <c r="H98" s="16"/>
      <c r="I98" s="16"/>
      <c r="J98" s="16"/>
      <c r="K98" s="38"/>
      <c r="L98" s="38"/>
      <c r="M98" s="38"/>
      <c r="N98" s="38"/>
      <c r="O98" s="38"/>
      <c r="P98" s="38"/>
      <c r="Q98" s="46">
        <f t="shared" si="5"/>
        <v>-1.0000000000000018</v>
      </c>
      <c r="R98" s="81">
        <f t="shared" si="6"/>
        <v>0.24197072451914292</v>
      </c>
      <c r="S98" s="81" t="e" cm="1">
        <f t="array" ref="S98">_xlfn.IFS(
    FALSE, N("Check if X1 shading is ON"),
    $S$48&lt;&gt;"x", NA(),
    FALSE, N("Check if case is 'LEFT' and x axis value less than z score"),
    AND($D$67 = "LEFT", $Q98 &lt; IF($H$67="", 0, $H$67)), $R98,
    FALSE, N("Check if case is 'RIGHT' and x axis value greater than z score"),
    AND($D$67 = "RIGHT", $Q98 &gt; IF($H$67="", 0, $H$67)), $R98,
    FALSE, N("Check if case is 'TWO' and both directions"),
    AND(
        $D$67 = "TWO",
        OR($Q98 &lt; -ABS($H$67), $Q98 &gt; ABS($H$68))
    ), $R98,
    FALSE, N("Default case: Return NA()"),
    TRUE, NA()
)</f>
        <v>#VALUE!</v>
      </c>
      <c r="T98" s="81" t="e" cm="1">
        <f t="array" ref="T98">_xlfn.IFS(
    FALSE, N("Check if X1 shading is ON"),
    $S$48&lt;&gt;"x", NA(),
    FALSE, N("Check if case is 'LEFT' and x axis value less than z score"),
    AND($D$68 = "LEFT", $Q98 &lt; IF($H$68="", 0, $H$68)), $R98,
    FALSE, N("Check if case is 'RIGHT' and x axis value greater than z score"),
    AND($D$68 = "RIGHT", $Q98 &gt; IF($H$68="", 0, $H$68)), $R98,
    FALSE, N("Default case: Return NA()"),
    TRUE, NA()
)</f>
        <v>#N/A</v>
      </c>
      <c r="U98" s="81" t="e" cm="1">
        <f t="array" ref="U98">_xlfn.IFS(
    FALSE, N("Check if X1 shading is ON"),
    $U$48&lt;&gt;"x", NA(),
    FALSE, N("Check if case is 'LEFT' and x axis value less than z score"),
    AND($D$71 = "LEFT", $Q98 &lt; IF($H$71="", 0, $H$71)), $R98,
    FALSE, N("Check if case is 'RIGHT' and x axis value greater than z score"),
    AND($D$71 = "RIGHT", $Q98 &gt; IF($H$71="", 0, $H$71)), $R98,
    FALSE, N("Check if case is 'TWO' and both directions"),
    AND(
        $D$71 = "TWO",
        OR($Q98 &lt; -ABS($H$71), $Q98 &gt; ABS($H$71))
    ), $R98,
    FALSE, N("Default case: Return NA()"),
    TRUE, NA()
)</f>
        <v>#N/A</v>
      </c>
      <c r="V98" s="38"/>
      <c r="W98" s="23">
        <v>0.83333333333333093</v>
      </c>
      <c r="X98" s="23">
        <v>0.11</v>
      </c>
      <c r="Y98" s="23">
        <f t="shared" si="15"/>
        <v>0.11</v>
      </c>
      <c r="Z98" s="23" t="str">
        <f t="shared" si="16"/>
        <v>x</v>
      </c>
    </row>
    <row r="99" spans="1:26" ht="16" x14ac:dyDescent="0.2">
      <c r="A99" s="39"/>
      <c r="B99" s="23"/>
      <c r="C99" s="23"/>
      <c r="D99" s="39"/>
      <c r="E99" s="38"/>
      <c r="F99" s="113" t="s">
        <v>357</v>
      </c>
      <c r="G99" s="38"/>
      <c r="H99" s="16"/>
      <c r="I99" s="16"/>
      <c r="J99" s="16"/>
      <c r="K99" s="38"/>
      <c r="L99" s="38"/>
      <c r="M99" s="38"/>
      <c r="N99" s="38"/>
      <c r="O99" s="38"/>
      <c r="P99" s="38"/>
      <c r="Q99" s="46">
        <f t="shared" si="5"/>
        <v>-0.95833333333333515</v>
      </c>
      <c r="R99" s="81">
        <f t="shared" si="6"/>
        <v>0.25204694425504476</v>
      </c>
      <c r="S99" s="81" t="e" cm="1">
        <f t="array" ref="S99">_xlfn.IFS(
    FALSE, N("Check if X1 shading is ON"),
    $S$48&lt;&gt;"x", NA(),
    FALSE, N("Check if case is 'LEFT' and x axis value less than z score"),
    AND($D$67 = "LEFT", $Q99 &lt; IF($H$67="", 0, $H$67)), $R99,
    FALSE, N("Check if case is 'RIGHT' and x axis value greater than z score"),
    AND($D$67 = "RIGHT", $Q99 &gt; IF($H$67="", 0, $H$67)), $R99,
    FALSE, N("Check if case is 'TWO' and both directions"),
    AND(
        $D$67 = "TWO",
        OR($Q99 &lt; -ABS($H$67), $Q99 &gt; ABS($H$68))
    ), $R99,
    FALSE, N("Default case: Return NA()"),
    TRUE, NA()
)</f>
        <v>#VALUE!</v>
      </c>
      <c r="T99" s="81" t="e" cm="1">
        <f t="array" ref="T99">_xlfn.IFS(
    FALSE, N("Check if X1 shading is ON"),
    $S$48&lt;&gt;"x", NA(),
    FALSE, N("Check if case is 'LEFT' and x axis value less than z score"),
    AND($D$68 = "LEFT", $Q99 &lt; IF($H$68="", 0, $H$68)), $R99,
    FALSE, N("Check if case is 'RIGHT' and x axis value greater than z score"),
    AND($D$68 = "RIGHT", $Q99 &gt; IF($H$68="", 0, $H$68)), $R99,
    FALSE, N("Default case: Return NA()"),
    TRUE, NA()
)</f>
        <v>#N/A</v>
      </c>
      <c r="U99" s="81" t="e" cm="1">
        <f t="array" ref="U99">_xlfn.IFS(
    FALSE, N("Check if X1 shading is ON"),
    $U$48&lt;&gt;"x", NA(),
    FALSE, N("Check if case is 'LEFT' and x axis value less than z score"),
    AND($D$71 = "LEFT", $Q99 &lt; IF($H$71="", 0, $H$71)), $R99,
    FALSE, N("Check if case is 'RIGHT' and x axis value greater than z score"),
    AND($D$71 = "RIGHT", $Q99 &gt; IF($H$71="", 0, $H$71)), $R99,
    FALSE, N("Check if case is 'TWO' and both directions"),
    AND(
        $D$71 = "TWO",
        OR($Q99 &lt; -ABS($H$71), $Q99 &gt; ABS($H$71))
    ), $R99,
    FALSE, N("Default case: Return NA()"),
    TRUE, NA()
)</f>
        <v>#N/A</v>
      </c>
      <c r="V99" s="38"/>
      <c r="W99" s="23">
        <v>1.1666666666666643</v>
      </c>
      <c r="X99" s="23">
        <v>0.11</v>
      </c>
      <c r="Y99" s="23">
        <f t="shared" si="15"/>
        <v>0.11</v>
      </c>
      <c r="Z99" s="23" t="str">
        <f t="shared" si="16"/>
        <v>x</v>
      </c>
    </row>
    <row r="100" spans="1:26" ht="16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38"/>
      <c r="K100" s="38"/>
      <c r="L100" s="38"/>
      <c r="M100" s="38"/>
      <c r="N100" s="38"/>
      <c r="O100" s="38"/>
      <c r="P100" s="38"/>
      <c r="Q100" s="46">
        <f t="shared" si="5"/>
        <v>-0.91666666666666852</v>
      </c>
      <c r="R100" s="81">
        <f t="shared" si="6"/>
        <v>0.262087353078301</v>
      </c>
      <c r="S100" s="81" t="e" cm="1">
        <f t="array" ref="S100">_xlfn.IFS(
    FALSE, N("Check if X1 shading is ON"),
    $S$48&lt;&gt;"x", NA(),
    FALSE, N("Check if case is 'LEFT' and x axis value less than z score"),
    AND($D$67 = "LEFT", $Q100 &lt; IF($H$67="", 0, $H$67)), $R100,
    FALSE, N("Check if case is 'RIGHT' and x axis value greater than z score"),
    AND($D$67 = "RIGHT", $Q100 &gt; IF($H$67="", 0, $H$67)), $R100,
    FALSE, N("Check if case is 'TWO' and both directions"),
    AND(
        $D$67 = "TWO",
        OR($Q100 &lt; -ABS($H$67), $Q100 &gt; ABS($H$68))
    ), $R100,
    FALSE, N("Default case: Return NA()"),
    TRUE, NA()
)</f>
        <v>#VALUE!</v>
      </c>
      <c r="T100" s="81" t="e" cm="1">
        <f t="array" ref="T100">_xlfn.IFS(
    FALSE, N("Check if X1 shading is ON"),
    $S$48&lt;&gt;"x", NA(),
    FALSE, N("Check if case is 'LEFT' and x axis value less than z score"),
    AND($D$68 = "LEFT", $Q100 &lt; IF($H$68="", 0, $H$68)), $R100,
    FALSE, N("Check if case is 'RIGHT' and x axis value greater than z score"),
    AND($D$68 = "RIGHT", $Q100 &gt; IF($H$68="", 0, $H$68)), $R100,
    FALSE, N("Default case: Return NA()"),
    TRUE, NA()
)</f>
        <v>#N/A</v>
      </c>
      <c r="U100" s="81" t="e" cm="1">
        <f t="array" ref="U100">_xlfn.IFS(
    FALSE, N("Check if X1 shading is ON"),
    $U$48&lt;&gt;"x", NA(),
    FALSE, N("Check if case is 'LEFT' and x axis value less than z score"),
    AND($D$71 = "LEFT", $Q100 &lt; IF($H$71="", 0, $H$71)), $R100,
    FALSE, N("Check if case is 'RIGHT' and x axis value greater than z score"),
    AND($D$71 = "RIGHT", $Q100 &gt; IF($H$71="", 0, $H$71)), $R100,
    FALSE, N("Check if case is 'TWO' and both directions"),
    AND(
        $D$71 = "TWO",
        OR($Q100 &lt; -ABS($H$71), $Q100 &gt; ABS($H$71))
    ), $R100,
    FALSE, N("Default case: Return NA()"),
    TRUE, NA()
)</f>
        <v>#N/A</v>
      </c>
      <c r="V100" s="38"/>
      <c r="W100" s="23">
        <v>1.3333333333333313</v>
      </c>
      <c r="X100" s="23">
        <v>0.11</v>
      </c>
      <c r="Y100" s="23">
        <f t="shared" si="15"/>
        <v>0.11</v>
      </c>
      <c r="Z100" s="23" t="str">
        <f t="shared" si="16"/>
        <v>x</v>
      </c>
    </row>
    <row r="101" spans="1:26" ht="16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38"/>
      <c r="K101" s="38"/>
      <c r="L101" s="38"/>
      <c r="M101" s="38"/>
      <c r="N101" s="38"/>
      <c r="O101" s="38"/>
      <c r="P101" s="38"/>
      <c r="Q101" s="46">
        <f t="shared" si="5"/>
        <v>-0.87500000000000189</v>
      </c>
      <c r="R101" s="81">
        <f t="shared" si="6"/>
        <v>0.27205499837854308</v>
      </c>
      <c r="S101" s="81" t="e" cm="1">
        <f t="array" ref="S101">_xlfn.IFS(
    FALSE, N("Check if X1 shading is ON"),
    $S$48&lt;&gt;"x", NA(),
    FALSE, N("Check if case is 'LEFT' and x axis value less than z score"),
    AND($D$67 = "LEFT", $Q101 &lt; IF($H$67="", 0, $H$67)), $R101,
    FALSE, N("Check if case is 'RIGHT' and x axis value greater than z score"),
    AND($D$67 = "RIGHT", $Q101 &gt; IF($H$67="", 0, $H$67)), $R101,
    FALSE, N("Check if case is 'TWO' and both directions"),
    AND(
        $D$67 = "TWO",
        OR($Q101 &lt; -ABS($H$67), $Q101 &gt; ABS($H$68))
    ), $R101,
    FALSE, N("Default case: Return NA()"),
    TRUE, NA()
)</f>
        <v>#VALUE!</v>
      </c>
      <c r="T101" s="81" t="e" cm="1">
        <f t="array" ref="T101">_xlfn.IFS(
    FALSE, N("Check if X1 shading is ON"),
    $S$48&lt;&gt;"x", NA(),
    FALSE, N("Check if case is 'LEFT' and x axis value less than z score"),
    AND($D$68 = "LEFT", $Q101 &lt; IF($H$68="", 0, $H$68)), $R101,
    FALSE, N("Check if case is 'RIGHT' and x axis value greater than z score"),
    AND($D$68 = "RIGHT", $Q101 &gt; IF($H$68="", 0, $H$68)), $R101,
    FALSE, N("Default case: Return NA()"),
    TRUE, NA()
)</f>
        <v>#N/A</v>
      </c>
      <c r="U101" s="81" t="e" cm="1">
        <f t="array" ref="U101">_xlfn.IFS(
    FALSE, N("Check if X1 shading is ON"),
    $U$48&lt;&gt;"x", NA(),
    FALSE, N("Check if case is 'LEFT' and x axis value less than z score"),
    AND($D$71 = "LEFT", $Q101 &lt; IF($H$71="", 0, $H$71)), $R101,
    FALSE, N("Check if case is 'RIGHT' and x axis value greater than z score"),
    AND($D$71 = "RIGHT", $Q101 &gt; IF($H$71="", 0, $H$71)), $R101,
    FALSE, N("Check if case is 'TWO' and both directions"),
    AND(
        $D$71 = "TWO",
        OR($Q101 &lt; -ABS($H$71), $Q101 &gt; ABS($H$71))
    ), $R101,
    FALSE, N("Default case: Return NA()"),
    TRUE, NA()
)</f>
        <v>#N/A</v>
      </c>
      <c r="V101" s="38"/>
      <c r="W101" s="23">
        <v>1.4999999999999982</v>
      </c>
      <c r="X101" s="23">
        <v>0.11</v>
      </c>
      <c r="Y101" s="23">
        <f t="shared" si="15"/>
        <v>0.11</v>
      </c>
      <c r="Z101" s="23" t="str">
        <f t="shared" si="16"/>
        <v>x</v>
      </c>
    </row>
    <row r="102" spans="1:26" ht="16" x14ac:dyDescent="0.2">
      <c r="A102" s="62" t="s">
        <v>366</v>
      </c>
      <c r="B102" s="63"/>
      <c r="C102" s="63"/>
      <c r="D102" s="64" t="str">
        <f>IF(
    AND(
        $D$67 &lt;&gt; "TWO",
        L53 = "x"
    ),
    "x",
    0
)</f>
        <v>x</v>
      </c>
      <c r="E102" s="124"/>
      <c r="F102" s="63"/>
      <c r="G102" s="64" t="str">
        <f>L55</f>
        <v>x</v>
      </c>
      <c r="H102" s="64" t="str">
        <f>L56</f>
        <v>x</v>
      </c>
      <c r="I102" s="64" t="str">
        <f>L57</f>
        <v>x</v>
      </c>
      <c r="J102" s="65"/>
      <c r="K102" s="38"/>
      <c r="L102" s="38"/>
      <c r="M102" s="38"/>
      <c r="N102" s="38"/>
      <c r="O102" s="38"/>
      <c r="P102" s="38"/>
      <c r="Q102" s="46">
        <f t="shared" si="5"/>
        <v>-0.83333333333333526</v>
      </c>
      <c r="R102" s="81">
        <f t="shared" si="6"/>
        <v>0.2819118754103021</v>
      </c>
      <c r="S102" s="81" t="e" cm="1">
        <f t="array" ref="S102">_xlfn.IFS(
    FALSE, N("Check if X1 shading is ON"),
    $S$48&lt;&gt;"x", NA(),
    FALSE, N("Check if case is 'LEFT' and x axis value less than z score"),
    AND($D$67 = "LEFT", $Q102 &lt; IF($H$67="", 0, $H$67)), $R102,
    FALSE, N("Check if case is 'RIGHT' and x axis value greater than z score"),
    AND($D$67 = "RIGHT", $Q102 &gt; IF($H$67="", 0, $H$67)), $R102,
    FALSE, N("Check if case is 'TWO' and both directions"),
    AND(
        $D$67 = "TWO",
        OR($Q102 &lt; -ABS($H$67), $Q102 &gt; ABS($H$68))
    ), $R102,
    FALSE, N("Default case: Return NA()"),
    TRUE, NA()
)</f>
        <v>#VALUE!</v>
      </c>
      <c r="T102" s="81" t="e" cm="1">
        <f t="array" ref="T102">_xlfn.IFS(
    FALSE, N("Check if X1 shading is ON"),
    $S$48&lt;&gt;"x", NA(),
    FALSE, N("Check if case is 'LEFT' and x axis value less than z score"),
    AND($D$68 = "LEFT", $Q102 &lt; IF($H$68="", 0, $H$68)), $R102,
    FALSE, N("Check if case is 'RIGHT' and x axis value greater than z score"),
    AND($D$68 = "RIGHT", $Q102 &gt; IF($H$68="", 0, $H$68)), $R102,
    FALSE, N("Default case: Return NA()"),
    TRUE, NA()
)</f>
        <v>#N/A</v>
      </c>
      <c r="U102" s="81" t="e" cm="1">
        <f t="array" ref="U102">_xlfn.IFS(
    FALSE, N("Check if X1 shading is ON"),
    $U$48&lt;&gt;"x", NA(),
    FALSE, N("Check if case is 'LEFT' and x axis value less than z score"),
    AND($D$71 = "LEFT", $Q102 &lt; IF($H$71="", 0, $H$71)), $R102,
    FALSE, N("Check if case is 'RIGHT' and x axis value greater than z score"),
    AND($D$71 = "RIGHT", $Q102 &gt; IF($H$71="", 0, $H$71)), $R102,
    FALSE, N("Check if case is 'TWO' and both directions"),
    AND(
        $D$71 = "TWO",
        OR($Q102 &lt; -ABS($H$71), $Q102 &gt; ABS($H$71))
    ), $R102,
    FALSE, N("Default case: Return NA()"),
    TRUE, NA()
)</f>
        <v>#N/A</v>
      </c>
      <c r="V102" s="38"/>
      <c r="W102" s="23">
        <v>-1.3333333333333357</v>
      </c>
      <c r="X102" s="23">
        <v>0.13400000000000001</v>
      </c>
      <c r="Y102" s="23">
        <f t="shared" si="15"/>
        <v>0.13400000000000001</v>
      </c>
      <c r="Z102" s="23" t="str">
        <f t="shared" si="16"/>
        <v>x</v>
      </c>
    </row>
    <row r="103" spans="1:26" ht="24" customHeight="1" x14ac:dyDescent="0.2">
      <c r="A103" s="63"/>
      <c r="B103" s="21"/>
      <c r="C103" s="12" t="s">
        <v>44</v>
      </c>
      <c r="D103" s="66" t="s">
        <v>267</v>
      </c>
      <c r="E103" s="63" t="s">
        <v>370</v>
      </c>
      <c r="F103" s="65" t="s">
        <v>371</v>
      </c>
      <c r="G103" s="124" t="s">
        <v>44</v>
      </c>
      <c r="H103" s="124" t="str">
        <f>H66</f>
        <v>z</v>
      </c>
      <c r="I103" s="67" t="s">
        <v>36</v>
      </c>
      <c r="J103" s="66" t="s">
        <v>268</v>
      </c>
      <c r="K103" s="38"/>
      <c r="L103" s="38"/>
      <c r="M103" s="38"/>
      <c r="N103" s="38"/>
      <c r="O103" s="38"/>
      <c r="P103" s="38"/>
      <c r="Q103" s="46">
        <f t="shared" si="5"/>
        <v>-0.79166666666666863</v>
      </c>
      <c r="R103" s="81">
        <f t="shared" si="6"/>
        <v>0.29161915585865517</v>
      </c>
      <c r="S103" s="81" t="e" cm="1">
        <f t="array" ref="S103">_xlfn.IFS(
    FALSE, N("Check if X1 shading is ON"),
    $S$48&lt;&gt;"x", NA(),
    FALSE, N("Check if case is 'LEFT' and x axis value less than z score"),
    AND($D$67 = "LEFT", $Q103 &lt; IF($H$67="", 0, $H$67)), $R103,
    FALSE, N("Check if case is 'RIGHT' and x axis value greater than z score"),
    AND($D$67 = "RIGHT", $Q103 &gt; IF($H$67="", 0, $H$67)), $R103,
    FALSE, N("Check if case is 'TWO' and both directions"),
    AND(
        $D$67 = "TWO",
        OR($Q103 &lt; -ABS($H$67), $Q103 &gt; ABS($H$68))
    ), $R103,
    FALSE, N("Default case: Return NA()"),
    TRUE, NA()
)</f>
        <v>#VALUE!</v>
      </c>
      <c r="T103" s="81" t="e" cm="1">
        <f t="array" ref="T103">_xlfn.IFS(
    FALSE, N("Check if X1 shading is ON"),
    $S$48&lt;&gt;"x", NA(),
    FALSE, N("Check if case is 'LEFT' and x axis value less than z score"),
    AND($D$68 = "LEFT", $Q103 &lt; IF($H$68="", 0, $H$68)), $R103,
    FALSE, N("Check if case is 'RIGHT' and x axis value greater than z score"),
    AND($D$68 = "RIGHT", $Q103 &gt; IF($H$68="", 0, $H$68)), $R103,
    FALSE, N("Default case: Return NA()"),
    TRUE, NA()
)</f>
        <v>#N/A</v>
      </c>
      <c r="U103" s="81" t="e" cm="1">
        <f t="array" ref="U103">_xlfn.IFS(
    FALSE, N("Check if X1 shading is ON"),
    $U$48&lt;&gt;"x", NA(),
    FALSE, N("Check if case is 'LEFT' and x axis value less than z score"),
    AND($D$71 = "LEFT", $Q103 &lt; IF($H$71="", 0, $H$71)), $R103,
    FALSE, N("Check if case is 'RIGHT' and x axis value greater than z score"),
    AND($D$71 = "RIGHT", $Q103 &gt; IF($H$71="", 0, $H$71)), $R103,
    FALSE, N("Check if case is 'TWO' and both directions"),
    AND(
        $D$71 = "TWO",
        OR($Q103 &lt; -ABS($H$71), $Q103 &gt; ABS($H$71))
    ), $R103,
    FALSE, N("Default case: Return NA()"),
    TRUE, NA()
)</f>
        <v>#N/A</v>
      </c>
      <c r="V103" s="38"/>
      <c r="W103" s="23">
        <v>-1.1666666666666687</v>
      </c>
      <c r="X103" s="23">
        <v>0.13400000000000001</v>
      </c>
      <c r="Y103" s="23">
        <f t="shared" si="15"/>
        <v>0.13400000000000001</v>
      </c>
      <c r="Z103" s="23" t="str">
        <f t="shared" si="16"/>
        <v>x</v>
      </c>
    </row>
    <row r="104" spans="1:26" ht="24" customHeight="1" x14ac:dyDescent="0.2">
      <c r="A104" s="68" t="s">
        <v>375</v>
      </c>
      <c r="B104" s="69" t="str">
        <f>$C67</f>
        <v>Nia</v>
      </c>
      <c r="C104" s="70" cm="1">
        <f t="array" ref="C104">IFERROR(
   _xlfn.IFS(
       FALSE, N("Use the value of z if it is not empty"),
       $H67&lt;&gt;"", $H67,
       FALSE, N("Calculate (x - μ) / σ if μ, σ, and x are numbers"),
       AND(ISNUMBER($E67), ISNUMBER($F67), ISNUMBER($G67)), ($G67 - $E67) / $F67,
       FALSE, N("Fallback to 0 if no conditions are met"),
       TRUE, 0
   ),
   NA()
)</f>
        <v>2.375</v>
      </c>
      <c r="D104" s="70" cm="1">
        <f t="array" ref="D104">IFERROR(
   _xlfn.IFS(
       $D$102&lt;&gt;"x", NA(),
       $H67&lt;&gt;"", MAX(1.1*_xlfn.NORM.S.DIST($H67, FALSE), 0.2)
   ),
   NA()
)</f>
        <v>0.2</v>
      </c>
      <c r="E104" s="22" t="str" cm="1">
        <f t="array" ref="E104">_xlfn.IFS(
            $D67="RIGHT", " &gt; ",
            $D67="LEFT", " &lt; "
        )</f>
        <v xml:space="preserve"> &gt; </v>
      </c>
      <c r="F104" s="22" t="str" cm="1">
        <f t="array" ref="F104">_xlfn.IFS(
            $D67="RIGHT", "⟶",
            $D67="LEFT", "⟵",
             $D67="TWO", "⟵  ⟶",
            TRUE, "⟵ ? ⟶"
        )</f>
        <v>⟶</v>
      </c>
      <c r="G104" s="13" t="str">
        <f>IF(
    AND($G$102="x", $G67&lt;&gt;""),
    $G$57 &amp; E104 &amp;
    TEXT(
        $G67,
        IF(
            L62 = 0,
            "#,##0",
            "#,##0." &amp; REPT("0", L62)
        )
    ),
   ""
)</f>
        <v>x &gt; 89</v>
      </c>
      <c r="H104" s="22" t="str">
        <f>IF(
    AND($H$102="x", $H67&lt;&gt;""),
    "  "&amp;$H$103 &amp; E104 &amp; TEXT($H67, "0.00"),
   ""
)</f>
        <v xml:space="preserve">  z &gt; 2.38</v>
      </c>
      <c r="I104" s="22" t="str">
        <f>IF(
       AND($I$102="x",$I67&lt;&gt;""),
        " = "&amp;TEXT($I67,"#0.0%"),
        ""
)</f>
        <v xml:space="preserve"> = 0.9%</v>
      </c>
      <c r="J104" s="71" t="str">
        <f>IF($D67="LEFT",F104&amp;" "&amp;B104,B104&amp;" "&amp;F104) &amp; CHAR(10) &amp;
"P( " &amp; G104 &amp; H104 &amp; " )" &amp; I104</f>
        <v>Nia ⟶
P( x &gt; 89  z &gt; 2.38 ) = 0.9%</v>
      </c>
      <c r="K104" s="38"/>
      <c r="L104" s="38"/>
      <c r="M104" s="38"/>
      <c r="N104" s="38"/>
      <c r="O104" s="38"/>
      <c r="P104" s="38"/>
      <c r="Q104" s="46">
        <f t="shared" si="5"/>
        <v>-0.750000000000002</v>
      </c>
      <c r="R104" s="81">
        <f t="shared" si="6"/>
        <v>0.30113743215480399</v>
      </c>
      <c r="S104" s="81" t="e" cm="1">
        <f t="array" ref="S104">_xlfn.IFS(
    FALSE, N("Check if X1 shading is ON"),
    $S$48&lt;&gt;"x", NA(),
    FALSE, N("Check if case is 'LEFT' and x axis value less than z score"),
    AND($D$67 = "LEFT", $Q104 &lt; IF($H$67="", 0, $H$67)), $R104,
    FALSE, N("Check if case is 'RIGHT' and x axis value greater than z score"),
    AND($D$67 = "RIGHT", $Q104 &gt; IF($H$67="", 0, $H$67)), $R104,
    FALSE, N("Check if case is 'TWO' and both directions"),
    AND(
        $D$67 = "TWO",
        OR($Q104 &lt; -ABS($H$67), $Q104 &gt; ABS($H$68))
    ), $R104,
    FALSE, N("Default case: Return NA()"),
    TRUE, NA()
)</f>
        <v>#VALUE!</v>
      </c>
      <c r="T104" s="81" t="e" cm="1">
        <f t="array" ref="T104">_xlfn.IFS(
    FALSE, N("Check if X1 shading is ON"),
    $S$48&lt;&gt;"x", NA(),
    FALSE, N("Check if case is 'LEFT' and x axis value less than z score"),
    AND($D$68 = "LEFT", $Q104 &lt; IF($H$68="", 0, $H$68)), $R104,
    FALSE, N("Check if case is 'RIGHT' and x axis value greater than z score"),
    AND($D$68 = "RIGHT", $Q104 &gt; IF($H$68="", 0, $H$68)), $R104,
    FALSE, N("Default case: Return NA()"),
    TRUE, NA()
)</f>
        <v>#N/A</v>
      </c>
      <c r="U104" s="81" t="e" cm="1">
        <f t="array" ref="U104">_xlfn.IFS(
    FALSE, N("Check if X1 shading is ON"),
    $U$48&lt;&gt;"x", NA(),
    FALSE, N("Check if case is 'LEFT' and x axis value less than z score"),
    AND($D$71 = "LEFT", $Q104 &lt; IF($H$71="", 0, $H$71)), $R104,
    FALSE, N("Check if case is 'RIGHT' and x axis value greater than z score"),
    AND($D$71 = "RIGHT", $Q104 &gt; IF($H$71="", 0, $H$71)), $R104,
    FALSE, N("Check if case is 'TWO' and both directions"),
    AND(
        $D$71 = "TWO",
        OR($Q104 &lt; -ABS($H$71), $Q104 &gt; ABS($H$71))
    ), $R104,
    FALSE, N("Default case: Return NA()"),
    TRUE, NA()
)</f>
        <v>#N/A</v>
      </c>
      <c r="V104" s="38"/>
      <c r="W104" s="23">
        <v>-0.83333333333333526</v>
      </c>
      <c r="X104" s="23">
        <v>0.13400000000000001</v>
      </c>
      <c r="Y104" s="23">
        <f t="shared" si="15"/>
        <v>0.13400000000000001</v>
      </c>
      <c r="Z104" s="23" t="str">
        <f t="shared" si="16"/>
        <v>x</v>
      </c>
    </row>
    <row r="105" spans="1:26" ht="24" customHeight="1" x14ac:dyDescent="0.2">
      <c r="A105" s="68" t="s">
        <v>380</v>
      </c>
      <c r="B105" s="69" t="str">
        <f>$C68</f>
        <v/>
      </c>
      <c r="C105" s="70" cm="1">
        <f t="array" ref="C105">IFERROR(
   _xlfn.IFS(
       FALSE, N("Use the value of z if it is not empty"),
       $H68&lt;&gt;"", $H68,
       FALSE, N("Calculate (x - μ) / σ if μ, σ, and x are numbers"),
       AND(ISNUMBER($E68), ISNUMBER($F68), ISNUMBER($G68)), ($G68 - $E68) / $F68,
       FALSE, N("Fallback to 0 if no conditions are met"),
       TRUE, 0
   ),
   NA()
)</f>
        <v>0</v>
      </c>
      <c r="D105" s="70" t="e" cm="1">
        <f t="array" ref="D105">IFERROR(
   _xlfn.IFS(
       $D$102&lt;&gt;"x", NA(),
       $H68&lt;&gt;"", MAX(1.1*_xlfn.NORM.S.DIST($H68, FALSE), 0.2)
   ),
   NA()
)</f>
        <v>#N/A</v>
      </c>
      <c r="E105" s="22" t="e" cm="1">
        <f t="array" ref="E105">_xlfn.IFS(
            $D68="RIGHT", " &gt; ",
            $D68="LEFT", " &lt; "
        )</f>
        <v>#N/A</v>
      </c>
      <c r="F105" s="22" t="str" cm="1">
        <f t="array" ref="F105">_xlfn.IFS(
            $D68="RIGHT", "⟶",
            $D68="LEFT", "⟵",
             $D68="TWO", "⟵  ⟶",
            TRUE, "⟵ ? ⟶"
        )</f>
        <v>⟵ ? ⟶</v>
      </c>
      <c r="G105" s="13" t="str">
        <f>IF(
    AND($G$102="x", $G68&lt;&gt;""),
    $G$57 &amp; E105 &amp;
    TEXT(
        $G68,
        IF(
            L62 = 0,
            "#,##0",
            "#,##0." &amp; REPT("0", L62)
        )
    ),
   ""
)</f>
        <v/>
      </c>
      <c r="H105" s="22" t="str">
        <f>IF(
    AND($H$102="x", $H68&lt;&gt;""),
    "  "&amp;$H$103 &amp; E105 &amp; TEXT($H68, "0.00"),
   ""
)</f>
        <v/>
      </c>
      <c r="I105" s="22" t="str">
        <f>IF(
       AND($I$102="x",$I68&lt;&gt;""),
        " = "&amp;TEXT($I68,"#0.0%"),
        ""
)</f>
        <v/>
      </c>
      <c r="J105" s="71" t="str">
        <f>IF($D68="LEFT",F105&amp;" "&amp;B105,B105&amp;" "&amp;F105) &amp; CHAR(10) &amp;
"P( " &amp; G105 &amp; H105 &amp; " )" &amp; I105</f>
        <v xml:space="preserve"> ⟵ ? ⟶
P(  )</v>
      </c>
      <c r="K105" s="38"/>
      <c r="L105" s="38"/>
      <c r="M105" s="38"/>
      <c r="N105" s="38"/>
      <c r="O105" s="38"/>
      <c r="P105" s="38"/>
      <c r="Q105" s="46">
        <f t="shared" si="5"/>
        <v>-0.70833333333333537</v>
      </c>
      <c r="R105" s="81">
        <f t="shared" si="6"/>
        <v>0.31042697552584209</v>
      </c>
      <c r="S105" s="81" t="e" cm="1">
        <f t="array" ref="S105">_xlfn.IFS(
    FALSE, N("Check if X1 shading is ON"),
    $S$48&lt;&gt;"x", NA(),
    FALSE, N("Check if case is 'LEFT' and x axis value less than z score"),
    AND($D$67 = "LEFT", $Q105 &lt; IF($H$67="", 0, $H$67)), $R105,
    FALSE, N("Check if case is 'RIGHT' and x axis value greater than z score"),
    AND($D$67 = "RIGHT", $Q105 &gt; IF($H$67="", 0, $H$67)), $R105,
    FALSE, N("Check if case is 'TWO' and both directions"),
    AND(
        $D$67 = "TWO",
        OR($Q105 &lt; -ABS($H$67), $Q105 &gt; ABS($H$68))
    ), $R105,
    FALSE, N("Default case: Return NA()"),
    TRUE, NA()
)</f>
        <v>#VALUE!</v>
      </c>
      <c r="T105" s="81" t="e" cm="1">
        <f t="array" ref="T105">_xlfn.IFS(
    FALSE, N("Check if X1 shading is ON"),
    $S$48&lt;&gt;"x", NA(),
    FALSE, N("Check if case is 'LEFT' and x axis value less than z score"),
    AND($D$68 = "LEFT", $Q105 &lt; IF($H$68="", 0, $H$68)), $R105,
    FALSE, N("Check if case is 'RIGHT' and x axis value greater than z score"),
    AND($D$68 = "RIGHT", $Q105 &gt; IF($H$68="", 0, $H$68)), $R105,
    FALSE, N("Default case: Return NA()"),
    TRUE, NA()
)</f>
        <v>#N/A</v>
      </c>
      <c r="U105" s="81" t="e" cm="1">
        <f t="array" ref="U105">_xlfn.IFS(
    FALSE, N("Check if X1 shading is ON"),
    $U$48&lt;&gt;"x", NA(),
    FALSE, N("Check if case is 'LEFT' and x axis value less than z score"),
    AND($D$71 = "LEFT", $Q105 &lt; IF($H$71="", 0, $H$71)), $R105,
    FALSE, N("Check if case is 'RIGHT' and x axis value greater than z score"),
    AND($D$71 = "RIGHT", $Q105 &gt; IF($H$71="", 0, $H$71)), $R105,
    FALSE, N("Check if case is 'TWO' and both directions"),
    AND(
        $D$71 = "TWO",
        OR($Q105 &lt; -ABS($H$71), $Q105 &gt; ABS($H$71))
    ), $R105,
    FALSE, N("Default case: Return NA()"),
    TRUE, NA()
)</f>
        <v>#N/A</v>
      </c>
      <c r="V105" s="38"/>
      <c r="W105" s="23">
        <v>-0.66666666666666874</v>
      </c>
      <c r="X105" s="23">
        <v>0.13400000000000001</v>
      </c>
      <c r="Y105" s="23">
        <f t="shared" si="15"/>
        <v>0.13400000000000001</v>
      </c>
      <c r="Z105" s="23" t="str">
        <f t="shared" si="16"/>
        <v>x</v>
      </c>
    </row>
    <row r="106" spans="1:26" ht="16" x14ac:dyDescent="0.2">
      <c r="A106" s="39"/>
      <c r="B106" s="39"/>
      <c r="C106" s="39"/>
      <c r="D106" s="39"/>
      <c r="E106" s="121"/>
      <c r="F106" s="121"/>
      <c r="G106" s="121"/>
      <c r="H106" s="46"/>
      <c r="I106" s="47"/>
      <c r="J106" s="38"/>
      <c r="K106" s="38"/>
      <c r="L106" s="38"/>
      <c r="M106" s="38"/>
      <c r="N106" s="38"/>
      <c r="O106" s="38"/>
      <c r="P106" s="38"/>
      <c r="Q106" s="46">
        <f t="shared" si="5"/>
        <v>-0.66666666666666874</v>
      </c>
      <c r="R106" s="81">
        <f t="shared" si="6"/>
        <v>0.31944800552235181</v>
      </c>
      <c r="S106" s="81" t="e" cm="1">
        <f t="array" ref="S106">_xlfn.IFS(
    FALSE, N("Check if X1 shading is ON"),
    $S$48&lt;&gt;"x", NA(),
    FALSE, N("Check if case is 'LEFT' and x axis value less than z score"),
    AND($D$67 = "LEFT", $Q106 &lt; IF($H$67="", 0, $H$67)), $R106,
    FALSE, N("Check if case is 'RIGHT' and x axis value greater than z score"),
    AND($D$67 = "RIGHT", $Q106 &gt; IF($H$67="", 0, $H$67)), $R106,
    FALSE, N("Check if case is 'TWO' and both directions"),
    AND(
        $D$67 = "TWO",
        OR($Q106 &lt; -ABS($H$67), $Q106 &gt; ABS($H$68))
    ), $R106,
    FALSE, N("Default case: Return NA()"),
    TRUE, NA()
)</f>
        <v>#VALUE!</v>
      </c>
      <c r="T106" s="81" t="e" cm="1">
        <f t="array" ref="T106">_xlfn.IFS(
    FALSE, N("Check if X1 shading is ON"),
    $S$48&lt;&gt;"x", NA(),
    FALSE, N("Check if case is 'LEFT' and x axis value less than z score"),
    AND($D$68 = "LEFT", $Q106 &lt; IF($H$68="", 0, $H$68)), $R106,
    FALSE, N("Check if case is 'RIGHT' and x axis value greater than z score"),
    AND($D$68 = "RIGHT", $Q106 &gt; IF($H$68="", 0, $H$68)), $R106,
    FALSE, N("Default case: Return NA()"),
    TRUE, NA()
)</f>
        <v>#N/A</v>
      </c>
      <c r="U106" s="81" t="e" cm="1">
        <f t="array" ref="U106">_xlfn.IFS(
    FALSE, N("Check if X1 shading is ON"),
    $U$48&lt;&gt;"x", NA(),
    FALSE, N("Check if case is 'LEFT' and x axis value less than z score"),
    AND($D$71 = "LEFT", $Q106 &lt; IF($H$71="", 0, $H$71)), $R106,
    FALSE, N("Check if case is 'RIGHT' and x axis value greater than z score"),
    AND($D$71 = "RIGHT", $Q106 &gt; IF($H$71="", 0, $H$71)), $R106,
    FALSE, N("Check if case is 'TWO' and both directions"),
    AND(
        $D$71 = "TWO",
        OR($Q106 &lt; -ABS($H$71), $Q106 &gt; ABS($H$71))
    ), $R106,
    FALSE, N("Default case: Return NA()"),
    TRUE, NA()
)</f>
        <v>#N/A</v>
      </c>
      <c r="V106" s="38"/>
      <c r="W106" s="23">
        <v>-0.50000000000000222</v>
      </c>
      <c r="X106" s="23">
        <v>0.13400000000000001</v>
      </c>
      <c r="Y106" s="23">
        <f t="shared" si="15"/>
        <v>0.13400000000000001</v>
      </c>
      <c r="Z106" s="23" t="str">
        <f t="shared" si="16"/>
        <v>x</v>
      </c>
    </row>
    <row r="107" spans="1:26" ht="16" x14ac:dyDescent="0.2">
      <c r="A107" s="72" t="s">
        <v>385</v>
      </c>
      <c r="B107" s="39"/>
      <c r="C107" s="39"/>
      <c r="D107" s="41" t="str">
        <f>L53</f>
        <v>x</v>
      </c>
      <c r="E107" s="121"/>
      <c r="F107" s="121"/>
      <c r="G107" s="41" t="str">
        <f>L55</f>
        <v>x</v>
      </c>
      <c r="H107" s="41" t="str">
        <f>L56</f>
        <v>x</v>
      </c>
      <c r="I107" s="41" t="str">
        <f>L57</f>
        <v>x</v>
      </c>
      <c r="J107" s="38"/>
      <c r="K107" s="38"/>
      <c r="L107" s="38"/>
      <c r="M107" s="38"/>
      <c r="N107" s="38"/>
      <c r="O107" s="38"/>
      <c r="P107" s="38"/>
      <c r="Q107" s="46">
        <f t="shared" si="5"/>
        <v>-0.62500000000000211</v>
      </c>
      <c r="R107" s="81">
        <f t="shared" si="6"/>
        <v>0.32816096855037463</v>
      </c>
      <c r="S107" s="81" t="e" cm="1">
        <f t="array" ref="S107">_xlfn.IFS(
    FALSE, N("Check if X1 shading is ON"),
    $S$48&lt;&gt;"x", NA(),
    FALSE, N("Check if case is 'LEFT' and x axis value less than z score"),
    AND($D$67 = "LEFT", $Q107 &lt; IF($H$67="", 0, $H$67)), $R107,
    FALSE, N("Check if case is 'RIGHT' and x axis value greater than z score"),
    AND($D$67 = "RIGHT", $Q107 &gt; IF($H$67="", 0, $H$67)), $R107,
    FALSE, N("Check if case is 'TWO' and both directions"),
    AND(
        $D$67 = "TWO",
        OR($Q107 &lt; -ABS($H$67), $Q107 &gt; ABS($H$68))
    ), $R107,
    FALSE, N("Default case: Return NA()"),
    TRUE, NA()
)</f>
        <v>#VALUE!</v>
      </c>
      <c r="T107" s="81" t="e" cm="1">
        <f t="array" ref="T107">_xlfn.IFS(
    FALSE, N("Check if X1 shading is ON"),
    $S$48&lt;&gt;"x", NA(),
    FALSE, N("Check if case is 'LEFT' and x axis value less than z score"),
    AND($D$68 = "LEFT", $Q107 &lt; IF($H$68="", 0, $H$68)), $R107,
    FALSE, N("Check if case is 'RIGHT' and x axis value greater than z score"),
    AND($D$68 = "RIGHT", $Q107 &gt; IF($H$68="", 0, $H$68)), $R107,
    FALSE, N("Default case: Return NA()"),
    TRUE, NA()
)</f>
        <v>#N/A</v>
      </c>
      <c r="U107" s="81" t="e" cm="1">
        <f t="array" ref="U107">_xlfn.IFS(
    FALSE, N("Check if X1 shading is ON"),
    $U$48&lt;&gt;"x", NA(),
    FALSE, N("Check if case is 'LEFT' and x axis value less than z score"),
    AND($D$71 = "LEFT", $Q107 &lt; IF($H$71="", 0, $H$71)), $R107,
    FALSE, N("Check if case is 'RIGHT' and x axis value greater than z score"),
    AND($D$71 = "RIGHT", $Q107 &gt; IF($H$71="", 0, $H$71)), $R107,
    FALSE, N("Check if case is 'TWO' and both directions"),
    AND(
        $D$71 = "TWO",
        OR($Q107 &lt; -ABS($H$71), $Q107 &gt; ABS($H$71))
    ), $R107,
    FALSE, N("Default case: Return NA()"),
    TRUE, NA()
)</f>
        <v>#N/A</v>
      </c>
      <c r="V107" s="38"/>
      <c r="W107" s="23">
        <v>-0.33333333333333548</v>
      </c>
      <c r="X107" s="23">
        <v>0.13400000000000001</v>
      </c>
      <c r="Y107" s="23">
        <f t="shared" si="15"/>
        <v>0.13400000000000001</v>
      </c>
      <c r="Z107" s="23" t="str">
        <f t="shared" si="16"/>
        <v>x</v>
      </c>
    </row>
    <row r="108" spans="1:26" ht="16" x14ac:dyDescent="0.2">
      <c r="A108" s="39"/>
      <c r="B108" s="39"/>
      <c r="C108" s="12" t="s">
        <v>44</v>
      </c>
      <c r="D108" s="66" t="s">
        <v>267</v>
      </c>
      <c r="E108" s="63" t="s">
        <v>370</v>
      </c>
      <c r="F108" s="65" t="s">
        <v>371</v>
      </c>
      <c r="G108" s="124" t="s">
        <v>44</v>
      </c>
      <c r="H108" s="124" t="str">
        <f>H103</f>
        <v>z</v>
      </c>
      <c r="I108" s="67" t="s">
        <v>36</v>
      </c>
      <c r="J108" s="44" t="s">
        <v>268</v>
      </c>
      <c r="K108" s="38"/>
      <c r="L108" s="38"/>
      <c r="M108" s="38"/>
      <c r="N108" s="38"/>
      <c r="O108" s="38"/>
      <c r="P108" s="38"/>
      <c r="Q108" s="46">
        <f t="shared" si="5"/>
        <v>-0.58333333333333548</v>
      </c>
      <c r="R108" s="81">
        <f t="shared" si="6"/>
        <v>0.33652682274495277</v>
      </c>
      <c r="S108" s="81" t="e" cm="1">
        <f t="array" ref="S108">_xlfn.IFS(
    FALSE, N("Check if X1 shading is ON"),
    $S$48&lt;&gt;"x", NA(),
    FALSE, N("Check if case is 'LEFT' and x axis value less than z score"),
    AND($D$67 = "LEFT", $Q108 &lt; IF($H$67="", 0, $H$67)), $R108,
    FALSE, N("Check if case is 'RIGHT' and x axis value greater than z score"),
    AND($D$67 = "RIGHT", $Q108 &gt; IF($H$67="", 0, $H$67)), $R108,
    FALSE, N("Check if case is 'TWO' and both directions"),
    AND(
        $D$67 = "TWO",
        OR($Q108 &lt; -ABS($H$67), $Q108 &gt; ABS($H$68))
    ), $R108,
    FALSE, N("Default case: Return NA()"),
    TRUE, NA()
)</f>
        <v>#VALUE!</v>
      </c>
      <c r="T108" s="81" t="e" cm="1">
        <f t="array" ref="T108">_xlfn.IFS(
    FALSE, N("Check if X1 shading is ON"),
    $S$48&lt;&gt;"x", NA(),
    FALSE, N("Check if case is 'LEFT' and x axis value less than z score"),
    AND($D$68 = "LEFT", $Q108 &lt; IF($H$68="", 0, $H$68)), $R108,
    FALSE, N("Check if case is 'RIGHT' and x axis value greater than z score"),
    AND($D$68 = "RIGHT", $Q108 &gt; IF($H$68="", 0, $H$68)), $R108,
    FALSE, N("Default case: Return NA()"),
    TRUE, NA()
)</f>
        <v>#N/A</v>
      </c>
      <c r="U108" s="81" t="e" cm="1">
        <f t="array" ref="U108">_xlfn.IFS(
    FALSE, N("Check if X1 shading is ON"),
    $U$48&lt;&gt;"x", NA(),
    FALSE, N("Check if case is 'LEFT' and x axis value less than z score"),
    AND($D$71 = "LEFT", $Q108 &lt; IF($H$71="", 0, $H$71)), $R108,
    FALSE, N("Check if case is 'RIGHT' and x axis value greater than z score"),
    AND($D$71 = "RIGHT", $Q108 &gt; IF($H$71="", 0, $H$71)), $R108,
    FALSE, N("Check if case is 'TWO' and both directions"),
    AND(
        $D$71 = "TWO",
        OR($Q108 &lt; -ABS($H$71), $Q108 &gt; ABS($H$71))
    ), $R108,
    FALSE, N("Default case: Return NA()"),
    TRUE, NA()
)</f>
        <v>#N/A</v>
      </c>
      <c r="V108" s="38"/>
      <c r="W108" s="23">
        <v>-0.16666666666666879</v>
      </c>
      <c r="X108" s="23">
        <v>0.13400000000000001</v>
      </c>
      <c r="Y108" s="23">
        <f t="shared" si="15"/>
        <v>0.13400000000000001</v>
      </c>
      <c r="Z108" s="23" t="str">
        <f t="shared" si="16"/>
        <v>x</v>
      </c>
    </row>
    <row r="109" spans="1:26" ht="51" x14ac:dyDescent="0.2">
      <c r="A109" s="68" t="s">
        <v>386</v>
      </c>
      <c r="B109" s="73" t="str">
        <f>C71</f>
        <v>Devon</v>
      </c>
      <c r="C109" s="70">
        <f>IFERROR(
   MAX(-3.9, MIN(3.9,
       _xlfn.IFS(
           FALSE, N("Check if the Case display is ON"),
           D70&lt;&gt;"x", NA(),
           FALSE, N("Use the value of z if it is not empty"),
           H71&lt;&gt;"", H71,
           FALSE, N("Calculate (x - μ) / σ if μ, σ, and x are numbers"),
           AND(ISNUMBER(E71), ISNUMBER(F71), ISNUMBER(G71)), (G71 - E71) / F71,
           FALSE, N("Fallback to 0 if no conditions are met"),
           TRUE, 0
       )
   )),
   NA()
)</f>
        <v>2.8</v>
      </c>
      <c r="D109" s="70" cm="1">
        <f t="array" ref="D109">IFERROR(
   _xlfn.IFS(
       D107&lt;&gt;"x", NA(),
       H71&lt;&gt;"", MAX(1.1*_xlfn.NORM.S.DIST(H71, FALSE), 0.1)
   ),
   NA()
)</f>
        <v>0.1</v>
      </c>
      <c r="E109" s="22" t="str" cm="1">
        <f t="array" ref="E109">_xlfn.IFS(
            $D71="RIGHT", " &gt; ",
            $D71="LEFT", " &lt; "
        )</f>
        <v xml:space="preserve"> &gt; </v>
      </c>
      <c r="F109" s="22" t="str" cm="1">
        <f t="array" ref="F109">_xlfn.IFS(
            D71="RIGHT", "⟶",
            D71="LEFT", "⟵",
            TRUE, "⟵ ? ⟶"
        )</f>
        <v>⟶</v>
      </c>
      <c r="G109" s="13" t="str">
        <f>IF(
    AND(G107="x", G71&lt;&gt;""),
    $G$66 &amp; E109 &amp;
    TEXT(
        G71,
        IF(
            L62 = 0,
            "#,##0",
            "#,##0." &amp; REPT("0", L62)
        )
    ),
 ""
)</f>
        <v>x &gt; 89</v>
      </c>
      <c r="H109" s="22" t="str">
        <f>IF(
    AND(H107="x", H71&lt;&gt;""),
    " "&amp; H108 &amp; E109 &amp; TEXT(H71, "0.00"),
   ""
)</f>
        <v xml:space="preserve"> z &gt; 2.80</v>
      </c>
      <c r="I109" s="22" t="str">
        <f>IF(
       AND($I107="x",I71&lt;&gt;""),
        " = "&amp;TEXT(I71,"#0.0%"),
       ""
)</f>
        <v xml:space="preserve"> = 0.3%</v>
      </c>
      <c r="J109" s="71" t="str">
        <f>IF(D71="LEFT",F109&amp;" "&amp;B109,B109&amp;" "&amp;F109) &amp; CHAR(10) &amp;
"P( " &amp; G109 &amp; H109 &amp; " )" &amp; I109</f>
        <v>Devon ⟶
P( x &gt; 89 z &gt; 2.80 ) = 0.3%</v>
      </c>
      <c r="K109" s="38"/>
      <c r="L109" s="38"/>
      <c r="M109" s="38"/>
      <c r="N109" s="38"/>
      <c r="O109" s="38"/>
      <c r="P109" s="38"/>
      <c r="Q109" s="46">
        <f t="shared" si="5"/>
        <v>-0.54166666666666885</v>
      </c>
      <c r="R109" s="81">
        <f t="shared" si="6"/>
        <v>0.34450732636471215</v>
      </c>
      <c r="S109" s="81" t="e" cm="1">
        <f t="array" ref="S109">_xlfn.IFS(
    FALSE, N("Check if X1 shading is ON"),
    $S$48&lt;&gt;"x", NA(),
    FALSE, N("Check if case is 'LEFT' and x axis value less than z score"),
    AND($D$67 = "LEFT", $Q109 &lt; IF($H$67="", 0, $H$67)), $R109,
    FALSE, N("Check if case is 'RIGHT' and x axis value greater than z score"),
    AND($D$67 = "RIGHT", $Q109 &gt; IF($H$67="", 0, $H$67)), $R109,
    FALSE, N("Check if case is 'TWO' and both directions"),
    AND(
        $D$67 = "TWO",
        OR($Q109 &lt; -ABS($H$67), $Q109 &gt; ABS($H$68))
    ), $R109,
    FALSE, N("Default case: Return NA()"),
    TRUE, NA()
)</f>
        <v>#VALUE!</v>
      </c>
      <c r="T109" s="81" t="e" cm="1">
        <f t="array" ref="T109">_xlfn.IFS(
    FALSE, N("Check if X1 shading is ON"),
    $S$48&lt;&gt;"x", NA(),
    FALSE, N("Check if case is 'LEFT' and x axis value less than z score"),
    AND($D$68 = "LEFT", $Q109 &lt; IF($H$68="", 0, $H$68)), $R109,
    FALSE, N("Check if case is 'RIGHT' and x axis value greater than z score"),
    AND($D$68 = "RIGHT", $Q109 &gt; IF($H$68="", 0, $H$68)), $R109,
    FALSE, N("Default case: Return NA()"),
    TRUE, NA()
)</f>
        <v>#N/A</v>
      </c>
      <c r="U109" s="81" t="e" cm="1">
        <f t="array" ref="U109">_xlfn.IFS(
    FALSE, N("Check if X1 shading is ON"),
    $U$48&lt;&gt;"x", NA(),
    FALSE, N("Check if case is 'LEFT' and x axis value less than z score"),
    AND($D$71 = "LEFT", $Q109 &lt; IF($H$71="", 0, $H$71)), $R109,
    FALSE, N("Check if case is 'RIGHT' and x axis value greater than z score"),
    AND($D$71 = "RIGHT", $Q109 &gt; IF($H$71="", 0, $H$71)), $R109,
    FALSE, N("Check if case is 'TWO' and both directions"),
    AND(
        $D$71 = "TWO",
        OR($Q109 &lt; -ABS($H$71), $Q109 &gt; ABS($H$71))
    ), $R109,
    FALSE, N("Default case: Return NA()"),
    TRUE, NA()
)</f>
        <v>#N/A</v>
      </c>
      <c r="V109" s="38"/>
      <c r="W109" s="23">
        <v>0.16666666666666449</v>
      </c>
      <c r="X109" s="23">
        <v>0.13400000000000001</v>
      </c>
      <c r="Y109" s="23">
        <f t="shared" si="15"/>
        <v>0.13400000000000001</v>
      </c>
      <c r="Z109" s="23" t="str">
        <f t="shared" si="16"/>
        <v>x</v>
      </c>
    </row>
    <row r="110" spans="1:26" ht="16" x14ac:dyDescent="0.2">
      <c r="A110" s="39"/>
      <c r="B110" s="23"/>
      <c r="C110" s="23"/>
      <c r="D110" s="39"/>
      <c r="E110" s="39"/>
      <c r="F110" s="39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46">
        <f t="shared" si="5"/>
        <v>-0.50000000000000222</v>
      </c>
      <c r="R110" s="81">
        <f t="shared" si="6"/>
        <v>0.35206532676429914</v>
      </c>
      <c r="S110" s="81" t="e" cm="1">
        <f t="array" ref="S110">_xlfn.IFS(
    FALSE, N("Check if X1 shading is ON"),
    $S$48&lt;&gt;"x", NA(),
    FALSE, N("Check if case is 'LEFT' and x axis value less than z score"),
    AND($D$67 = "LEFT", $Q110 &lt; IF($H$67="", 0, $H$67)), $R110,
    FALSE, N("Check if case is 'RIGHT' and x axis value greater than z score"),
    AND($D$67 = "RIGHT", $Q110 &gt; IF($H$67="", 0, $H$67)), $R110,
    FALSE, N("Check if case is 'TWO' and both directions"),
    AND(
        $D$67 = "TWO",
        OR($Q110 &lt; -ABS($H$67), $Q110 &gt; ABS($H$68))
    ), $R110,
    FALSE, N("Default case: Return NA()"),
    TRUE, NA()
)</f>
        <v>#VALUE!</v>
      </c>
      <c r="T110" s="81" t="e" cm="1">
        <f t="array" ref="T110">_xlfn.IFS(
    FALSE, N("Check if X1 shading is ON"),
    $S$48&lt;&gt;"x", NA(),
    FALSE, N("Check if case is 'LEFT' and x axis value less than z score"),
    AND($D$68 = "LEFT", $Q110 &lt; IF($H$68="", 0, $H$68)), $R110,
    FALSE, N("Check if case is 'RIGHT' and x axis value greater than z score"),
    AND($D$68 = "RIGHT", $Q110 &gt; IF($H$68="", 0, $H$68)), $R110,
    FALSE, N("Default case: Return NA()"),
    TRUE, NA()
)</f>
        <v>#N/A</v>
      </c>
      <c r="U110" s="81" t="e" cm="1">
        <f t="array" ref="U110">_xlfn.IFS(
    FALSE, N("Check if X1 shading is ON"),
    $U$48&lt;&gt;"x", NA(),
    FALSE, N("Check if case is 'LEFT' and x axis value less than z score"),
    AND($D$71 = "LEFT", $Q110 &lt; IF($H$71="", 0, $H$71)), $R110,
    FALSE, N("Check if case is 'RIGHT' and x axis value greater than z score"),
    AND($D$71 = "RIGHT", $Q110 &gt; IF($H$71="", 0, $H$71)), $R110,
    FALSE, N("Check if case is 'TWO' and both directions"),
    AND(
        $D$71 = "TWO",
        OR($Q110 &lt; -ABS($H$71), $Q110 &gt; ABS($H$71))
    ), $R110,
    FALSE, N("Default case: Return NA()"),
    TRUE, NA()
)</f>
        <v>#N/A</v>
      </c>
      <c r="V110" s="38"/>
      <c r="W110" s="23">
        <v>0.33333333333333115</v>
      </c>
      <c r="X110" s="23">
        <v>0.13400000000000001</v>
      </c>
      <c r="Y110" s="23">
        <f t="shared" si="15"/>
        <v>0.13400000000000001</v>
      </c>
      <c r="Z110" s="23" t="str">
        <f t="shared" si="16"/>
        <v>x</v>
      </c>
    </row>
    <row r="111" spans="1:26" ht="16" x14ac:dyDescent="0.2">
      <c r="A111" s="39"/>
      <c r="B111" s="23"/>
      <c r="C111" s="23"/>
      <c r="D111" s="39"/>
      <c r="E111" s="39"/>
      <c r="F111" s="39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46">
        <f t="shared" si="5"/>
        <v>-0.45833333333333554</v>
      </c>
      <c r="R111" s="81">
        <f t="shared" si="6"/>
        <v>0.35916504691680912</v>
      </c>
      <c r="S111" s="81" t="e" cm="1">
        <f t="array" ref="S111">_xlfn.IFS(
    FALSE, N("Check if X1 shading is ON"),
    $S$48&lt;&gt;"x", NA(),
    FALSE, N("Check if case is 'LEFT' and x axis value less than z score"),
    AND($D$67 = "LEFT", $Q111 &lt; IF($H$67="", 0, $H$67)), $R111,
    FALSE, N("Check if case is 'RIGHT' and x axis value greater than z score"),
    AND($D$67 = "RIGHT", $Q111 &gt; IF($H$67="", 0, $H$67)), $R111,
    FALSE, N("Check if case is 'TWO' and both directions"),
    AND(
        $D$67 = "TWO",
        OR($Q111 &lt; -ABS($H$67), $Q111 &gt; ABS($H$68))
    ), $R111,
    FALSE, N("Default case: Return NA()"),
    TRUE, NA()
)</f>
        <v>#VALUE!</v>
      </c>
      <c r="T111" s="81" t="e" cm="1">
        <f t="array" ref="T111">_xlfn.IFS(
    FALSE, N("Check if X1 shading is ON"),
    $S$48&lt;&gt;"x", NA(),
    FALSE, N("Check if case is 'LEFT' and x axis value less than z score"),
    AND($D$68 = "LEFT", $Q111 &lt; IF($H$68="", 0, $H$68)), $R111,
    FALSE, N("Check if case is 'RIGHT' and x axis value greater than z score"),
    AND($D$68 = "RIGHT", $Q111 &gt; IF($H$68="", 0, $H$68)), $R111,
    FALSE, N("Default case: Return NA()"),
    TRUE, NA()
)</f>
        <v>#N/A</v>
      </c>
      <c r="U111" s="81" t="e" cm="1">
        <f t="array" ref="U111">_xlfn.IFS(
    FALSE, N("Check if X1 shading is ON"),
    $U$48&lt;&gt;"x", NA(),
    FALSE, N("Check if case is 'LEFT' and x axis value less than z score"),
    AND($D$71 = "LEFT", $Q111 &lt; IF($H$71="", 0, $H$71)), $R111,
    FALSE, N("Check if case is 'RIGHT' and x axis value greater than z score"),
    AND($D$71 = "RIGHT", $Q111 &gt; IF($H$71="", 0, $H$71)), $R111,
    FALSE, N("Check if case is 'TWO' and both directions"),
    AND(
        $D$71 = "TWO",
        OR($Q111 &lt; -ABS($H$71), $Q111 &gt; ABS($H$71))
    ), $R111,
    FALSE, N("Default case: Return NA()"),
    TRUE, NA()
)</f>
        <v>#N/A</v>
      </c>
      <c r="V111" s="38"/>
      <c r="W111" s="23">
        <v>0.49999999999999789</v>
      </c>
      <c r="X111" s="23">
        <v>0.13400000000000001</v>
      </c>
      <c r="Y111" s="23">
        <f t="shared" si="15"/>
        <v>0.13400000000000001</v>
      </c>
      <c r="Z111" s="23" t="str">
        <f t="shared" si="16"/>
        <v>x</v>
      </c>
    </row>
    <row r="112" spans="1:26" ht="19" x14ac:dyDescent="0.25">
      <c r="A112" s="78" t="s">
        <v>387</v>
      </c>
      <c r="B112" s="23"/>
      <c r="C112" s="23"/>
      <c r="D112" s="39"/>
      <c r="E112" s="39"/>
      <c r="F112" s="39"/>
      <c r="G112" s="38"/>
      <c r="H112" s="16"/>
      <c r="I112" s="16"/>
      <c r="J112" s="16"/>
      <c r="K112" s="16"/>
      <c r="L112" s="16"/>
      <c r="M112" s="16"/>
      <c r="N112" s="38"/>
      <c r="O112" s="38"/>
      <c r="P112" s="38"/>
      <c r="Q112" s="46">
        <f t="shared" si="5"/>
        <v>-0.41666666666666885</v>
      </c>
      <c r="R112" s="81">
        <f t="shared" si="6"/>
        <v>0.36577236641400213</v>
      </c>
      <c r="S112" s="81" t="e" cm="1">
        <f t="array" ref="S112">_xlfn.IFS(
    FALSE, N("Check if X1 shading is ON"),
    $S$48&lt;&gt;"x", NA(),
    FALSE, N("Check if case is 'LEFT' and x axis value less than z score"),
    AND($D$67 = "LEFT", $Q112 &lt; IF($H$67="", 0, $H$67)), $R112,
    FALSE, N("Check if case is 'RIGHT' and x axis value greater than z score"),
    AND($D$67 = "RIGHT", $Q112 &gt; IF($H$67="", 0, $H$67)), $R112,
    FALSE, N("Check if case is 'TWO' and both directions"),
    AND(
        $D$67 = "TWO",
        OR($Q112 &lt; -ABS($H$67), $Q112 &gt; ABS($H$68))
    ), $R112,
    FALSE, N("Default case: Return NA()"),
    TRUE, NA()
)</f>
        <v>#VALUE!</v>
      </c>
      <c r="T112" s="81" t="e" cm="1">
        <f t="array" ref="T112">_xlfn.IFS(
    FALSE, N("Check if X1 shading is ON"),
    $S$48&lt;&gt;"x", NA(),
    FALSE, N("Check if case is 'LEFT' and x axis value less than z score"),
    AND($D$68 = "LEFT", $Q112 &lt; IF($H$68="", 0, $H$68)), $R112,
    FALSE, N("Check if case is 'RIGHT' and x axis value greater than z score"),
    AND($D$68 = "RIGHT", $Q112 &gt; IF($H$68="", 0, $H$68)), $R112,
    FALSE, N("Default case: Return NA()"),
    TRUE, NA()
)</f>
        <v>#N/A</v>
      </c>
      <c r="U112" s="81" t="e" cm="1">
        <f t="array" ref="U112">_xlfn.IFS(
    FALSE, N("Check if X1 shading is ON"),
    $U$48&lt;&gt;"x", NA(),
    FALSE, N("Check if case is 'LEFT' and x axis value less than z score"),
    AND($D$71 = "LEFT", $Q112 &lt; IF($H$71="", 0, $H$71)), $R112,
    FALSE, N("Check if case is 'RIGHT' and x axis value greater than z score"),
    AND($D$71 = "RIGHT", $Q112 &gt; IF($H$71="", 0, $H$71)), $R112,
    FALSE, N("Check if case is 'TWO' and both directions"),
    AND(
        $D$71 = "TWO",
        OR($Q112 &lt; -ABS($H$71), $Q112 &gt; ABS($H$71))
    ), $R112,
    FALSE, N("Default case: Return NA()"),
    TRUE, NA()
)</f>
        <v>#N/A</v>
      </c>
      <c r="V112" s="38"/>
      <c r="W112" s="23">
        <v>0.66666666666666441</v>
      </c>
      <c r="X112" s="23">
        <v>0.13400000000000001</v>
      </c>
      <c r="Y112" s="23">
        <f t="shared" si="15"/>
        <v>0.13400000000000001</v>
      </c>
      <c r="Z112" s="23" t="str">
        <f t="shared" si="16"/>
        <v>x</v>
      </c>
    </row>
    <row r="113" spans="1:26" ht="16" x14ac:dyDescent="0.2">
      <c r="A113" s="44" t="s">
        <v>289</v>
      </c>
      <c r="B113" s="5" t="s">
        <v>290</v>
      </c>
      <c r="C113" s="44" t="s">
        <v>388</v>
      </c>
      <c r="D113" s="44" t="s">
        <v>389</v>
      </c>
      <c r="E113" s="44" t="s">
        <v>390</v>
      </c>
      <c r="F113" s="44" t="s">
        <v>391</v>
      </c>
      <c r="G113" s="38"/>
      <c r="H113" s="16"/>
      <c r="I113" s="16"/>
      <c r="J113" s="16"/>
      <c r="K113" s="16"/>
      <c r="L113" s="16"/>
      <c r="M113" s="16"/>
      <c r="N113" s="38"/>
      <c r="O113" s="38"/>
      <c r="P113" s="38"/>
      <c r="Q113" s="46">
        <f t="shared" si="5"/>
        <v>-0.37500000000000216</v>
      </c>
      <c r="R113" s="81">
        <f t="shared" si="6"/>
        <v>0.37185509386976862</v>
      </c>
      <c r="S113" s="81" t="e" cm="1">
        <f t="array" ref="S113">_xlfn.IFS(
    FALSE, N("Check if X1 shading is ON"),
    $S$48&lt;&gt;"x", NA(),
    FALSE, N("Check if case is 'LEFT' and x axis value less than z score"),
    AND($D$67 = "LEFT", $Q113 &lt; IF($H$67="", 0, $H$67)), $R113,
    FALSE, N("Check if case is 'RIGHT' and x axis value greater than z score"),
    AND($D$67 = "RIGHT", $Q113 &gt; IF($H$67="", 0, $H$67)), $R113,
    FALSE, N("Check if case is 'TWO' and both directions"),
    AND(
        $D$67 = "TWO",
        OR($Q113 &lt; -ABS($H$67), $Q113 &gt; ABS($H$68))
    ), $R113,
    FALSE, N("Default case: Return NA()"),
    TRUE, NA()
)</f>
        <v>#VALUE!</v>
      </c>
      <c r="T113" s="81" t="e" cm="1">
        <f t="array" ref="T113">_xlfn.IFS(
    FALSE, N("Check if X1 shading is ON"),
    $S$48&lt;&gt;"x", NA(),
    FALSE, N("Check if case is 'LEFT' and x axis value less than z score"),
    AND($D$68 = "LEFT", $Q113 &lt; IF($H$68="", 0, $H$68)), $R113,
    FALSE, N("Check if case is 'RIGHT' and x axis value greater than z score"),
    AND($D$68 = "RIGHT", $Q113 &gt; IF($H$68="", 0, $H$68)), $R113,
    FALSE, N("Default case: Return NA()"),
    TRUE, NA()
)</f>
        <v>#N/A</v>
      </c>
      <c r="U113" s="81" t="e" cm="1">
        <f t="array" ref="U113">_xlfn.IFS(
    FALSE, N("Check if X1 shading is ON"),
    $U$48&lt;&gt;"x", NA(),
    FALSE, N("Check if case is 'LEFT' and x axis value less than z score"),
    AND($D$71 = "LEFT", $Q113 &lt; IF($H$71="", 0, $H$71)), $R113,
    FALSE, N("Check if case is 'RIGHT' and x axis value greater than z score"),
    AND($D$71 = "RIGHT", $Q113 &gt; IF($H$71="", 0, $H$71)), $R113,
    FALSE, N("Check if case is 'TWO' and both directions"),
    AND(
        $D$71 = "TWO",
        OR($Q113 &lt; -ABS($H$71), $Q113 &gt; ABS($H$71))
    ), $R113,
    FALSE, N("Default case: Return NA()"),
    TRUE, NA()
)</f>
        <v>#N/A</v>
      </c>
      <c r="V113" s="38"/>
      <c r="W113" s="23">
        <v>0.83333333333333093</v>
      </c>
      <c r="X113" s="23">
        <v>0.13400000000000001</v>
      </c>
      <c r="Y113" s="23">
        <f t="shared" si="15"/>
        <v>0.13400000000000001</v>
      </c>
      <c r="Z113" s="23" t="str">
        <f t="shared" si="16"/>
        <v>x</v>
      </c>
    </row>
    <row r="114" spans="1:26" ht="17" x14ac:dyDescent="0.2">
      <c r="A114" s="83" t="str">
        <f>L47</f>
        <v>x</v>
      </c>
      <c r="B114" s="23">
        <f>IF(A114="x",-0.02,NA())</f>
        <v>-0.02</v>
      </c>
      <c r="C114" s="39">
        <v>-4</v>
      </c>
      <c r="D114" s="39">
        <f>IF(
    ISNA(A114),
    NA(),
    B114
)</f>
        <v>-0.02</v>
      </c>
      <c r="E114" s="23"/>
      <c r="F114" s="44"/>
      <c r="G114" s="38"/>
      <c r="H114" s="16"/>
      <c r="I114" s="16"/>
      <c r="J114" s="16"/>
      <c r="K114" s="16"/>
      <c r="L114" s="16"/>
      <c r="M114" s="16"/>
      <c r="N114" s="38"/>
      <c r="O114" s="38"/>
      <c r="P114" s="38"/>
      <c r="Q114" s="46">
        <f t="shared" si="5"/>
        <v>-0.33333333333333548</v>
      </c>
      <c r="R114" s="81">
        <f t="shared" si="6"/>
        <v>0.37738322769299293</v>
      </c>
      <c r="S114" s="81" t="e" cm="1">
        <f t="array" ref="S114">_xlfn.IFS(
    FALSE, N("Check if X1 shading is ON"),
    $S$48&lt;&gt;"x", NA(),
    FALSE, N("Check if case is 'LEFT' and x axis value less than z score"),
    AND($D$67 = "LEFT", $Q114 &lt; IF($H$67="", 0, $H$67)), $R114,
    FALSE, N("Check if case is 'RIGHT' and x axis value greater than z score"),
    AND($D$67 = "RIGHT", $Q114 &gt; IF($H$67="", 0, $H$67)), $R114,
    FALSE, N("Check if case is 'TWO' and both directions"),
    AND(
        $D$67 = "TWO",
        OR($Q114 &lt; -ABS($H$67), $Q114 &gt; ABS($H$68))
    ), $R114,
    FALSE, N("Default case: Return NA()"),
    TRUE, NA()
)</f>
        <v>#VALUE!</v>
      </c>
      <c r="T114" s="81" t="e" cm="1">
        <f t="array" ref="T114">_xlfn.IFS(
    FALSE, N("Check if X1 shading is ON"),
    $S$48&lt;&gt;"x", NA(),
    FALSE, N("Check if case is 'LEFT' and x axis value less than z score"),
    AND($D$68 = "LEFT", $Q114 &lt; IF($H$68="", 0, $H$68)), $R114,
    FALSE, N("Check if case is 'RIGHT' and x axis value greater than z score"),
    AND($D$68 = "RIGHT", $Q114 &gt; IF($H$68="", 0, $H$68)), $R114,
    FALSE, N("Default case: Return NA()"),
    TRUE, NA()
)</f>
        <v>#N/A</v>
      </c>
      <c r="U114" s="81" t="e" cm="1">
        <f t="array" ref="U114">_xlfn.IFS(
    FALSE, N("Check if X1 shading is ON"),
    $U$48&lt;&gt;"x", NA(),
    FALSE, N("Check if case is 'LEFT' and x axis value less than z score"),
    AND($D$71 = "LEFT", $Q114 &lt; IF($H$71="", 0, $H$71)), $R114,
    FALSE, N("Check if case is 'RIGHT' and x axis value greater than z score"),
    AND($D$71 = "RIGHT", $Q114 &gt; IF($H$71="", 0, $H$71)), $R114,
    FALSE, N("Check if case is 'TWO' and both directions"),
    AND(
        $D$71 = "TWO",
        OR($Q114 &lt; -ABS($H$71), $Q114 &gt; ABS($H$71))
    ), $R114,
    FALSE, N("Default case: Return NA()"),
    TRUE, NA()
)</f>
        <v>#N/A</v>
      </c>
      <c r="V114" s="38"/>
      <c r="W114" s="23">
        <v>1.1666666666666643</v>
      </c>
      <c r="X114" s="23">
        <v>0.13400000000000001</v>
      </c>
      <c r="Y114" s="23">
        <f t="shared" si="15"/>
        <v>0.13400000000000001</v>
      </c>
      <c r="Z114" s="23" t="str">
        <f t="shared" si="16"/>
        <v>x</v>
      </c>
    </row>
    <row r="115" spans="1:26" ht="16" x14ac:dyDescent="0.2">
      <c r="A115" s="39"/>
      <c r="B115" s="23"/>
      <c r="C115" s="39">
        <f t="shared" ref="C115:C121" si="19">C114+1</f>
        <v>-3</v>
      </c>
      <c r="D115" s="39">
        <f t="shared" ref="D115:D121" si="20">D114</f>
        <v>-0.02</v>
      </c>
      <c r="E115" s="23" t="str">
        <f>C115&amp;$H$66</f>
        <v>-3z</v>
      </c>
      <c r="F115" s="81">
        <f t="shared" ref="F115:F121" si="21">IF($A$114="x",_xlfn.NORM.S.DIST(C115,FALSE),NA())</f>
        <v>4.4318484119380075E-3</v>
      </c>
      <c r="G115" s="38"/>
      <c r="H115" s="16"/>
      <c r="I115" s="16"/>
      <c r="J115" s="16"/>
      <c r="K115" s="16"/>
      <c r="L115" s="16"/>
      <c r="M115" s="16"/>
      <c r="N115" s="38"/>
      <c r="O115" s="38"/>
      <c r="P115" s="38"/>
      <c r="Q115" s="46">
        <f t="shared" ref="Q115:Q178" si="22">Q114+$P$52</f>
        <v>-0.29166666666666879</v>
      </c>
      <c r="R115" s="81">
        <f t="shared" ref="R115:R178" si="23">IF(
    LEFT($B$67,1) ="T",
    _xlfn.T.DIST(Q115, $A$67-1, FALSE),
    _xlfn.NORM.S.DIST(Q115, FALSE)
)</f>
        <v>0.3823292022799164</v>
      </c>
      <c r="S115" s="81" t="e" cm="1">
        <f t="array" ref="S115">_xlfn.IFS(
    FALSE, N("Check if X1 shading is ON"),
    $S$48&lt;&gt;"x", NA(),
    FALSE, N("Check if case is 'LEFT' and x axis value less than z score"),
    AND($D$67 = "LEFT", $Q115 &lt; IF($H$67="", 0, $H$67)), $R115,
    FALSE, N("Check if case is 'RIGHT' and x axis value greater than z score"),
    AND($D$67 = "RIGHT", $Q115 &gt; IF($H$67="", 0, $H$67)), $R115,
    FALSE, N("Check if case is 'TWO' and both directions"),
    AND(
        $D$67 = "TWO",
        OR($Q115 &lt; -ABS($H$67), $Q115 &gt; ABS($H$68))
    ), $R115,
    FALSE, N("Default case: Return NA()"),
    TRUE, NA()
)</f>
        <v>#VALUE!</v>
      </c>
      <c r="T115" s="81" t="e" cm="1">
        <f t="array" ref="T115">_xlfn.IFS(
    FALSE, N("Check if X1 shading is ON"),
    $S$48&lt;&gt;"x", NA(),
    FALSE, N("Check if case is 'LEFT' and x axis value less than z score"),
    AND($D$68 = "LEFT", $Q115 &lt; IF($H$68="", 0, $H$68)), $R115,
    FALSE, N("Check if case is 'RIGHT' and x axis value greater than z score"),
    AND($D$68 = "RIGHT", $Q115 &gt; IF($H$68="", 0, $H$68)), $R115,
    FALSE, N("Default case: Return NA()"),
    TRUE, NA()
)</f>
        <v>#N/A</v>
      </c>
      <c r="U115" s="81" t="e" cm="1">
        <f t="array" ref="U115">_xlfn.IFS(
    FALSE, N("Check if X1 shading is ON"),
    $U$48&lt;&gt;"x", NA(),
    FALSE, N("Check if case is 'LEFT' and x axis value less than z score"),
    AND($D$71 = "LEFT", $Q115 &lt; IF($H$71="", 0, $H$71)), $R115,
    FALSE, N("Check if case is 'RIGHT' and x axis value greater than z score"),
    AND($D$71 = "RIGHT", $Q115 &gt; IF($H$71="", 0, $H$71)), $R115,
    FALSE, N("Check if case is 'TWO' and both directions"),
    AND(
        $D$71 = "TWO",
        OR($Q115 &lt; -ABS($H$71), $Q115 &gt; ABS($H$71))
    ), $R115,
    FALSE, N("Default case: Return NA()"),
    TRUE, NA()
)</f>
        <v>#N/A</v>
      </c>
      <c r="V115" s="38"/>
      <c r="W115" s="23">
        <v>1.3333333333333313</v>
      </c>
      <c r="X115" s="23">
        <v>0.13400000000000001</v>
      </c>
      <c r="Y115" s="23">
        <f t="shared" si="15"/>
        <v>0.13400000000000001</v>
      </c>
      <c r="Z115" s="23" t="str">
        <f t="shared" si="16"/>
        <v>x</v>
      </c>
    </row>
    <row r="116" spans="1:26" ht="16" x14ac:dyDescent="0.2">
      <c r="A116" s="39"/>
      <c r="B116" s="23"/>
      <c r="C116" s="39">
        <f t="shared" si="19"/>
        <v>-2</v>
      </c>
      <c r="D116" s="39">
        <f t="shared" si="20"/>
        <v>-0.02</v>
      </c>
      <c r="E116" s="23" t="str">
        <f t="shared" ref="E116:E117" si="24">C116&amp;$H$66</f>
        <v>-2z</v>
      </c>
      <c r="F116" s="81">
        <f t="shared" si="21"/>
        <v>5.3990966513188063E-2</v>
      </c>
      <c r="G116" s="38"/>
      <c r="H116" s="16"/>
      <c r="I116" s="16"/>
      <c r="J116" s="16"/>
      <c r="K116" s="16"/>
      <c r="L116" s="16"/>
      <c r="M116" s="16"/>
      <c r="N116" s="38"/>
      <c r="O116" s="38"/>
      <c r="P116" s="38"/>
      <c r="Q116" s="46">
        <f t="shared" si="22"/>
        <v>-0.25000000000000211</v>
      </c>
      <c r="R116" s="81">
        <f t="shared" si="23"/>
        <v>0.38666811680284902</v>
      </c>
      <c r="S116" s="81" t="e" cm="1">
        <f t="array" ref="S116">_xlfn.IFS(
    FALSE, N("Check if X1 shading is ON"),
    $S$48&lt;&gt;"x", NA(),
    FALSE, N("Check if case is 'LEFT' and x axis value less than z score"),
    AND($D$67 = "LEFT", $Q116 &lt; IF($H$67="", 0, $H$67)), $R116,
    FALSE, N("Check if case is 'RIGHT' and x axis value greater than z score"),
    AND($D$67 = "RIGHT", $Q116 &gt; IF($H$67="", 0, $H$67)), $R116,
    FALSE, N("Check if case is 'TWO' and both directions"),
    AND(
        $D$67 = "TWO",
        OR($Q116 &lt; -ABS($H$67), $Q116 &gt; ABS($H$68))
    ), $R116,
    FALSE, N("Default case: Return NA()"),
    TRUE, NA()
)</f>
        <v>#VALUE!</v>
      </c>
      <c r="T116" s="81" t="e" cm="1">
        <f t="array" ref="T116">_xlfn.IFS(
    FALSE, N("Check if X1 shading is ON"),
    $S$48&lt;&gt;"x", NA(),
    FALSE, N("Check if case is 'LEFT' and x axis value less than z score"),
    AND($D$68 = "LEFT", $Q116 &lt; IF($H$68="", 0, $H$68)), $R116,
    FALSE, N("Check if case is 'RIGHT' and x axis value greater than z score"),
    AND($D$68 = "RIGHT", $Q116 &gt; IF($H$68="", 0, $H$68)), $R116,
    FALSE, N("Default case: Return NA()"),
    TRUE, NA()
)</f>
        <v>#N/A</v>
      </c>
      <c r="U116" s="81" t="e" cm="1">
        <f t="array" ref="U116">_xlfn.IFS(
    FALSE, N("Check if X1 shading is ON"),
    $U$48&lt;&gt;"x", NA(),
    FALSE, N("Check if case is 'LEFT' and x axis value less than z score"),
    AND($D$71 = "LEFT", $Q116 &lt; IF($H$71="", 0, $H$71)), $R116,
    FALSE, N("Check if case is 'RIGHT' and x axis value greater than z score"),
    AND($D$71 = "RIGHT", $Q116 &gt; IF($H$71="", 0, $H$71)), $R116,
    FALSE, N("Check if case is 'TWO' and both directions"),
    AND(
        $D$71 = "TWO",
        OR($Q116 &lt; -ABS($H$71), $Q116 &gt; ABS($H$71))
    ), $R116,
    FALSE, N("Default case: Return NA()"),
    TRUE, NA()
)</f>
        <v>#N/A</v>
      </c>
      <c r="V116" s="38"/>
      <c r="W116" s="23">
        <v>-1.1666666666666687</v>
      </c>
      <c r="X116" s="23">
        <v>0.158</v>
      </c>
      <c r="Y116" s="23">
        <f t="shared" si="15"/>
        <v>0.158</v>
      </c>
      <c r="Z116" s="23" t="str">
        <f t="shared" si="16"/>
        <v>x</v>
      </c>
    </row>
    <row r="117" spans="1:26" ht="16" x14ac:dyDescent="0.2">
      <c r="A117" s="39"/>
      <c r="B117" s="23"/>
      <c r="C117" s="39">
        <f t="shared" si="19"/>
        <v>-1</v>
      </c>
      <c r="D117" s="39">
        <f t="shared" si="20"/>
        <v>-0.02</v>
      </c>
      <c r="E117" s="23" t="str">
        <f t="shared" si="24"/>
        <v>-1z</v>
      </c>
      <c r="F117" s="81">
        <f t="shared" si="21"/>
        <v>0.24197072451914337</v>
      </c>
      <c r="G117" s="38"/>
      <c r="H117" s="16"/>
      <c r="I117" s="16"/>
      <c r="J117" s="16"/>
      <c r="K117" s="16"/>
      <c r="L117" s="16"/>
      <c r="M117" s="16"/>
      <c r="N117" s="38"/>
      <c r="O117" s="38"/>
      <c r="P117" s="38"/>
      <c r="Q117" s="46">
        <f t="shared" si="22"/>
        <v>-0.20833333333333545</v>
      </c>
      <c r="R117" s="81">
        <f t="shared" si="23"/>
        <v>0.39037794394036218</v>
      </c>
      <c r="S117" s="81" t="e" cm="1">
        <f t="array" ref="S117">_xlfn.IFS(
    FALSE, N("Check if X1 shading is ON"),
    $S$48&lt;&gt;"x", NA(),
    FALSE, N("Check if case is 'LEFT' and x axis value less than z score"),
    AND($D$67 = "LEFT", $Q117 &lt; IF($H$67="", 0, $H$67)), $R117,
    FALSE, N("Check if case is 'RIGHT' and x axis value greater than z score"),
    AND($D$67 = "RIGHT", $Q117 &gt; IF($H$67="", 0, $H$67)), $R117,
    FALSE, N("Check if case is 'TWO' and both directions"),
    AND(
        $D$67 = "TWO",
        OR($Q117 &lt; -ABS($H$67), $Q117 &gt; ABS($H$68))
    ), $R117,
    FALSE, N("Default case: Return NA()"),
    TRUE, NA()
)</f>
        <v>#VALUE!</v>
      </c>
      <c r="T117" s="81" t="e" cm="1">
        <f t="array" ref="T117">_xlfn.IFS(
    FALSE, N("Check if X1 shading is ON"),
    $S$48&lt;&gt;"x", NA(),
    FALSE, N("Check if case is 'LEFT' and x axis value less than z score"),
    AND($D$68 = "LEFT", $Q117 &lt; IF($H$68="", 0, $H$68)), $R117,
    FALSE, N("Check if case is 'RIGHT' and x axis value greater than z score"),
    AND($D$68 = "RIGHT", $Q117 &gt; IF($H$68="", 0, $H$68)), $R117,
    FALSE, N("Default case: Return NA()"),
    TRUE, NA()
)</f>
        <v>#N/A</v>
      </c>
      <c r="U117" s="81" t="e" cm="1">
        <f t="array" ref="U117">_xlfn.IFS(
    FALSE, N("Check if X1 shading is ON"),
    $U$48&lt;&gt;"x", NA(),
    FALSE, N("Check if case is 'LEFT' and x axis value less than z score"),
    AND($D$71 = "LEFT", $Q117 &lt; IF($H$71="", 0, $H$71)), $R117,
    FALSE, N("Check if case is 'RIGHT' and x axis value greater than z score"),
    AND($D$71 = "RIGHT", $Q117 &gt; IF($H$71="", 0, $H$71)), $R117,
    FALSE, N("Check if case is 'TWO' and both directions"),
    AND(
        $D$71 = "TWO",
        OR($Q117 &lt; -ABS($H$71), $Q117 &gt; ABS($H$71))
    ), $R117,
    FALSE, N("Default case: Return NA()"),
    TRUE, NA()
)</f>
        <v>#N/A</v>
      </c>
      <c r="V117" s="38"/>
      <c r="W117" s="23">
        <v>-0.83333333333333526</v>
      </c>
      <c r="X117" s="23">
        <v>0.158</v>
      </c>
      <c r="Y117" s="23">
        <f t="shared" si="15"/>
        <v>0.158</v>
      </c>
      <c r="Z117" s="23" t="str">
        <f t="shared" si="16"/>
        <v>x</v>
      </c>
    </row>
    <row r="118" spans="1:26" ht="16" x14ac:dyDescent="0.2">
      <c r="A118" s="39"/>
      <c r="B118" s="23"/>
      <c r="C118" s="39">
        <f t="shared" si="19"/>
        <v>0</v>
      </c>
      <c r="D118" s="39">
        <f t="shared" si="20"/>
        <v>-0.02</v>
      </c>
      <c r="E118" s="23">
        <f>C118</f>
        <v>0</v>
      </c>
      <c r="F118" s="81">
        <f t="shared" si="21"/>
        <v>0.3989422804014327</v>
      </c>
      <c r="G118" s="38"/>
      <c r="H118" s="16"/>
      <c r="I118" s="16"/>
      <c r="J118" s="16"/>
      <c r="K118" s="16"/>
      <c r="L118" s="16"/>
      <c r="M118" s="16"/>
      <c r="N118" s="38"/>
      <c r="O118" s="38"/>
      <c r="P118" s="38"/>
      <c r="Q118" s="46">
        <f t="shared" si="22"/>
        <v>-0.16666666666666879</v>
      </c>
      <c r="R118" s="81">
        <f t="shared" si="23"/>
        <v>0.39343971610193973</v>
      </c>
      <c r="S118" s="81" t="e" cm="1">
        <f t="array" ref="S118">_xlfn.IFS(
    FALSE, N("Check if X1 shading is ON"),
    $S$48&lt;&gt;"x", NA(),
    FALSE, N("Check if case is 'LEFT' and x axis value less than z score"),
    AND($D$67 = "LEFT", $Q118 &lt; IF($H$67="", 0, $H$67)), $R118,
    FALSE, N("Check if case is 'RIGHT' and x axis value greater than z score"),
    AND($D$67 = "RIGHT", $Q118 &gt; IF($H$67="", 0, $H$67)), $R118,
    FALSE, N("Check if case is 'TWO' and both directions"),
    AND(
        $D$67 = "TWO",
        OR($Q118 &lt; -ABS($H$67), $Q118 &gt; ABS($H$68))
    ), $R118,
    FALSE, N("Default case: Return NA()"),
    TRUE, NA()
)</f>
        <v>#VALUE!</v>
      </c>
      <c r="T118" s="81" t="e" cm="1">
        <f t="array" ref="T118">_xlfn.IFS(
    FALSE, N("Check if X1 shading is ON"),
    $S$48&lt;&gt;"x", NA(),
    FALSE, N("Check if case is 'LEFT' and x axis value less than z score"),
    AND($D$68 = "LEFT", $Q118 &lt; IF($H$68="", 0, $H$68)), $R118,
    FALSE, N("Check if case is 'RIGHT' and x axis value greater than z score"),
    AND($D$68 = "RIGHT", $Q118 &gt; IF($H$68="", 0, $H$68)), $R118,
    FALSE, N("Default case: Return NA()"),
    TRUE, NA()
)</f>
        <v>#N/A</v>
      </c>
      <c r="U118" s="81" t="e" cm="1">
        <f t="array" ref="U118">_xlfn.IFS(
    FALSE, N("Check if X1 shading is ON"),
    $U$48&lt;&gt;"x", NA(),
    FALSE, N("Check if case is 'LEFT' and x axis value less than z score"),
    AND($D$71 = "LEFT", $Q118 &lt; IF($H$71="", 0, $H$71)), $R118,
    FALSE, N("Check if case is 'RIGHT' and x axis value greater than z score"),
    AND($D$71 = "RIGHT", $Q118 &gt; IF($H$71="", 0, $H$71)), $R118,
    FALSE, N("Check if case is 'TWO' and both directions"),
    AND(
        $D$71 = "TWO",
        OR($Q118 &lt; -ABS($H$71), $Q118 &gt; ABS($H$71))
    ), $R118,
    FALSE, N("Default case: Return NA()"),
    TRUE, NA()
)</f>
        <v>#N/A</v>
      </c>
      <c r="V118" s="38"/>
      <c r="W118" s="23">
        <v>-0.66666666666666874</v>
      </c>
      <c r="X118" s="23">
        <v>0.158</v>
      </c>
      <c r="Y118" s="23">
        <f t="shared" si="15"/>
        <v>0.158</v>
      </c>
      <c r="Z118" s="23" t="str">
        <f t="shared" si="16"/>
        <v>x</v>
      </c>
    </row>
    <row r="119" spans="1:26" ht="16" x14ac:dyDescent="0.2">
      <c r="A119" s="39"/>
      <c r="B119" s="23"/>
      <c r="C119" s="39">
        <f t="shared" si="19"/>
        <v>1</v>
      </c>
      <c r="D119" s="39">
        <f t="shared" si="20"/>
        <v>-0.02</v>
      </c>
      <c r="E119" s="23" t="str">
        <f t="shared" ref="E119:E121" si="25">C119&amp;$H$66</f>
        <v>1z</v>
      </c>
      <c r="F119" s="81">
        <f t="shared" si="21"/>
        <v>0.24197072451914337</v>
      </c>
      <c r="G119" s="38"/>
      <c r="H119" s="16"/>
      <c r="I119" s="16"/>
      <c r="J119" s="16"/>
      <c r="K119" s="16"/>
      <c r="L119" s="16"/>
      <c r="M119" s="16"/>
      <c r="N119" s="38"/>
      <c r="O119" s="38"/>
      <c r="P119" s="38"/>
      <c r="Q119" s="46">
        <f t="shared" si="22"/>
        <v>-0.12500000000000214</v>
      </c>
      <c r="R119" s="81">
        <f t="shared" si="23"/>
        <v>0.39583768694474941</v>
      </c>
      <c r="S119" s="81" t="e" cm="1">
        <f t="array" ref="S119">_xlfn.IFS(
    FALSE, N("Check if X1 shading is ON"),
    $S$48&lt;&gt;"x", NA(),
    FALSE, N("Check if case is 'LEFT' and x axis value less than z score"),
    AND($D$67 = "LEFT", $Q119 &lt; IF($H$67="", 0, $H$67)), $R119,
    FALSE, N("Check if case is 'RIGHT' and x axis value greater than z score"),
    AND($D$67 = "RIGHT", $Q119 &gt; IF($H$67="", 0, $H$67)), $R119,
    FALSE, N("Check if case is 'TWO' and both directions"),
    AND(
        $D$67 = "TWO",
        OR($Q119 &lt; -ABS($H$67), $Q119 &gt; ABS($H$68))
    ), $R119,
    FALSE, N("Default case: Return NA()"),
    TRUE, NA()
)</f>
        <v>#VALUE!</v>
      </c>
      <c r="T119" s="81" t="e" cm="1">
        <f t="array" ref="T119">_xlfn.IFS(
    FALSE, N("Check if X1 shading is ON"),
    $S$48&lt;&gt;"x", NA(),
    FALSE, N("Check if case is 'LEFT' and x axis value less than z score"),
    AND($D$68 = "LEFT", $Q119 &lt; IF($H$68="", 0, $H$68)), $R119,
    FALSE, N("Check if case is 'RIGHT' and x axis value greater than z score"),
    AND($D$68 = "RIGHT", $Q119 &gt; IF($H$68="", 0, $H$68)), $R119,
    FALSE, N("Default case: Return NA()"),
    TRUE, NA()
)</f>
        <v>#N/A</v>
      </c>
      <c r="U119" s="81" t="e" cm="1">
        <f t="array" ref="U119">_xlfn.IFS(
    FALSE, N("Check if X1 shading is ON"),
    $U$48&lt;&gt;"x", NA(),
    FALSE, N("Check if case is 'LEFT' and x axis value less than z score"),
    AND($D$71 = "LEFT", $Q119 &lt; IF($H$71="", 0, $H$71)), $R119,
    FALSE, N("Check if case is 'RIGHT' and x axis value greater than z score"),
    AND($D$71 = "RIGHT", $Q119 &gt; IF($H$71="", 0, $H$71)), $R119,
    FALSE, N("Check if case is 'TWO' and both directions"),
    AND(
        $D$71 = "TWO",
        OR($Q119 &lt; -ABS($H$71), $Q119 &gt; ABS($H$71))
    ), $R119,
    FALSE, N("Default case: Return NA()"),
    TRUE, NA()
)</f>
        <v>#N/A</v>
      </c>
      <c r="V119" s="38"/>
      <c r="W119" s="23">
        <v>-0.50000000000000222</v>
      </c>
      <c r="X119" s="23">
        <v>0.158</v>
      </c>
      <c r="Y119" s="23">
        <f t="shared" si="15"/>
        <v>0.158</v>
      </c>
      <c r="Z119" s="23" t="str">
        <f t="shared" si="16"/>
        <v>x</v>
      </c>
    </row>
    <row r="120" spans="1:26" ht="16" x14ac:dyDescent="0.2">
      <c r="A120" s="39"/>
      <c r="B120" s="23"/>
      <c r="C120" s="39">
        <f t="shared" si="19"/>
        <v>2</v>
      </c>
      <c r="D120" s="39">
        <f t="shared" si="20"/>
        <v>-0.02</v>
      </c>
      <c r="E120" s="23" t="str">
        <f t="shared" si="25"/>
        <v>2z</v>
      </c>
      <c r="F120" s="81">
        <f t="shared" si="21"/>
        <v>5.3990966513188063E-2</v>
      </c>
      <c r="G120" s="38"/>
      <c r="H120" s="16"/>
      <c r="I120" s="16"/>
      <c r="J120" s="16"/>
      <c r="K120" s="16"/>
      <c r="L120" s="16"/>
      <c r="M120" s="16"/>
      <c r="N120" s="38"/>
      <c r="O120" s="38"/>
      <c r="P120" s="38"/>
      <c r="Q120" s="46">
        <f t="shared" si="22"/>
        <v>-8.333333333333548E-2</v>
      </c>
      <c r="R120" s="81">
        <f t="shared" si="23"/>
        <v>0.39755946625834188</v>
      </c>
      <c r="S120" s="81" t="e" cm="1">
        <f t="array" ref="S120">_xlfn.IFS(
    FALSE, N("Check if X1 shading is ON"),
    $S$48&lt;&gt;"x", NA(),
    FALSE, N("Check if case is 'LEFT' and x axis value less than z score"),
    AND($D$67 = "LEFT", $Q120 &lt; IF($H$67="", 0, $H$67)), $R120,
    FALSE, N("Check if case is 'RIGHT' and x axis value greater than z score"),
    AND($D$67 = "RIGHT", $Q120 &gt; IF($H$67="", 0, $H$67)), $R120,
    FALSE, N("Check if case is 'TWO' and both directions"),
    AND(
        $D$67 = "TWO",
        OR($Q120 &lt; -ABS($H$67), $Q120 &gt; ABS($H$68))
    ), $R120,
    FALSE, N("Default case: Return NA()"),
    TRUE, NA()
)</f>
        <v>#VALUE!</v>
      </c>
      <c r="T120" s="81" t="e" cm="1">
        <f t="array" ref="T120">_xlfn.IFS(
    FALSE, N("Check if X1 shading is ON"),
    $S$48&lt;&gt;"x", NA(),
    FALSE, N("Check if case is 'LEFT' and x axis value less than z score"),
    AND($D$68 = "LEFT", $Q120 &lt; IF($H$68="", 0, $H$68)), $R120,
    FALSE, N("Check if case is 'RIGHT' and x axis value greater than z score"),
    AND($D$68 = "RIGHT", $Q120 &gt; IF($H$68="", 0, $H$68)), $R120,
    FALSE, N("Default case: Return NA()"),
    TRUE, NA()
)</f>
        <v>#N/A</v>
      </c>
      <c r="U120" s="81" t="e" cm="1">
        <f t="array" ref="U120">_xlfn.IFS(
    FALSE, N("Check if X1 shading is ON"),
    $U$48&lt;&gt;"x", NA(),
    FALSE, N("Check if case is 'LEFT' and x axis value less than z score"),
    AND($D$71 = "LEFT", $Q120 &lt; IF($H$71="", 0, $H$71)), $R120,
    FALSE, N("Check if case is 'RIGHT' and x axis value greater than z score"),
    AND($D$71 = "RIGHT", $Q120 &gt; IF($H$71="", 0, $H$71)), $R120,
    FALSE, N("Check if case is 'TWO' and both directions"),
    AND(
        $D$71 = "TWO",
        OR($Q120 &lt; -ABS($H$71), $Q120 &gt; ABS($H$71))
    ), $R120,
    FALSE, N("Default case: Return NA()"),
    TRUE, NA()
)</f>
        <v>#N/A</v>
      </c>
      <c r="V120" s="38"/>
      <c r="W120" s="23">
        <v>-0.33333333333333548</v>
      </c>
      <c r="X120" s="23">
        <v>0.158</v>
      </c>
      <c r="Y120" s="23">
        <f t="shared" si="15"/>
        <v>0.158</v>
      </c>
      <c r="Z120" s="23" t="str">
        <f t="shared" si="16"/>
        <v>x</v>
      </c>
    </row>
    <row r="121" spans="1:26" ht="16" x14ac:dyDescent="0.2">
      <c r="A121" s="39"/>
      <c r="B121" s="23"/>
      <c r="C121" s="39">
        <f t="shared" si="19"/>
        <v>3</v>
      </c>
      <c r="D121" s="39">
        <f t="shared" si="20"/>
        <v>-0.02</v>
      </c>
      <c r="E121" s="23" t="str">
        <f t="shared" si="25"/>
        <v>3z</v>
      </c>
      <c r="F121" s="81">
        <f t="shared" si="21"/>
        <v>4.4318484119380075E-3</v>
      </c>
      <c r="G121" s="38"/>
      <c r="H121" s="16"/>
      <c r="I121" s="16"/>
      <c r="J121" s="16"/>
      <c r="K121" s="16"/>
      <c r="L121" s="16"/>
      <c r="M121" s="16"/>
      <c r="N121" s="38"/>
      <c r="O121" s="38"/>
      <c r="P121" s="38"/>
      <c r="Q121" s="46">
        <f t="shared" si="22"/>
        <v>-4.1666666666668815E-2</v>
      </c>
      <c r="R121" s="81">
        <f t="shared" si="23"/>
        <v>0.39859612660068527</v>
      </c>
      <c r="S121" s="81" t="e" cm="1">
        <f t="array" ref="S121">_xlfn.IFS(
    FALSE, N("Check if X1 shading is ON"),
    $S$48&lt;&gt;"x", NA(),
    FALSE, N("Check if case is 'LEFT' and x axis value less than z score"),
    AND($D$67 = "LEFT", $Q121 &lt; IF($H$67="", 0, $H$67)), $R121,
    FALSE, N("Check if case is 'RIGHT' and x axis value greater than z score"),
    AND($D$67 = "RIGHT", $Q121 &gt; IF($H$67="", 0, $H$67)), $R121,
    FALSE, N("Check if case is 'TWO' and both directions"),
    AND(
        $D$67 = "TWO",
        OR($Q121 &lt; -ABS($H$67), $Q121 &gt; ABS($H$68))
    ), $R121,
    FALSE, N("Default case: Return NA()"),
    TRUE, NA()
)</f>
        <v>#VALUE!</v>
      </c>
      <c r="T121" s="81" t="e" cm="1">
        <f t="array" ref="T121">_xlfn.IFS(
    FALSE, N("Check if X1 shading is ON"),
    $S$48&lt;&gt;"x", NA(),
    FALSE, N("Check if case is 'LEFT' and x axis value less than z score"),
    AND($D$68 = "LEFT", $Q121 &lt; IF($H$68="", 0, $H$68)), $R121,
    FALSE, N("Check if case is 'RIGHT' and x axis value greater than z score"),
    AND($D$68 = "RIGHT", $Q121 &gt; IF($H$68="", 0, $H$68)), $R121,
    FALSE, N("Default case: Return NA()"),
    TRUE, NA()
)</f>
        <v>#N/A</v>
      </c>
      <c r="U121" s="81" t="e" cm="1">
        <f t="array" ref="U121">_xlfn.IFS(
    FALSE, N("Check if X1 shading is ON"),
    $U$48&lt;&gt;"x", NA(),
    FALSE, N("Check if case is 'LEFT' and x axis value less than z score"),
    AND($D$71 = "LEFT", $Q121 &lt; IF($H$71="", 0, $H$71)), $R121,
    FALSE, N("Check if case is 'RIGHT' and x axis value greater than z score"),
    AND($D$71 = "RIGHT", $Q121 &gt; IF($H$71="", 0, $H$71)), $R121,
    FALSE, N("Check if case is 'TWO' and both directions"),
    AND(
        $D$71 = "TWO",
        OR($Q121 &lt; -ABS($H$71), $Q121 &gt; ABS($H$71))
    ), $R121,
    FALSE, N("Default case: Return NA()"),
    TRUE, NA()
)</f>
        <v>#N/A</v>
      </c>
      <c r="V121" s="38"/>
      <c r="W121" s="23">
        <v>-0.16666666666666879</v>
      </c>
      <c r="X121" s="23">
        <v>0.158</v>
      </c>
      <c r="Y121" s="23">
        <f t="shared" si="15"/>
        <v>0.158</v>
      </c>
      <c r="Z121" s="23" t="str">
        <f t="shared" si="16"/>
        <v>x</v>
      </c>
    </row>
    <row r="122" spans="1:26" ht="16" x14ac:dyDescent="0.2">
      <c r="A122" s="39"/>
      <c r="B122" s="23"/>
      <c r="C122" s="23"/>
      <c r="D122" s="39"/>
      <c r="E122" s="39"/>
      <c r="F122" s="39"/>
      <c r="G122" s="38"/>
      <c r="H122" s="16"/>
      <c r="I122" s="16"/>
      <c r="J122" s="16"/>
      <c r="K122" s="16"/>
      <c r="L122" s="16"/>
      <c r="M122" s="16"/>
      <c r="N122" s="16"/>
      <c r="O122" s="38"/>
      <c r="P122" s="38"/>
      <c r="Q122" s="46">
        <f t="shared" si="22"/>
        <v>-2.1510571102112408E-15</v>
      </c>
      <c r="R122" s="81">
        <f t="shared" si="23"/>
        <v>0.3989422804014327</v>
      </c>
      <c r="S122" s="81" t="e" cm="1">
        <f t="array" ref="S122">_xlfn.IFS(
    FALSE, N("Check if X1 shading is ON"),
    $S$48&lt;&gt;"x", NA(),
    FALSE, N("Check if case is 'LEFT' and x axis value less than z score"),
    AND($D$67 = "LEFT", $Q122 &lt; IF($H$67="", 0, $H$67)), $R122,
    FALSE, N("Check if case is 'RIGHT' and x axis value greater than z score"),
    AND($D$67 = "RIGHT", $Q122 &gt; IF($H$67="", 0, $H$67)), $R122,
    FALSE, N("Check if case is 'TWO' and both directions"),
    AND(
        $D$67 = "TWO",
        OR($Q122 &lt; -ABS($H$67), $Q122 &gt; ABS($H$68))
    ), $R122,
    FALSE, N("Default case: Return NA()"),
    TRUE, NA()
)</f>
        <v>#VALUE!</v>
      </c>
      <c r="T122" s="81" t="e" cm="1">
        <f t="array" ref="T122">_xlfn.IFS(
    FALSE, N("Check if X1 shading is ON"),
    $S$48&lt;&gt;"x", NA(),
    FALSE, N("Check if case is 'LEFT' and x axis value less than z score"),
    AND($D$68 = "LEFT", $Q122 &lt; IF($H$68="", 0, $H$68)), $R122,
    FALSE, N("Check if case is 'RIGHT' and x axis value greater than z score"),
    AND($D$68 = "RIGHT", $Q122 &gt; IF($H$68="", 0, $H$68)), $R122,
    FALSE, N("Default case: Return NA()"),
    TRUE, NA()
)</f>
        <v>#N/A</v>
      </c>
      <c r="U122" s="81" t="e" cm="1">
        <f t="array" ref="U122">_xlfn.IFS(
    FALSE, N("Check if X1 shading is ON"),
    $U$48&lt;&gt;"x", NA(),
    FALSE, N("Check if case is 'LEFT' and x axis value less than z score"),
    AND($D$71 = "LEFT", $Q122 &lt; IF($H$71="", 0, $H$71)), $R122,
    FALSE, N("Check if case is 'RIGHT' and x axis value greater than z score"),
    AND($D$71 = "RIGHT", $Q122 &gt; IF($H$71="", 0, $H$71)), $R122,
    FALSE, N("Check if case is 'TWO' and both directions"),
    AND(
        $D$71 = "TWO",
        OR($Q122 &lt; -ABS($H$71), $Q122 &gt; ABS($H$71))
    ), $R122,
    FALSE, N("Default case: Return NA()"),
    TRUE, NA()
)</f>
        <v>#N/A</v>
      </c>
      <c r="V122" s="38"/>
      <c r="W122" s="23">
        <v>0.16666666666666449</v>
      </c>
      <c r="X122" s="23">
        <v>0.158</v>
      </c>
      <c r="Y122" s="23">
        <f t="shared" si="15"/>
        <v>0.158</v>
      </c>
      <c r="Z122" s="23" t="str">
        <f t="shared" si="16"/>
        <v>x</v>
      </c>
    </row>
    <row r="123" spans="1:26" ht="19" x14ac:dyDescent="0.25">
      <c r="A123" s="78" t="s">
        <v>107</v>
      </c>
      <c r="B123" s="23"/>
      <c r="C123" s="23"/>
      <c r="D123" s="39"/>
      <c r="E123" s="39"/>
      <c r="F123" s="39"/>
      <c r="G123" s="38"/>
      <c r="H123" s="16"/>
      <c r="I123" s="16"/>
      <c r="J123" s="16"/>
      <c r="K123" s="16"/>
      <c r="L123" s="16"/>
      <c r="M123" s="16"/>
      <c r="N123" s="16"/>
      <c r="O123" s="38"/>
      <c r="P123" s="38"/>
      <c r="Q123" s="46">
        <f t="shared" si="22"/>
        <v>4.1666666666664513E-2</v>
      </c>
      <c r="R123" s="81">
        <f t="shared" si="23"/>
        <v>0.39859612660068539</v>
      </c>
      <c r="S123" s="81" t="e" cm="1">
        <f t="array" ref="S123">_xlfn.IFS(
    FALSE, N("Check if X1 shading is ON"),
    $S$48&lt;&gt;"x", NA(),
    FALSE, N("Check if case is 'LEFT' and x axis value less than z score"),
    AND($D$67 = "LEFT", $Q123 &lt; IF($H$67="", 0, $H$67)), $R123,
    FALSE, N("Check if case is 'RIGHT' and x axis value greater than z score"),
    AND($D$67 = "RIGHT", $Q123 &gt; IF($H$67="", 0, $H$67)), $R123,
    FALSE, N("Check if case is 'TWO' and both directions"),
    AND(
        $D$67 = "TWO",
        OR($Q123 &lt; -ABS($H$67), $Q123 &gt; ABS($H$68))
    ), $R123,
    FALSE, N("Default case: Return NA()"),
    TRUE, NA()
)</f>
        <v>#VALUE!</v>
      </c>
      <c r="T123" s="81" t="e" cm="1">
        <f t="array" ref="T123">_xlfn.IFS(
    FALSE, N("Check if X1 shading is ON"),
    $S$48&lt;&gt;"x", NA(),
    FALSE, N("Check if case is 'LEFT' and x axis value less than z score"),
    AND($D$68 = "LEFT", $Q123 &lt; IF($H$68="", 0, $H$68)), $R123,
    FALSE, N("Check if case is 'RIGHT' and x axis value greater than z score"),
    AND($D$68 = "RIGHT", $Q123 &gt; IF($H$68="", 0, $H$68)), $R123,
    FALSE, N("Default case: Return NA()"),
    TRUE, NA()
)</f>
        <v>#N/A</v>
      </c>
      <c r="U123" s="81" t="e" cm="1">
        <f t="array" ref="U123">_xlfn.IFS(
    FALSE, N("Check if X1 shading is ON"),
    $U$48&lt;&gt;"x", NA(),
    FALSE, N("Check if case is 'LEFT' and x axis value less than z score"),
    AND($D$71 = "LEFT", $Q123 &lt; IF($H$71="", 0, $H$71)), $R123,
    FALSE, N("Check if case is 'RIGHT' and x axis value greater than z score"),
    AND($D$71 = "RIGHT", $Q123 &gt; IF($H$71="", 0, $H$71)), $R123,
    FALSE, N("Check if case is 'TWO' and both directions"),
    AND(
        $D$71 = "TWO",
        OR($Q123 &lt; -ABS($H$71), $Q123 &gt; ABS($H$71))
    ), $R123,
    FALSE, N("Default case: Return NA()"),
    TRUE, NA()
)</f>
        <v>#N/A</v>
      </c>
      <c r="V123" s="38"/>
      <c r="W123" s="23">
        <v>0.33333333333333115</v>
      </c>
      <c r="X123" s="23">
        <v>0.158</v>
      </c>
      <c r="Y123" s="23">
        <f t="shared" si="15"/>
        <v>0.158</v>
      </c>
      <c r="Z123" s="23" t="str">
        <f t="shared" si="16"/>
        <v>x</v>
      </c>
    </row>
    <row r="124" spans="1:26" ht="17" x14ac:dyDescent="0.2">
      <c r="A124" s="44" t="s">
        <v>289</v>
      </c>
      <c r="B124" s="5" t="s">
        <v>290</v>
      </c>
      <c r="C124" s="45" t="s">
        <v>392</v>
      </c>
      <c r="D124" s="44" t="s">
        <v>393</v>
      </c>
      <c r="E124" s="45" t="s">
        <v>394</v>
      </c>
      <c r="F124" s="39"/>
      <c r="G124" s="38"/>
      <c r="H124" s="38"/>
      <c r="I124" s="38"/>
      <c r="J124" s="38"/>
      <c r="K124" s="38"/>
      <c r="L124" s="38"/>
      <c r="M124" s="38"/>
      <c r="N124" s="16"/>
      <c r="O124" s="38"/>
      <c r="P124" s="38"/>
      <c r="Q124" s="46">
        <f t="shared" si="22"/>
        <v>8.3333333333331178E-2</v>
      </c>
      <c r="R124" s="81">
        <f t="shared" si="23"/>
        <v>0.39755946625834204</v>
      </c>
      <c r="S124" s="81" t="e" cm="1">
        <f t="array" ref="S124">_xlfn.IFS(
    FALSE, N("Check if X1 shading is ON"),
    $S$48&lt;&gt;"x", NA(),
    FALSE, N("Check if case is 'LEFT' and x axis value less than z score"),
    AND($D$67 = "LEFT", $Q124 &lt; IF($H$67="", 0, $H$67)), $R124,
    FALSE, N("Check if case is 'RIGHT' and x axis value greater than z score"),
    AND($D$67 = "RIGHT", $Q124 &gt; IF($H$67="", 0, $H$67)), $R124,
    FALSE, N("Check if case is 'TWO' and both directions"),
    AND(
        $D$67 = "TWO",
        OR($Q124 &lt; -ABS($H$67), $Q124 &gt; ABS($H$68))
    ), $R124,
    FALSE, N("Default case: Return NA()"),
    TRUE, NA()
)</f>
        <v>#VALUE!</v>
      </c>
      <c r="T124" s="81" t="e" cm="1">
        <f t="array" ref="T124">_xlfn.IFS(
    FALSE, N("Check if X1 shading is ON"),
    $S$48&lt;&gt;"x", NA(),
    FALSE, N("Check if case is 'LEFT' and x axis value less than z score"),
    AND($D$68 = "LEFT", $Q124 &lt; IF($H$68="", 0, $H$68)), $R124,
    FALSE, N("Check if case is 'RIGHT' and x axis value greater than z score"),
    AND($D$68 = "RIGHT", $Q124 &gt; IF($H$68="", 0, $H$68)), $R124,
    FALSE, N("Default case: Return NA()"),
    TRUE, NA()
)</f>
        <v>#N/A</v>
      </c>
      <c r="U124" s="81" t="e" cm="1">
        <f t="array" ref="U124">_xlfn.IFS(
    FALSE, N("Check if X1 shading is ON"),
    $U$48&lt;&gt;"x", NA(),
    FALSE, N("Check if case is 'LEFT' and x axis value less than z score"),
    AND($D$71 = "LEFT", $Q124 &lt; IF($H$71="", 0, $H$71)), $R124,
    FALSE, N("Check if case is 'RIGHT' and x axis value greater than z score"),
    AND($D$71 = "RIGHT", $Q124 &gt; IF($H$71="", 0, $H$71)), $R124,
    FALSE, N("Check if case is 'TWO' and both directions"),
    AND(
        $D$71 = "TWO",
        OR($Q124 &lt; -ABS($H$71), $Q124 &gt; ABS($H$71))
    ), $R124,
    FALSE, N("Default case: Return NA()"),
    TRUE, NA()
)</f>
        <v>#N/A</v>
      </c>
      <c r="V124" s="38"/>
      <c r="W124" s="23">
        <v>0.49999999999999789</v>
      </c>
      <c r="X124" s="23">
        <v>0.158</v>
      </c>
      <c r="Y124" s="23">
        <f t="shared" si="15"/>
        <v>0.158</v>
      </c>
      <c r="Z124" s="23" t="str">
        <f t="shared" si="16"/>
        <v>x</v>
      </c>
    </row>
    <row r="125" spans="1:26" ht="16" x14ac:dyDescent="0.2">
      <c r="A125" s="39" t="str">
        <f>L49</f>
        <v>x</v>
      </c>
      <c r="B125" s="23">
        <v>-0.02</v>
      </c>
      <c r="C125" s="39">
        <v>-3.5</v>
      </c>
      <c r="D125" s="39">
        <f>IF(
    A125="x",
    B125,
    NA()
)</f>
        <v>-0.02</v>
      </c>
      <c r="E125" s="47">
        <v>5.0000000000000001E-3</v>
      </c>
      <c r="F125" s="39"/>
      <c r="G125" s="38"/>
      <c r="H125" s="38"/>
      <c r="I125" s="38"/>
      <c r="J125" s="38"/>
      <c r="K125" s="38"/>
      <c r="L125" s="38"/>
      <c r="M125" s="38"/>
      <c r="N125" s="16"/>
      <c r="O125" s="38"/>
      <c r="P125" s="38"/>
      <c r="Q125" s="46">
        <f t="shared" si="22"/>
        <v>0.12499999999999784</v>
      </c>
      <c r="R125" s="81">
        <f t="shared" si="23"/>
        <v>0.39583768694474958</v>
      </c>
      <c r="S125" s="81" t="e" cm="1">
        <f t="array" ref="S125">_xlfn.IFS(
    FALSE, N("Check if X1 shading is ON"),
    $S$48&lt;&gt;"x", NA(),
    FALSE, N("Check if case is 'LEFT' and x axis value less than z score"),
    AND($D$67 = "LEFT", $Q125 &lt; IF($H$67="", 0, $H$67)), $R125,
    FALSE, N("Check if case is 'RIGHT' and x axis value greater than z score"),
    AND($D$67 = "RIGHT", $Q125 &gt; IF($H$67="", 0, $H$67)), $R125,
    FALSE, N("Check if case is 'TWO' and both directions"),
    AND(
        $D$67 = "TWO",
        OR($Q125 &lt; -ABS($H$67), $Q125 &gt; ABS($H$68))
    ), $R125,
    FALSE, N("Default case: Return NA()"),
    TRUE, NA()
)</f>
        <v>#VALUE!</v>
      </c>
      <c r="T125" s="81" t="e" cm="1">
        <f t="array" ref="T125">_xlfn.IFS(
    FALSE, N("Check if X1 shading is ON"),
    $S$48&lt;&gt;"x", NA(),
    FALSE, N("Check if case is 'LEFT' and x axis value less than z score"),
    AND($D$68 = "LEFT", $Q125 &lt; IF($H$68="", 0, $H$68)), $R125,
    FALSE, N("Check if case is 'RIGHT' and x axis value greater than z score"),
    AND($D$68 = "RIGHT", $Q125 &gt; IF($H$68="", 0, $H$68)), $R125,
    FALSE, N("Default case: Return NA()"),
    TRUE, NA()
)</f>
        <v>#N/A</v>
      </c>
      <c r="U125" s="81" t="e" cm="1">
        <f t="array" ref="U125">_xlfn.IFS(
    FALSE, N("Check if X1 shading is ON"),
    $U$48&lt;&gt;"x", NA(),
    FALSE, N("Check if case is 'LEFT' and x axis value less than z score"),
    AND($D$71 = "LEFT", $Q125 &lt; IF($H$71="", 0, $H$71)), $R125,
    FALSE, N("Check if case is 'RIGHT' and x axis value greater than z score"),
    AND($D$71 = "RIGHT", $Q125 &gt; IF($H$71="", 0, $H$71)), $R125,
    FALSE, N("Check if case is 'TWO' and both directions"),
    AND(
        $D$71 = "TWO",
        OR($Q125 &lt; -ABS($H$71), $Q125 &gt; ABS($H$71))
    ), $R125,
    FALSE, N("Default case: Return NA()"),
    TRUE, NA()
)</f>
        <v>#N/A</v>
      </c>
      <c r="V125" s="38"/>
      <c r="W125" s="23">
        <v>0.66666666666666441</v>
      </c>
      <c r="X125" s="23">
        <v>0.158</v>
      </c>
      <c r="Y125" s="23">
        <f t="shared" si="15"/>
        <v>0.158</v>
      </c>
      <c r="Z125" s="23" t="str">
        <f t="shared" si="16"/>
        <v>x</v>
      </c>
    </row>
    <row r="126" spans="1:26" ht="16" x14ac:dyDescent="0.2">
      <c r="A126" s="39"/>
      <c r="B126" s="23"/>
      <c r="C126" s="39">
        <f t="shared" ref="C126:C132" si="26">C125+1</f>
        <v>-2.5</v>
      </c>
      <c r="D126" s="39">
        <f>D125</f>
        <v>-0.02</v>
      </c>
      <c r="E126" s="47">
        <v>0.02</v>
      </c>
      <c r="F126" s="39"/>
      <c r="G126" s="38"/>
      <c r="H126" s="38"/>
      <c r="I126" s="38"/>
      <c r="J126" s="38"/>
      <c r="K126" s="38"/>
      <c r="L126" s="38"/>
      <c r="M126" s="38"/>
      <c r="N126" s="16"/>
      <c r="O126" s="38"/>
      <c r="P126" s="38"/>
      <c r="Q126" s="46">
        <f t="shared" si="22"/>
        <v>0.16666666666666449</v>
      </c>
      <c r="R126" s="81">
        <f t="shared" si="23"/>
        <v>0.39343971610194006</v>
      </c>
      <c r="S126" s="81" t="e" cm="1">
        <f t="array" ref="S126">_xlfn.IFS(
    FALSE, N("Check if X1 shading is ON"),
    $S$48&lt;&gt;"x", NA(),
    FALSE, N("Check if case is 'LEFT' and x axis value less than z score"),
    AND($D$67 = "LEFT", $Q126 &lt; IF($H$67="", 0, $H$67)), $R126,
    FALSE, N("Check if case is 'RIGHT' and x axis value greater than z score"),
    AND($D$67 = "RIGHT", $Q126 &gt; IF($H$67="", 0, $H$67)), $R126,
    FALSE, N("Check if case is 'TWO' and both directions"),
    AND(
        $D$67 = "TWO",
        OR($Q126 &lt; -ABS($H$67), $Q126 &gt; ABS($H$68))
    ), $R126,
    FALSE, N("Default case: Return NA()"),
    TRUE, NA()
)</f>
        <v>#VALUE!</v>
      </c>
      <c r="T126" s="81" t="e" cm="1">
        <f t="array" ref="T126">_xlfn.IFS(
    FALSE, N("Check if X1 shading is ON"),
    $S$48&lt;&gt;"x", NA(),
    FALSE, N("Check if case is 'LEFT' and x axis value less than z score"),
    AND($D$68 = "LEFT", $Q126 &lt; IF($H$68="", 0, $H$68)), $R126,
    FALSE, N("Check if case is 'RIGHT' and x axis value greater than z score"),
    AND($D$68 = "RIGHT", $Q126 &gt; IF($H$68="", 0, $H$68)), $R126,
    FALSE, N("Default case: Return NA()"),
    TRUE, NA()
)</f>
        <v>#N/A</v>
      </c>
      <c r="U126" s="81" t="e" cm="1">
        <f t="array" ref="U126">_xlfn.IFS(
    FALSE, N("Check if X1 shading is ON"),
    $U$48&lt;&gt;"x", NA(),
    FALSE, N("Check if case is 'LEFT' and x axis value less than z score"),
    AND($D$71 = "LEFT", $Q126 &lt; IF($H$71="", 0, $H$71)), $R126,
    FALSE, N("Check if case is 'RIGHT' and x axis value greater than z score"),
    AND($D$71 = "RIGHT", $Q126 &gt; IF($H$71="", 0, $H$71)), $R126,
    FALSE, N("Check if case is 'TWO' and both directions"),
    AND(
        $D$71 = "TWO",
        OR($Q126 &lt; -ABS($H$71), $Q126 &gt; ABS($H$71))
    ), $R126,
    FALSE, N("Default case: Return NA()"),
    TRUE, NA()
)</f>
        <v>#N/A</v>
      </c>
      <c r="V126" s="38"/>
      <c r="W126" s="23">
        <v>0.83333333333333093</v>
      </c>
      <c r="X126" s="23">
        <v>0.158</v>
      </c>
      <c r="Y126" s="23">
        <f t="shared" si="15"/>
        <v>0.158</v>
      </c>
      <c r="Z126" s="23" t="str">
        <f t="shared" si="16"/>
        <v>x</v>
      </c>
    </row>
    <row r="127" spans="1:26" ht="16" x14ac:dyDescent="0.2">
      <c r="A127" s="39"/>
      <c r="B127" s="23"/>
      <c r="C127" s="39">
        <f t="shared" si="26"/>
        <v>-1.5</v>
      </c>
      <c r="D127" s="39">
        <f t="shared" ref="D127:D132" si="27">D126</f>
        <v>-0.02</v>
      </c>
      <c r="E127" s="47">
        <v>0.13500000000000001</v>
      </c>
      <c r="F127" s="39"/>
      <c r="G127" s="38"/>
      <c r="H127" s="38"/>
      <c r="I127" s="38"/>
      <c r="J127" s="38"/>
      <c r="K127" s="38"/>
      <c r="L127" s="38"/>
      <c r="M127" s="38"/>
      <c r="N127" s="16"/>
      <c r="O127" s="38"/>
      <c r="P127" s="38"/>
      <c r="Q127" s="46">
        <f t="shared" si="22"/>
        <v>0.20833333333333115</v>
      </c>
      <c r="R127" s="81">
        <f t="shared" si="23"/>
        <v>0.39037794394036252</v>
      </c>
      <c r="S127" s="81" t="e" cm="1">
        <f t="array" ref="S127">_xlfn.IFS(
    FALSE, N("Check if X1 shading is ON"),
    $S$48&lt;&gt;"x", NA(),
    FALSE, N("Check if case is 'LEFT' and x axis value less than z score"),
    AND($D$67 = "LEFT", $Q127 &lt; IF($H$67="", 0, $H$67)), $R127,
    FALSE, N("Check if case is 'RIGHT' and x axis value greater than z score"),
    AND($D$67 = "RIGHT", $Q127 &gt; IF($H$67="", 0, $H$67)), $R127,
    FALSE, N("Check if case is 'TWO' and both directions"),
    AND(
        $D$67 = "TWO",
        OR($Q127 &lt; -ABS($H$67), $Q127 &gt; ABS($H$68))
    ), $R127,
    FALSE, N("Default case: Return NA()"),
    TRUE, NA()
)</f>
        <v>#VALUE!</v>
      </c>
      <c r="T127" s="81" t="e" cm="1">
        <f t="array" ref="T127">_xlfn.IFS(
    FALSE, N("Check if X1 shading is ON"),
    $S$48&lt;&gt;"x", NA(),
    FALSE, N("Check if case is 'LEFT' and x axis value less than z score"),
    AND($D$68 = "LEFT", $Q127 &lt; IF($H$68="", 0, $H$68)), $R127,
    FALSE, N("Check if case is 'RIGHT' and x axis value greater than z score"),
    AND($D$68 = "RIGHT", $Q127 &gt; IF($H$68="", 0, $H$68)), $R127,
    FALSE, N("Default case: Return NA()"),
    TRUE, NA()
)</f>
        <v>#N/A</v>
      </c>
      <c r="U127" s="81" t="e" cm="1">
        <f t="array" ref="U127">_xlfn.IFS(
    FALSE, N("Check if X1 shading is ON"),
    $U$48&lt;&gt;"x", NA(),
    FALSE, N("Check if case is 'LEFT' and x axis value less than z score"),
    AND($D$71 = "LEFT", $Q127 &lt; IF($H$71="", 0, $H$71)), $R127,
    FALSE, N("Check if case is 'RIGHT' and x axis value greater than z score"),
    AND($D$71 = "RIGHT", $Q127 &gt; IF($H$71="", 0, $H$71)), $R127,
    FALSE, N("Check if case is 'TWO' and both directions"),
    AND(
        $D$71 = "TWO",
        OR($Q127 &lt; -ABS($H$71), $Q127 &gt; ABS($H$71))
    ), $R127,
    FALSE, N("Default case: Return NA()"),
    TRUE, NA()
)</f>
        <v>#N/A</v>
      </c>
      <c r="V127" s="38"/>
      <c r="W127" s="23">
        <v>1.1666666666666643</v>
      </c>
      <c r="X127" s="23">
        <v>0.158</v>
      </c>
      <c r="Y127" s="23">
        <f t="shared" si="15"/>
        <v>0.158</v>
      </c>
      <c r="Z127" s="23" t="str">
        <f t="shared" si="16"/>
        <v>x</v>
      </c>
    </row>
    <row r="128" spans="1:26" ht="16" x14ac:dyDescent="0.2">
      <c r="A128" s="39"/>
      <c r="B128" s="23"/>
      <c r="C128" s="39">
        <f t="shared" si="26"/>
        <v>-0.5</v>
      </c>
      <c r="D128" s="39">
        <f t="shared" si="27"/>
        <v>-0.02</v>
      </c>
      <c r="E128" s="47">
        <v>0.34</v>
      </c>
      <c r="F128" s="39"/>
      <c r="G128" s="38"/>
      <c r="H128" s="38"/>
      <c r="I128" s="38"/>
      <c r="J128" s="38"/>
      <c r="K128" s="38"/>
      <c r="L128" s="38"/>
      <c r="M128" s="38"/>
      <c r="N128" s="16"/>
      <c r="O128" s="38"/>
      <c r="P128" s="38"/>
      <c r="Q128" s="46">
        <f t="shared" si="22"/>
        <v>0.24999999999999781</v>
      </c>
      <c r="R128" s="81">
        <f t="shared" si="23"/>
        <v>0.3866681168028494</v>
      </c>
      <c r="S128" s="81" t="e" cm="1">
        <f t="array" ref="S128">_xlfn.IFS(
    FALSE, N("Check if X1 shading is ON"),
    $S$48&lt;&gt;"x", NA(),
    FALSE, N("Check if case is 'LEFT' and x axis value less than z score"),
    AND($D$67 = "LEFT", $Q128 &lt; IF($H$67="", 0, $H$67)), $R128,
    FALSE, N("Check if case is 'RIGHT' and x axis value greater than z score"),
    AND($D$67 = "RIGHT", $Q128 &gt; IF($H$67="", 0, $H$67)), $R128,
    FALSE, N("Check if case is 'TWO' and both directions"),
    AND(
        $D$67 = "TWO",
        OR($Q128 &lt; -ABS($H$67), $Q128 &gt; ABS($H$68))
    ), $R128,
    FALSE, N("Default case: Return NA()"),
    TRUE, NA()
)</f>
        <v>#VALUE!</v>
      </c>
      <c r="T128" s="81" t="e" cm="1">
        <f t="array" ref="T128">_xlfn.IFS(
    FALSE, N("Check if X1 shading is ON"),
    $S$48&lt;&gt;"x", NA(),
    FALSE, N("Check if case is 'LEFT' and x axis value less than z score"),
    AND($D$68 = "LEFT", $Q128 &lt; IF($H$68="", 0, $H$68)), $R128,
    FALSE, N("Check if case is 'RIGHT' and x axis value greater than z score"),
    AND($D$68 = "RIGHT", $Q128 &gt; IF($H$68="", 0, $H$68)), $R128,
    FALSE, N("Default case: Return NA()"),
    TRUE, NA()
)</f>
        <v>#N/A</v>
      </c>
      <c r="U128" s="81" t="e" cm="1">
        <f t="array" ref="U128">_xlfn.IFS(
    FALSE, N("Check if X1 shading is ON"),
    $U$48&lt;&gt;"x", NA(),
    FALSE, N("Check if case is 'LEFT' and x axis value less than z score"),
    AND($D$71 = "LEFT", $Q128 &lt; IF($H$71="", 0, $H$71)), $R128,
    FALSE, N("Check if case is 'RIGHT' and x axis value greater than z score"),
    AND($D$71 = "RIGHT", $Q128 &gt; IF($H$71="", 0, $H$71)), $R128,
    FALSE, N("Check if case is 'TWO' and both directions"),
    AND(
        $D$71 = "TWO",
        OR($Q128 &lt; -ABS($H$71), $Q128 &gt; ABS($H$71))
    ), $R128,
    FALSE, N("Default case: Return NA()"),
    TRUE, NA()
)</f>
        <v>#N/A</v>
      </c>
      <c r="V128" s="38"/>
      <c r="W128" s="23">
        <v>-1.1666666666666687</v>
      </c>
      <c r="X128" s="23">
        <v>0.182</v>
      </c>
      <c r="Y128" s="23">
        <f t="shared" si="15"/>
        <v>0.182</v>
      </c>
      <c r="Z128" s="23" t="str">
        <f t="shared" si="16"/>
        <v>x</v>
      </c>
    </row>
    <row r="129" spans="1:26" ht="16" x14ac:dyDescent="0.2">
      <c r="A129" s="39"/>
      <c r="B129" s="23"/>
      <c r="C129" s="39">
        <f t="shared" si="26"/>
        <v>0.5</v>
      </c>
      <c r="D129" s="39">
        <f t="shared" si="27"/>
        <v>-0.02</v>
      </c>
      <c r="E129" s="47">
        <v>0.34</v>
      </c>
      <c r="F129" s="39"/>
      <c r="G129" s="38"/>
      <c r="H129" s="38"/>
      <c r="I129" s="38"/>
      <c r="J129" s="38"/>
      <c r="K129" s="38"/>
      <c r="L129" s="38"/>
      <c r="M129" s="38"/>
      <c r="N129" s="16"/>
      <c r="O129" s="38"/>
      <c r="P129" s="38"/>
      <c r="Q129" s="46">
        <f t="shared" si="22"/>
        <v>0.29166666666666446</v>
      </c>
      <c r="R129" s="81">
        <f t="shared" si="23"/>
        <v>0.3823292022799169</v>
      </c>
      <c r="S129" s="81" t="e" cm="1">
        <f t="array" ref="S129">_xlfn.IFS(
    FALSE, N("Check if X1 shading is ON"),
    $S$48&lt;&gt;"x", NA(),
    FALSE, N("Check if case is 'LEFT' and x axis value less than z score"),
    AND($D$67 = "LEFT", $Q129 &lt; IF($H$67="", 0, $H$67)), $R129,
    FALSE, N("Check if case is 'RIGHT' and x axis value greater than z score"),
    AND($D$67 = "RIGHT", $Q129 &gt; IF($H$67="", 0, $H$67)), $R129,
    FALSE, N("Check if case is 'TWO' and both directions"),
    AND(
        $D$67 = "TWO",
        OR($Q129 &lt; -ABS($H$67), $Q129 &gt; ABS($H$68))
    ), $R129,
    FALSE, N("Default case: Return NA()"),
    TRUE, NA()
)</f>
        <v>#VALUE!</v>
      </c>
      <c r="T129" s="81" t="e" cm="1">
        <f t="array" ref="T129">_xlfn.IFS(
    FALSE, N("Check if X1 shading is ON"),
    $S$48&lt;&gt;"x", NA(),
    FALSE, N("Check if case is 'LEFT' and x axis value less than z score"),
    AND($D$68 = "LEFT", $Q129 &lt; IF($H$68="", 0, $H$68)), $R129,
    FALSE, N("Check if case is 'RIGHT' and x axis value greater than z score"),
    AND($D$68 = "RIGHT", $Q129 &gt; IF($H$68="", 0, $H$68)), $R129,
    FALSE, N("Default case: Return NA()"),
    TRUE, NA()
)</f>
        <v>#N/A</v>
      </c>
      <c r="U129" s="81" t="e" cm="1">
        <f t="array" ref="U129">_xlfn.IFS(
    FALSE, N("Check if X1 shading is ON"),
    $U$48&lt;&gt;"x", NA(),
    FALSE, N("Check if case is 'LEFT' and x axis value less than z score"),
    AND($D$71 = "LEFT", $Q129 &lt; IF($H$71="", 0, $H$71)), $R129,
    FALSE, N("Check if case is 'RIGHT' and x axis value greater than z score"),
    AND($D$71 = "RIGHT", $Q129 &gt; IF($H$71="", 0, $H$71)), $R129,
    FALSE, N("Check if case is 'TWO' and both directions"),
    AND(
        $D$71 = "TWO",
        OR($Q129 &lt; -ABS($H$71), $Q129 &gt; ABS($H$71))
    ), $R129,
    FALSE, N("Default case: Return NA()"),
    TRUE, NA()
)</f>
        <v>#N/A</v>
      </c>
      <c r="V129" s="38"/>
      <c r="W129" s="23">
        <v>-0.83333333333333526</v>
      </c>
      <c r="X129" s="23">
        <v>0.182</v>
      </c>
      <c r="Y129" s="23">
        <f t="shared" si="15"/>
        <v>0.182</v>
      </c>
      <c r="Z129" s="23" t="str">
        <f t="shared" si="16"/>
        <v>x</v>
      </c>
    </row>
    <row r="130" spans="1:26" ht="16" x14ac:dyDescent="0.2">
      <c r="A130" s="39"/>
      <c r="B130" s="23"/>
      <c r="C130" s="39">
        <f t="shared" si="26"/>
        <v>1.5</v>
      </c>
      <c r="D130" s="39">
        <f t="shared" si="27"/>
        <v>-0.02</v>
      </c>
      <c r="E130" s="47">
        <v>0.13500000000000001</v>
      </c>
      <c r="F130" s="39"/>
      <c r="G130" s="38"/>
      <c r="H130" s="38"/>
      <c r="I130" s="38"/>
      <c r="J130" s="38"/>
      <c r="K130" s="38"/>
      <c r="L130" s="38"/>
      <c r="M130" s="38"/>
      <c r="N130" s="16"/>
      <c r="O130" s="38"/>
      <c r="P130" s="38"/>
      <c r="Q130" s="46">
        <f t="shared" si="22"/>
        <v>0.33333333333333115</v>
      </c>
      <c r="R130" s="81">
        <f t="shared" si="23"/>
        <v>0.37738322769299348</v>
      </c>
      <c r="S130" s="81" t="e" cm="1">
        <f t="array" ref="S130">_xlfn.IFS(
    FALSE, N("Check if X1 shading is ON"),
    $S$48&lt;&gt;"x", NA(),
    FALSE, N("Check if case is 'LEFT' and x axis value less than z score"),
    AND($D$67 = "LEFT", $Q130 &lt; IF($H$67="", 0, $H$67)), $R130,
    FALSE, N("Check if case is 'RIGHT' and x axis value greater than z score"),
    AND($D$67 = "RIGHT", $Q130 &gt; IF($H$67="", 0, $H$67)), $R130,
    FALSE, N("Check if case is 'TWO' and both directions"),
    AND(
        $D$67 = "TWO",
        OR($Q130 &lt; -ABS($H$67), $Q130 &gt; ABS($H$68))
    ), $R130,
    FALSE, N("Default case: Return NA()"),
    TRUE, NA()
)</f>
        <v>#VALUE!</v>
      </c>
      <c r="T130" s="81" t="e" cm="1">
        <f t="array" ref="T130">_xlfn.IFS(
    FALSE, N("Check if X1 shading is ON"),
    $S$48&lt;&gt;"x", NA(),
    FALSE, N("Check if case is 'LEFT' and x axis value less than z score"),
    AND($D$68 = "LEFT", $Q130 &lt; IF($H$68="", 0, $H$68)), $R130,
    FALSE, N("Check if case is 'RIGHT' and x axis value greater than z score"),
    AND($D$68 = "RIGHT", $Q130 &gt; IF($H$68="", 0, $H$68)), $R130,
    FALSE, N("Default case: Return NA()"),
    TRUE, NA()
)</f>
        <v>#N/A</v>
      </c>
      <c r="U130" s="81" t="e" cm="1">
        <f t="array" ref="U130">_xlfn.IFS(
    FALSE, N("Check if X1 shading is ON"),
    $U$48&lt;&gt;"x", NA(),
    FALSE, N("Check if case is 'LEFT' and x axis value less than z score"),
    AND($D$71 = "LEFT", $Q130 &lt; IF($H$71="", 0, $H$71)), $R130,
    FALSE, N("Check if case is 'RIGHT' and x axis value greater than z score"),
    AND($D$71 = "RIGHT", $Q130 &gt; IF($H$71="", 0, $H$71)), $R130,
    FALSE, N("Check if case is 'TWO' and both directions"),
    AND(
        $D$71 = "TWO",
        OR($Q130 &lt; -ABS($H$71), $Q130 &gt; ABS($H$71))
    ), $R130,
    FALSE, N("Default case: Return NA()"),
    TRUE, NA()
)</f>
        <v>#N/A</v>
      </c>
      <c r="V130" s="38"/>
      <c r="W130" s="23">
        <v>-0.66666666666666874</v>
      </c>
      <c r="X130" s="23">
        <v>0.182</v>
      </c>
      <c r="Y130" s="23">
        <f t="shared" si="15"/>
        <v>0.182</v>
      </c>
      <c r="Z130" s="23" t="str">
        <f t="shared" si="16"/>
        <v>x</v>
      </c>
    </row>
    <row r="131" spans="1:26" ht="16" x14ac:dyDescent="0.2">
      <c r="A131" s="39"/>
      <c r="B131" s="23"/>
      <c r="C131" s="39">
        <f t="shared" si="26"/>
        <v>2.5</v>
      </c>
      <c r="D131" s="39">
        <f t="shared" si="27"/>
        <v>-0.02</v>
      </c>
      <c r="E131" s="47">
        <v>0.02</v>
      </c>
      <c r="F131" s="39"/>
      <c r="G131" s="38"/>
      <c r="H131" s="38"/>
      <c r="I131" s="38"/>
      <c r="J131" s="38"/>
      <c r="K131" s="38"/>
      <c r="L131" s="38"/>
      <c r="M131" s="38"/>
      <c r="N131" s="16"/>
      <c r="O131" s="38"/>
      <c r="P131" s="38"/>
      <c r="Q131" s="46">
        <f t="shared" si="22"/>
        <v>0.37499999999999784</v>
      </c>
      <c r="R131" s="81">
        <f t="shared" si="23"/>
        <v>0.37185509386976923</v>
      </c>
      <c r="S131" s="81" t="e" cm="1">
        <f t="array" ref="S131">_xlfn.IFS(
    FALSE, N("Check if X1 shading is ON"),
    $S$48&lt;&gt;"x", NA(),
    FALSE, N("Check if case is 'LEFT' and x axis value less than z score"),
    AND($D$67 = "LEFT", $Q131 &lt; IF($H$67="", 0, $H$67)), $R131,
    FALSE, N("Check if case is 'RIGHT' and x axis value greater than z score"),
    AND($D$67 = "RIGHT", $Q131 &gt; IF($H$67="", 0, $H$67)), $R131,
    FALSE, N("Check if case is 'TWO' and both directions"),
    AND(
        $D$67 = "TWO",
        OR($Q131 &lt; -ABS($H$67), $Q131 &gt; ABS($H$68))
    ), $R131,
    FALSE, N("Default case: Return NA()"),
    TRUE, NA()
)</f>
        <v>#VALUE!</v>
      </c>
      <c r="T131" s="81" t="e" cm="1">
        <f t="array" ref="T131">_xlfn.IFS(
    FALSE, N("Check if X1 shading is ON"),
    $S$48&lt;&gt;"x", NA(),
    FALSE, N("Check if case is 'LEFT' and x axis value less than z score"),
    AND($D$68 = "LEFT", $Q131 &lt; IF($H$68="", 0, $H$68)), $R131,
    FALSE, N("Check if case is 'RIGHT' and x axis value greater than z score"),
    AND($D$68 = "RIGHT", $Q131 &gt; IF($H$68="", 0, $H$68)), $R131,
    FALSE, N("Default case: Return NA()"),
    TRUE, NA()
)</f>
        <v>#N/A</v>
      </c>
      <c r="U131" s="81" t="e" cm="1">
        <f t="array" ref="U131">_xlfn.IFS(
    FALSE, N("Check if X1 shading is ON"),
    $U$48&lt;&gt;"x", NA(),
    FALSE, N("Check if case is 'LEFT' and x axis value less than z score"),
    AND($D$71 = "LEFT", $Q131 &lt; IF($H$71="", 0, $H$71)), $R131,
    FALSE, N("Check if case is 'RIGHT' and x axis value greater than z score"),
    AND($D$71 = "RIGHT", $Q131 &gt; IF($H$71="", 0, $H$71)), $R131,
    FALSE, N("Check if case is 'TWO' and both directions"),
    AND(
        $D$71 = "TWO",
        OR($Q131 &lt; -ABS($H$71), $Q131 &gt; ABS($H$71))
    ), $R131,
    FALSE, N("Default case: Return NA()"),
    TRUE, NA()
)</f>
        <v>#N/A</v>
      </c>
      <c r="V131" s="38"/>
      <c r="W131" s="23">
        <v>-0.50000000000000222</v>
      </c>
      <c r="X131" s="23">
        <v>0.182</v>
      </c>
      <c r="Y131" s="23">
        <f t="shared" si="15"/>
        <v>0.182</v>
      </c>
      <c r="Z131" s="23" t="str">
        <f t="shared" si="16"/>
        <v>x</v>
      </c>
    </row>
    <row r="132" spans="1:26" ht="16" x14ac:dyDescent="0.2">
      <c r="A132" s="39"/>
      <c r="B132" s="23"/>
      <c r="C132" s="39">
        <f t="shared" si="26"/>
        <v>3.5</v>
      </c>
      <c r="D132" s="39">
        <f t="shared" si="27"/>
        <v>-0.02</v>
      </c>
      <c r="E132" s="47">
        <v>5.0000000000000001E-3</v>
      </c>
      <c r="F132" s="39"/>
      <c r="G132" s="38"/>
      <c r="H132" s="38"/>
      <c r="I132" s="38"/>
      <c r="J132" s="38"/>
      <c r="K132" s="38"/>
      <c r="L132" s="38"/>
      <c r="M132" s="38"/>
      <c r="N132" s="16"/>
      <c r="O132" s="38"/>
      <c r="P132" s="38"/>
      <c r="Q132" s="46">
        <f t="shared" si="22"/>
        <v>0.41666666666666452</v>
      </c>
      <c r="R132" s="81">
        <f t="shared" si="23"/>
        <v>0.36577236641400274</v>
      </c>
      <c r="S132" s="81" t="e" cm="1">
        <f t="array" ref="S132">_xlfn.IFS(
    FALSE, N("Check if X1 shading is ON"),
    $S$48&lt;&gt;"x", NA(),
    FALSE, N("Check if case is 'LEFT' and x axis value less than z score"),
    AND($D$67 = "LEFT", $Q132 &lt; IF($H$67="", 0, $H$67)), $R132,
    FALSE, N("Check if case is 'RIGHT' and x axis value greater than z score"),
    AND($D$67 = "RIGHT", $Q132 &gt; IF($H$67="", 0, $H$67)), $R132,
    FALSE, N("Check if case is 'TWO' and both directions"),
    AND(
        $D$67 = "TWO",
        OR($Q132 &lt; -ABS($H$67), $Q132 &gt; ABS($H$68))
    ), $R132,
    FALSE, N("Default case: Return NA()"),
    TRUE, NA()
)</f>
        <v>#VALUE!</v>
      </c>
      <c r="T132" s="81" t="e" cm="1">
        <f t="array" ref="T132">_xlfn.IFS(
    FALSE, N("Check if X1 shading is ON"),
    $S$48&lt;&gt;"x", NA(),
    FALSE, N("Check if case is 'LEFT' and x axis value less than z score"),
    AND($D$68 = "LEFT", $Q132 &lt; IF($H$68="", 0, $H$68)), $R132,
    FALSE, N("Check if case is 'RIGHT' and x axis value greater than z score"),
    AND($D$68 = "RIGHT", $Q132 &gt; IF($H$68="", 0, $H$68)), $R132,
    FALSE, N("Default case: Return NA()"),
    TRUE, NA()
)</f>
        <v>#N/A</v>
      </c>
      <c r="U132" s="81" t="e" cm="1">
        <f t="array" ref="U132">_xlfn.IFS(
    FALSE, N("Check if X1 shading is ON"),
    $U$48&lt;&gt;"x", NA(),
    FALSE, N("Check if case is 'LEFT' and x axis value less than z score"),
    AND($D$71 = "LEFT", $Q132 &lt; IF($H$71="", 0, $H$71)), $R132,
    FALSE, N("Check if case is 'RIGHT' and x axis value greater than z score"),
    AND($D$71 = "RIGHT", $Q132 &gt; IF($H$71="", 0, $H$71)), $R132,
    FALSE, N("Check if case is 'TWO' and both directions"),
    AND(
        $D$71 = "TWO",
        OR($Q132 &lt; -ABS($H$71), $Q132 &gt; ABS($H$71))
    ), $R132,
    FALSE, N("Default case: Return NA()"),
    TRUE, NA()
)</f>
        <v>#N/A</v>
      </c>
      <c r="V132" s="38"/>
      <c r="W132" s="23">
        <v>-0.33333333333333548</v>
      </c>
      <c r="X132" s="23">
        <v>0.182</v>
      </c>
      <c r="Y132" s="23">
        <f t="shared" si="15"/>
        <v>0.182</v>
      </c>
      <c r="Z132" s="23" t="str">
        <f t="shared" si="16"/>
        <v>x</v>
      </c>
    </row>
    <row r="133" spans="1:26" ht="16" x14ac:dyDescent="0.2">
      <c r="A133" s="39"/>
      <c r="B133" s="23"/>
      <c r="C133" s="23"/>
      <c r="D133" s="39"/>
      <c r="E133" s="39"/>
      <c r="F133" s="39"/>
      <c r="G133" s="38"/>
      <c r="H133" s="38"/>
      <c r="I133" s="38"/>
      <c r="J133" s="38"/>
      <c r="K133" s="38"/>
      <c r="L133" s="38"/>
      <c r="M133" s="38"/>
      <c r="N133" s="16"/>
      <c r="O133" s="38"/>
      <c r="P133" s="38"/>
      <c r="Q133" s="46">
        <f t="shared" si="22"/>
        <v>0.45833333333333121</v>
      </c>
      <c r="R133" s="81">
        <f t="shared" si="23"/>
        <v>0.35916504691680978</v>
      </c>
      <c r="S133" s="81" t="e" cm="1">
        <f t="array" ref="S133">_xlfn.IFS(
    FALSE, N("Check if X1 shading is ON"),
    $S$48&lt;&gt;"x", NA(),
    FALSE, N("Check if case is 'LEFT' and x axis value less than z score"),
    AND($D$67 = "LEFT", $Q133 &lt; IF($H$67="", 0, $H$67)), $R133,
    FALSE, N("Check if case is 'RIGHT' and x axis value greater than z score"),
    AND($D$67 = "RIGHT", $Q133 &gt; IF($H$67="", 0, $H$67)), $R133,
    FALSE, N("Check if case is 'TWO' and both directions"),
    AND(
        $D$67 = "TWO",
        OR($Q133 &lt; -ABS($H$67), $Q133 &gt; ABS($H$68))
    ), $R133,
    FALSE, N("Default case: Return NA()"),
    TRUE, NA()
)</f>
        <v>#VALUE!</v>
      </c>
      <c r="T133" s="81" t="e" cm="1">
        <f t="array" ref="T133">_xlfn.IFS(
    FALSE, N("Check if X1 shading is ON"),
    $S$48&lt;&gt;"x", NA(),
    FALSE, N("Check if case is 'LEFT' and x axis value less than z score"),
    AND($D$68 = "LEFT", $Q133 &lt; IF($H$68="", 0, $H$68)), $R133,
    FALSE, N("Check if case is 'RIGHT' and x axis value greater than z score"),
    AND($D$68 = "RIGHT", $Q133 &gt; IF($H$68="", 0, $H$68)), $R133,
    FALSE, N("Default case: Return NA()"),
    TRUE, NA()
)</f>
        <v>#N/A</v>
      </c>
      <c r="U133" s="81" t="e" cm="1">
        <f t="array" ref="U133">_xlfn.IFS(
    FALSE, N("Check if X1 shading is ON"),
    $U$48&lt;&gt;"x", NA(),
    FALSE, N("Check if case is 'LEFT' and x axis value less than z score"),
    AND($D$71 = "LEFT", $Q133 &lt; IF($H$71="", 0, $H$71)), $R133,
    FALSE, N("Check if case is 'RIGHT' and x axis value greater than z score"),
    AND($D$71 = "RIGHT", $Q133 &gt; IF($H$71="", 0, $H$71)), $R133,
    FALSE, N("Check if case is 'TWO' and both directions"),
    AND(
        $D$71 = "TWO",
        OR($Q133 &lt; -ABS($H$71), $Q133 &gt; ABS($H$71))
    ), $R133,
    FALSE, N("Default case: Return NA()"),
    TRUE, NA()
)</f>
        <v>#N/A</v>
      </c>
      <c r="V133" s="38"/>
      <c r="W133" s="23">
        <v>-0.16666666666666879</v>
      </c>
      <c r="X133" s="23">
        <v>0.182</v>
      </c>
      <c r="Y133" s="23">
        <f t="shared" ref="Y133:Y196" si="28">IF($Y$2="x",X133,NA())</f>
        <v>0.182</v>
      </c>
      <c r="Z133" s="23" t="str">
        <f t="shared" ref="Z133:Z196" si="29">IF($G$66="","",$G$66)</f>
        <v>x</v>
      </c>
    </row>
    <row r="134" spans="1:26" ht="19" x14ac:dyDescent="0.25">
      <c r="A134" s="78" t="s">
        <v>444</v>
      </c>
      <c r="B134" s="23"/>
      <c r="C134" s="23"/>
      <c r="D134" s="39"/>
      <c r="E134" s="39"/>
      <c r="F134" s="39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46">
        <f t="shared" si="22"/>
        <v>0.49999999999999789</v>
      </c>
      <c r="R134" s="81">
        <f t="shared" si="23"/>
        <v>0.35206532676429986</v>
      </c>
      <c r="S134" s="81" t="e" cm="1">
        <f t="array" ref="S134">_xlfn.IFS(
    FALSE, N("Check if X1 shading is ON"),
    $S$48&lt;&gt;"x", NA(),
    FALSE, N("Check if case is 'LEFT' and x axis value less than z score"),
    AND($D$67 = "LEFT", $Q134 &lt; IF($H$67="", 0, $H$67)), $R134,
    FALSE, N("Check if case is 'RIGHT' and x axis value greater than z score"),
    AND($D$67 = "RIGHT", $Q134 &gt; IF($H$67="", 0, $H$67)), $R134,
    FALSE, N("Check if case is 'TWO' and both directions"),
    AND(
        $D$67 = "TWO",
        OR($Q134 &lt; -ABS($H$67), $Q134 &gt; ABS($H$68))
    ), $R134,
    FALSE, N("Default case: Return NA()"),
    TRUE, NA()
)</f>
        <v>#VALUE!</v>
      </c>
      <c r="T134" s="81" t="e" cm="1">
        <f t="array" ref="T134">_xlfn.IFS(
    FALSE, N("Check if X1 shading is ON"),
    $S$48&lt;&gt;"x", NA(),
    FALSE, N("Check if case is 'LEFT' and x axis value less than z score"),
    AND($D$68 = "LEFT", $Q134 &lt; IF($H$68="", 0, $H$68)), $R134,
    FALSE, N("Check if case is 'RIGHT' and x axis value greater than z score"),
    AND($D$68 = "RIGHT", $Q134 &gt; IF($H$68="", 0, $H$68)), $R134,
    FALSE, N("Default case: Return NA()"),
    TRUE, NA()
)</f>
        <v>#N/A</v>
      </c>
      <c r="U134" s="81" t="e" cm="1">
        <f t="array" ref="U134">_xlfn.IFS(
    FALSE, N("Check if X1 shading is ON"),
    $U$48&lt;&gt;"x", NA(),
    FALSE, N("Check if case is 'LEFT' and x axis value less than z score"),
    AND($D$71 = "LEFT", $Q134 &lt; IF($H$71="", 0, $H$71)), $R134,
    FALSE, N("Check if case is 'RIGHT' and x axis value greater than z score"),
    AND($D$71 = "RIGHT", $Q134 &gt; IF($H$71="", 0, $H$71)), $R134,
    FALSE, N("Check if case is 'TWO' and both directions"),
    AND(
        $D$71 = "TWO",
        OR($Q134 &lt; -ABS($H$71), $Q134 &gt; ABS($H$71))
    ), $R134,
    FALSE, N("Default case: Return NA()"),
    TRUE, NA()
)</f>
        <v>#N/A</v>
      </c>
      <c r="V134" s="38"/>
      <c r="W134" s="23">
        <v>0.16666666666666449</v>
      </c>
      <c r="X134" s="23">
        <v>0.182</v>
      </c>
      <c r="Y134" s="23">
        <f t="shared" si="28"/>
        <v>0.182</v>
      </c>
      <c r="Z134" s="23" t="str">
        <f t="shared" si="29"/>
        <v>x</v>
      </c>
    </row>
    <row r="135" spans="1:26" ht="17" x14ac:dyDescent="0.2">
      <c r="A135" s="44" t="s">
        <v>289</v>
      </c>
      <c r="B135" s="5" t="s">
        <v>290</v>
      </c>
      <c r="C135" s="44" t="s">
        <v>396</v>
      </c>
      <c r="D135" s="45" t="s">
        <v>397</v>
      </c>
      <c r="E135" s="44" t="s">
        <v>398</v>
      </c>
      <c r="F135" s="44" t="s">
        <v>399</v>
      </c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46">
        <f t="shared" si="22"/>
        <v>0.54166666666666452</v>
      </c>
      <c r="R135" s="81">
        <f t="shared" si="23"/>
        <v>0.34450732636471298</v>
      </c>
      <c r="S135" s="81" t="e" cm="1">
        <f t="array" ref="S135">_xlfn.IFS(
    FALSE, N("Check if X1 shading is ON"),
    $S$48&lt;&gt;"x", NA(),
    FALSE, N("Check if case is 'LEFT' and x axis value less than z score"),
    AND($D$67 = "LEFT", $Q135 &lt; IF($H$67="", 0, $H$67)), $R135,
    FALSE, N("Check if case is 'RIGHT' and x axis value greater than z score"),
    AND($D$67 = "RIGHT", $Q135 &gt; IF($H$67="", 0, $H$67)), $R135,
    FALSE, N("Check if case is 'TWO' and both directions"),
    AND(
        $D$67 = "TWO",
        OR($Q135 &lt; -ABS($H$67), $Q135 &gt; ABS($H$68))
    ), $R135,
    FALSE, N("Default case: Return NA()"),
    TRUE, NA()
)</f>
        <v>#VALUE!</v>
      </c>
      <c r="T135" s="81" t="e" cm="1">
        <f t="array" ref="T135">_xlfn.IFS(
    FALSE, N("Check if X1 shading is ON"),
    $S$48&lt;&gt;"x", NA(),
    FALSE, N("Check if case is 'LEFT' and x axis value less than z score"),
    AND($D$68 = "LEFT", $Q135 &lt; IF($H$68="", 0, $H$68)), $R135,
    FALSE, N("Check if case is 'RIGHT' and x axis value greater than z score"),
    AND($D$68 = "RIGHT", $Q135 &gt; IF($H$68="", 0, $H$68)), $R135,
    FALSE, N("Default case: Return NA()"),
    TRUE, NA()
)</f>
        <v>#N/A</v>
      </c>
      <c r="U135" s="81" t="e" cm="1">
        <f t="array" ref="U135">_xlfn.IFS(
    FALSE, N("Check if X1 shading is ON"),
    $U$48&lt;&gt;"x", NA(),
    FALSE, N("Check if case is 'LEFT' and x axis value less than z score"),
    AND($D$71 = "LEFT", $Q135 &lt; IF($H$71="", 0, $H$71)), $R135,
    FALSE, N("Check if case is 'RIGHT' and x axis value greater than z score"),
    AND($D$71 = "RIGHT", $Q135 &gt; IF($H$71="", 0, $H$71)), $R135,
    FALSE, N("Check if case is 'TWO' and both directions"),
    AND(
        $D$71 = "TWO",
        OR($Q135 &lt; -ABS($H$71), $Q135 &gt; ABS($H$71))
    ), $R135,
    FALSE, N("Default case: Return NA()"),
    TRUE, NA()
)</f>
        <v>#N/A</v>
      </c>
      <c r="V135" s="38"/>
      <c r="W135" s="23">
        <v>0.33333333333333115</v>
      </c>
      <c r="X135" s="23">
        <v>0.182</v>
      </c>
      <c r="Y135" s="23">
        <f t="shared" si="28"/>
        <v>0.182</v>
      </c>
      <c r="Z135" s="23" t="str">
        <f t="shared" si="29"/>
        <v>x</v>
      </c>
    </row>
    <row r="136" spans="1:26" ht="16" x14ac:dyDescent="0.2">
      <c r="A136" s="82" t="str">
        <f>L50</f>
        <v>x</v>
      </c>
      <c r="B136" s="23">
        <f>-0.05</f>
        <v>-0.05</v>
      </c>
      <c r="C136" s="39">
        <f t="shared" ref="C136:C142" si="30">C115</f>
        <v>-3</v>
      </c>
      <c r="D136" s="39">
        <f>IF(
    A136="x",
    B136,
    NA()
)</f>
        <v>-0.05</v>
      </c>
      <c r="E136" s="125" cm="1">
        <f t="array" ref="E136">_xlfn.IFS(
    $D$69 = "TWO", IF(SUM($E$125:E125) &lt;= 0.5, SUM($E$125:E125), 1 - SUM($E$125:E125)),
    $D$67 = "LEFT", SUM($E$125:E125),
    $D$67 = "RIGHT", 1 - SUM($E$125:E125)
)</f>
        <v>0.995</v>
      </c>
      <c r="F136" s="126" t="str" cm="1">
        <f t="array" ref="F136">_xlfn.IFS(
    $D$67 = "", "",
    AND($D$69 = "TWO", ROWS($E$136:E136) = 1), "⟵ " &amp; TEXT(E136, "#0.0%"),
    AND($D$69 = "TWO", E136 = 50%), TEXT(E136, "#0.0%"),
    AND($D$69 = "TWO", E137 &gt; E136), "⟵ " &amp; TEXT(E136, "#0.0%"),
    AND($D$69 = "TWO", E137 &lt; E136), TEXT(E136, "#0.0%") &amp; " ⟶",
    $D$67 = "LEFT", "⟵ " &amp; TEXT(E136, "#0.0%"),
    $D$67 = "RIGHT", TEXT(E136, "#0.0%") &amp; " ⟶"
)</f>
        <v>99.5% ⟶</v>
      </c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46">
        <f t="shared" si="22"/>
        <v>0.58333333333333115</v>
      </c>
      <c r="R136" s="81">
        <f t="shared" si="23"/>
        <v>0.3365268227449536</v>
      </c>
      <c r="S136" s="81" t="e" cm="1">
        <f t="array" ref="S136">_xlfn.IFS(
    FALSE, N("Check if X1 shading is ON"),
    $S$48&lt;&gt;"x", NA(),
    FALSE, N("Check if case is 'LEFT' and x axis value less than z score"),
    AND($D$67 = "LEFT", $Q136 &lt; IF($H$67="", 0, $H$67)), $R136,
    FALSE, N("Check if case is 'RIGHT' and x axis value greater than z score"),
    AND($D$67 = "RIGHT", $Q136 &gt; IF($H$67="", 0, $H$67)), $R136,
    FALSE, N("Check if case is 'TWO' and both directions"),
    AND(
        $D$67 = "TWO",
        OR($Q136 &lt; -ABS($H$67), $Q136 &gt; ABS($H$68))
    ), $R136,
    FALSE, N("Default case: Return NA()"),
    TRUE, NA()
)</f>
        <v>#VALUE!</v>
      </c>
      <c r="T136" s="81" t="e" cm="1">
        <f t="array" ref="T136">_xlfn.IFS(
    FALSE, N("Check if X1 shading is ON"),
    $S$48&lt;&gt;"x", NA(),
    FALSE, N("Check if case is 'LEFT' and x axis value less than z score"),
    AND($D$68 = "LEFT", $Q136 &lt; IF($H$68="", 0, $H$68)), $R136,
    FALSE, N("Check if case is 'RIGHT' and x axis value greater than z score"),
    AND($D$68 = "RIGHT", $Q136 &gt; IF($H$68="", 0, $H$68)), $R136,
    FALSE, N("Default case: Return NA()"),
    TRUE, NA()
)</f>
        <v>#N/A</v>
      </c>
      <c r="U136" s="81" t="e" cm="1">
        <f t="array" ref="U136">_xlfn.IFS(
    FALSE, N("Check if X1 shading is ON"),
    $U$48&lt;&gt;"x", NA(),
    FALSE, N("Check if case is 'LEFT' and x axis value less than z score"),
    AND($D$71 = "LEFT", $Q136 &lt; IF($H$71="", 0, $H$71)), $R136,
    FALSE, N("Check if case is 'RIGHT' and x axis value greater than z score"),
    AND($D$71 = "RIGHT", $Q136 &gt; IF($H$71="", 0, $H$71)), $R136,
    FALSE, N("Check if case is 'TWO' and both directions"),
    AND(
        $D$71 = "TWO",
        OR($Q136 &lt; -ABS($H$71), $Q136 &gt; ABS($H$71))
    ), $R136,
    FALSE, N("Default case: Return NA()"),
    TRUE, NA()
)</f>
        <v>#N/A</v>
      </c>
      <c r="V136" s="38"/>
      <c r="W136" s="23">
        <v>0.49999999999999789</v>
      </c>
      <c r="X136" s="23">
        <v>0.182</v>
      </c>
      <c r="Y136" s="23">
        <f t="shared" si="28"/>
        <v>0.182</v>
      </c>
      <c r="Z136" s="23" t="str">
        <f t="shared" si="29"/>
        <v>x</v>
      </c>
    </row>
    <row r="137" spans="1:26" ht="16" x14ac:dyDescent="0.2">
      <c r="A137" s="39"/>
      <c r="B137" s="23"/>
      <c r="C137" s="39">
        <f t="shared" si="30"/>
        <v>-2</v>
      </c>
      <c r="D137" s="39">
        <f t="shared" ref="D137:D142" si="31">D136</f>
        <v>-0.05</v>
      </c>
      <c r="E137" s="125" cm="1">
        <f t="array" ref="E137">_xlfn.IFS(
    $D$69 = "TWO", IF(SUM($E$125:E126) &lt;= 0.5, SUM($E$125:E126), 1 - SUM($E$125:E126)),
    $D$67 = "LEFT", SUM($E$125:E126),
    $D$67 = "RIGHT", 1 - SUM($E$125:E126)
)</f>
        <v>0.97499999999999998</v>
      </c>
      <c r="F137" s="126" t="str" cm="1">
        <f t="array" ref="F137">_xlfn.IFS(
    $D$67 = "", "",
    AND($D$69 = "TWO", ROWS($E$136:E137) = 1), "⟵ " &amp; TEXT(E137, "#0.0%"),
    AND($D$69 = "TWO", E137 = 50%), TEXT(E137, "#0.0%"),
    AND($D$69 = "TWO", E138 &gt; E137), "⟵ " &amp; TEXT(E137, "#0.0%"),
    AND($D$69 = "TWO", E138 &lt; E137), TEXT(E137, "#0.0%") &amp; " ⟶",
    $D$67 = "LEFT", "⟵ " &amp; TEXT(E137, "#0.0%"),
    $D$67 = "RIGHT", TEXT(E137, "#0.0%") &amp; " ⟶"
)</f>
        <v>97.5% ⟶</v>
      </c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46">
        <f t="shared" si="22"/>
        <v>0.62499999999999778</v>
      </c>
      <c r="R137" s="81">
        <f t="shared" si="23"/>
        <v>0.32816096855037552</v>
      </c>
      <c r="S137" s="81" t="e" cm="1">
        <f t="array" ref="S137">_xlfn.IFS(
    FALSE, N("Check if X1 shading is ON"),
    $S$48&lt;&gt;"x", NA(),
    FALSE, N("Check if case is 'LEFT' and x axis value less than z score"),
    AND($D$67 = "LEFT", $Q137 &lt; IF($H$67="", 0, $H$67)), $R137,
    FALSE, N("Check if case is 'RIGHT' and x axis value greater than z score"),
    AND($D$67 = "RIGHT", $Q137 &gt; IF($H$67="", 0, $H$67)), $R137,
    FALSE, N("Check if case is 'TWO' and both directions"),
    AND(
        $D$67 = "TWO",
        OR($Q137 &lt; -ABS($H$67), $Q137 &gt; ABS($H$68))
    ), $R137,
    FALSE, N("Default case: Return NA()"),
    TRUE, NA()
)</f>
        <v>#VALUE!</v>
      </c>
      <c r="T137" s="81" t="e" cm="1">
        <f t="array" ref="T137">_xlfn.IFS(
    FALSE, N("Check if X1 shading is ON"),
    $S$48&lt;&gt;"x", NA(),
    FALSE, N("Check if case is 'LEFT' and x axis value less than z score"),
    AND($D$68 = "LEFT", $Q137 &lt; IF($H$68="", 0, $H$68)), $R137,
    FALSE, N("Check if case is 'RIGHT' and x axis value greater than z score"),
    AND($D$68 = "RIGHT", $Q137 &gt; IF($H$68="", 0, $H$68)), $R137,
    FALSE, N("Default case: Return NA()"),
    TRUE, NA()
)</f>
        <v>#N/A</v>
      </c>
      <c r="U137" s="81" t="e" cm="1">
        <f t="array" ref="U137">_xlfn.IFS(
    FALSE, N("Check if X1 shading is ON"),
    $U$48&lt;&gt;"x", NA(),
    FALSE, N("Check if case is 'LEFT' and x axis value less than z score"),
    AND($D$71 = "LEFT", $Q137 &lt; IF($H$71="", 0, $H$71)), $R137,
    FALSE, N("Check if case is 'RIGHT' and x axis value greater than z score"),
    AND($D$71 = "RIGHT", $Q137 &gt; IF($H$71="", 0, $H$71)), $R137,
    FALSE, N("Check if case is 'TWO' and both directions"),
    AND(
        $D$71 = "TWO",
        OR($Q137 &lt; -ABS($H$71), $Q137 &gt; ABS($H$71))
    ), $R137,
    FALSE, N("Default case: Return NA()"),
    TRUE, NA()
)</f>
        <v>#N/A</v>
      </c>
      <c r="V137" s="38"/>
      <c r="W137" s="23">
        <v>0.66666666666666441</v>
      </c>
      <c r="X137" s="23">
        <v>0.182</v>
      </c>
      <c r="Y137" s="23">
        <f t="shared" si="28"/>
        <v>0.182</v>
      </c>
      <c r="Z137" s="23" t="str">
        <f t="shared" si="29"/>
        <v>x</v>
      </c>
    </row>
    <row r="138" spans="1:26" ht="16" x14ac:dyDescent="0.2">
      <c r="A138" s="39"/>
      <c r="B138" s="23"/>
      <c r="C138" s="39">
        <f t="shared" si="30"/>
        <v>-1</v>
      </c>
      <c r="D138" s="39">
        <f t="shared" si="31"/>
        <v>-0.05</v>
      </c>
      <c r="E138" s="125" cm="1">
        <f t="array" ref="E138">_xlfn.IFS(
    $D$69 = "TWO", IF(SUM($E$125:E127) &lt;= 0.5, SUM($E$125:E127), 1 - SUM($E$125:E127)),
    $D$67 = "LEFT", SUM($E$125:E127),
    $D$67 = "RIGHT", 1 - SUM($E$125:E127)
)</f>
        <v>0.84</v>
      </c>
      <c r="F138" s="126" t="str" cm="1">
        <f t="array" ref="F138">_xlfn.IFS(
    $D$67 = "", "",
    AND($D$69 = "TWO", ROWS($E$136:E138) = 1), "⟵ " &amp; TEXT(E138, "#0.0%"),
    AND($D$69 = "TWO", E138 = 50%), TEXT(E138, "#0.0%"),
    AND($D$69 = "TWO", E139 &gt; E138), "⟵ " &amp; TEXT(E138, "#0.0%"),
    AND($D$69 = "TWO", E139 &lt; E138), TEXT(E138, "#0.0%") &amp; " ⟶",
    $D$67 = "LEFT", "⟵ " &amp; TEXT(E138, "#0.0%"),
    $D$67 = "RIGHT", TEXT(E138, "#0.0%") &amp; " ⟶"
)</f>
        <v>84.0% ⟶</v>
      </c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46">
        <f t="shared" si="22"/>
        <v>0.66666666666666441</v>
      </c>
      <c r="R138" s="81">
        <f t="shared" si="23"/>
        <v>0.31944800552235275</v>
      </c>
      <c r="S138" s="81" t="e" cm="1">
        <f t="array" ref="S138">_xlfn.IFS(
    FALSE, N("Check if X1 shading is ON"),
    $S$48&lt;&gt;"x", NA(),
    FALSE, N("Check if case is 'LEFT' and x axis value less than z score"),
    AND($D$67 = "LEFT", $Q138 &lt; IF($H$67="", 0, $H$67)), $R138,
    FALSE, N("Check if case is 'RIGHT' and x axis value greater than z score"),
    AND($D$67 = "RIGHT", $Q138 &gt; IF($H$67="", 0, $H$67)), $R138,
    FALSE, N("Check if case is 'TWO' and both directions"),
    AND(
        $D$67 = "TWO",
        OR($Q138 &lt; -ABS($H$67), $Q138 &gt; ABS($H$68))
    ), $R138,
    FALSE, N("Default case: Return NA()"),
    TRUE, NA()
)</f>
        <v>#VALUE!</v>
      </c>
      <c r="T138" s="81" t="e" cm="1">
        <f t="array" ref="T138">_xlfn.IFS(
    FALSE, N("Check if X1 shading is ON"),
    $S$48&lt;&gt;"x", NA(),
    FALSE, N("Check if case is 'LEFT' and x axis value less than z score"),
    AND($D$68 = "LEFT", $Q138 &lt; IF($H$68="", 0, $H$68)), $R138,
    FALSE, N("Check if case is 'RIGHT' and x axis value greater than z score"),
    AND($D$68 = "RIGHT", $Q138 &gt; IF($H$68="", 0, $H$68)), $R138,
    FALSE, N("Default case: Return NA()"),
    TRUE, NA()
)</f>
        <v>#N/A</v>
      </c>
      <c r="U138" s="81" t="e" cm="1">
        <f t="array" ref="U138">_xlfn.IFS(
    FALSE, N("Check if X1 shading is ON"),
    $U$48&lt;&gt;"x", NA(),
    FALSE, N("Check if case is 'LEFT' and x axis value less than z score"),
    AND($D$71 = "LEFT", $Q138 &lt; IF($H$71="", 0, $H$71)), $R138,
    FALSE, N("Check if case is 'RIGHT' and x axis value greater than z score"),
    AND($D$71 = "RIGHT", $Q138 &gt; IF($H$71="", 0, $H$71)), $R138,
    FALSE, N("Check if case is 'TWO' and both directions"),
    AND(
        $D$71 = "TWO",
        OR($Q138 &lt; -ABS($H$71), $Q138 &gt; ABS($H$71))
    ), $R138,
    FALSE, N("Default case: Return NA()"),
    TRUE, NA()
)</f>
        <v>#N/A</v>
      </c>
      <c r="V138" s="38"/>
      <c r="W138" s="23">
        <v>0.83333333333333093</v>
      </c>
      <c r="X138" s="23">
        <v>0.182</v>
      </c>
      <c r="Y138" s="23">
        <f t="shared" si="28"/>
        <v>0.182</v>
      </c>
      <c r="Z138" s="23" t="str">
        <f t="shared" si="29"/>
        <v>x</v>
      </c>
    </row>
    <row r="139" spans="1:26" ht="16" x14ac:dyDescent="0.2">
      <c r="A139" s="39"/>
      <c r="B139" s="23"/>
      <c r="C139" s="39">
        <f t="shared" si="30"/>
        <v>0</v>
      </c>
      <c r="D139" s="39">
        <f t="shared" si="31"/>
        <v>-0.05</v>
      </c>
      <c r="E139" s="125" cm="1">
        <f t="array" ref="E139">_xlfn.IFS(
    $D$69 = "TWO", IF(SUM($E$125:E128) &lt;= 0.5, SUM($E$125:E128), 1 - SUM($E$125:E128)),
    $D$67 = "LEFT", SUM($E$125:E128),
    $D$67 = "RIGHT", 1 - SUM($E$125:E128)
)</f>
        <v>0.5</v>
      </c>
      <c r="F139" s="126" t="str" cm="1">
        <f t="array" ref="F139">_xlfn.IFS(
    $D$67 = "", "",
    AND($D$69 = "TWO", ROWS($E$136:E139) = 1), "⟵ " &amp; TEXT(E139, "#0.0%"),
    AND($D$69 = "TWO", E139 = 50%), TEXT(E139, "#0.0%"),
    AND($D$69 = "TWO", E140 &gt; E139), "⟵ " &amp; TEXT(E139, "#0.0%"),
    AND($D$69 = "TWO", E140 &lt; E139), TEXT(E139, "#0.0%") &amp; " ⟶",
    $D$67 = "LEFT", "⟵ " &amp; TEXT(E139, "#0.0%"),
    $D$67 = "RIGHT", TEXT(E139, "#0.0%") &amp; " ⟶"
)</f>
        <v>50.0% ⟶</v>
      </c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46">
        <f t="shared" si="22"/>
        <v>0.70833333333333104</v>
      </c>
      <c r="R139" s="81">
        <f t="shared" si="23"/>
        <v>0.31042697552584309</v>
      </c>
      <c r="S139" s="81" t="e" cm="1">
        <f t="array" ref="S139">_xlfn.IFS(
    FALSE, N("Check if X1 shading is ON"),
    $S$48&lt;&gt;"x", NA(),
    FALSE, N("Check if case is 'LEFT' and x axis value less than z score"),
    AND($D$67 = "LEFT", $Q139 &lt; IF($H$67="", 0, $H$67)), $R139,
    FALSE, N("Check if case is 'RIGHT' and x axis value greater than z score"),
    AND($D$67 = "RIGHT", $Q139 &gt; IF($H$67="", 0, $H$67)), $R139,
    FALSE, N("Check if case is 'TWO' and both directions"),
    AND(
        $D$67 = "TWO",
        OR($Q139 &lt; -ABS($H$67), $Q139 &gt; ABS($H$68))
    ), $R139,
    FALSE, N("Default case: Return NA()"),
    TRUE, NA()
)</f>
        <v>#VALUE!</v>
      </c>
      <c r="T139" s="81" t="e" cm="1">
        <f t="array" ref="T139">_xlfn.IFS(
    FALSE, N("Check if X1 shading is ON"),
    $S$48&lt;&gt;"x", NA(),
    FALSE, N("Check if case is 'LEFT' and x axis value less than z score"),
    AND($D$68 = "LEFT", $Q139 &lt; IF($H$68="", 0, $H$68)), $R139,
    FALSE, N("Check if case is 'RIGHT' and x axis value greater than z score"),
    AND($D$68 = "RIGHT", $Q139 &gt; IF($H$68="", 0, $H$68)), $R139,
    FALSE, N("Default case: Return NA()"),
    TRUE, NA()
)</f>
        <v>#N/A</v>
      </c>
      <c r="U139" s="81" t="e" cm="1">
        <f t="array" ref="U139">_xlfn.IFS(
    FALSE, N("Check if X1 shading is ON"),
    $U$48&lt;&gt;"x", NA(),
    FALSE, N("Check if case is 'LEFT' and x axis value less than z score"),
    AND($D$71 = "LEFT", $Q139 &lt; IF($H$71="", 0, $H$71)), $R139,
    FALSE, N("Check if case is 'RIGHT' and x axis value greater than z score"),
    AND($D$71 = "RIGHT", $Q139 &gt; IF($H$71="", 0, $H$71)), $R139,
    FALSE, N("Check if case is 'TWO' and both directions"),
    AND(
        $D$71 = "TWO",
        OR($Q139 &lt; -ABS($H$71), $Q139 &gt; ABS($H$71))
    ), $R139,
    FALSE, N("Default case: Return NA()"),
    TRUE, NA()
)</f>
        <v>#N/A</v>
      </c>
      <c r="V139" s="38"/>
      <c r="W139" s="23">
        <v>1.1666666666666643</v>
      </c>
      <c r="X139" s="23">
        <v>0.182</v>
      </c>
      <c r="Y139" s="23">
        <f t="shared" si="28"/>
        <v>0.182</v>
      </c>
      <c r="Z139" s="23" t="str">
        <f t="shared" si="29"/>
        <v>x</v>
      </c>
    </row>
    <row r="140" spans="1:26" ht="16" x14ac:dyDescent="0.2">
      <c r="A140" s="39"/>
      <c r="B140" s="23"/>
      <c r="C140" s="39">
        <f t="shared" si="30"/>
        <v>1</v>
      </c>
      <c r="D140" s="39">
        <f t="shared" si="31"/>
        <v>-0.05</v>
      </c>
      <c r="E140" s="125" cm="1">
        <f t="array" ref="E140">_xlfn.IFS(
    $D$69 = "TWO", IF(SUM($E$125:E129) &lt;= 0.5, SUM($E$125:E129), 1 - SUM($E$125:E129)),
    $D$67 = "LEFT", SUM($E$125:E129),
    $D$67 = "RIGHT", 1 - SUM($E$125:E129)
)</f>
        <v>0.15999999999999992</v>
      </c>
      <c r="F140" s="126" t="str" cm="1">
        <f t="array" ref="F140">_xlfn.IFS(
    $D$67 = "", "",
    AND($D$69 = "TWO", ROWS($E$136:E140) = 1), "⟵ " &amp; TEXT(E140, "#0.0%"),
    AND($D$69 = "TWO", E140 = 50%), TEXT(E140, "#0.0%"),
    AND($D$69 = "TWO", E141 &gt; E140), "⟵ " &amp; TEXT(E140, "#0.0%"),
    AND($D$69 = "TWO", E141 &lt; E140), TEXT(E140, "#0.0%") &amp; " ⟶",
    $D$67 = "LEFT", "⟵ " &amp; TEXT(E140, "#0.0%"),
    $D$67 = "RIGHT", TEXT(E140, "#0.0%") &amp; " ⟶"
)</f>
        <v>16.0% ⟶</v>
      </c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46">
        <f t="shared" si="22"/>
        <v>0.74999999999999767</v>
      </c>
      <c r="R140" s="81">
        <f t="shared" si="23"/>
        <v>0.30113743215480498</v>
      </c>
      <c r="S140" s="81" t="e" cm="1">
        <f t="array" ref="S140">_xlfn.IFS(
    FALSE, N("Check if X1 shading is ON"),
    $S$48&lt;&gt;"x", NA(),
    FALSE, N("Check if case is 'LEFT' and x axis value less than z score"),
    AND($D$67 = "LEFT", $Q140 &lt; IF($H$67="", 0, $H$67)), $R140,
    FALSE, N("Check if case is 'RIGHT' and x axis value greater than z score"),
    AND($D$67 = "RIGHT", $Q140 &gt; IF($H$67="", 0, $H$67)), $R140,
    FALSE, N("Check if case is 'TWO' and both directions"),
    AND(
        $D$67 = "TWO",
        OR($Q140 &lt; -ABS($H$67), $Q140 &gt; ABS($H$68))
    ), $R140,
    FALSE, N("Default case: Return NA()"),
    TRUE, NA()
)</f>
        <v>#VALUE!</v>
      </c>
      <c r="T140" s="81" t="e" cm="1">
        <f t="array" ref="T140">_xlfn.IFS(
    FALSE, N("Check if X1 shading is ON"),
    $S$48&lt;&gt;"x", NA(),
    FALSE, N("Check if case is 'LEFT' and x axis value less than z score"),
    AND($D$68 = "LEFT", $Q140 &lt; IF($H$68="", 0, $H$68)), $R140,
    FALSE, N("Check if case is 'RIGHT' and x axis value greater than z score"),
    AND($D$68 = "RIGHT", $Q140 &gt; IF($H$68="", 0, $H$68)), $R140,
    FALSE, N("Default case: Return NA()"),
    TRUE, NA()
)</f>
        <v>#N/A</v>
      </c>
      <c r="U140" s="81" t="e" cm="1">
        <f t="array" ref="U140">_xlfn.IFS(
    FALSE, N("Check if X1 shading is ON"),
    $U$48&lt;&gt;"x", NA(),
    FALSE, N("Check if case is 'LEFT' and x axis value less than z score"),
    AND($D$71 = "LEFT", $Q140 &lt; IF($H$71="", 0, $H$71)), $R140,
    FALSE, N("Check if case is 'RIGHT' and x axis value greater than z score"),
    AND($D$71 = "RIGHT", $Q140 &gt; IF($H$71="", 0, $H$71)), $R140,
    FALSE, N("Check if case is 'TWO' and both directions"),
    AND(
        $D$71 = "TWO",
        OR($Q140 &lt; -ABS($H$71), $Q140 &gt; ABS($H$71))
    ), $R140,
    FALSE, N("Default case: Return NA()"),
    TRUE, NA()
)</f>
        <v>#N/A</v>
      </c>
      <c r="V140" s="38"/>
      <c r="W140" s="23">
        <v>-0.83333333333333526</v>
      </c>
      <c r="X140" s="23">
        <v>0.20599999999999999</v>
      </c>
      <c r="Y140" s="23">
        <f t="shared" si="28"/>
        <v>0.20599999999999999</v>
      </c>
      <c r="Z140" s="23" t="str">
        <f t="shared" si="29"/>
        <v>x</v>
      </c>
    </row>
    <row r="141" spans="1:26" ht="16" x14ac:dyDescent="0.2">
      <c r="A141" s="39"/>
      <c r="B141" s="23"/>
      <c r="C141" s="39">
        <f t="shared" si="30"/>
        <v>2</v>
      </c>
      <c r="D141" s="39">
        <f t="shared" si="31"/>
        <v>-0.05</v>
      </c>
      <c r="E141" s="125" cm="1">
        <f t="array" ref="E141">_xlfn.IFS(
    $D$69 = "TWO", IF(SUM($E$125:E130) &lt;= 0.5, SUM($E$125:E130), 1 - SUM($E$125:E130)),
    $D$67 = "LEFT", SUM($E$125:E130),
    $D$67 = "RIGHT", 1 - SUM($E$125:E130)
)</f>
        <v>2.4999999999999911E-2</v>
      </c>
      <c r="F141" s="126" t="str" cm="1">
        <f t="array" ref="F141">_xlfn.IFS(
    $D$67 = "", "",
    AND($D$69 = "TWO", ROWS($E$136:E141) = 1), "⟵ " &amp; TEXT(E141, "#0.0%"),
    AND($D$69 = "TWO", E141 = 50%), TEXT(E141, "#0.0%"),
    AND($D$69 = "TWO", E142 &gt; E141), "⟵ " &amp; TEXT(E141, "#0.0%"),
    AND($D$69 = "TWO", E142 &lt; E141), TEXT(E141, "#0.0%") &amp; " ⟶",
    $D$67 = "LEFT", "⟵ " &amp; TEXT(E141, "#0.0%"),
    $D$67 = "RIGHT", TEXT(E141, "#0.0%") &amp; " ⟶"
)</f>
        <v>2.5% ⟶</v>
      </c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46">
        <f t="shared" si="22"/>
        <v>0.7916666666666643</v>
      </c>
      <c r="R141" s="81">
        <f t="shared" si="23"/>
        <v>0.29161915585865616</v>
      </c>
      <c r="S141" s="81" t="e" cm="1">
        <f t="array" ref="S141">_xlfn.IFS(
    FALSE, N("Check if X1 shading is ON"),
    $S$48&lt;&gt;"x", NA(),
    FALSE, N("Check if case is 'LEFT' and x axis value less than z score"),
    AND($D$67 = "LEFT", $Q141 &lt; IF($H$67="", 0, $H$67)), $R141,
    FALSE, N("Check if case is 'RIGHT' and x axis value greater than z score"),
    AND($D$67 = "RIGHT", $Q141 &gt; IF($H$67="", 0, $H$67)), $R141,
    FALSE, N("Check if case is 'TWO' and both directions"),
    AND(
        $D$67 = "TWO",
        OR($Q141 &lt; -ABS($H$67), $Q141 &gt; ABS($H$68))
    ), $R141,
    FALSE, N("Default case: Return NA()"),
    TRUE, NA()
)</f>
        <v>#VALUE!</v>
      </c>
      <c r="T141" s="81" t="e" cm="1">
        <f t="array" ref="T141">_xlfn.IFS(
    FALSE, N("Check if X1 shading is ON"),
    $S$48&lt;&gt;"x", NA(),
    FALSE, N("Check if case is 'LEFT' and x axis value less than z score"),
    AND($D$68 = "LEFT", $Q141 &lt; IF($H$68="", 0, $H$68)), $R141,
    FALSE, N("Check if case is 'RIGHT' and x axis value greater than z score"),
    AND($D$68 = "RIGHT", $Q141 &gt; IF($H$68="", 0, $H$68)), $R141,
    FALSE, N("Default case: Return NA()"),
    TRUE, NA()
)</f>
        <v>#N/A</v>
      </c>
      <c r="U141" s="81" t="e" cm="1">
        <f t="array" ref="U141">_xlfn.IFS(
    FALSE, N("Check if X1 shading is ON"),
    $U$48&lt;&gt;"x", NA(),
    FALSE, N("Check if case is 'LEFT' and x axis value less than z score"),
    AND($D$71 = "LEFT", $Q141 &lt; IF($H$71="", 0, $H$71)), $R141,
    FALSE, N("Check if case is 'RIGHT' and x axis value greater than z score"),
    AND($D$71 = "RIGHT", $Q141 &gt; IF($H$71="", 0, $H$71)), $R141,
    FALSE, N("Check if case is 'TWO' and both directions"),
    AND(
        $D$71 = "TWO",
        OR($Q141 &lt; -ABS($H$71), $Q141 &gt; ABS($H$71))
    ), $R141,
    FALSE, N("Default case: Return NA()"),
    TRUE, NA()
)</f>
        <v>#N/A</v>
      </c>
      <c r="V141" s="38"/>
      <c r="W141" s="23">
        <v>-0.66666666666666874</v>
      </c>
      <c r="X141" s="23">
        <v>0.20599999999999999</v>
      </c>
      <c r="Y141" s="23">
        <f t="shared" si="28"/>
        <v>0.20599999999999999</v>
      </c>
      <c r="Z141" s="23" t="str">
        <f t="shared" si="29"/>
        <v>x</v>
      </c>
    </row>
    <row r="142" spans="1:26" ht="16" x14ac:dyDescent="0.2">
      <c r="A142" s="39"/>
      <c r="B142" s="23"/>
      <c r="C142" s="39">
        <f t="shared" si="30"/>
        <v>3</v>
      </c>
      <c r="D142" s="39">
        <f t="shared" si="31"/>
        <v>-0.05</v>
      </c>
      <c r="E142" s="125" cm="1">
        <f t="array" ref="E142">_xlfn.IFS(
    $D$69 = "TWO", IF(SUM($E$125:E131) &lt;= 0.5, SUM($E$125:E131), 1 - SUM($E$125:E131)),
    $D$67 = "LEFT", SUM($E$125:E131),
    $D$67 = "RIGHT", 1 - SUM($E$125:E131)
)</f>
        <v>4.9999999999998934E-3</v>
      </c>
      <c r="F142" s="126" t="str" cm="1">
        <f t="array" ref="F142">_xlfn.IFS(
    $D$67 = "", "",
    AND($D$69 = "TWO", ROWS($E$136:E142) = 1), "⟵ " &amp; TEXT(E142, "#0.0%"),
    AND($D$69 = "TWO", E142 = 50%), TEXT(E142, "#0.0%"),
    AND($D$69 = "TWO", E143 &gt; E142), "⟵ " &amp; TEXT(E142, "#0.0%"),
    AND($D$69 = "TWO", E143 &lt; E142), TEXT(E142, "#0.0%") &amp; " ⟶",
    $D$67 = "LEFT", "⟵ " &amp; TEXT(E142, "#0.0%"),
    $D$67 = "RIGHT", TEXT(E142, "#0.0%") &amp; " ⟶"
)</f>
        <v>0.5% ⟶</v>
      </c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46">
        <f t="shared" si="22"/>
        <v>0.83333333333333093</v>
      </c>
      <c r="R142" s="81">
        <f t="shared" si="23"/>
        <v>0.2819118754103031</v>
      </c>
      <c r="S142" s="81" t="e" cm="1">
        <f t="array" ref="S142">_xlfn.IFS(
    FALSE, N("Check if X1 shading is ON"),
    $S$48&lt;&gt;"x", NA(),
    FALSE, N("Check if case is 'LEFT' and x axis value less than z score"),
    AND($D$67 = "LEFT", $Q142 &lt; IF($H$67="", 0, $H$67)), $R142,
    FALSE, N("Check if case is 'RIGHT' and x axis value greater than z score"),
    AND($D$67 = "RIGHT", $Q142 &gt; IF($H$67="", 0, $H$67)), $R142,
    FALSE, N("Check if case is 'TWO' and both directions"),
    AND(
        $D$67 = "TWO",
        OR($Q142 &lt; -ABS($H$67), $Q142 &gt; ABS($H$68))
    ), $R142,
    FALSE, N("Default case: Return NA()"),
    TRUE, NA()
)</f>
        <v>#VALUE!</v>
      </c>
      <c r="T142" s="81" t="e" cm="1">
        <f t="array" ref="T142">_xlfn.IFS(
    FALSE, N("Check if X1 shading is ON"),
    $S$48&lt;&gt;"x", NA(),
    FALSE, N("Check if case is 'LEFT' and x axis value less than z score"),
    AND($D$68 = "LEFT", $Q142 &lt; IF($H$68="", 0, $H$68)), $R142,
    FALSE, N("Check if case is 'RIGHT' and x axis value greater than z score"),
    AND($D$68 = "RIGHT", $Q142 &gt; IF($H$68="", 0, $H$68)), $R142,
    FALSE, N("Default case: Return NA()"),
    TRUE, NA()
)</f>
        <v>#N/A</v>
      </c>
      <c r="U142" s="81" t="e" cm="1">
        <f t="array" ref="U142">_xlfn.IFS(
    FALSE, N("Check if X1 shading is ON"),
    $U$48&lt;&gt;"x", NA(),
    FALSE, N("Check if case is 'LEFT' and x axis value less than z score"),
    AND($D$71 = "LEFT", $Q142 &lt; IF($H$71="", 0, $H$71)), $R142,
    FALSE, N("Check if case is 'RIGHT' and x axis value greater than z score"),
    AND($D$71 = "RIGHT", $Q142 &gt; IF($H$71="", 0, $H$71)), $R142,
    FALSE, N("Check if case is 'TWO' and both directions"),
    AND(
        $D$71 = "TWO",
        OR($Q142 &lt; -ABS($H$71), $Q142 &gt; ABS($H$71))
    ), $R142,
    FALSE, N("Default case: Return NA()"),
    TRUE, NA()
)</f>
        <v>#N/A</v>
      </c>
      <c r="V142" s="38"/>
      <c r="W142" s="23">
        <v>-0.50000000000000222</v>
      </c>
      <c r="X142" s="23">
        <v>0.20599999999999999</v>
      </c>
      <c r="Y142" s="23">
        <f t="shared" si="28"/>
        <v>0.20599999999999999</v>
      </c>
      <c r="Z142" s="23" t="str">
        <f t="shared" si="29"/>
        <v>x</v>
      </c>
    </row>
    <row r="143" spans="1:26" ht="16" x14ac:dyDescent="0.2">
      <c r="A143" s="39"/>
      <c r="B143" s="23"/>
      <c r="C143" s="23"/>
      <c r="D143" s="39"/>
      <c r="E143" s="39"/>
      <c r="F143" s="39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46">
        <f t="shared" si="22"/>
        <v>0.87499999999999756</v>
      </c>
      <c r="R143" s="81">
        <f t="shared" si="23"/>
        <v>0.27205499837854408</v>
      </c>
      <c r="S143" s="81" t="e" cm="1">
        <f t="array" ref="S143">_xlfn.IFS(
    FALSE, N("Check if X1 shading is ON"),
    $S$48&lt;&gt;"x", NA(),
    FALSE, N("Check if case is 'LEFT' and x axis value less than z score"),
    AND($D$67 = "LEFT", $Q143 &lt; IF($H$67="", 0, $H$67)), $R143,
    FALSE, N("Check if case is 'RIGHT' and x axis value greater than z score"),
    AND($D$67 = "RIGHT", $Q143 &gt; IF($H$67="", 0, $H$67)), $R143,
    FALSE, N("Check if case is 'TWO' and both directions"),
    AND(
        $D$67 = "TWO",
        OR($Q143 &lt; -ABS($H$67), $Q143 &gt; ABS($H$68))
    ), $R143,
    FALSE, N("Default case: Return NA()"),
    TRUE, NA()
)</f>
        <v>#VALUE!</v>
      </c>
      <c r="T143" s="81" t="e" cm="1">
        <f t="array" ref="T143">_xlfn.IFS(
    FALSE, N("Check if X1 shading is ON"),
    $S$48&lt;&gt;"x", NA(),
    FALSE, N("Check if case is 'LEFT' and x axis value less than z score"),
    AND($D$68 = "LEFT", $Q143 &lt; IF($H$68="", 0, $H$68)), $R143,
    FALSE, N("Check if case is 'RIGHT' and x axis value greater than z score"),
    AND($D$68 = "RIGHT", $Q143 &gt; IF($H$68="", 0, $H$68)), $R143,
    FALSE, N("Default case: Return NA()"),
    TRUE, NA()
)</f>
        <v>#N/A</v>
      </c>
      <c r="U143" s="81" t="e" cm="1">
        <f t="array" ref="U143">_xlfn.IFS(
    FALSE, N("Check if X1 shading is ON"),
    $U$48&lt;&gt;"x", NA(),
    FALSE, N("Check if case is 'LEFT' and x axis value less than z score"),
    AND($D$71 = "LEFT", $Q143 &lt; IF($H$71="", 0, $H$71)), $R143,
    FALSE, N("Check if case is 'RIGHT' and x axis value greater than z score"),
    AND($D$71 = "RIGHT", $Q143 &gt; IF($H$71="", 0, $H$71)), $R143,
    FALSE, N("Check if case is 'TWO' and both directions"),
    AND(
        $D$71 = "TWO",
        OR($Q143 &lt; -ABS($H$71), $Q143 &gt; ABS($H$71))
    ), $R143,
    FALSE, N("Default case: Return NA()"),
    TRUE, NA()
)</f>
        <v>#N/A</v>
      </c>
      <c r="V143" s="38"/>
      <c r="W143" s="23">
        <v>-0.33333333333333548</v>
      </c>
      <c r="X143" s="23">
        <v>0.20599999999999999</v>
      </c>
      <c r="Y143" s="23">
        <f t="shared" si="28"/>
        <v>0.20599999999999999</v>
      </c>
      <c r="Z143" s="23" t="str">
        <f t="shared" si="29"/>
        <v>x</v>
      </c>
    </row>
    <row r="144" spans="1:26" ht="19" x14ac:dyDescent="0.25">
      <c r="A144" s="78" t="s">
        <v>400</v>
      </c>
      <c r="B144" s="23"/>
      <c r="C144" s="23"/>
      <c r="D144" s="39"/>
      <c r="E144" s="39"/>
      <c r="F144" s="39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46">
        <f t="shared" si="22"/>
        <v>0.91666666666666419</v>
      </c>
      <c r="R144" s="81">
        <f t="shared" si="23"/>
        <v>0.262087353078302</v>
      </c>
      <c r="S144" s="81" t="e" cm="1">
        <f t="array" ref="S144">_xlfn.IFS(
    FALSE, N("Check if X1 shading is ON"),
    $S$48&lt;&gt;"x", NA(),
    FALSE, N("Check if case is 'LEFT' and x axis value less than z score"),
    AND($D$67 = "LEFT", $Q144 &lt; IF($H$67="", 0, $H$67)), $R144,
    FALSE, N("Check if case is 'RIGHT' and x axis value greater than z score"),
    AND($D$67 = "RIGHT", $Q144 &gt; IF($H$67="", 0, $H$67)), $R144,
    FALSE, N("Check if case is 'TWO' and both directions"),
    AND(
        $D$67 = "TWO",
        OR($Q144 &lt; -ABS($H$67), $Q144 &gt; ABS($H$68))
    ), $R144,
    FALSE, N("Default case: Return NA()"),
    TRUE, NA()
)</f>
        <v>#VALUE!</v>
      </c>
      <c r="T144" s="81" t="e" cm="1">
        <f t="array" ref="T144">_xlfn.IFS(
    FALSE, N("Check if X1 shading is ON"),
    $S$48&lt;&gt;"x", NA(),
    FALSE, N("Check if case is 'LEFT' and x axis value less than z score"),
    AND($D$68 = "LEFT", $Q144 &lt; IF($H$68="", 0, $H$68)), $R144,
    FALSE, N("Check if case is 'RIGHT' and x axis value greater than z score"),
    AND($D$68 = "RIGHT", $Q144 &gt; IF($H$68="", 0, $H$68)), $R144,
    FALSE, N("Default case: Return NA()"),
    TRUE, NA()
)</f>
        <v>#N/A</v>
      </c>
      <c r="U144" s="81" t="e" cm="1">
        <f t="array" ref="U144">_xlfn.IFS(
    FALSE, N("Check if X1 shading is ON"),
    $U$48&lt;&gt;"x", NA(),
    FALSE, N("Check if case is 'LEFT' and x axis value less than z score"),
    AND($D$71 = "LEFT", $Q144 &lt; IF($H$71="", 0, $H$71)), $R144,
    FALSE, N("Check if case is 'RIGHT' and x axis value greater than z score"),
    AND($D$71 = "RIGHT", $Q144 &gt; IF($H$71="", 0, $H$71)), $R144,
    FALSE, N("Check if case is 'TWO' and both directions"),
    AND(
        $D$71 = "TWO",
        OR($Q144 &lt; -ABS($H$71), $Q144 &gt; ABS($H$71))
    ), $R144,
    FALSE, N("Default case: Return NA()"),
    TRUE, NA()
)</f>
        <v>#N/A</v>
      </c>
      <c r="V144" s="38"/>
      <c r="W144" s="23">
        <v>-0.16666666666666879</v>
      </c>
      <c r="X144" s="23">
        <v>0.20599999999999999</v>
      </c>
      <c r="Y144" s="23">
        <f t="shared" si="28"/>
        <v>0.20599999999999999</v>
      </c>
      <c r="Z144" s="23" t="str">
        <f t="shared" si="29"/>
        <v>x</v>
      </c>
    </row>
    <row r="145" spans="1:26" ht="34" x14ac:dyDescent="0.2">
      <c r="A145" s="44" t="s">
        <v>289</v>
      </c>
      <c r="B145" s="5" t="s">
        <v>290</v>
      </c>
      <c r="C145" s="45" t="str">
        <f>LEFT(A144,6)&amp;" "&amp;$B$67&amp;" axis"</f>
        <v>X1 raw normal pop axis</v>
      </c>
      <c r="D145" s="45" t="str">
        <f>$B$67&amp;" y"</f>
        <v>normal pop y</v>
      </c>
      <c r="E145" s="45" t="str">
        <f>B67&amp;" raw labels"</f>
        <v>normal pop raw labels</v>
      </c>
      <c r="F145" s="39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46">
        <f t="shared" si="22"/>
        <v>0.95833333333333082</v>
      </c>
      <c r="R145" s="81">
        <f t="shared" si="23"/>
        <v>0.25204694425504581</v>
      </c>
      <c r="S145" s="81" t="e" cm="1">
        <f t="array" ref="S145">_xlfn.IFS(
    FALSE, N("Check if X1 shading is ON"),
    $S$48&lt;&gt;"x", NA(),
    FALSE, N("Check if case is 'LEFT' and x axis value less than z score"),
    AND($D$67 = "LEFT", $Q145 &lt; IF($H$67="", 0, $H$67)), $R145,
    FALSE, N("Check if case is 'RIGHT' and x axis value greater than z score"),
    AND($D$67 = "RIGHT", $Q145 &gt; IF($H$67="", 0, $H$67)), $R145,
    FALSE, N("Check if case is 'TWO' and both directions"),
    AND(
        $D$67 = "TWO",
        OR($Q145 &lt; -ABS($H$67), $Q145 &gt; ABS($H$68))
    ), $R145,
    FALSE, N("Default case: Return NA()"),
    TRUE, NA()
)</f>
        <v>#VALUE!</v>
      </c>
      <c r="T145" s="81" t="e" cm="1">
        <f t="array" ref="T145">_xlfn.IFS(
    FALSE, N("Check if X1 shading is ON"),
    $S$48&lt;&gt;"x", NA(),
    FALSE, N("Check if case is 'LEFT' and x axis value less than z score"),
    AND($D$68 = "LEFT", $Q145 &lt; IF($H$68="", 0, $H$68)), $R145,
    FALSE, N("Check if case is 'RIGHT' and x axis value greater than z score"),
    AND($D$68 = "RIGHT", $Q145 &gt; IF($H$68="", 0, $H$68)), $R145,
    FALSE, N("Default case: Return NA()"),
    TRUE, NA()
)</f>
        <v>#N/A</v>
      </c>
      <c r="U145" s="81" t="e" cm="1">
        <f t="array" ref="U145">_xlfn.IFS(
    FALSE, N("Check if X1 shading is ON"),
    $U$48&lt;&gt;"x", NA(),
    FALSE, N("Check if case is 'LEFT' and x axis value less than z score"),
    AND($D$71 = "LEFT", $Q145 &lt; IF($H$71="", 0, $H$71)), $R145,
    FALSE, N("Check if case is 'RIGHT' and x axis value greater than z score"),
    AND($D$71 = "RIGHT", $Q145 &gt; IF($H$71="", 0, $H$71)), $R145,
    FALSE, N("Check if case is 'TWO' and both directions"),
    AND(
        $D$71 = "TWO",
        OR($Q145 &lt; -ABS($H$71), $Q145 &gt; ABS($H$71))
    ), $R145,
    FALSE, N("Default case: Return NA()"),
    TRUE, NA()
)</f>
        <v>#N/A</v>
      </c>
      <c r="V145" s="38"/>
      <c r="W145" s="23">
        <v>0.16666666666666449</v>
      </c>
      <c r="X145" s="23">
        <v>0.20599999999999999</v>
      </c>
      <c r="Y145" s="23">
        <f t="shared" si="28"/>
        <v>0.20599999999999999</v>
      </c>
      <c r="Z145" s="23" t="str">
        <f t="shared" si="29"/>
        <v>x</v>
      </c>
    </row>
    <row r="146" spans="1:26" ht="17" x14ac:dyDescent="0.2">
      <c r="A146" s="39" t="str">
        <f>L51</f>
        <v>x</v>
      </c>
      <c r="B146" s="23">
        <v>-0.12</v>
      </c>
      <c r="C146" s="39">
        <f t="shared" ref="C146:C153" si="32">C114</f>
        <v>-4</v>
      </c>
      <c r="D146" s="39">
        <f>IF(
    $A$146="x",
    $B$146,
    NA()
)</f>
        <v>-0.12</v>
      </c>
      <c r="E146" s="83" t="str">
        <f>IF(E147="","","raw scale")</f>
        <v>raw scale</v>
      </c>
      <c r="F146" s="39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46">
        <f t="shared" si="22"/>
        <v>0.99999999999999745</v>
      </c>
      <c r="R146" s="81">
        <f t="shared" si="23"/>
        <v>0.24197072451914398</v>
      </c>
      <c r="S146" s="81" t="e" cm="1">
        <f t="array" ref="S146">_xlfn.IFS(
    FALSE, N("Check if X1 shading is ON"),
    $S$48&lt;&gt;"x", NA(),
    FALSE, N("Check if case is 'LEFT' and x axis value less than z score"),
    AND($D$67 = "LEFT", $Q146 &lt; IF($H$67="", 0, $H$67)), $R146,
    FALSE, N("Check if case is 'RIGHT' and x axis value greater than z score"),
    AND($D$67 = "RIGHT", $Q146 &gt; IF($H$67="", 0, $H$67)), $R146,
    FALSE, N("Check if case is 'TWO' and both directions"),
    AND(
        $D$67 = "TWO",
        OR($Q146 &lt; -ABS($H$67), $Q146 &gt; ABS($H$68))
    ), $R146,
    FALSE, N("Default case: Return NA()"),
    TRUE, NA()
)</f>
        <v>#VALUE!</v>
      </c>
      <c r="T146" s="81" t="e" cm="1">
        <f t="array" ref="T146">_xlfn.IFS(
    FALSE, N("Check if X1 shading is ON"),
    $S$48&lt;&gt;"x", NA(),
    FALSE, N("Check if case is 'LEFT' and x axis value less than z score"),
    AND($D$68 = "LEFT", $Q146 &lt; IF($H$68="", 0, $H$68)), $R146,
    FALSE, N("Check if case is 'RIGHT' and x axis value greater than z score"),
    AND($D$68 = "RIGHT", $Q146 &gt; IF($H$68="", 0, $H$68)), $R146,
    FALSE, N("Default case: Return NA()"),
    TRUE, NA()
)</f>
        <v>#N/A</v>
      </c>
      <c r="U146" s="81" t="e" cm="1">
        <f t="array" ref="U146">_xlfn.IFS(
    FALSE, N("Check if X1 shading is ON"),
    $U$48&lt;&gt;"x", NA(),
    FALSE, N("Check if case is 'LEFT' and x axis value less than z score"),
    AND($D$71 = "LEFT", $Q146 &lt; IF($H$71="", 0, $H$71)), $R146,
    FALSE, N("Check if case is 'RIGHT' and x axis value greater than z score"),
    AND($D$71 = "RIGHT", $Q146 &gt; IF($H$71="", 0, $H$71)), $R146,
    FALSE, N("Check if case is 'TWO' and both directions"),
    AND(
        $D$71 = "TWO",
        OR($Q146 &lt; -ABS($H$71), $Q146 &gt; ABS($H$71))
    ), $R146,
    FALSE, N("Default case: Return NA()"),
    TRUE, NA()
)</f>
        <v>#N/A</v>
      </c>
      <c r="V146" s="38"/>
      <c r="W146" s="23">
        <v>0.33333333333333115</v>
      </c>
      <c r="X146" s="23">
        <v>0.20599999999999999</v>
      </c>
      <c r="Y146" s="23">
        <f t="shared" si="28"/>
        <v>0.20599999999999999</v>
      </c>
      <c r="Z146" s="23" t="str">
        <f t="shared" si="29"/>
        <v>x</v>
      </c>
    </row>
    <row r="147" spans="1:26" ht="16" x14ac:dyDescent="0.2">
      <c r="A147" s="39"/>
      <c r="B147" s="23"/>
      <c r="C147" s="39">
        <f t="shared" si="32"/>
        <v>-3</v>
      </c>
      <c r="D147" s="39">
        <f t="shared" ref="D147:D153" si="33">IF(
    $A$146="x",
    $B$146,
    NA()
)</f>
        <v>-0.12</v>
      </c>
      <c r="E147" s="84" t="str">
        <f t="shared" ref="E147:E153" si="34">IFERROR(
    TEXT(
        E$67 + $C147 * F$67,
        IF(
            L$62 = 0,
            "#,##0",
            "#,##0." &amp; REPT("0", L$62)
        )
    ),
    ""
)</f>
        <v>46</v>
      </c>
      <c r="F147" s="39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46">
        <f t="shared" si="22"/>
        <v>1.0416666666666641</v>
      </c>
      <c r="R147" s="81">
        <f t="shared" si="23"/>
        <v>0.23189438328624334</v>
      </c>
      <c r="S147" s="81" t="e" cm="1">
        <f t="array" ref="S147">_xlfn.IFS(
    FALSE, N("Check if X1 shading is ON"),
    $S$48&lt;&gt;"x", NA(),
    FALSE, N("Check if case is 'LEFT' and x axis value less than z score"),
    AND($D$67 = "LEFT", $Q147 &lt; IF($H$67="", 0, $H$67)), $R147,
    FALSE, N("Check if case is 'RIGHT' and x axis value greater than z score"),
    AND($D$67 = "RIGHT", $Q147 &gt; IF($H$67="", 0, $H$67)), $R147,
    FALSE, N("Check if case is 'TWO' and both directions"),
    AND(
        $D$67 = "TWO",
        OR($Q147 &lt; -ABS($H$67), $Q147 &gt; ABS($H$68))
    ), $R147,
    FALSE, N("Default case: Return NA()"),
    TRUE, NA()
)</f>
        <v>#VALUE!</v>
      </c>
      <c r="T147" s="81" t="e" cm="1">
        <f t="array" ref="T147">_xlfn.IFS(
    FALSE, N("Check if X1 shading is ON"),
    $S$48&lt;&gt;"x", NA(),
    FALSE, N("Check if case is 'LEFT' and x axis value less than z score"),
    AND($D$68 = "LEFT", $Q147 &lt; IF($H$68="", 0, $H$68)), $R147,
    FALSE, N("Check if case is 'RIGHT' and x axis value greater than z score"),
    AND($D$68 = "RIGHT", $Q147 &gt; IF($H$68="", 0, $H$68)), $R147,
    FALSE, N("Default case: Return NA()"),
    TRUE, NA()
)</f>
        <v>#N/A</v>
      </c>
      <c r="U147" s="81" t="e" cm="1">
        <f t="array" ref="U147">_xlfn.IFS(
    FALSE, N("Check if X1 shading is ON"),
    $U$48&lt;&gt;"x", NA(),
    FALSE, N("Check if case is 'LEFT' and x axis value less than z score"),
    AND($D$71 = "LEFT", $Q147 &lt; IF($H$71="", 0, $H$71)), $R147,
    FALSE, N("Check if case is 'RIGHT' and x axis value greater than z score"),
    AND($D$71 = "RIGHT", $Q147 &gt; IF($H$71="", 0, $H$71)), $R147,
    FALSE, N("Check if case is 'TWO' and both directions"),
    AND(
        $D$71 = "TWO",
        OR($Q147 &lt; -ABS($H$71), $Q147 &gt; ABS($H$71))
    ), $R147,
    FALSE, N("Default case: Return NA()"),
    TRUE, NA()
)</f>
        <v>#N/A</v>
      </c>
      <c r="V147" s="38"/>
      <c r="W147" s="23">
        <v>0.49999999999999789</v>
      </c>
      <c r="X147" s="23">
        <v>0.20599999999999999</v>
      </c>
      <c r="Y147" s="23">
        <f t="shared" si="28"/>
        <v>0.20599999999999999</v>
      </c>
      <c r="Z147" s="23" t="str">
        <f t="shared" si="29"/>
        <v>x</v>
      </c>
    </row>
    <row r="148" spans="1:26" ht="16" x14ac:dyDescent="0.2">
      <c r="A148" s="39"/>
      <c r="B148" s="23"/>
      <c r="C148" s="39">
        <f t="shared" si="32"/>
        <v>-2</v>
      </c>
      <c r="D148" s="39">
        <f t="shared" si="33"/>
        <v>-0.12</v>
      </c>
      <c r="E148" s="84" t="str">
        <f t="shared" si="34"/>
        <v>54</v>
      </c>
      <c r="F148" s="39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46">
        <f t="shared" si="22"/>
        <v>1.0833333333333308</v>
      </c>
      <c r="R148" s="81">
        <f t="shared" si="23"/>
        <v>0.22185215470573658</v>
      </c>
      <c r="S148" s="81" t="e" cm="1">
        <f t="array" ref="S148">_xlfn.IFS(
    FALSE, N("Check if X1 shading is ON"),
    $S$48&lt;&gt;"x", NA(),
    FALSE, N("Check if case is 'LEFT' and x axis value less than z score"),
    AND($D$67 = "LEFT", $Q148 &lt; IF($H$67="", 0, $H$67)), $R148,
    FALSE, N("Check if case is 'RIGHT' and x axis value greater than z score"),
    AND($D$67 = "RIGHT", $Q148 &gt; IF($H$67="", 0, $H$67)), $R148,
    FALSE, N("Check if case is 'TWO' and both directions"),
    AND(
        $D$67 = "TWO",
        OR($Q148 &lt; -ABS($H$67), $Q148 &gt; ABS($H$68))
    ), $R148,
    FALSE, N("Default case: Return NA()"),
    TRUE, NA()
)</f>
        <v>#VALUE!</v>
      </c>
      <c r="T148" s="81" t="e" cm="1">
        <f t="array" ref="T148">_xlfn.IFS(
    FALSE, N("Check if X1 shading is ON"),
    $S$48&lt;&gt;"x", NA(),
    FALSE, N("Check if case is 'LEFT' and x axis value less than z score"),
    AND($D$68 = "LEFT", $Q148 &lt; IF($H$68="", 0, $H$68)), $R148,
    FALSE, N("Check if case is 'RIGHT' and x axis value greater than z score"),
    AND($D$68 = "RIGHT", $Q148 &gt; IF($H$68="", 0, $H$68)), $R148,
    FALSE, N("Default case: Return NA()"),
    TRUE, NA()
)</f>
        <v>#N/A</v>
      </c>
      <c r="U148" s="81" t="e" cm="1">
        <f t="array" ref="U148">_xlfn.IFS(
    FALSE, N("Check if X1 shading is ON"),
    $U$48&lt;&gt;"x", NA(),
    FALSE, N("Check if case is 'LEFT' and x axis value less than z score"),
    AND($D$71 = "LEFT", $Q148 &lt; IF($H$71="", 0, $H$71)), $R148,
    FALSE, N("Check if case is 'RIGHT' and x axis value greater than z score"),
    AND($D$71 = "RIGHT", $Q148 &gt; IF($H$71="", 0, $H$71)), $R148,
    FALSE, N("Check if case is 'TWO' and both directions"),
    AND(
        $D$71 = "TWO",
        OR($Q148 &lt; -ABS($H$71), $Q148 &gt; ABS($H$71))
    ), $R148,
    FALSE, N("Default case: Return NA()"),
    TRUE, NA()
)</f>
        <v>#N/A</v>
      </c>
      <c r="V148" s="38"/>
      <c r="W148" s="23">
        <v>0.66666666666666441</v>
      </c>
      <c r="X148" s="23">
        <v>0.20599999999999999</v>
      </c>
      <c r="Y148" s="23">
        <f t="shared" si="28"/>
        <v>0.20599999999999999</v>
      </c>
      <c r="Z148" s="23" t="str">
        <f t="shared" si="29"/>
        <v>x</v>
      </c>
    </row>
    <row r="149" spans="1:26" ht="16" x14ac:dyDescent="0.2">
      <c r="A149" s="39"/>
      <c r="B149" s="23"/>
      <c r="C149" s="39">
        <f t="shared" si="32"/>
        <v>-1</v>
      </c>
      <c r="D149" s="39">
        <f t="shared" si="33"/>
        <v>-0.12</v>
      </c>
      <c r="E149" s="84" t="str">
        <f t="shared" si="34"/>
        <v>62</v>
      </c>
      <c r="F149" s="39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46">
        <f t="shared" si="22"/>
        <v>1.1249999999999976</v>
      </c>
      <c r="R149" s="81">
        <f t="shared" si="23"/>
        <v>0.21187664577570006</v>
      </c>
      <c r="S149" s="81" t="e" cm="1">
        <f t="array" ref="S149">_xlfn.IFS(
    FALSE, N("Check if X1 shading is ON"),
    $S$48&lt;&gt;"x", NA(),
    FALSE, N("Check if case is 'LEFT' and x axis value less than z score"),
    AND($D$67 = "LEFT", $Q149 &lt; IF($H$67="", 0, $H$67)), $R149,
    FALSE, N("Check if case is 'RIGHT' and x axis value greater than z score"),
    AND($D$67 = "RIGHT", $Q149 &gt; IF($H$67="", 0, $H$67)), $R149,
    FALSE, N("Check if case is 'TWO' and both directions"),
    AND(
        $D$67 = "TWO",
        OR($Q149 &lt; -ABS($H$67), $Q149 &gt; ABS($H$68))
    ), $R149,
    FALSE, N("Default case: Return NA()"),
    TRUE, NA()
)</f>
        <v>#VALUE!</v>
      </c>
      <c r="T149" s="81" t="e" cm="1">
        <f t="array" ref="T149">_xlfn.IFS(
    FALSE, N("Check if X1 shading is ON"),
    $S$48&lt;&gt;"x", NA(),
    FALSE, N("Check if case is 'LEFT' and x axis value less than z score"),
    AND($D$68 = "LEFT", $Q149 &lt; IF($H$68="", 0, $H$68)), $R149,
    FALSE, N("Check if case is 'RIGHT' and x axis value greater than z score"),
    AND($D$68 = "RIGHT", $Q149 &gt; IF($H$68="", 0, $H$68)), $R149,
    FALSE, N("Default case: Return NA()"),
    TRUE, NA()
)</f>
        <v>#N/A</v>
      </c>
      <c r="U149" s="81" t="e" cm="1">
        <f t="array" ref="U149">_xlfn.IFS(
    FALSE, N("Check if X1 shading is ON"),
    $U$48&lt;&gt;"x", NA(),
    FALSE, N("Check if case is 'LEFT' and x axis value less than z score"),
    AND($D$71 = "LEFT", $Q149 &lt; IF($H$71="", 0, $H$71)), $R149,
    FALSE, N("Check if case is 'RIGHT' and x axis value greater than z score"),
    AND($D$71 = "RIGHT", $Q149 &gt; IF($H$71="", 0, $H$71)), $R149,
    FALSE, N("Check if case is 'TWO' and both directions"),
    AND(
        $D$71 = "TWO",
        OR($Q149 &lt; -ABS($H$71), $Q149 &gt; ABS($H$71))
    ), $R149,
    FALSE, N("Default case: Return NA()"),
    TRUE, NA()
)</f>
        <v>#N/A</v>
      </c>
      <c r="V149" s="38"/>
      <c r="W149" s="23">
        <v>0.83333333333333093</v>
      </c>
      <c r="X149" s="23">
        <v>0.20599999999999999</v>
      </c>
      <c r="Y149" s="23">
        <f t="shared" si="28"/>
        <v>0.20599999999999999</v>
      </c>
      <c r="Z149" s="23" t="str">
        <f t="shared" si="29"/>
        <v>x</v>
      </c>
    </row>
    <row r="150" spans="1:26" ht="16" x14ac:dyDescent="0.2">
      <c r="A150" s="39"/>
      <c r="B150" s="23"/>
      <c r="C150" s="39">
        <f t="shared" si="32"/>
        <v>0</v>
      </c>
      <c r="D150" s="39">
        <f t="shared" si="33"/>
        <v>-0.12</v>
      </c>
      <c r="E150" s="84" t="str">
        <f t="shared" si="34"/>
        <v>70</v>
      </c>
      <c r="F150" s="39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46">
        <f t="shared" si="22"/>
        <v>1.1666666666666643</v>
      </c>
      <c r="R150" s="81">
        <f t="shared" si="23"/>
        <v>0.20199868555405945</v>
      </c>
      <c r="S150" s="81" t="e" cm="1">
        <f t="array" ref="S150">_xlfn.IFS(
    FALSE, N("Check if X1 shading is ON"),
    $S$48&lt;&gt;"x", NA(),
    FALSE, N("Check if case is 'LEFT' and x axis value less than z score"),
    AND($D$67 = "LEFT", $Q150 &lt; IF($H$67="", 0, $H$67)), $R150,
    FALSE, N("Check if case is 'RIGHT' and x axis value greater than z score"),
    AND($D$67 = "RIGHT", $Q150 &gt; IF($H$67="", 0, $H$67)), $R150,
    FALSE, N("Check if case is 'TWO' and both directions"),
    AND(
        $D$67 = "TWO",
        OR($Q150 &lt; -ABS($H$67), $Q150 &gt; ABS($H$68))
    ), $R150,
    FALSE, N("Default case: Return NA()"),
    TRUE, NA()
)</f>
        <v>#VALUE!</v>
      </c>
      <c r="T150" s="81" t="e" cm="1">
        <f t="array" ref="T150">_xlfn.IFS(
    FALSE, N("Check if X1 shading is ON"),
    $S$48&lt;&gt;"x", NA(),
    FALSE, N("Check if case is 'LEFT' and x axis value less than z score"),
    AND($D$68 = "LEFT", $Q150 &lt; IF($H$68="", 0, $H$68)), $R150,
    FALSE, N("Check if case is 'RIGHT' and x axis value greater than z score"),
    AND($D$68 = "RIGHT", $Q150 &gt; IF($H$68="", 0, $H$68)), $R150,
    FALSE, N("Default case: Return NA()"),
    TRUE, NA()
)</f>
        <v>#N/A</v>
      </c>
      <c r="U150" s="81" t="e" cm="1">
        <f t="array" ref="U150">_xlfn.IFS(
    FALSE, N("Check if X1 shading is ON"),
    $U$48&lt;&gt;"x", NA(),
    FALSE, N("Check if case is 'LEFT' and x axis value less than z score"),
    AND($D$71 = "LEFT", $Q150 &lt; IF($H$71="", 0, $H$71)), $R150,
    FALSE, N("Check if case is 'RIGHT' and x axis value greater than z score"),
    AND($D$71 = "RIGHT", $Q150 &gt; IF($H$71="", 0, $H$71)), $R150,
    FALSE, N("Check if case is 'TWO' and both directions"),
    AND(
        $D$71 = "TWO",
        OR($Q150 &lt; -ABS($H$71), $Q150 &gt; ABS($H$71))
    ), $R150,
    FALSE, N("Default case: Return NA()"),
    TRUE, NA()
)</f>
        <v>#N/A</v>
      </c>
      <c r="V150" s="38"/>
      <c r="W150" s="23">
        <v>-0.83333333333333526</v>
      </c>
      <c r="X150" s="23">
        <v>0.22999999999999998</v>
      </c>
      <c r="Y150" s="23">
        <f t="shared" si="28"/>
        <v>0.22999999999999998</v>
      </c>
      <c r="Z150" s="23" t="str">
        <f t="shared" si="29"/>
        <v>x</v>
      </c>
    </row>
    <row r="151" spans="1:26" ht="16" x14ac:dyDescent="0.2">
      <c r="A151" s="39"/>
      <c r="B151" s="23"/>
      <c r="C151" s="39">
        <f t="shared" si="32"/>
        <v>1</v>
      </c>
      <c r="D151" s="39">
        <f t="shared" si="33"/>
        <v>-0.12</v>
      </c>
      <c r="E151" s="84" t="str">
        <f t="shared" si="34"/>
        <v>78</v>
      </c>
      <c r="F151" s="39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46">
        <f t="shared" si="22"/>
        <v>1.208333333333331</v>
      </c>
      <c r="R151" s="81">
        <f t="shared" si="23"/>
        <v>0.19224719608678212</v>
      </c>
      <c r="S151" s="81" t="e" cm="1">
        <f t="array" ref="S151">_xlfn.IFS(
    FALSE, N("Check if X1 shading is ON"),
    $S$48&lt;&gt;"x", NA(),
    FALSE, N("Check if case is 'LEFT' and x axis value less than z score"),
    AND($D$67 = "LEFT", $Q151 &lt; IF($H$67="", 0, $H$67)), $R151,
    FALSE, N("Check if case is 'RIGHT' and x axis value greater than z score"),
    AND($D$67 = "RIGHT", $Q151 &gt; IF($H$67="", 0, $H$67)), $R151,
    FALSE, N("Check if case is 'TWO' and both directions"),
    AND(
        $D$67 = "TWO",
        OR($Q151 &lt; -ABS($H$67), $Q151 &gt; ABS($H$68))
    ), $R151,
    FALSE, N("Default case: Return NA()"),
    TRUE, NA()
)</f>
        <v>#VALUE!</v>
      </c>
      <c r="T151" s="81" t="e" cm="1">
        <f t="array" ref="T151">_xlfn.IFS(
    FALSE, N("Check if X1 shading is ON"),
    $S$48&lt;&gt;"x", NA(),
    FALSE, N("Check if case is 'LEFT' and x axis value less than z score"),
    AND($D$68 = "LEFT", $Q151 &lt; IF($H$68="", 0, $H$68)), $R151,
    FALSE, N("Check if case is 'RIGHT' and x axis value greater than z score"),
    AND($D$68 = "RIGHT", $Q151 &gt; IF($H$68="", 0, $H$68)), $R151,
    FALSE, N("Default case: Return NA()"),
    TRUE, NA()
)</f>
        <v>#N/A</v>
      </c>
      <c r="U151" s="81" t="e" cm="1">
        <f t="array" ref="U151">_xlfn.IFS(
    FALSE, N("Check if X1 shading is ON"),
    $U$48&lt;&gt;"x", NA(),
    FALSE, N("Check if case is 'LEFT' and x axis value less than z score"),
    AND($D$71 = "LEFT", $Q151 &lt; IF($H$71="", 0, $H$71)), $R151,
    FALSE, N("Check if case is 'RIGHT' and x axis value greater than z score"),
    AND($D$71 = "RIGHT", $Q151 &gt; IF($H$71="", 0, $H$71)), $R151,
    FALSE, N("Check if case is 'TWO' and both directions"),
    AND(
        $D$71 = "TWO",
        OR($Q151 &lt; -ABS($H$71), $Q151 &gt; ABS($H$71))
    ), $R151,
    FALSE, N("Default case: Return NA()"),
    TRUE, NA()
)</f>
        <v>#N/A</v>
      </c>
      <c r="V151" s="38"/>
      <c r="W151" s="23">
        <v>-0.66666666666666874</v>
      </c>
      <c r="X151" s="23">
        <v>0.22999999999999998</v>
      </c>
      <c r="Y151" s="23">
        <f t="shared" si="28"/>
        <v>0.22999999999999998</v>
      </c>
      <c r="Z151" s="23" t="str">
        <f t="shared" si="29"/>
        <v>x</v>
      </c>
    </row>
    <row r="152" spans="1:26" ht="16" x14ac:dyDescent="0.2">
      <c r="A152" s="39"/>
      <c r="B152" s="23"/>
      <c r="C152" s="39">
        <f t="shared" si="32"/>
        <v>2</v>
      </c>
      <c r="D152" s="39">
        <f t="shared" si="33"/>
        <v>-0.12</v>
      </c>
      <c r="E152" s="84" t="str">
        <f t="shared" si="34"/>
        <v>86</v>
      </c>
      <c r="F152" s="39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46">
        <f t="shared" si="22"/>
        <v>1.2499999999999978</v>
      </c>
      <c r="R152" s="81">
        <f t="shared" si="23"/>
        <v>0.18264908538902244</v>
      </c>
      <c r="S152" s="81" t="e" cm="1">
        <f t="array" ref="S152">_xlfn.IFS(
    FALSE, N("Check if X1 shading is ON"),
    $S$48&lt;&gt;"x", NA(),
    FALSE, N("Check if case is 'LEFT' and x axis value less than z score"),
    AND($D$67 = "LEFT", $Q152 &lt; IF($H$67="", 0, $H$67)), $R152,
    FALSE, N("Check if case is 'RIGHT' and x axis value greater than z score"),
    AND($D$67 = "RIGHT", $Q152 &gt; IF($H$67="", 0, $H$67)), $R152,
    FALSE, N("Check if case is 'TWO' and both directions"),
    AND(
        $D$67 = "TWO",
        OR($Q152 &lt; -ABS($H$67), $Q152 &gt; ABS($H$68))
    ), $R152,
    FALSE, N("Default case: Return NA()"),
    TRUE, NA()
)</f>
        <v>#VALUE!</v>
      </c>
      <c r="T152" s="81" t="e" cm="1">
        <f t="array" ref="T152">_xlfn.IFS(
    FALSE, N("Check if X1 shading is ON"),
    $S$48&lt;&gt;"x", NA(),
    FALSE, N("Check if case is 'LEFT' and x axis value less than z score"),
    AND($D$68 = "LEFT", $Q152 &lt; IF($H$68="", 0, $H$68)), $R152,
    FALSE, N("Check if case is 'RIGHT' and x axis value greater than z score"),
    AND($D$68 = "RIGHT", $Q152 &gt; IF($H$68="", 0, $H$68)), $R152,
    FALSE, N("Default case: Return NA()"),
    TRUE, NA()
)</f>
        <v>#N/A</v>
      </c>
      <c r="U152" s="81" t="e" cm="1">
        <f t="array" ref="U152">_xlfn.IFS(
    FALSE, N("Check if X1 shading is ON"),
    $U$48&lt;&gt;"x", NA(),
    FALSE, N("Check if case is 'LEFT' and x axis value less than z score"),
    AND($D$71 = "LEFT", $Q152 &lt; IF($H$71="", 0, $H$71)), $R152,
    FALSE, N("Check if case is 'RIGHT' and x axis value greater than z score"),
    AND($D$71 = "RIGHT", $Q152 &gt; IF($H$71="", 0, $H$71)), $R152,
    FALSE, N("Check if case is 'TWO' and both directions"),
    AND(
        $D$71 = "TWO",
        OR($Q152 &lt; -ABS($H$71), $Q152 &gt; ABS($H$71))
    ), $R152,
    FALSE, N("Default case: Return NA()"),
    TRUE, NA()
)</f>
        <v>#N/A</v>
      </c>
      <c r="V152" s="38"/>
      <c r="W152" s="23">
        <v>-0.50000000000000222</v>
      </c>
      <c r="X152" s="23">
        <v>0.22999999999999998</v>
      </c>
      <c r="Y152" s="23">
        <f t="shared" si="28"/>
        <v>0.22999999999999998</v>
      </c>
      <c r="Z152" s="23" t="str">
        <f t="shared" si="29"/>
        <v>x</v>
      </c>
    </row>
    <row r="153" spans="1:26" ht="16" x14ac:dyDescent="0.2">
      <c r="A153" s="39"/>
      <c r="B153" s="23"/>
      <c r="C153" s="39">
        <f t="shared" si="32"/>
        <v>3</v>
      </c>
      <c r="D153" s="39">
        <f t="shared" si="33"/>
        <v>-0.12</v>
      </c>
      <c r="E153" s="84" t="str">
        <f t="shared" si="34"/>
        <v>94</v>
      </c>
      <c r="F153" s="39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46">
        <f t="shared" si="22"/>
        <v>1.2916666666666645</v>
      </c>
      <c r="R153" s="81">
        <f t="shared" si="23"/>
        <v>0.17322916253851886</v>
      </c>
      <c r="S153" s="81" t="e" cm="1">
        <f t="array" ref="S153">_xlfn.IFS(
    FALSE, N("Check if X1 shading is ON"),
    $S$48&lt;&gt;"x", NA(),
    FALSE, N("Check if case is 'LEFT' and x axis value less than z score"),
    AND($D$67 = "LEFT", $Q153 &lt; IF($H$67="", 0, $H$67)), $R153,
    FALSE, N("Check if case is 'RIGHT' and x axis value greater than z score"),
    AND($D$67 = "RIGHT", $Q153 &gt; IF($H$67="", 0, $H$67)), $R153,
    FALSE, N("Check if case is 'TWO' and both directions"),
    AND(
        $D$67 = "TWO",
        OR($Q153 &lt; -ABS($H$67), $Q153 &gt; ABS($H$68))
    ), $R153,
    FALSE, N("Default case: Return NA()"),
    TRUE, NA()
)</f>
        <v>#VALUE!</v>
      </c>
      <c r="T153" s="81" t="e" cm="1">
        <f t="array" ref="T153">_xlfn.IFS(
    FALSE, N("Check if X1 shading is ON"),
    $S$48&lt;&gt;"x", NA(),
    FALSE, N("Check if case is 'LEFT' and x axis value less than z score"),
    AND($D$68 = "LEFT", $Q153 &lt; IF($H$68="", 0, $H$68)), $R153,
    FALSE, N("Check if case is 'RIGHT' and x axis value greater than z score"),
    AND($D$68 = "RIGHT", $Q153 &gt; IF($H$68="", 0, $H$68)), $R153,
    FALSE, N("Default case: Return NA()"),
    TRUE, NA()
)</f>
        <v>#N/A</v>
      </c>
      <c r="U153" s="81" t="e" cm="1">
        <f t="array" ref="U153">_xlfn.IFS(
    FALSE, N("Check if X1 shading is ON"),
    $U$48&lt;&gt;"x", NA(),
    FALSE, N("Check if case is 'LEFT' and x axis value less than z score"),
    AND($D$71 = "LEFT", $Q153 &lt; IF($H$71="", 0, $H$71)), $R153,
    FALSE, N("Check if case is 'RIGHT' and x axis value greater than z score"),
    AND($D$71 = "RIGHT", $Q153 &gt; IF($H$71="", 0, $H$71)), $R153,
    FALSE, N("Check if case is 'TWO' and both directions"),
    AND(
        $D$71 = "TWO",
        OR($Q153 &lt; -ABS($H$71), $Q153 &gt; ABS($H$71))
    ), $R153,
    FALSE, N("Default case: Return NA()"),
    TRUE, NA()
)</f>
        <v>#N/A</v>
      </c>
      <c r="V153" s="38"/>
      <c r="W153" s="23">
        <v>-0.33333333333333548</v>
      </c>
      <c r="X153" s="23">
        <v>0.22999999999999998</v>
      </c>
      <c r="Y153" s="23">
        <f t="shared" si="28"/>
        <v>0.22999999999999998</v>
      </c>
      <c r="Z153" s="23" t="str">
        <f t="shared" si="29"/>
        <v>x</v>
      </c>
    </row>
    <row r="154" spans="1:26" ht="16" x14ac:dyDescent="0.2">
      <c r="A154" s="39"/>
      <c r="B154" s="23"/>
      <c r="C154" s="23"/>
      <c r="D154" s="39"/>
      <c r="E154" s="39"/>
      <c r="F154" s="39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46">
        <f t="shared" si="22"/>
        <v>1.3333333333333313</v>
      </c>
      <c r="R154" s="81">
        <f t="shared" si="23"/>
        <v>0.16401007467599407</v>
      </c>
      <c r="S154" s="81" t="e" cm="1">
        <f t="array" ref="S154">_xlfn.IFS(
    FALSE, N("Check if X1 shading is ON"),
    $S$48&lt;&gt;"x", NA(),
    FALSE, N("Check if case is 'LEFT' and x axis value less than z score"),
    AND($D$67 = "LEFT", $Q154 &lt; IF($H$67="", 0, $H$67)), $R154,
    FALSE, N("Check if case is 'RIGHT' and x axis value greater than z score"),
    AND($D$67 = "RIGHT", $Q154 &gt; IF($H$67="", 0, $H$67)), $R154,
    FALSE, N("Check if case is 'TWO' and both directions"),
    AND(
        $D$67 = "TWO",
        OR($Q154 &lt; -ABS($H$67), $Q154 &gt; ABS($H$68))
    ), $R154,
    FALSE, N("Default case: Return NA()"),
    TRUE, NA()
)</f>
        <v>#VALUE!</v>
      </c>
      <c r="T154" s="81" t="e" cm="1">
        <f t="array" ref="T154">_xlfn.IFS(
    FALSE, N("Check if X1 shading is ON"),
    $S$48&lt;&gt;"x", NA(),
    FALSE, N("Check if case is 'LEFT' and x axis value less than z score"),
    AND($D$68 = "LEFT", $Q154 &lt; IF($H$68="", 0, $H$68)), $R154,
    FALSE, N("Check if case is 'RIGHT' and x axis value greater than z score"),
    AND($D$68 = "RIGHT", $Q154 &gt; IF($H$68="", 0, $H$68)), $R154,
    FALSE, N("Default case: Return NA()"),
    TRUE, NA()
)</f>
        <v>#N/A</v>
      </c>
      <c r="U154" s="81" t="e" cm="1">
        <f t="array" ref="U154">_xlfn.IFS(
    FALSE, N("Check if X1 shading is ON"),
    $U$48&lt;&gt;"x", NA(),
    FALSE, N("Check if case is 'LEFT' and x axis value less than z score"),
    AND($D$71 = "LEFT", $Q154 &lt; IF($H$71="", 0, $H$71)), $R154,
    FALSE, N("Check if case is 'RIGHT' and x axis value greater than z score"),
    AND($D$71 = "RIGHT", $Q154 &gt; IF($H$71="", 0, $H$71)), $R154,
    FALSE, N("Check if case is 'TWO' and both directions"),
    AND(
        $D$71 = "TWO",
        OR($Q154 &lt; -ABS($H$71), $Q154 &gt; ABS($H$71))
    ), $R154,
    FALSE, N("Default case: Return NA()"),
    TRUE, NA()
)</f>
        <v>#N/A</v>
      </c>
      <c r="V154" s="38"/>
      <c r="W154" s="23">
        <v>-0.16666666666666879</v>
      </c>
      <c r="X154" s="23">
        <v>0.22999999999999998</v>
      </c>
      <c r="Y154" s="23">
        <f t="shared" si="28"/>
        <v>0.22999999999999998</v>
      </c>
      <c r="Z154" s="23" t="str">
        <f t="shared" si="29"/>
        <v>x</v>
      </c>
    </row>
    <row r="155" spans="1:26" ht="19" x14ac:dyDescent="0.25">
      <c r="A155" s="78" t="s">
        <v>401</v>
      </c>
      <c r="B155" s="23"/>
      <c r="C155" s="5" t="str">
        <f>$F$66</f>
        <v>σ</v>
      </c>
      <c r="D155" s="46">
        <f>F67</f>
        <v>8</v>
      </c>
      <c r="E155" s="39"/>
      <c r="F155" s="39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46">
        <f t="shared" si="22"/>
        <v>1.374999999999998</v>
      </c>
      <c r="R155" s="81">
        <f t="shared" si="23"/>
        <v>0.15501226545829364</v>
      </c>
      <c r="S155" s="81" t="e" cm="1">
        <f t="array" ref="S155">_xlfn.IFS(
    FALSE, N("Check if X1 shading is ON"),
    $S$48&lt;&gt;"x", NA(),
    FALSE, N("Check if case is 'LEFT' and x axis value less than z score"),
    AND($D$67 = "LEFT", $Q155 &lt; IF($H$67="", 0, $H$67)), $R155,
    FALSE, N("Check if case is 'RIGHT' and x axis value greater than z score"),
    AND($D$67 = "RIGHT", $Q155 &gt; IF($H$67="", 0, $H$67)), $R155,
    FALSE, N("Check if case is 'TWO' and both directions"),
    AND(
        $D$67 = "TWO",
        OR($Q155 &lt; -ABS($H$67), $Q155 &gt; ABS($H$68))
    ), $R155,
    FALSE, N("Default case: Return NA()"),
    TRUE, NA()
)</f>
        <v>#VALUE!</v>
      </c>
      <c r="T155" s="81" t="e" cm="1">
        <f t="array" ref="T155">_xlfn.IFS(
    FALSE, N("Check if X1 shading is ON"),
    $S$48&lt;&gt;"x", NA(),
    FALSE, N("Check if case is 'LEFT' and x axis value less than z score"),
    AND($D$68 = "LEFT", $Q155 &lt; IF($H$68="", 0, $H$68)), $R155,
    FALSE, N("Check if case is 'RIGHT' and x axis value greater than z score"),
    AND($D$68 = "RIGHT", $Q155 &gt; IF($H$68="", 0, $H$68)), $R155,
    FALSE, N("Default case: Return NA()"),
    TRUE, NA()
)</f>
        <v>#N/A</v>
      </c>
      <c r="U155" s="81" t="e" cm="1">
        <f t="array" ref="U155">_xlfn.IFS(
    FALSE, N("Check if X1 shading is ON"),
    $U$48&lt;&gt;"x", NA(),
    FALSE, N("Check if case is 'LEFT' and x axis value less than z score"),
    AND($D$71 = "LEFT", $Q155 &lt; IF($H$71="", 0, $H$71)), $R155,
    FALSE, N("Check if case is 'RIGHT' and x axis value greater than z score"),
    AND($D$71 = "RIGHT", $Q155 &gt; IF($H$71="", 0, $H$71)), $R155,
    FALSE, N("Check if case is 'TWO' and both directions"),
    AND(
        $D$71 = "TWO",
        OR($Q155 &lt; -ABS($H$71), $Q155 &gt; ABS($H$71))
    ), $R155,
    FALSE, N("Default case: Return NA()"),
    TRUE, NA()
)</f>
        <v>#N/A</v>
      </c>
      <c r="V155" s="38"/>
      <c r="W155" s="23">
        <v>0.16666666666666449</v>
      </c>
      <c r="X155" s="23">
        <v>0.22999999999999998</v>
      </c>
      <c r="Y155" s="23">
        <f t="shared" si="28"/>
        <v>0.22999999999999998</v>
      </c>
      <c r="Z155" s="23" t="str">
        <f t="shared" si="29"/>
        <v>x</v>
      </c>
    </row>
    <row r="156" spans="1:26" ht="34" x14ac:dyDescent="0.2">
      <c r="A156" s="44" t="s">
        <v>289</v>
      </c>
      <c r="B156" s="5" t="s">
        <v>290</v>
      </c>
      <c r="C156" s="45" t="str">
        <f>LEFT(A155,6)&amp;" "&amp;$B$67&amp;" axis"</f>
        <v>X1 std normal pop axis</v>
      </c>
      <c r="D156" s="45" t="str">
        <f>$B$67&amp;" stdev y"</f>
        <v>normal pop stdev y</v>
      </c>
      <c r="E156" s="23"/>
      <c r="F156" s="23"/>
      <c r="G156" s="45" t="str">
        <f>$B$67&amp;" stdev labels"</f>
        <v>normal pop stdev labels</v>
      </c>
      <c r="H156" s="16"/>
      <c r="I156" s="38"/>
      <c r="J156" s="38"/>
      <c r="K156" s="38"/>
      <c r="L156" s="38"/>
      <c r="M156" s="38"/>
      <c r="N156" s="38"/>
      <c r="O156" s="38"/>
      <c r="P156" s="38"/>
      <c r="Q156" s="46">
        <f t="shared" si="22"/>
        <v>1.4166666666666647</v>
      </c>
      <c r="R156" s="81">
        <f t="shared" si="23"/>
        <v>0.14625395427953614</v>
      </c>
      <c r="S156" s="81" t="e" cm="1">
        <f t="array" ref="S156">_xlfn.IFS(
    FALSE, N("Check if X1 shading is ON"),
    $S$48&lt;&gt;"x", NA(),
    FALSE, N("Check if case is 'LEFT' and x axis value less than z score"),
    AND($D$67 = "LEFT", $Q156 &lt; IF($H$67="", 0, $H$67)), $R156,
    FALSE, N("Check if case is 'RIGHT' and x axis value greater than z score"),
    AND($D$67 = "RIGHT", $Q156 &gt; IF($H$67="", 0, $H$67)), $R156,
    FALSE, N("Check if case is 'TWO' and both directions"),
    AND(
        $D$67 = "TWO",
        OR($Q156 &lt; -ABS($H$67), $Q156 &gt; ABS($H$68))
    ), $R156,
    FALSE, N("Default case: Return NA()"),
    TRUE, NA()
)</f>
        <v>#VALUE!</v>
      </c>
      <c r="T156" s="81" t="e" cm="1">
        <f t="array" ref="T156">_xlfn.IFS(
    FALSE, N("Check if X1 shading is ON"),
    $S$48&lt;&gt;"x", NA(),
    FALSE, N("Check if case is 'LEFT' and x axis value less than z score"),
    AND($D$68 = "LEFT", $Q156 &lt; IF($H$68="", 0, $H$68)), $R156,
    FALSE, N("Check if case is 'RIGHT' and x axis value greater than z score"),
    AND($D$68 = "RIGHT", $Q156 &gt; IF($H$68="", 0, $H$68)), $R156,
    FALSE, N("Default case: Return NA()"),
    TRUE, NA()
)</f>
        <v>#N/A</v>
      </c>
      <c r="U156" s="81" t="e" cm="1">
        <f t="array" ref="U156">_xlfn.IFS(
    FALSE, N("Check if X1 shading is ON"),
    $U$48&lt;&gt;"x", NA(),
    FALSE, N("Check if case is 'LEFT' and x axis value less than z score"),
    AND($D$71 = "LEFT", $Q156 &lt; IF($H$71="", 0, $H$71)), $R156,
    FALSE, N("Check if case is 'RIGHT' and x axis value greater than z score"),
    AND($D$71 = "RIGHT", $Q156 &gt; IF($H$71="", 0, $H$71)), $R156,
    FALSE, N("Check if case is 'TWO' and both directions"),
    AND(
        $D$71 = "TWO",
        OR($Q156 &lt; -ABS($H$71), $Q156 &gt; ABS($H$71))
    ), $R156,
    FALSE, N("Default case: Return NA()"),
    TRUE, NA()
)</f>
        <v>#N/A</v>
      </c>
      <c r="V156" s="38"/>
      <c r="W156" s="23">
        <v>0.33333333333333115</v>
      </c>
      <c r="X156" s="23">
        <v>0.22999999999999998</v>
      </c>
      <c r="Y156" s="23">
        <f t="shared" si="28"/>
        <v>0.22999999999999998</v>
      </c>
      <c r="Z156" s="23" t="str">
        <f t="shared" si="29"/>
        <v>x</v>
      </c>
    </row>
    <row r="157" spans="1:26" ht="16" x14ac:dyDescent="0.2">
      <c r="A157" s="39">
        <f>L52</f>
        <v>0</v>
      </c>
      <c r="B157" s="23">
        <v>-0.09</v>
      </c>
      <c r="C157" s="39">
        <f>C114</f>
        <v>-4</v>
      </c>
      <c r="D157" s="39" t="e">
        <f>IF(
    A157="x",
    B157,
    NA()
)</f>
        <v>#N/A</v>
      </c>
      <c r="E157" s="16"/>
      <c r="F157" s="108">
        <f>D155</f>
        <v>8</v>
      </c>
      <c r="G157" s="84" t="str">
        <f>IF($F$67 = "", "",
    C155&amp;" = "&amp;TEXT(F157,
        IF($L$62 = 0,
            "#,##0;-#,##0;0",
            "#,##0." &amp; REPT("0", $L$62) &amp; ";-#,##0." &amp; REPT("0", $L$62) &amp; ";0"
        )
    )
)</f>
        <v>σ = 8</v>
      </c>
      <c r="H157" s="16"/>
      <c r="I157" s="38"/>
      <c r="J157" s="38"/>
      <c r="K157" s="38"/>
      <c r="L157" s="38"/>
      <c r="M157" s="38"/>
      <c r="N157" s="38"/>
      <c r="O157" s="38"/>
      <c r="P157" s="38"/>
      <c r="Q157" s="46">
        <f t="shared" si="22"/>
        <v>1.4583333333333315</v>
      </c>
      <c r="R157" s="81">
        <f t="shared" si="23"/>
        <v>0.13775113536619821</v>
      </c>
      <c r="S157" s="81" t="e" cm="1">
        <f t="array" ref="S157">_xlfn.IFS(
    FALSE, N("Check if X1 shading is ON"),
    $S$48&lt;&gt;"x", NA(),
    FALSE, N("Check if case is 'LEFT' and x axis value less than z score"),
    AND($D$67 = "LEFT", $Q157 &lt; IF($H$67="", 0, $H$67)), $R157,
    FALSE, N("Check if case is 'RIGHT' and x axis value greater than z score"),
    AND($D$67 = "RIGHT", $Q157 &gt; IF($H$67="", 0, $H$67)), $R157,
    FALSE, N("Check if case is 'TWO' and both directions"),
    AND(
        $D$67 = "TWO",
        OR($Q157 &lt; -ABS($H$67), $Q157 &gt; ABS($H$68))
    ), $R157,
    FALSE, N("Default case: Return NA()"),
    TRUE, NA()
)</f>
        <v>#VALUE!</v>
      </c>
      <c r="T157" s="81" t="e" cm="1">
        <f t="array" ref="T157">_xlfn.IFS(
    FALSE, N("Check if X1 shading is ON"),
    $S$48&lt;&gt;"x", NA(),
    FALSE, N("Check if case is 'LEFT' and x axis value less than z score"),
    AND($D$68 = "LEFT", $Q157 &lt; IF($H$68="", 0, $H$68)), $R157,
    FALSE, N("Check if case is 'RIGHT' and x axis value greater than z score"),
    AND($D$68 = "RIGHT", $Q157 &gt; IF($H$68="", 0, $H$68)), $R157,
    FALSE, N("Default case: Return NA()"),
    TRUE, NA()
)</f>
        <v>#N/A</v>
      </c>
      <c r="U157" s="81" t="e" cm="1">
        <f t="array" ref="U157">_xlfn.IFS(
    FALSE, N("Check if X1 shading is ON"),
    $U$48&lt;&gt;"x", NA(),
    FALSE, N("Check if case is 'LEFT' and x axis value less than z score"),
    AND($D$71 = "LEFT", $Q157 &lt; IF($H$71="", 0, $H$71)), $R157,
    FALSE, N("Check if case is 'RIGHT' and x axis value greater than z score"),
    AND($D$71 = "RIGHT", $Q157 &gt; IF($H$71="", 0, $H$71)), $R157,
    FALSE, N("Check if case is 'TWO' and both directions"),
    AND(
        $D$71 = "TWO",
        OR($Q157 &lt; -ABS($H$71), $Q157 &gt; ABS($H$71))
    ), $R157,
    FALSE, N("Default case: Return NA()"),
    TRUE, NA()
)</f>
        <v>#N/A</v>
      </c>
      <c r="V157" s="38"/>
      <c r="W157" s="23">
        <v>0.49999999999999789</v>
      </c>
      <c r="X157" s="23">
        <v>0.22999999999999998</v>
      </c>
      <c r="Y157" s="23">
        <f t="shared" si="28"/>
        <v>0.22999999999999998</v>
      </c>
      <c r="Z157" s="23" t="str">
        <f t="shared" si="29"/>
        <v>x</v>
      </c>
    </row>
    <row r="158" spans="1:26" ht="16" x14ac:dyDescent="0.2">
      <c r="A158" s="39"/>
      <c r="B158" s="23"/>
      <c r="C158" s="39">
        <f t="shared" ref="C158:C162" si="35">C115</f>
        <v>-3</v>
      </c>
      <c r="D158" s="39" t="e">
        <f>D157</f>
        <v>#N/A</v>
      </c>
      <c r="E158" s="23">
        <v>-3</v>
      </c>
      <c r="F158" s="109">
        <f>E158*$D$155</f>
        <v>-24</v>
      </c>
      <c r="G158" s="84" t="str">
        <f t="shared" ref="G158:G164" si="36">IF($F$67 = "", "",
    TEXT(F158,
        IF($L$62 = 0,
            "+#,##0;-#,##0;0",
            "+#,##0." &amp; REPT("0", $L$62) &amp; ";-#,##0." &amp; REPT("0", $L$62) &amp; ";0"
        )
    )
)</f>
        <v>-24</v>
      </c>
      <c r="H158" s="16"/>
      <c r="I158" s="38"/>
      <c r="J158" s="38"/>
      <c r="K158" s="38"/>
      <c r="L158" s="38"/>
      <c r="M158" s="38"/>
      <c r="N158" s="38"/>
      <c r="O158" s="38"/>
      <c r="P158" s="38"/>
      <c r="Q158" s="46">
        <f t="shared" si="22"/>
        <v>1.4999999999999982</v>
      </c>
      <c r="R158" s="81">
        <f t="shared" si="23"/>
        <v>0.12951759566589208</v>
      </c>
      <c r="S158" s="81" t="e" cm="1">
        <f t="array" ref="S158">_xlfn.IFS(
    FALSE, N("Check if X1 shading is ON"),
    $S$48&lt;&gt;"x", NA(),
    FALSE, N("Check if case is 'LEFT' and x axis value less than z score"),
    AND($D$67 = "LEFT", $Q158 &lt; IF($H$67="", 0, $H$67)), $R158,
    FALSE, N("Check if case is 'RIGHT' and x axis value greater than z score"),
    AND($D$67 = "RIGHT", $Q158 &gt; IF($H$67="", 0, $H$67)), $R158,
    FALSE, N("Check if case is 'TWO' and both directions"),
    AND(
        $D$67 = "TWO",
        OR($Q158 &lt; -ABS($H$67), $Q158 &gt; ABS($H$68))
    ), $R158,
    FALSE, N("Default case: Return NA()"),
    TRUE, NA()
)</f>
        <v>#VALUE!</v>
      </c>
      <c r="T158" s="81" t="e" cm="1">
        <f t="array" ref="T158">_xlfn.IFS(
    FALSE, N("Check if X1 shading is ON"),
    $S$48&lt;&gt;"x", NA(),
    FALSE, N("Check if case is 'LEFT' and x axis value less than z score"),
    AND($D$68 = "LEFT", $Q158 &lt; IF($H$68="", 0, $H$68)), $R158,
    FALSE, N("Check if case is 'RIGHT' and x axis value greater than z score"),
    AND($D$68 = "RIGHT", $Q158 &gt; IF($H$68="", 0, $H$68)), $R158,
    FALSE, N("Default case: Return NA()"),
    TRUE, NA()
)</f>
        <v>#N/A</v>
      </c>
      <c r="U158" s="81" t="e" cm="1">
        <f t="array" ref="U158">_xlfn.IFS(
    FALSE, N("Check if X1 shading is ON"),
    $U$48&lt;&gt;"x", NA(),
    FALSE, N("Check if case is 'LEFT' and x axis value less than z score"),
    AND($D$71 = "LEFT", $Q158 &lt; IF($H$71="", 0, $H$71)), $R158,
    FALSE, N("Check if case is 'RIGHT' and x axis value greater than z score"),
    AND($D$71 = "RIGHT", $Q158 &gt; IF($H$71="", 0, $H$71)), $R158,
    FALSE, N("Check if case is 'TWO' and both directions"),
    AND(
        $D$71 = "TWO",
        OR($Q158 &lt; -ABS($H$71), $Q158 &gt; ABS($H$71))
    ), $R158,
    FALSE, N("Default case: Return NA()"),
    TRUE, NA()
)</f>
        <v>#N/A</v>
      </c>
      <c r="V158" s="38"/>
      <c r="W158" s="23">
        <v>0.66666666666666441</v>
      </c>
      <c r="X158" s="23">
        <v>0.22999999999999998</v>
      </c>
      <c r="Y158" s="23">
        <f t="shared" si="28"/>
        <v>0.22999999999999998</v>
      </c>
      <c r="Z158" s="23" t="str">
        <f t="shared" si="29"/>
        <v>x</v>
      </c>
    </row>
    <row r="159" spans="1:26" ht="16" x14ac:dyDescent="0.2">
      <c r="A159" s="39"/>
      <c r="B159" s="23"/>
      <c r="C159" s="39">
        <f t="shared" si="35"/>
        <v>-2</v>
      </c>
      <c r="D159" s="39" t="e">
        <f>D158</f>
        <v>#N/A</v>
      </c>
      <c r="E159" s="23">
        <v>-2</v>
      </c>
      <c r="F159" s="109">
        <f t="shared" ref="F159:F164" si="37">E159*$D$155</f>
        <v>-16</v>
      </c>
      <c r="G159" s="84" t="str">
        <f t="shared" si="36"/>
        <v>-16</v>
      </c>
      <c r="H159" s="16"/>
      <c r="I159" s="38"/>
      <c r="J159" s="38"/>
      <c r="K159" s="38"/>
      <c r="L159" s="38"/>
      <c r="M159" s="38"/>
      <c r="N159" s="38"/>
      <c r="O159" s="38"/>
      <c r="P159" s="38"/>
      <c r="Q159" s="46">
        <f t="shared" si="22"/>
        <v>1.541666666666665</v>
      </c>
      <c r="R159" s="81">
        <f t="shared" si="23"/>
        <v>0.12156495028818123</v>
      </c>
      <c r="S159" s="81" t="e" cm="1">
        <f t="array" ref="S159">_xlfn.IFS(
    FALSE, N("Check if X1 shading is ON"),
    $S$48&lt;&gt;"x", NA(),
    FALSE, N("Check if case is 'LEFT' and x axis value less than z score"),
    AND($D$67 = "LEFT", $Q159 &lt; IF($H$67="", 0, $H$67)), $R159,
    FALSE, N("Check if case is 'RIGHT' and x axis value greater than z score"),
    AND($D$67 = "RIGHT", $Q159 &gt; IF($H$67="", 0, $H$67)), $R159,
    FALSE, N("Check if case is 'TWO' and both directions"),
    AND(
        $D$67 = "TWO",
        OR($Q159 &lt; -ABS($H$67), $Q159 &gt; ABS($H$68))
    ), $R159,
    FALSE, N("Default case: Return NA()"),
    TRUE, NA()
)</f>
        <v>#VALUE!</v>
      </c>
      <c r="T159" s="81" t="e" cm="1">
        <f t="array" ref="T159">_xlfn.IFS(
    FALSE, N("Check if X1 shading is ON"),
    $S$48&lt;&gt;"x", NA(),
    FALSE, N("Check if case is 'LEFT' and x axis value less than z score"),
    AND($D$68 = "LEFT", $Q159 &lt; IF($H$68="", 0, $H$68)), $R159,
    FALSE, N("Check if case is 'RIGHT' and x axis value greater than z score"),
    AND($D$68 = "RIGHT", $Q159 &gt; IF($H$68="", 0, $H$68)), $R159,
    FALSE, N("Default case: Return NA()"),
    TRUE, NA()
)</f>
        <v>#N/A</v>
      </c>
      <c r="U159" s="81" t="e" cm="1">
        <f t="array" ref="U159">_xlfn.IFS(
    FALSE, N("Check if X1 shading is ON"),
    $U$48&lt;&gt;"x", NA(),
    FALSE, N("Check if case is 'LEFT' and x axis value less than z score"),
    AND($D$71 = "LEFT", $Q159 &lt; IF($H$71="", 0, $H$71)), $R159,
    FALSE, N("Check if case is 'RIGHT' and x axis value greater than z score"),
    AND($D$71 = "RIGHT", $Q159 &gt; IF($H$71="", 0, $H$71)), $R159,
    FALSE, N("Check if case is 'TWO' and both directions"),
    AND(
        $D$71 = "TWO",
        OR($Q159 &lt; -ABS($H$71), $Q159 &gt; ABS($H$71))
    ), $R159,
    FALSE, N("Default case: Return NA()"),
    TRUE, NA()
)</f>
        <v>#N/A</v>
      </c>
      <c r="V159" s="38"/>
      <c r="W159" s="23">
        <v>0.83333333333333093</v>
      </c>
      <c r="X159" s="23">
        <v>0.22999999999999998</v>
      </c>
      <c r="Y159" s="23">
        <f t="shared" si="28"/>
        <v>0.22999999999999998</v>
      </c>
      <c r="Z159" s="23" t="str">
        <f t="shared" si="29"/>
        <v>x</v>
      </c>
    </row>
    <row r="160" spans="1:26" ht="16" x14ac:dyDescent="0.2">
      <c r="A160" s="39"/>
      <c r="B160" s="23"/>
      <c r="C160" s="39">
        <f t="shared" si="35"/>
        <v>-1</v>
      </c>
      <c r="D160" s="39" t="e">
        <f t="shared" ref="D160:D162" si="38">D159</f>
        <v>#N/A</v>
      </c>
      <c r="E160" s="23">
        <v>-1</v>
      </c>
      <c r="F160" s="109">
        <f t="shared" si="37"/>
        <v>-8</v>
      </c>
      <c r="G160" s="84" t="str">
        <f t="shared" si="36"/>
        <v>-8</v>
      </c>
      <c r="H160" s="16"/>
      <c r="I160" s="38"/>
      <c r="J160" s="38"/>
      <c r="K160" s="38"/>
      <c r="L160" s="38"/>
      <c r="M160" s="38"/>
      <c r="N160" s="38"/>
      <c r="O160" s="38"/>
      <c r="P160" s="38"/>
      <c r="Q160" s="46">
        <f t="shared" si="22"/>
        <v>1.5833333333333317</v>
      </c>
      <c r="R160" s="81">
        <f t="shared" si="23"/>
        <v>0.11390269412019215</v>
      </c>
      <c r="S160" s="81" t="e" cm="1">
        <f t="array" ref="S160">_xlfn.IFS(
    FALSE, N("Check if X1 shading is ON"),
    $S$48&lt;&gt;"x", NA(),
    FALSE, N("Check if case is 'LEFT' and x axis value less than z score"),
    AND($D$67 = "LEFT", $Q160 &lt; IF($H$67="", 0, $H$67)), $R160,
    FALSE, N("Check if case is 'RIGHT' and x axis value greater than z score"),
    AND($D$67 = "RIGHT", $Q160 &gt; IF($H$67="", 0, $H$67)), $R160,
    FALSE, N("Check if case is 'TWO' and both directions"),
    AND(
        $D$67 = "TWO",
        OR($Q160 &lt; -ABS($H$67), $Q160 &gt; ABS($H$68))
    ), $R160,
    FALSE, N("Default case: Return NA()"),
    TRUE, NA()
)</f>
        <v>#VALUE!</v>
      </c>
      <c r="T160" s="81" t="e" cm="1">
        <f t="array" ref="T160">_xlfn.IFS(
    FALSE, N("Check if X1 shading is ON"),
    $S$48&lt;&gt;"x", NA(),
    FALSE, N("Check if case is 'LEFT' and x axis value less than z score"),
    AND($D$68 = "LEFT", $Q160 &lt; IF($H$68="", 0, $H$68)), $R160,
    FALSE, N("Check if case is 'RIGHT' and x axis value greater than z score"),
    AND($D$68 = "RIGHT", $Q160 &gt; IF($H$68="", 0, $H$68)), $R160,
    FALSE, N("Default case: Return NA()"),
    TRUE, NA()
)</f>
        <v>#N/A</v>
      </c>
      <c r="U160" s="81" t="e" cm="1">
        <f t="array" ref="U160">_xlfn.IFS(
    FALSE, N("Check if X1 shading is ON"),
    $U$48&lt;&gt;"x", NA(),
    FALSE, N("Check if case is 'LEFT' and x axis value less than z score"),
    AND($D$71 = "LEFT", $Q160 &lt; IF($H$71="", 0, $H$71)), $R160,
    FALSE, N("Check if case is 'RIGHT' and x axis value greater than z score"),
    AND($D$71 = "RIGHT", $Q160 &gt; IF($H$71="", 0, $H$71)), $R160,
    FALSE, N("Check if case is 'TWO' and both directions"),
    AND(
        $D$71 = "TWO",
        OR($Q160 &lt; -ABS($H$71), $Q160 &gt; ABS($H$71))
    ), $R160,
    FALSE, N("Default case: Return NA()"),
    TRUE, NA()
)</f>
        <v>#N/A</v>
      </c>
      <c r="V160" s="38"/>
      <c r="W160" s="23">
        <v>-0.83333333333333526</v>
      </c>
      <c r="X160" s="23">
        <v>0.254</v>
      </c>
      <c r="Y160" s="23">
        <f t="shared" si="28"/>
        <v>0.254</v>
      </c>
      <c r="Z160" s="23" t="str">
        <f t="shared" si="29"/>
        <v>x</v>
      </c>
    </row>
    <row r="161" spans="1:26" ht="16" x14ac:dyDescent="0.2">
      <c r="A161" s="39"/>
      <c r="B161" s="23"/>
      <c r="C161" s="39">
        <f t="shared" si="35"/>
        <v>0</v>
      </c>
      <c r="D161" s="39" t="e">
        <f t="shared" si="38"/>
        <v>#N/A</v>
      </c>
      <c r="E161" s="48">
        <v>0</v>
      </c>
      <c r="F161" s="109">
        <f t="shared" si="37"/>
        <v>0</v>
      </c>
      <c r="G161" s="84" t="str">
        <f t="shared" si="36"/>
        <v>0</v>
      </c>
      <c r="H161" s="16"/>
      <c r="I161" s="38"/>
      <c r="J161" s="38"/>
      <c r="K161" s="38"/>
      <c r="L161" s="38"/>
      <c r="M161" s="38"/>
      <c r="N161" s="38"/>
      <c r="O161" s="38"/>
      <c r="P161" s="38"/>
      <c r="Q161" s="46">
        <f t="shared" si="22"/>
        <v>1.6249999999999984</v>
      </c>
      <c r="R161" s="81">
        <f t="shared" si="23"/>
        <v>0.10653826813058534</v>
      </c>
      <c r="S161" s="81" t="e" cm="1">
        <f t="array" ref="S161">_xlfn.IFS(
    FALSE, N("Check if X1 shading is ON"),
    $S$48&lt;&gt;"x", NA(),
    FALSE, N("Check if case is 'LEFT' and x axis value less than z score"),
    AND($D$67 = "LEFT", $Q161 &lt; IF($H$67="", 0, $H$67)), $R161,
    FALSE, N("Check if case is 'RIGHT' and x axis value greater than z score"),
    AND($D$67 = "RIGHT", $Q161 &gt; IF($H$67="", 0, $H$67)), $R161,
    FALSE, N("Check if case is 'TWO' and both directions"),
    AND(
        $D$67 = "TWO",
        OR($Q161 &lt; -ABS($H$67), $Q161 &gt; ABS($H$68))
    ), $R161,
    FALSE, N("Default case: Return NA()"),
    TRUE, NA()
)</f>
        <v>#VALUE!</v>
      </c>
      <c r="T161" s="81" t="e" cm="1">
        <f t="array" ref="T161">_xlfn.IFS(
    FALSE, N("Check if X1 shading is ON"),
    $S$48&lt;&gt;"x", NA(),
    FALSE, N("Check if case is 'LEFT' and x axis value less than z score"),
    AND($D$68 = "LEFT", $Q161 &lt; IF($H$68="", 0, $H$68)), $R161,
    FALSE, N("Check if case is 'RIGHT' and x axis value greater than z score"),
    AND($D$68 = "RIGHT", $Q161 &gt; IF($H$68="", 0, $H$68)), $R161,
    FALSE, N("Default case: Return NA()"),
    TRUE, NA()
)</f>
        <v>#N/A</v>
      </c>
      <c r="U161" s="81" t="e" cm="1">
        <f t="array" ref="U161">_xlfn.IFS(
    FALSE, N("Check if X1 shading is ON"),
    $U$48&lt;&gt;"x", NA(),
    FALSE, N("Check if case is 'LEFT' and x axis value less than z score"),
    AND($D$71 = "LEFT", $Q161 &lt; IF($H$71="", 0, $H$71)), $R161,
    FALSE, N("Check if case is 'RIGHT' and x axis value greater than z score"),
    AND($D$71 = "RIGHT", $Q161 &gt; IF($H$71="", 0, $H$71)), $R161,
    FALSE, N("Check if case is 'TWO' and both directions"),
    AND(
        $D$71 = "TWO",
        OR($Q161 &lt; -ABS($H$71), $Q161 &gt; ABS($H$71))
    ), $R161,
    FALSE, N("Default case: Return NA()"),
    TRUE, NA()
)</f>
        <v>#N/A</v>
      </c>
      <c r="V161" s="38"/>
      <c r="W161" s="23">
        <v>-0.66666666666666874</v>
      </c>
      <c r="X161" s="23">
        <v>0.254</v>
      </c>
      <c r="Y161" s="23">
        <f t="shared" si="28"/>
        <v>0.254</v>
      </c>
      <c r="Z161" s="23" t="str">
        <f t="shared" si="29"/>
        <v>x</v>
      </c>
    </row>
    <row r="162" spans="1:26" ht="16" x14ac:dyDescent="0.2">
      <c r="A162" s="39"/>
      <c r="B162" s="23"/>
      <c r="C162" s="39">
        <f t="shared" si="35"/>
        <v>1</v>
      </c>
      <c r="D162" s="39" t="e">
        <f t="shared" si="38"/>
        <v>#N/A</v>
      </c>
      <c r="E162" s="48">
        <v>1</v>
      </c>
      <c r="F162" s="109">
        <f t="shared" si="37"/>
        <v>8</v>
      </c>
      <c r="G162" s="84" t="str">
        <f t="shared" si="36"/>
        <v>+8</v>
      </c>
      <c r="H162" s="16"/>
      <c r="I162" s="38"/>
      <c r="J162" s="38"/>
      <c r="K162" s="38"/>
      <c r="L162" s="38"/>
      <c r="M162" s="38"/>
      <c r="N162" s="38"/>
      <c r="O162" s="38"/>
      <c r="P162" s="38"/>
      <c r="Q162" s="46">
        <f t="shared" si="22"/>
        <v>1.6666666666666652</v>
      </c>
      <c r="R162" s="81">
        <f t="shared" si="23"/>
        <v>9.9477138792748943E-2</v>
      </c>
      <c r="S162" s="81" t="e" cm="1">
        <f t="array" ref="S162">_xlfn.IFS(
    FALSE, N("Check if X1 shading is ON"),
    $S$48&lt;&gt;"x", NA(),
    FALSE, N("Check if case is 'LEFT' and x axis value less than z score"),
    AND($D$67 = "LEFT", $Q162 &lt; IF($H$67="", 0, $H$67)), $R162,
    FALSE, N("Check if case is 'RIGHT' and x axis value greater than z score"),
    AND($D$67 = "RIGHT", $Q162 &gt; IF($H$67="", 0, $H$67)), $R162,
    FALSE, N("Check if case is 'TWO' and both directions"),
    AND(
        $D$67 = "TWO",
        OR($Q162 &lt; -ABS($H$67), $Q162 &gt; ABS($H$68))
    ), $R162,
    FALSE, N("Default case: Return NA()"),
    TRUE, NA()
)</f>
        <v>#VALUE!</v>
      </c>
      <c r="T162" s="81" t="e" cm="1">
        <f t="array" ref="T162">_xlfn.IFS(
    FALSE, N("Check if X1 shading is ON"),
    $S$48&lt;&gt;"x", NA(),
    FALSE, N("Check if case is 'LEFT' and x axis value less than z score"),
    AND($D$68 = "LEFT", $Q162 &lt; IF($H$68="", 0, $H$68)), $R162,
    FALSE, N("Check if case is 'RIGHT' and x axis value greater than z score"),
    AND($D$68 = "RIGHT", $Q162 &gt; IF($H$68="", 0, $H$68)), $R162,
    FALSE, N("Default case: Return NA()"),
    TRUE, NA()
)</f>
        <v>#N/A</v>
      </c>
      <c r="U162" s="81" t="e" cm="1">
        <f t="array" ref="U162">_xlfn.IFS(
    FALSE, N("Check if X1 shading is ON"),
    $U$48&lt;&gt;"x", NA(),
    FALSE, N("Check if case is 'LEFT' and x axis value less than z score"),
    AND($D$71 = "LEFT", $Q162 &lt; IF($H$71="", 0, $H$71)), $R162,
    FALSE, N("Check if case is 'RIGHT' and x axis value greater than z score"),
    AND($D$71 = "RIGHT", $Q162 &gt; IF($H$71="", 0, $H$71)), $R162,
    FALSE, N("Check if case is 'TWO' and both directions"),
    AND(
        $D$71 = "TWO",
        OR($Q162 &lt; -ABS($H$71), $Q162 &gt; ABS($H$71))
    ), $R162,
    FALSE, N("Default case: Return NA()"),
    TRUE, NA()
)</f>
        <v>#N/A</v>
      </c>
      <c r="V162" s="38"/>
      <c r="W162" s="23">
        <v>-0.50000000000000222</v>
      </c>
      <c r="X162" s="23">
        <v>0.254</v>
      </c>
      <c r="Y162" s="23">
        <f t="shared" si="28"/>
        <v>0.254</v>
      </c>
      <c r="Z162" s="23" t="str">
        <f t="shared" si="29"/>
        <v>x</v>
      </c>
    </row>
    <row r="163" spans="1:26" ht="16" x14ac:dyDescent="0.2">
      <c r="A163" s="39"/>
      <c r="B163" s="23"/>
      <c r="C163" s="39">
        <f>C120</f>
        <v>2</v>
      </c>
      <c r="D163" s="39" t="e">
        <f>D162</f>
        <v>#N/A</v>
      </c>
      <c r="E163" s="48">
        <v>2</v>
      </c>
      <c r="F163" s="109">
        <f t="shared" si="37"/>
        <v>16</v>
      </c>
      <c r="G163" s="84" t="str">
        <f t="shared" si="36"/>
        <v>+16</v>
      </c>
      <c r="H163" s="16"/>
      <c r="I163" s="38"/>
      <c r="J163" s="38"/>
      <c r="K163" s="38"/>
      <c r="L163" s="38"/>
      <c r="M163" s="38"/>
      <c r="N163" s="38"/>
      <c r="O163" s="38"/>
      <c r="P163" s="38"/>
      <c r="Q163" s="46">
        <f t="shared" si="22"/>
        <v>1.7083333333333319</v>
      </c>
      <c r="R163" s="81">
        <f t="shared" si="23"/>
        <v>9.2722889001515929E-2</v>
      </c>
      <c r="S163" s="81" t="e" cm="1">
        <f t="array" ref="S163">_xlfn.IFS(
    FALSE, N("Check if X1 shading is ON"),
    $S$48&lt;&gt;"x", NA(),
    FALSE, N("Check if case is 'LEFT' and x axis value less than z score"),
    AND($D$67 = "LEFT", $Q163 &lt; IF($H$67="", 0, $H$67)), $R163,
    FALSE, N("Check if case is 'RIGHT' and x axis value greater than z score"),
    AND($D$67 = "RIGHT", $Q163 &gt; IF($H$67="", 0, $H$67)), $R163,
    FALSE, N("Check if case is 'TWO' and both directions"),
    AND(
        $D$67 = "TWO",
        OR($Q163 &lt; -ABS($H$67), $Q163 &gt; ABS($H$68))
    ), $R163,
    FALSE, N("Default case: Return NA()"),
    TRUE, NA()
)</f>
        <v>#VALUE!</v>
      </c>
      <c r="T163" s="81" t="e" cm="1">
        <f t="array" ref="T163">_xlfn.IFS(
    FALSE, N("Check if X1 shading is ON"),
    $S$48&lt;&gt;"x", NA(),
    FALSE, N("Check if case is 'LEFT' and x axis value less than z score"),
    AND($D$68 = "LEFT", $Q163 &lt; IF($H$68="", 0, $H$68)), $R163,
    FALSE, N("Check if case is 'RIGHT' and x axis value greater than z score"),
    AND($D$68 = "RIGHT", $Q163 &gt; IF($H$68="", 0, $H$68)), $R163,
    FALSE, N("Default case: Return NA()"),
    TRUE, NA()
)</f>
        <v>#N/A</v>
      </c>
      <c r="U163" s="81" t="e" cm="1">
        <f t="array" ref="U163">_xlfn.IFS(
    FALSE, N("Check if X1 shading is ON"),
    $U$48&lt;&gt;"x", NA(),
    FALSE, N("Check if case is 'LEFT' and x axis value less than z score"),
    AND($D$71 = "LEFT", $Q163 &lt; IF($H$71="", 0, $H$71)), $R163,
    FALSE, N("Check if case is 'RIGHT' and x axis value greater than z score"),
    AND($D$71 = "RIGHT", $Q163 &gt; IF($H$71="", 0, $H$71)), $R163,
    FALSE, N("Check if case is 'TWO' and both directions"),
    AND(
        $D$71 = "TWO",
        OR($Q163 &lt; -ABS($H$71), $Q163 &gt; ABS($H$71))
    ), $R163,
    FALSE, N("Default case: Return NA()"),
    TRUE, NA()
)</f>
        <v>#N/A</v>
      </c>
      <c r="V163" s="38"/>
      <c r="W163" s="23">
        <v>-0.33333333333333548</v>
      </c>
      <c r="X163" s="23">
        <v>0.254</v>
      </c>
      <c r="Y163" s="23">
        <f t="shared" si="28"/>
        <v>0.254</v>
      </c>
      <c r="Z163" s="23" t="str">
        <f t="shared" si="29"/>
        <v>x</v>
      </c>
    </row>
    <row r="164" spans="1:26" ht="16" x14ac:dyDescent="0.2">
      <c r="A164" s="39"/>
      <c r="B164" s="23"/>
      <c r="C164" s="39">
        <f>C121</f>
        <v>3</v>
      </c>
      <c r="D164" s="39" t="e">
        <f>D163</f>
        <v>#N/A</v>
      </c>
      <c r="E164" s="48">
        <v>3</v>
      </c>
      <c r="F164" s="109">
        <f t="shared" si="37"/>
        <v>24</v>
      </c>
      <c r="G164" s="84" t="str">
        <f t="shared" si="36"/>
        <v>+24</v>
      </c>
      <c r="H164" s="38"/>
      <c r="I164" s="38"/>
      <c r="J164" s="38"/>
      <c r="K164" s="38"/>
      <c r="L164" s="38"/>
      <c r="M164" s="38"/>
      <c r="N164" s="38"/>
      <c r="O164" s="38"/>
      <c r="P164" s="38"/>
      <c r="Q164" s="46">
        <f t="shared" si="22"/>
        <v>1.7499999999999987</v>
      </c>
      <c r="R164" s="81">
        <f t="shared" si="23"/>
        <v>8.6277318826511712E-2</v>
      </c>
      <c r="S164" s="81" t="e" cm="1">
        <f t="array" ref="S164">_xlfn.IFS(
    FALSE, N("Check if X1 shading is ON"),
    $S$48&lt;&gt;"x", NA(),
    FALSE, N("Check if case is 'LEFT' and x axis value less than z score"),
    AND($D$67 = "LEFT", $Q164 &lt; IF($H$67="", 0, $H$67)), $R164,
    FALSE, N("Check if case is 'RIGHT' and x axis value greater than z score"),
    AND($D$67 = "RIGHT", $Q164 &gt; IF($H$67="", 0, $H$67)), $R164,
    FALSE, N("Check if case is 'TWO' and both directions"),
    AND(
        $D$67 = "TWO",
        OR($Q164 &lt; -ABS($H$67), $Q164 &gt; ABS($H$68))
    ), $R164,
    FALSE, N("Default case: Return NA()"),
    TRUE, NA()
)</f>
        <v>#VALUE!</v>
      </c>
      <c r="T164" s="81" t="e" cm="1">
        <f t="array" ref="T164">_xlfn.IFS(
    FALSE, N("Check if X1 shading is ON"),
    $S$48&lt;&gt;"x", NA(),
    FALSE, N("Check if case is 'LEFT' and x axis value less than z score"),
    AND($D$68 = "LEFT", $Q164 &lt; IF($H$68="", 0, $H$68)), $R164,
    FALSE, N("Check if case is 'RIGHT' and x axis value greater than z score"),
    AND($D$68 = "RIGHT", $Q164 &gt; IF($H$68="", 0, $H$68)), $R164,
    FALSE, N("Default case: Return NA()"),
    TRUE, NA()
)</f>
        <v>#N/A</v>
      </c>
      <c r="U164" s="81" t="e" cm="1">
        <f t="array" ref="U164">_xlfn.IFS(
    FALSE, N("Check if X1 shading is ON"),
    $U$48&lt;&gt;"x", NA(),
    FALSE, N("Check if case is 'LEFT' and x axis value less than z score"),
    AND($D$71 = "LEFT", $Q164 &lt; IF($H$71="", 0, $H$71)), $R164,
    FALSE, N("Check if case is 'RIGHT' and x axis value greater than z score"),
    AND($D$71 = "RIGHT", $Q164 &gt; IF($H$71="", 0, $H$71)), $R164,
    FALSE, N("Check if case is 'TWO' and both directions"),
    AND(
        $D$71 = "TWO",
        OR($Q164 &lt; -ABS($H$71), $Q164 &gt; ABS($H$71))
    ), $R164,
    FALSE, N("Default case: Return NA()"),
    TRUE, NA()
)</f>
        <v>#N/A</v>
      </c>
      <c r="V164" s="38"/>
      <c r="W164" s="23">
        <v>-0.16666666666666879</v>
      </c>
      <c r="X164" s="23">
        <v>0.254</v>
      </c>
      <c r="Y164" s="23">
        <f t="shared" si="28"/>
        <v>0.254</v>
      </c>
      <c r="Z164" s="23" t="str">
        <f t="shared" si="29"/>
        <v>x</v>
      </c>
    </row>
    <row r="165" spans="1:26" ht="19" x14ac:dyDescent="0.25">
      <c r="A165" s="78" t="s">
        <v>413</v>
      </c>
      <c r="B165" s="23"/>
      <c r="C165" s="23"/>
      <c r="D165" s="39"/>
      <c r="E165" s="39"/>
      <c r="F165" s="39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46">
        <f t="shared" si="22"/>
        <v>1.7916666666666654</v>
      </c>
      <c r="R165" s="81">
        <f t="shared" si="23"/>
        <v>8.014055443826619E-2</v>
      </c>
      <c r="S165" s="81" t="e" cm="1">
        <f t="array" ref="S165">_xlfn.IFS(
    FALSE, N("Check if X1 shading is ON"),
    $S$48&lt;&gt;"x", NA(),
    FALSE, N("Check if case is 'LEFT' and x axis value less than z score"),
    AND($D$67 = "LEFT", $Q165 &lt; IF($H$67="", 0, $H$67)), $R165,
    FALSE, N("Check if case is 'RIGHT' and x axis value greater than z score"),
    AND($D$67 = "RIGHT", $Q165 &gt; IF($H$67="", 0, $H$67)), $R165,
    FALSE, N("Check if case is 'TWO' and both directions"),
    AND(
        $D$67 = "TWO",
        OR($Q165 &lt; -ABS($H$67), $Q165 &gt; ABS($H$68))
    ), $R165,
    FALSE, N("Default case: Return NA()"),
    TRUE, NA()
)</f>
        <v>#VALUE!</v>
      </c>
      <c r="T165" s="81" t="e" cm="1">
        <f t="array" ref="T165">_xlfn.IFS(
    FALSE, N("Check if X1 shading is ON"),
    $S$48&lt;&gt;"x", NA(),
    FALSE, N("Check if case is 'LEFT' and x axis value less than z score"),
    AND($D$68 = "LEFT", $Q165 &lt; IF($H$68="", 0, $H$68)), $R165,
    FALSE, N("Check if case is 'RIGHT' and x axis value greater than z score"),
    AND($D$68 = "RIGHT", $Q165 &gt; IF($H$68="", 0, $H$68)), $R165,
    FALSE, N("Default case: Return NA()"),
    TRUE, NA()
)</f>
        <v>#N/A</v>
      </c>
      <c r="U165" s="81" t="e" cm="1">
        <f t="array" ref="U165">_xlfn.IFS(
    FALSE, N("Check if X1 shading is ON"),
    $U$48&lt;&gt;"x", NA(),
    FALSE, N("Check if case is 'LEFT' and x axis value less than z score"),
    AND($D$71 = "LEFT", $Q165 &lt; IF($H$71="", 0, $H$71)), $R165,
    FALSE, N("Check if case is 'RIGHT' and x axis value greater than z score"),
    AND($D$71 = "RIGHT", $Q165 &gt; IF($H$71="", 0, $H$71)), $R165,
    FALSE, N("Check if case is 'TWO' and both directions"),
    AND(
        $D$71 = "TWO",
        OR($Q165 &lt; -ABS($H$71), $Q165 &gt; ABS($H$71))
    ), $R165,
    FALSE, N("Default case: Return NA()"),
    TRUE, NA()
)</f>
        <v>#N/A</v>
      </c>
      <c r="V165" s="38"/>
      <c r="W165" s="23">
        <v>0.16666666666666449</v>
      </c>
      <c r="X165" s="23">
        <v>0.254</v>
      </c>
      <c r="Y165" s="23">
        <f t="shared" si="28"/>
        <v>0.254</v>
      </c>
      <c r="Z165" s="23" t="str">
        <f t="shared" si="29"/>
        <v>x</v>
      </c>
    </row>
    <row r="166" spans="1:26" ht="34" x14ac:dyDescent="0.2">
      <c r="A166" s="44" t="s">
        <v>289</v>
      </c>
      <c r="B166" s="5" t="s">
        <v>290</v>
      </c>
      <c r="C166" s="45" t="str">
        <f>LEFT(A165,6)&amp;" "&amp;$B$67&amp;" axis"</f>
        <v>X3 raw normal pop axis</v>
      </c>
      <c r="D166" s="45" t="str">
        <f>$B$62&amp;" y"</f>
        <v>normal pop y</v>
      </c>
      <c r="E166" s="44" t="str">
        <f>$B$62&amp;" raw labels"</f>
        <v>normal pop raw labels</v>
      </c>
      <c r="F166" s="39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46">
        <f t="shared" si="22"/>
        <v>1.8333333333333321</v>
      </c>
      <c r="R166" s="81">
        <f t="shared" si="23"/>
        <v>7.4311163558993254E-2</v>
      </c>
      <c r="S166" s="81" t="e" cm="1">
        <f t="array" ref="S166">_xlfn.IFS(
    FALSE, N("Check if X1 shading is ON"),
    $S$48&lt;&gt;"x", NA(),
    FALSE, N("Check if case is 'LEFT' and x axis value less than z score"),
    AND($D$67 = "LEFT", $Q166 &lt; IF($H$67="", 0, $H$67)), $R166,
    FALSE, N("Check if case is 'RIGHT' and x axis value greater than z score"),
    AND($D$67 = "RIGHT", $Q166 &gt; IF($H$67="", 0, $H$67)), $R166,
    FALSE, N("Check if case is 'TWO' and both directions"),
    AND(
        $D$67 = "TWO",
        OR($Q166 &lt; -ABS($H$67), $Q166 &gt; ABS($H$68))
    ), $R166,
    FALSE, N("Default case: Return NA()"),
    TRUE, NA()
)</f>
        <v>#VALUE!</v>
      </c>
      <c r="T166" s="81" t="e" cm="1">
        <f t="array" ref="T166">_xlfn.IFS(
    FALSE, N("Check if X1 shading is ON"),
    $S$48&lt;&gt;"x", NA(),
    FALSE, N("Check if case is 'LEFT' and x axis value less than z score"),
    AND($D$68 = "LEFT", $Q166 &lt; IF($H$68="", 0, $H$68)), $R166,
    FALSE, N("Check if case is 'RIGHT' and x axis value greater than z score"),
    AND($D$68 = "RIGHT", $Q166 &gt; IF($H$68="", 0, $H$68)), $R166,
    FALSE, N("Default case: Return NA()"),
    TRUE, NA()
)</f>
        <v>#N/A</v>
      </c>
      <c r="U166" s="81" t="e" cm="1">
        <f t="array" ref="U166">_xlfn.IFS(
    FALSE, N("Check if X1 shading is ON"),
    $U$48&lt;&gt;"x", NA(),
    FALSE, N("Check if case is 'LEFT' and x axis value less than z score"),
    AND($D$71 = "LEFT", $Q166 &lt; IF($H$71="", 0, $H$71)), $R166,
    FALSE, N("Check if case is 'RIGHT' and x axis value greater than z score"),
    AND($D$71 = "RIGHT", $Q166 &gt; IF($H$71="", 0, $H$71)), $R166,
    FALSE, N("Check if case is 'TWO' and both directions"),
    AND(
        $D$71 = "TWO",
        OR($Q166 &lt; -ABS($H$71), $Q166 &gt; ABS($H$71))
    ), $R166,
    FALSE, N("Default case: Return NA()"),
    TRUE, NA()
)</f>
        <v>#N/A</v>
      </c>
      <c r="V166" s="38"/>
      <c r="W166" s="23">
        <v>0.33333333333333115</v>
      </c>
      <c r="X166" s="23">
        <v>0.254</v>
      </c>
      <c r="Y166" s="23">
        <f t="shared" si="28"/>
        <v>0.254</v>
      </c>
      <c r="Z166" s="23" t="str">
        <f t="shared" si="29"/>
        <v>x</v>
      </c>
    </row>
    <row r="167" spans="1:26" ht="17" x14ac:dyDescent="0.2">
      <c r="A167" s="39" t="str">
        <f>L59</f>
        <v>x</v>
      </c>
      <c r="B167" s="23">
        <v>-0.2</v>
      </c>
      <c r="C167" s="39">
        <f t="shared" ref="C167:C174" si="39">C114</f>
        <v>-4</v>
      </c>
      <c r="D167" s="39">
        <f>IF(
    $A$167="x",
    $B$167,
    NA()
)</f>
        <v>-0.2</v>
      </c>
      <c r="E167" s="83" t="str">
        <f>IF(E168="","","raw scale")</f>
        <v>raw scale</v>
      </c>
      <c r="F167" s="39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46">
        <f t="shared" si="22"/>
        <v>1.8749999999999989</v>
      </c>
      <c r="R167" s="81">
        <f t="shared" si="23"/>
        <v>6.8786275826692042E-2</v>
      </c>
      <c r="S167" s="81" t="e" cm="1">
        <f t="array" ref="S167">_xlfn.IFS(
    FALSE, N("Check if X1 shading is ON"),
    $S$48&lt;&gt;"x", NA(),
    FALSE, N("Check if case is 'LEFT' and x axis value less than z score"),
    AND($D$67 = "LEFT", $Q167 &lt; IF($H$67="", 0, $H$67)), $R167,
    FALSE, N("Check if case is 'RIGHT' and x axis value greater than z score"),
    AND($D$67 = "RIGHT", $Q167 &gt; IF($H$67="", 0, $H$67)), $R167,
    FALSE, N("Check if case is 'TWO' and both directions"),
    AND(
        $D$67 = "TWO",
        OR($Q167 &lt; -ABS($H$67), $Q167 &gt; ABS($H$68))
    ), $R167,
    FALSE, N("Default case: Return NA()"),
    TRUE, NA()
)</f>
        <v>#VALUE!</v>
      </c>
      <c r="T167" s="81" t="e" cm="1">
        <f t="array" ref="T167">_xlfn.IFS(
    FALSE, N("Check if X1 shading is ON"),
    $S$48&lt;&gt;"x", NA(),
    FALSE, N("Check if case is 'LEFT' and x axis value less than z score"),
    AND($D$68 = "LEFT", $Q167 &lt; IF($H$68="", 0, $H$68)), $R167,
    FALSE, N("Check if case is 'RIGHT' and x axis value greater than z score"),
    AND($D$68 = "RIGHT", $Q167 &gt; IF($H$68="", 0, $H$68)), $R167,
    FALSE, N("Default case: Return NA()"),
    TRUE, NA()
)</f>
        <v>#N/A</v>
      </c>
      <c r="U167" s="81" t="e" cm="1">
        <f t="array" ref="U167">_xlfn.IFS(
    FALSE, N("Check if X1 shading is ON"),
    $U$48&lt;&gt;"x", NA(),
    FALSE, N("Check if case is 'LEFT' and x axis value less than z score"),
    AND($D$71 = "LEFT", $Q167 &lt; IF($H$71="", 0, $H$71)), $R167,
    FALSE, N("Check if case is 'RIGHT' and x axis value greater than z score"),
    AND($D$71 = "RIGHT", $Q167 &gt; IF($H$71="", 0, $H$71)), $R167,
    FALSE, N("Check if case is 'TWO' and both directions"),
    AND(
        $D$71 = "TWO",
        OR($Q167 &lt; -ABS($H$71), $Q167 &gt; ABS($H$71))
    ), $R167,
    FALSE, N("Default case: Return NA()"),
    TRUE, NA()
)</f>
        <v>#N/A</v>
      </c>
      <c r="V167" s="38"/>
      <c r="W167" s="23">
        <v>0.49999999999999789</v>
      </c>
      <c r="X167" s="23">
        <v>0.254</v>
      </c>
      <c r="Y167" s="23">
        <f t="shared" si="28"/>
        <v>0.254</v>
      </c>
      <c r="Z167" s="23" t="str">
        <f t="shared" si="29"/>
        <v>x</v>
      </c>
    </row>
    <row r="168" spans="1:26" ht="16" x14ac:dyDescent="0.2">
      <c r="A168" s="39"/>
      <c r="B168" s="23"/>
      <c r="C168" s="39">
        <f t="shared" si="39"/>
        <v>-3</v>
      </c>
      <c r="D168" s="39">
        <f t="shared" ref="D168:D174" si="40">IF(
    $A$167="x",
    $B$167,
    NA()
)</f>
        <v>-0.2</v>
      </c>
      <c r="E168" s="84" t="str">
        <f t="shared" ref="E168:E174" si="41">IFERROR(
    TEXT(
        E$71 + $C168 * F$71,
        IF(
            $L$62 = 0,
            "#,##0",
            "#,##0." &amp; REPT("0", $L$62)
        )
    ),
    ""
)</f>
        <v>60</v>
      </c>
      <c r="F168" s="39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46">
        <f t="shared" si="22"/>
        <v>1.9166666666666656</v>
      </c>
      <c r="R168" s="81">
        <f t="shared" si="23"/>
        <v>6.3561706516962482E-2</v>
      </c>
      <c r="S168" s="81" t="e" cm="1">
        <f t="array" ref="S168">_xlfn.IFS(
    FALSE, N("Check if X1 shading is ON"),
    $S$48&lt;&gt;"x", NA(),
    FALSE, N("Check if case is 'LEFT' and x axis value less than z score"),
    AND($D$67 = "LEFT", $Q168 &lt; IF($H$67="", 0, $H$67)), $R168,
    FALSE, N("Check if case is 'RIGHT' and x axis value greater than z score"),
    AND($D$67 = "RIGHT", $Q168 &gt; IF($H$67="", 0, $H$67)), $R168,
    FALSE, N("Check if case is 'TWO' and both directions"),
    AND(
        $D$67 = "TWO",
        OR($Q168 &lt; -ABS($H$67), $Q168 &gt; ABS($H$68))
    ), $R168,
    FALSE, N("Default case: Return NA()"),
    TRUE, NA()
)</f>
        <v>#VALUE!</v>
      </c>
      <c r="T168" s="81" t="e" cm="1">
        <f t="array" ref="T168">_xlfn.IFS(
    FALSE, N("Check if X1 shading is ON"),
    $S$48&lt;&gt;"x", NA(),
    FALSE, N("Check if case is 'LEFT' and x axis value less than z score"),
    AND($D$68 = "LEFT", $Q168 &lt; IF($H$68="", 0, $H$68)), $R168,
    FALSE, N("Check if case is 'RIGHT' and x axis value greater than z score"),
    AND($D$68 = "RIGHT", $Q168 &gt; IF($H$68="", 0, $H$68)), $R168,
    FALSE, N("Default case: Return NA()"),
    TRUE, NA()
)</f>
        <v>#N/A</v>
      </c>
      <c r="U168" s="81" t="e" cm="1">
        <f t="array" ref="U168">_xlfn.IFS(
    FALSE, N("Check if X1 shading is ON"),
    $U$48&lt;&gt;"x", NA(),
    FALSE, N("Check if case is 'LEFT' and x axis value less than z score"),
    AND($D$71 = "LEFT", $Q168 &lt; IF($H$71="", 0, $H$71)), $R168,
    FALSE, N("Check if case is 'RIGHT' and x axis value greater than z score"),
    AND($D$71 = "RIGHT", $Q168 &gt; IF($H$71="", 0, $H$71)), $R168,
    FALSE, N("Check if case is 'TWO' and both directions"),
    AND(
        $D$71 = "TWO",
        OR($Q168 &lt; -ABS($H$71), $Q168 &gt; ABS($H$71))
    ), $R168,
    FALSE, N("Default case: Return NA()"),
    TRUE, NA()
)</f>
        <v>#N/A</v>
      </c>
      <c r="V168" s="38"/>
      <c r="W168" s="23">
        <v>0.66666666666666441</v>
      </c>
      <c r="X168" s="23">
        <v>0.254</v>
      </c>
      <c r="Y168" s="23">
        <f t="shared" si="28"/>
        <v>0.254</v>
      </c>
      <c r="Z168" s="23" t="str">
        <f t="shared" si="29"/>
        <v>x</v>
      </c>
    </row>
    <row r="169" spans="1:26" ht="16" x14ac:dyDescent="0.2">
      <c r="A169" s="39"/>
      <c r="B169" s="23"/>
      <c r="C169" s="39">
        <f t="shared" si="39"/>
        <v>-2</v>
      </c>
      <c r="D169" s="39">
        <f t="shared" si="40"/>
        <v>-0.2</v>
      </c>
      <c r="E169" s="84" t="str">
        <f t="shared" si="41"/>
        <v>65</v>
      </c>
      <c r="F169" s="39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46">
        <f t="shared" si="22"/>
        <v>1.9583333333333324</v>
      </c>
      <c r="R169" s="81">
        <f t="shared" si="23"/>
        <v>5.8632082139484676E-2</v>
      </c>
      <c r="S169" s="81" t="e" cm="1">
        <f t="array" ref="S169">_xlfn.IFS(
    FALSE, N("Check if X1 shading is ON"),
    $S$48&lt;&gt;"x", NA(),
    FALSE, N("Check if case is 'LEFT' and x axis value less than z score"),
    AND($D$67 = "LEFT", $Q169 &lt; IF($H$67="", 0, $H$67)), $R169,
    FALSE, N("Check if case is 'RIGHT' and x axis value greater than z score"),
    AND($D$67 = "RIGHT", $Q169 &gt; IF($H$67="", 0, $H$67)), $R169,
    FALSE, N("Check if case is 'TWO' and both directions"),
    AND(
        $D$67 = "TWO",
        OR($Q169 &lt; -ABS($H$67), $Q169 &gt; ABS($H$68))
    ), $R169,
    FALSE, N("Default case: Return NA()"),
    TRUE, NA()
)</f>
        <v>#VALUE!</v>
      </c>
      <c r="T169" s="81" t="e" cm="1">
        <f t="array" ref="T169">_xlfn.IFS(
    FALSE, N("Check if X1 shading is ON"),
    $S$48&lt;&gt;"x", NA(),
    FALSE, N("Check if case is 'LEFT' and x axis value less than z score"),
    AND($D$68 = "LEFT", $Q169 &lt; IF($H$68="", 0, $H$68)), $R169,
    FALSE, N("Check if case is 'RIGHT' and x axis value greater than z score"),
    AND($D$68 = "RIGHT", $Q169 &gt; IF($H$68="", 0, $H$68)), $R169,
    FALSE, N("Default case: Return NA()"),
    TRUE, NA()
)</f>
        <v>#N/A</v>
      </c>
      <c r="U169" s="81" t="e" cm="1">
        <f t="array" ref="U169">_xlfn.IFS(
    FALSE, N("Check if X1 shading is ON"),
    $U$48&lt;&gt;"x", NA(),
    FALSE, N("Check if case is 'LEFT' and x axis value less than z score"),
    AND($D$71 = "LEFT", $Q169 &lt; IF($H$71="", 0, $H$71)), $R169,
    FALSE, N("Check if case is 'RIGHT' and x axis value greater than z score"),
    AND($D$71 = "RIGHT", $Q169 &gt; IF($H$71="", 0, $H$71)), $R169,
    FALSE, N("Check if case is 'TWO' and both directions"),
    AND(
        $D$71 = "TWO",
        OR($Q169 &lt; -ABS($H$71), $Q169 &gt; ABS($H$71))
    ), $R169,
    FALSE, N("Default case: Return NA()"),
    TRUE, NA()
)</f>
        <v>#N/A</v>
      </c>
      <c r="V169" s="38"/>
      <c r="W169" s="23">
        <v>0.83333333333333093</v>
      </c>
      <c r="X169" s="23">
        <v>0.254</v>
      </c>
      <c r="Y169" s="23">
        <f t="shared" si="28"/>
        <v>0.254</v>
      </c>
      <c r="Z169" s="23" t="str">
        <f t="shared" si="29"/>
        <v>x</v>
      </c>
    </row>
    <row r="170" spans="1:26" ht="16" x14ac:dyDescent="0.2">
      <c r="A170" s="39"/>
      <c r="B170" s="23"/>
      <c r="C170" s="39">
        <f t="shared" si="39"/>
        <v>-1</v>
      </c>
      <c r="D170" s="39">
        <f t="shared" si="40"/>
        <v>-0.2</v>
      </c>
      <c r="E170" s="84" t="str">
        <f t="shared" si="41"/>
        <v>70</v>
      </c>
      <c r="F170" s="39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46">
        <f t="shared" si="22"/>
        <v>1.9999999999999991</v>
      </c>
      <c r="R170" s="81">
        <f t="shared" si="23"/>
        <v>5.3990966513188146E-2</v>
      </c>
      <c r="S170" s="81" t="e" cm="1">
        <f t="array" ref="S170">_xlfn.IFS(
    FALSE, N("Check if X1 shading is ON"),
    $S$48&lt;&gt;"x", NA(),
    FALSE, N("Check if case is 'LEFT' and x axis value less than z score"),
    AND($D$67 = "LEFT", $Q170 &lt; IF($H$67="", 0, $H$67)), $R170,
    FALSE, N("Check if case is 'RIGHT' and x axis value greater than z score"),
    AND($D$67 = "RIGHT", $Q170 &gt; IF($H$67="", 0, $H$67)), $R170,
    FALSE, N("Check if case is 'TWO' and both directions"),
    AND(
        $D$67 = "TWO",
        OR($Q170 &lt; -ABS($H$67), $Q170 &gt; ABS($H$68))
    ), $R170,
    FALSE, N("Default case: Return NA()"),
    TRUE, NA()
)</f>
        <v>#VALUE!</v>
      </c>
      <c r="T170" s="81" t="e" cm="1">
        <f t="array" ref="T170">_xlfn.IFS(
    FALSE, N("Check if X1 shading is ON"),
    $S$48&lt;&gt;"x", NA(),
    FALSE, N("Check if case is 'LEFT' and x axis value less than z score"),
    AND($D$68 = "LEFT", $Q170 &lt; IF($H$68="", 0, $H$68)), $R170,
    FALSE, N("Check if case is 'RIGHT' and x axis value greater than z score"),
    AND($D$68 = "RIGHT", $Q170 &gt; IF($H$68="", 0, $H$68)), $R170,
    FALSE, N("Default case: Return NA()"),
    TRUE, NA()
)</f>
        <v>#N/A</v>
      </c>
      <c r="U170" s="81" t="e" cm="1">
        <f t="array" ref="U170">_xlfn.IFS(
    FALSE, N("Check if X1 shading is ON"),
    $U$48&lt;&gt;"x", NA(),
    FALSE, N("Check if case is 'LEFT' and x axis value less than z score"),
    AND($D$71 = "LEFT", $Q170 &lt; IF($H$71="", 0, $H$71)), $R170,
    FALSE, N("Check if case is 'RIGHT' and x axis value greater than z score"),
    AND($D$71 = "RIGHT", $Q170 &gt; IF($H$71="", 0, $H$71)), $R170,
    FALSE, N("Check if case is 'TWO' and both directions"),
    AND(
        $D$71 = "TWO",
        OR($Q170 &lt; -ABS($H$71), $Q170 &gt; ABS($H$71))
    ), $R170,
    FALSE, N("Default case: Return NA()"),
    TRUE, NA()
)</f>
        <v>#N/A</v>
      </c>
      <c r="V170" s="38"/>
      <c r="W170" s="23">
        <v>-0.66666666666666874</v>
      </c>
      <c r="X170" s="23">
        <v>0.27800000000000002</v>
      </c>
      <c r="Y170" s="23">
        <f t="shared" si="28"/>
        <v>0.27800000000000002</v>
      </c>
      <c r="Z170" s="23" t="str">
        <f t="shared" si="29"/>
        <v>x</v>
      </c>
    </row>
    <row r="171" spans="1:26" ht="16" x14ac:dyDescent="0.2">
      <c r="A171" s="39"/>
      <c r="B171" s="23"/>
      <c r="C171" s="39">
        <f t="shared" si="39"/>
        <v>0</v>
      </c>
      <c r="D171" s="39">
        <f t="shared" si="40"/>
        <v>-0.2</v>
      </c>
      <c r="E171" s="84" t="str">
        <f t="shared" si="41"/>
        <v>75</v>
      </c>
      <c r="F171" s="39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46">
        <f t="shared" si="22"/>
        <v>2.0416666666666656</v>
      </c>
      <c r="R171" s="81">
        <f t="shared" si="23"/>
        <v>4.9630986023359178E-2</v>
      </c>
      <c r="S171" s="81" t="e" cm="1">
        <f t="array" ref="S171">_xlfn.IFS(
    FALSE, N("Check if X1 shading is ON"),
    $S$48&lt;&gt;"x", NA(),
    FALSE, N("Check if case is 'LEFT' and x axis value less than z score"),
    AND($D$67 = "LEFT", $Q171 &lt; IF($H$67="", 0, $H$67)), $R171,
    FALSE, N("Check if case is 'RIGHT' and x axis value greater than z score"),
    AND($D$67 = "RIGHT", $Q171 &gt; IF($H$67="", 0, $H$67)), $R171,
    FALSE, N("Check if case is 'TWO' and both directions"),
    AND(
        $D$67 = "TWO",
        OR($Q171 &lt; -ABS($H$67), $Q171 &gt; ABS($H$68))
    ), $R171,
    FALSE, N("Default case: Return NA()"),
    TRUE, NA()
)</f>
        <v>#VALUE!</v>
      </c>
      <c r="T171" s="81" t="e" cm="1">
        <f t="array" ref="T171">_xlfn.IFS(
    FALSE, N("Check if X1 shading is ON"),
    $S$48&lt;&gt;"x", NA(),
    FALSE, N("Check if case is 'LEFT' and x axis value less than z score"),
    AND($D$68 = "LEFT", $Q171 &lt; IF($H$68="", 0, $H$68)), $R171,
    FALSE, N("Check if case is 'RIGHT' and x axis value greater than z score"),
    AND($D$68 = "RIGHT", $Q171 &gt; IF($H$68="", 0, $H$68)), $R171,
    FALSE, N("Default case: Return NA()"),
    TRUE, NA()
)</f>
        <v>#N/A</v>
      </c>
      <c r="U171" s="81" t="e" cm="1">
        <f t="array" ref="U171">_xlfn.IFS(
    FALSE, N("Check if X1 shading is ON"),
    $U$48&lt;&gt;"x", NA(),
    FALSE, N("Check if case is 'LEFT' and x axis value less than z score"),
    AND($D$71 = "LEFT", $Q171 &lt; IF($H$71="", 0, $H$71)), $R171,
    FALSE, N("Check if case is 'RIGHT' and x axis value greater than z score"),
    AND($D$71 = "RIGHT", $Q171 &gt; IF($H$71="", 0, $H$71)), $R171,
    FALSE, N("Check if case is 'TWO' and both directions"),
    AND(
        $D$71 = "TWO",
        OR($Q171 &lt; -ABS($H$71), $Q171 &gt; ABS($H$71))
    ), $R171,
    FALSE, N("Default case: Return NA()"),
    TRUE, NA()
)</f>
        <v>#N/A</v>
      </c>
      <c r="V171" s="38"/>
      <c r="W171" s="23">
        <v>-0.50000000000000222</v>
      </c>
      <c r="X171" s="23">
        <v>0.27800000000000002</v>
      </c>
      <c r="Y171" s="23">
        <f t="shared" si="28"/>
        <v>0.27800000000000002</v>
      </c>
      <c r="Z171" s="23" t="str">
        <f t="shared" si="29"/>
        <v>x</v>
      </c>
    </row>
    <row r="172" spans="1:26" ht="16" x14ac:dyDescent="0.2">
      <c r="A172" s="39"/>
      <c r="B172" s="23"/>
      <c r="C172" s="39">
        <f t="shared" si="39"/>
        <v>1</v>
      </c>
      <c r="D172" s="39">
        <f t="shared" si="40"/>
        <v>-0.2</v>
      </c>
      <c r="E172" s="84" t="str">
        <f t="shared" si="41"/>
        <v>80</v>
      </c>
      <c r="F172" s="39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46">
        <f t="shared" si="22"/>
        <v>2.0833333333333321</v>
      </c>
      <c r="R172" s="81">
        <f t="shared" si="23"/>
        <v>4.5543952872905698E-2</v>
      </c>
      <c r="S172" s="81" t="e" cm="1">
        <f t="array" ref="S172">_xlfn.IFS(
    FALSE, N("Check if X1 shading is ON"),
    $S$48&lt;&gt;"x", NA(),
    FALSE, N("Check if case is 'LEFT' and x axis value less than z score"),
    AND($D$67 = "LEFT", $Q172 &lt; IF($H$67="", 0, $H$67)), $R172,
    FALSE, N("Check if case is 'RIGHT' and x axis value greater than z score"),
    AND($D$67 = "RIGHT", $Q172 &gt; IF($H$67="", 0, $H$67)), $R172,
    FALSE, N("Check if case is 'TWO' and both directions"),
    AND(
        $D$67 = "TWO",
        OR($Q172 &lt; -ABS($H$67), $Q172 &gt; ABS($H$68))
    ), $R172,
    FALSE, N("Default case: Return NA()"),
    TRUE, NA()
)</f>
        <v>#VALUE!</v>
      </c>
      <c r="T172" s="81" t="e" cm="1">
        <f t="array" ref="T172">_xlfn.IFS(
    FALSE, N("Check if X1 shading is ON"),
    $S$48&lt;&gt;"x", NA(),
    FALSE, N("Check if case is 'LEFT' and x axis value less than z score"),
    AND($D$68 = "LEFT", $Q172 &lt; IF($H$68="", 0, $H$68)), $R172,
    FALSE, N("Check if case is 'RIGHT' and x axis value greater than z score"),
    AND($D$68 = "RIGHT", $Q172 &gt; IF($H$68="", 0, $H$68)), $R172,
    FALSE, N("Default case: Return NA()"),
    TRUE, NA()
)</f>
        <v>#N/A</v>
      </c>
      <c r="U172" s="81" t="e" cm="1">
        <f t="array" ref="U172">_xlfn.IFS(
    FALSE, N("Check if X1 shading is ON"),
    $U$48&lt;&gt;"x", NA(),
    FALSE, N("Check if case is 'LEFT' and x axis value less than z score"),
    AND($D$71 = "LEFT", $Q172 &lt; IF($H$71="", 0, $H$71)), $R172,
    FALSE, N("Check if case is 'RIGHT' and x axis value greater than z score"),
    AND($D$71 = "RIGHT", $Q172 &gt; IF($H$71="", 0, $H$71)), $R172,
    FALSE, N("Check if case is 'TWO' and both directions"),
    AND(
        $D$71 = "TWO",
        OR($Q172 &lt; -ABS($H$71), $Q172 &gt; ABS($H$71))
    ), $R172,
    FALSE, N("Default case: Return NA()"),
    TRUE, NA()
)</f>
        <v>#N/A</v>
      </c>
      <c r="V172" s="38"/>
      <c r="W172" s="23">
        <v>-0.33333333333333548</v>
      </c>
      <c r="X172" s="23">
        <v>0.27800000000000002</v>
      </c>
      <c r="Y172" s="23">
        <f t="shared" si="28"/>
        <v>0.27800000000000002</v>
      </c>
      <c r="Z172" s="23" t="str">
        <f t="shared" si="29"/>
        <v>x</v>
      </c>
    </row>
    <row r="173" spans="1:26" ht="16" x14ac:dyDescent="0.2">
      <c r="A173" s="39"/>
      <c r="B173" s="23"/>
      <c r="C173" s="39">
        <f t="shared" si="39"/>
        <v>2</v>
      </c>
      <c r="D173" s="39">
        <f t="shared" si="40"/>
        <v>-0.2</v>
      </c>
      <c r="E173" s="84" t="str">
        <f t="shared" si="41"/>
        <v>85</v>
      </c>
      <c r="F173" s="39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46">
        <f t="shared" si="22"/>
        <v>2.1249999999999987</v>
      </c>
      <c r="R173" s="81">
        <f t="shared" si="23"/>
        <v>4.1720985256338723E-2</v>
      </c>
      <c r="S173" s="81" t="e" cm="1">
        <f t="array" ref="S173">_xlfn.IFS(
    FALSE, N("Check if X1 shading is ON"),
    $S$48&lt;&gt;"x", NA(),
    FALSE, N("Check if case is 'LEFT' and x axis value less than z score"),
    AND($D$67 = "LEFT", $Q173 &lt; IF($H$67="", 0, $H$67)), $R173,
    FALSE, N("Check if case is 'RIGHT' and x axis value greater than z score"),
    AND($D$67 = "RIGHT", $Q173 &gt; IF($H$67="", 0, $H$67)), $R173,
    FALSE, N("Check if case is 'TWO' and both directions"),
    AND(
        $D$67 = "TWO",
        OR($Q173 &lt; -ABS($H$67), $Q173 &gt; ABS($H$68))
    ), $R173,
    FALSE, N("Default case: Return NA()"),
    TRUE, NA()
)</f>
        <v>#VALUE!</v>
      </c>
      <c r="T173" s="81" t="e" cm="1">
        <f t="array" ref="T173">_xlfn.IFS(
    FALSE, N("Check if X1 shading is ON"),
    $S$48&lt;&gt;"x", NA(),
    FALSE, N("Check if case is 'LEFT' and x axis value less than z score"),
    AND($D$68 = "LEFT", $Q173 &lt; IF($H$68="", 0, $H$68)), $R173,
    FALSE, N("Check if case is 'RIGHT' and x axis value greater than z score"),
    AND($D$68 = "RIGHT", $Q173 &gt; IF($H$68="", 0, $H$68)), $R173,
    FALSE, N("Default case: Return NA()"),
    TRUE, NA()
)</f>
        <v>#N/A</v>
      </c>
      <c r="U173" s="81" t="e" cm="1">
        <f t="array" ref="U173">_xlfn.IFS(
    FALSE, N("Check if X1 shading is ON"),
    $U$48&lt;&gt;"x", NA(),
    FALSE, N("Check if case is 'LEFT' and x axis value less than z score"),
    AND($D$71 = "LEFT", $Q173 &lt; IF($H$71="", 0, $H$71)), $R173,
    FALSE, N("Check if case is 'RIGHT' and x axis value greater than z score"),
    AND($D$71 = "RIGHT", $Q173 &gt; IF($H$71="", 0, $H$71)), $R173,
    FALSE, N("Check if case is 'TWO' and both directions"),
    AND(
        $D$71 = "TWO",
        OR($Q173 &lt; -ABS($H$71), $Q173 &gt; ABS($H$71))
    ), $R173,
    FALSE, N("Default case: Return NA()"),
    TRUE, NA()
)</f>
        <v>#N/A</v>
      </c>
      <c r="V173" s="38"/>
      <c r="W173" s="23">
        <v>-0.16666666666666879</v>
      </c>
      <c r="X173" s="23">
        <v>0.27800000000000002</v>
      </c>
      <c r="Y173" s="23">
        <f t="shared" si="28"/>
        <v>0.27800000000000002</v>
      </c>
      <c r="Z173" s="23" t="str">
        <f t="shared" si="29"/>
        <v>x</v>
      </c>
    </row>
    <row r="174" spans="1:26" ht="16" x14ac:dyDescent="0.2">
      <c r="A174" s="39"/>
      <c r="B174" s="23"/>
      <c r="C174" s="39">
        <f t="shared" si="39"/>
        <v>3</v>
      </c>
      <c r="D174" s="39">
        <f t="shared" si="40"/>
        <v>-0.2</v>
      </c>
      <c r="E174" s="84" t="str">
        <f t="shared" si="41"/>
        <v>90</v>
      </c>
      <c r="F174" s="39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46">
        <f t="shared" si="22"/>
        <v>2.1666666666666652</v>
      </c>
      <c r="R174" s="81">
        <f t="shared" si="23"/>
        <v>3.8152623506418078E-2</v>
      </c>
      <c r="S174" s="81" t="e" cm="1">
        <f t="array" ref="S174">_xlfn.IFS(
    FALSE, N("Check if X1 shading is ON"),
    $S$48&lt;&gt;"x", NA(),
    FALSE, N("Check if case is 'LEFT' and x axis value less than z score"),
    AND($D$67 = "LEFT", $Q174 &lt; IF($H$67="", 0, $H$67)), $R174,
    FALSE, N("Check if case is 'RIGHT' and x axis value greater than z score"),
    AND($D$67 = "RIGHT", $Q174 &gt; IF($H$67="", 0, $H$67)), $R174,
    FALSE, N("Check if case is 'TWO' and both directions"),
    AND(
        $D$67 = "TWO",
        OR($Q174 &lt; -ABS($H$67), $Q174 &gt; ABS($H$68))
    ), $R174,
    FALSE, N("Default case: Return NA()"),
    TRUE, NA()
)</f>
        <v>#VALUE!</v>
      </c>
      <c r="T174" s="81" t="e" cm="1">
        <f t="array" ref="T174">_xlfn.IFS(
    FALSE, N("Check if X1 shading is ON"),
    $S$48&lt;&gt;"x", NA(),
    FALSE, N("Check if case is 'LEFT' and x axis value less than z score"),
    AND($D$68 = "LEFT", $Q174 &lt; IF($H$68="", 0, $H$68)), $R174,
    FALSE, N("Check if case is 'RIGHT' and x axis value greater than z score"),
    AND($D$68 = "RIGHT", $Q174 &gt; IF($H$68="", 0, $H$68)), $R174,
    FALSE, N("Default case: Return NA()"),
    TRUE, NA()
)</f>
        <v>#N/A</v>
      </c>
      <c r="U174" s="81" t="e" cm="1">
        <f t="array" ref="U174">_xlfn.IFS(
    FALSE, N("Check if X1 shading is ON"),
    $U$48&lt;&gt;"x", NA(),
    FALSE, N("Check if case is 'LEFT' and x axis value less than z score"),
    AND($D$71 = "LEFT", $Q174 &lt; IF($H$71="", 0, $H$71)), $R174,
    FALSE, N("Check if case is 'RIGHT' and x axis value greater than z score"),
    AND($D$71 = "RIGHT", $Q174 &gt; IF($H$71="", 0, $H$71)), $R174,
    FALSE, N("Check if case is 'TWO' and both directions"),
    AND(
        $D$71 = "TWO",
        OR($Q174 &lt; -ABS($H$71), $Q174 &gt; ABS($H$71))
    ), $R174,
    FALSE, N("Default case: Return NA()"),
    TRUE, NA()
)</f>
        <v>#N/A</v>
      </c>
      <c r="V174" s="38"/>
      <c r="W174" s="23">
        <v>0.16666666666666449</v>
      </c>
      <c r="X174" s="23">
        <v>0.27800000000000002</v>
      </c>
      <c r="Y174" s="23">
        <f t="shared" si="28"/>
        <v>0.27800000000000002</v>
      </c>
      <c r="Z174" s="23" t="str">
        <f t="shared" si="29"/>
        <v>x</v>
      </c>
    </row>
    <row r="175" spans="1:26" ht="16" x14ac:dyDescent="0.2">
      <c r="A175" s="39"/>
      <c r="B175" s="23"/>
      <c r="C175" s="23"/>
      <c r="D175" s="39"/>
      <c r="E175" s="39"/>
      <c r="F175" s="39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46">
        <f t="shared" si="22"/>
        <v>2.2083333333333317</v>
      </c>
      <c r="R175" s="81">
        <f t="shared" si="23"/>
        <v>3.4828941387634517E-2</v>
      </c>
      <c r="S175" s="81" t="e" cm="1">
        <f t="array" ref="S175">_xlfn.IFS(
    FALSE, N("Check if X1 shading is ON"),
    $S$48&lt;&gt;"x", NA(),
    FALSE, N("Check if case is 'LEFT' and x axis value less than z score"),
    AND($D$67 = "LEFT", $Q175 &lt; IF($H$67="", 0, $H$67)), $R175,
    FALSE, N("Check if case is 'RIGHT' and x axis value greater than z score"),
    AND($D$67 = "RIGHT", $Q175 &gt; IF($H$67="", 0, $H$67)), $R175,
    FALSE, N("Check if case is 'TWO' and both directions"),
    AND(
        $D$67 = "TWO",
        OR($Q175 &lt; -ABS($H$67), $Q175 &gt; ABS($H$68))
    ), $R175,
    FALSE, N("Default case: Return NA()"),
    TRUE, NA()
)</f>
        <v>#VALUE!</v>
      </c>
      <c r="T175" s="81" t="e" cm="1">
        <f t="array" ref="T175">_xlfn.IFS(
    FALSE, N("Check if X1 shading is ON"),
    $S$48&lt;&gt;"x", NA(),
    FALSE, N("Check if case is 'LEFT' and x axis value less than z score"),
    AND($D$68 = "LEFT", $Q175 &lt; IF($H$68="", 0, $H$68)), $R175,
    FALSE, N("Check if case is 'RIGHT' and x axis value greater than z score"),
    AND($D$68 = "RIGHT", $Q175 &gt; IF($H$68="", 0, $H$68)), $R175,
    FALSE, N("Default case: Return NA()"),
    TRUE, NA()
)</f>
        <v>#N/A</v>
      </c>
      <c r="U175" s="81" t="e" cm="1">
        <f t="array" ref="U175">_xlfn.IFS(
    FALSE, N("Check if X1 shading is ON"),
    $U$48&lt;&gt;"x", NA(),
    FALSE, N("Check if case is 'LEFT' and x axis value less than z score"),
    AND($D$71 = "LEFT", $Q175 &lt; IF($H$71="", 0, $H$71)), $R175,
    FALSE, N("Check if case is 'RIGHT' and x axis value greater than z score"),
    AND($D$71 = "RIGHT", $Q175 &gt; IF($H$71="", 0, $H$71)), $R175,
    FALSE, N("Check if case is 'TWO' and both directions"),
    AND(
        $D$71 = "TWO",
        OR($Q175 &lt; -ABS($H$71), $Q175 &gt; ABS($H$71))
    ), $R175,
    FALSE, N("Default case: Return NA()"),
    TRUE, NA()
)</f>
        <v>#N/A</v>
      </c>
      <c r="V175" s="38"/>
      <c r="W175" s="23">
        <v>0.33333333333333115</v>
      </c>
      <c r="X175" s="23">
        <v>0.27800000000000002</v>
      </c>
      <c r="Y175" s="23">
        <f t="shared" si="28"/>
        <v>0.27800000000000002</v>
      </c>
      <c r="Z175" s="23" t="str">
        <f t="shared" si="29"/>
        <v>x</v>
      </c>
    </row>
    <row r="176" spans="1:26" ht="19" x14ac:dyDescent="0.25">
      <c r="A176" s="78" t="s">
        <v>414</v>
      </c>
      <c r="B176" s="23"/>
      <c r="C176" s="5" t="str">
        <f>$F$66</f>
        <v>σ</v>
      </c>
      <c r="D176" s="110">
        <f>H31</f>
        <v>5</v>
      </c>
      <c r="E176" s="39"/>
      <c r="F176" s="39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46">
        <f t="shared" si="22"/>
        <v>2.2499999999999982</v>
      </c>
      <c r="R176" s="81">
        <f t="shared" si="23"/>
        <v>3.173965183566755E-2</v>
      </c>
      <c r="S176" s="81" t="e" cm="1">
        <f t="array" ref="S176">_xlfn.IFS(
    FALSE, N("Check if X1 shading is ON"),
    $S$48&lt;&gt;"x", NA(),
    FALSE, N("Check if case is 'LEFT' and x axis value less than z score"),
    AND($D$67 = "LEFT", $Q176 &lt; IF($H$67="", 0, $H$67)), $R176,
    FALSE, N("Check if case is 'RIGHT' and x axis value greater than z score"),
    AND($D$67 = "RIGHT", $Q176 &gt; IF($H$67="", 0, $H$67)), $R176,
    FALSE, N("Check if case is 'TWO' and both directions"),
    AND(
        $D$67 = "TWO",
        OR($Q176 &lt; -ABS($H$67), $Q176 &gt; ABS($H$68))
    ), $R176,
    FALSE, N("Default case: Return NA()"),
    TRUE, NA()
)</f>
        <v>#VALUE!</v>
      </c>
      <c r="T176" s="81" t="e" cm="1">
        <f t="array" ref="T176">_xlfn.IFS(
    FALSE, N("Check if X1 shading is ON"),
    $S$48&lt;&gt;"x", NA(),
    FALSE, N("Check if case is 'LEFT' and x axis value less than z score"),
    AND($D$68 = "LEFT", $Q176 &lt; IF($H$68="", 0, $H$68)), $R176,
    FALSE, N("Check if case is 'RIGHT' and x axis value greater than z score"),
    AND($D$68 = "RIGHT", $Q176 &gt; IF($H$68="", 0, $H$68)), $R176,
    FALSE, N("Default case: Return NA()"),
    TRUE, NA()
)</f>
        <v>#N/A</v>
      </c>
      <c r="U176" s="81" t="e" cm="1">
        <f t="array" ref="U176">_xlfn.IFS(
    FALSE, N("Check if X1 shading is ON"),
    $U$48&lt;&gt;"x", NA(),
    FALSE, N("Check if case is 'LEFT' and x axis value less than z score"),
    AND($D$71 = "LEFT", $Q176 &lt; IF($H$71="", 0, $H$71)), $R176,
    FALSE, N("Check if case is 'RIGHT' and x axis value greater than z score"),
    AND($D$71 = "RIGHT", $Q176 &gt; IF($H$71="", 0, $H$71)), $R176,
    FALSE, N("Check if case is 'TWO' and both directions"),
    AND(
        $D$71 = "TWO",
        OR($Q176 &lt; -ABS($H$71), $Q176 &gt; ABS($H$71))
    ), $R176,
    FALSE, N("Default case: Return NA()"),
    TRUE, NA()
)</f>
        <v>#N/A</v>
      </c>
      <c r="V176" s="38"/>
      <c r="W176" s="23">
        <v>0.49999999999999789</v>
      </c>
      <c r="X176" s="23">
        <v>0.27800000000000002</v>
      </c>
      <c r="Y176" s="23">
        <f t="shared" si="28"/>
        <v>0.27800000000000002</v>
      </c>
      <c r="Z176" s="23" t="str">
        <f t="shared" si="29"/>
        <v>x</v>
      </c>
    </row>
    <row r="177" spans="1:26" ht="34" x14ac:dyDescent="0.2">
      <c r="A177" s="44" t="s">
        <v>289</v>
      </c>
      <c r="B177" s="5" t="s">
        <v>290</v>
      </c>
      <c r="C177" s="45" t="str">
        <f>LEFT(A176,6)&amp;" "&amp;$B$67&amp;" axis"</f>
        <v>X3 std normal pop axis</v>
      </c>
      <c r="D177" s="45" t="str">
        <f>$B$62&amp;" stdev y"</f>
        <v>normal pop stdev y</v>
      </c>
      <c r="E177" s="23"/>
      <c r="F177" s="23"/>
      <c r="G177" s="45" t="str">
        <f>$B$67&amp;" stdev labels"</f>
        <v>normal pop stdev labels</v>
      </c>
      <c r="H177" s="38"/>
      <c r="I177" s="38"/>
      <c r="J177" s="38"/>
      <c r="K177" s="38"/>
      <c r="L177" s="38"/>
      <c r="M177" s="38"/>
      <c r="N177" s="38"/>
      <c r="O177" s="38"/>
      <c r="P177" s="38"/>
      <c r="Q177" s="46">
        <f t="shared" si="22"/>
        <v>2.2916666666666647</v>
      </c>
      <c r="R177" s="81">
        <f t="shared" si="23"/>
        <v>2.8874206565747504E-2</v>
      </c>
      <c r="S177" s="81" t="e" cm="1">
        <f t="array" ref="S177">_xlfn.IFS(
    FALSE, N("Check if X1 shading is ON"),
    $S$48&lt;&gt;"x", NA(),
    FALSE, N("Check if case is 'LEFT' and x axis value less than z score"),
    AND($D$67 = "LEFT", $Q177 &lt; IF($H$67="", 0, $H$67)), $R177,
    FALSE, N("Check if case is 'RIGHT' and x axis value greater than z score"),
    AND($D$67 = "RIGHT", $Q177 &gt; IF($H$67="", 0, $H$67)), $R177,
    FALSE, N("Check if case is 'TWO' and both directions"),
    AND(
        $D$67 = "TWO",
        OR($Q177 &lt; -ABS($H$67), $Q177 &gt; ABS($H$68))
    ), $R177,
    FALSE, N("Default case: Return NA()"),
    TRUE, NA()
)</f>
        <v>#VALUE!</v>
      </c>
      <c r="T177" s="81" t="e" cm="1">
        <f t="array" ref="T177">_xlfn.IFS(
    FALSE, N("Check if X1 shading is ON"),
    $S$48&lt;&gt;"x", NA(),
    FALSE, N("Check if case is 'LEFT' and x axis value less than z score"),
    AND($D$68 = "LEFT", $Q177 &lt; IF($H$68="", 0, $H$68)), $R177,
    FALSE, N("Check if case is 'RIGHT' and x axis value greater than z score"),
    AND($D$68 = "RIGHT", $Q177 &gt; IF($H$68="", 0, $H$68)), $R177,
    FALSE, N("Default case: Return NA()"),
    TRUE, NA()
)</f>
        <v>#N/A</v>
      </c>
      <c r="U177" s="81" t="e" cm="1">
        <f t="array" ref="U177">_xlfn.IFS(
    FALSE, N("Check if X1 shading is ON"),
    $U$48&lt;&gt;"x", NA(),
    FALSE, N("Check if case is 'LEFT' and x axis value less than z score"),
    AND($D$71 = "LEFT", $Q177 &lt; IF($H$71="", 0, $H$71)), $R177,
    FALSE, N("Check if case is 'RIGHT' and x axis value greater than z score"),
    AND($D$71 = "RIGHT", $Q177 &gt; IF($H$71="", 0, $H$71)), $R177,
    FALSE, N("Check if case is 'TWO' and both directions"),
    AND(
        $D$71 = "TWO",
        OR($Q177 &lt; -ABS($H$71), $Q177 &gt; ABS($H$71))
    ), $R177,
    FALSE, N("Default case: Return NA()"),
    TRUE, NA()
)</f>
        <v>#N/A</v>
      </c>
      <c r="V177" s="38"/>
      <c r="W177" s="23">
        <v>0.66666666666666441</v>
      </c>
      <c r="X177" s="23">
        <v>0.27800000000000002</v>
      </c>
      <c r="Y177" s="23">
        <f t="shared" si="28"/>
        <v>0.27800000000000002</v>
      </c>
      <c r="Z177" s="23" t="str">
        <f t="shared" si="29"/>
        <v>x</v>
      </c>
    </row>
    <row r="178" spans="1:26" ht="16" x14ac:dyDescent="0.2">
      <c r="A178" s="39">
        <f>L60</f>
        <v>0</v>
      </c>
      <c r="B178" s="23">
        <f>B167+0.03</f>
        <v>-0.17</v>
      </c>
      <c r="C178" s="39">
        <f>C157</f>
        <v>-4</v>
      </c>
      <c r="D178" s="39" t="e">
        <f>IF(
    A178="x",
    B178,
    NA()
)</f>
        <v>#N/A</v>
      </c>
      <c r="E178" s="16"/>
      <c r="F178" s="108">
        <f>D176</f>
        <v>5</v>
      </c>
      <c r="G178" s="84" t="str">
        <f>IF($F$67 = "", "",
    C176&amp;" = "&amp;TEXT(F178,
        IF($L$62 = 0,
            "#,##0;-#,##0;0",
            "#,##0." &amp; REPT("0", $L$62) &amp; ";-#,##0." &amp; REPT("0", $L$62) &amp; ";0"
        )
    )
)</f>
        <v>σ = 5</v>
      </c>
      <c r="H178" s="38"/>
      <c r="I178" s="38"/>
      <c r="J178" s="38"/>
      <c r="K178" s="38"/>
      <c r="L178" s="38"/>
      <c r="M178" s="38"/>
      <c r="N178" s="38"/>
      <c r="O178" s="38"/>
      <c r="P178" s="38"/>
      <c r="Q178" s="46">
        <f t="shared" si="22"/>
        <v>2.3333333333333313</v>
      </c>
      <c r="R178" s="81">
        <f t="shared" si="23"/>
        <v>2.6221889093709622E-2</v>
      </c>
      <c r="S178" s="81" t="e" cm="1">
        <f t="array" ref="S178">_xlfn.IFS(
    FALSE, N("Check if X1 shading is ON"),
    $S$48&lt;&gt;"x", NA(),
    FALSE, N("Check if case is 'LEFT' and x axis value less than z score"),
    AND($D$67 = "LEFT", $Q178 &lt; IF($H$67="", 0, $H$67)), $R178,
    FALSE, N("Check if case is 'RIGHT' and x axis value greater than z score"),
    AND($D$67 = "RIGHT", $Q178 &gt; IF($H$67="", 0, $H$67)), $R178,
    FALSE, N("Check if case is 'TWO' and both directions"),
    AND(
        $D$67 = "TWO",
        OR($Q178 &lt; -ABS($H$67), $Q178 &gt; ABS($H$68))
    ), $R178,
    FALSE, N("Default case: Return NA()"),
    TRUE, NA()
)</f>
        <v>#VALUE!</v>
      </c>
      <c r="T178" s="81" t="e" cm="1">
        <f t="array" ref="T178">_xlfn.IFS(
    FALSE, N("Check if X1 shading is ON"),
    $S$48&lt;&gt;"x", NA(),
    FALSE, N("Check if case is 'LEFT' and x axis value less than z score"),
    AND($D$68 = "LEFT", $Q178 &lt; IF($H$68="", 0, $H$68)), $R178,
    FALSE, N("Check if case is 'RIGHT' and x axis value greater than z score"),
    AND($D$68 = "RIGHT", $Q178 &gt; IF($H$68="", 0, $H$68)), $R178,
    FALSE, N("Default case: Return NA()"),
    TRUE, NA()
)</f>
        <v>#N/A</v>
      </c>
      <c r="U178" s="81" t="e" cm="1">
        <f t="array" ref="U178">_xlfn.IFS(
    FALSE, N("Check if X1 shading is ON"),
    $U$48&lt;&gt;"x", NA(),
    FALSE, N("Check if case is 'LEFT' and x axis value less than z score"),
    AND($D$71 = "LEFT", $Q178 &lt; IF($H$71="", 0, $H$71)), $R178,
    FALSE, N("Check if case is 'RIGHT' and x axis value greater than z score"),
    AND($D$71 = "RIGHT", $Q178 &gt; IF($H$71="", 0, $H$71)), $R178,
    FALSE, N("Check if case is 'TWO' and both directions"),
    AND(
        $D$71 = "TWO",
        OR($Q178 &lt; -ABS($H$71), $Q178 &gt; ABS($H$71))
    ), $R178,
    FALSE, N("Default case: Return NA()"),
    TRUE, NA()
)</f>
        <v>#N/A</v>
      </c>
      <c r="V178" s="38"/>
      <c r="W178" s="23">
        <v>-0.66666666666666874</v>
      </c>
      <c r="X178" s="23">
        <v>0.30199999999999999</v>
      </c>
      <c r="Y178" s="23">
        <f t="shared" si="28"/>
        <v>0.30199999999999999</v>
      </c>
      <c r="Z178" s="23" t="str">
        <f t="shared" si="29"/>
        <v>x</v>
      </c>
    </row>
    <row r="179" spans="1:26" ht="16" x14ac:dyDescent="0.2">
      <c r="A179" s="39"/>
      <c r="B179" s="23"/>
      <c r="C179" s="39">
        <f t="shared" ref="C179:C184" si="42">C158</f>
        <v>-3</v>
      </c>
      <c r="D179" s="39" t="e">
        <f>D178</f>
        <v>#N/A</v>
      </c>
      <c r="E179" s="23">
        <v>-3</v>
      </c>
      <c r="F179" s="109">
        <f>E179*$D$176</f>
        <v>-15</v>
      </c>
      <c r="G179" s="84" t="str">
        <f t="shared" ref="G179:G185" si="43">IF($F$67 = "", "",
    TEXT(F179,
        IF($L$62 = 0,
            "+#,##0;-#,##0;0",
            "+#,##0." &amp; REPT("0", $L$62) &amp; ";-#,##0." &amp; REPT("0", $L$62) &amp; ";0"
        )
    )
)</f>
        <v>-15</v>
      </c>
      <c r="H179" s="38"/>
      <c r="I179" s="38"/>
      <c r="J179" s="38"/>
      <c r="K179" s="38"/>
      <c r="L179" s="38"/>
      <c r="M179" s="38"/>
      <c r="N179" s="38"/>
      <c r="O179" s="38"/>
      <c r="P179" s="38"/>
      <c r="Q179" s="46">
        <f t="shared" ref="Q179:Q194" si="44">Q178+$P$52</f>
        <v>2.3749999999999978</v>
      </c>
      <c r="R179" s="81">
        <f t="shared" ref="R179:R194" si="45">IF(
    LEFT($B$67,1) ="T",
    _xlfn.T.DIST(Q179, $A$67-1, FALSE),
    _xlfn.NORM.S.DIST(Q179, FALSE)
)</f>
        <v>2.3771900829913931E-2</v>
      </c>
      <c r="S179" s="81" t="e" cm="1">
        <f t="array" ref="S179">_xlfn.IFS(
    FALSE, N("Check if X1 shading is ON"),
    $S$48&lt;&gt;"x", NA(),
    FALSE, N("Check if case is 'LEFT' and x axis value less than z score"),
    AND($D$67 = "LEFT", $Q179 &lt; IF($H$67="", 0, $H$67)), $R179,
    FALSE, N("Check if case is 'RIGHT' and x axis value greater than z score"),
    AND($D$67 = "RIGHT", $Q179 &gt; IF($H$67="", 0, $H$67)), $R179,
    FALSE, N("Check if case is 'TWO' and both directions"),
    AND(
        $D$67 = "TWO",
        OR($Q179 &lt; -ABS($H$67), $Q179 &gt; ABS($H$68))
    ), $R179,
    FALSE, N("Default case: Return NA()"),
    TRUE, NA()
)</f>
        <v>#VALUE!</v>
      </c>
      <c r="T179" s="81" t="e" cm="1">
        <f t="array" ref="T179">_xlfn.IFS(
    FALSE, N("Check if X1 shading is ON"),
    $S$48&lt;&gt;"x", NA(),
    FALSE, N("Check if case is 'LEFT' and x axis value less than z score"),
    AND($D$68 = "LEFT", $Q179 &lt; IF($H$68="", 0, $H$68)), $R179,
    FALSE, N("Check if case is 'RIGHT' and x axis value greater than z score"),
    AND($D$68 = "RIGHT", $Q179 &gt; IF($H$68="", 0, $H$68)), $R179,
    FALSE, N("Default case: Return NA()"),
    TRUE, NA()
)</f>
        <v>#N/A</v>
      </c>
      <c r="U179" s="81" t="e" cm="1">
        <f t="array" ref="U179">_xlfn.IFS(
    FALSE, N("Check if X1 shading is ON"),
    $U$48&lt;&gt;"x", NA(),
    FALSE, N("Check if case is 'LEFT' and x axis value less than z score"),
    AND($D$71 = "LEFT", $Q179 &lt; IF($H$71="", 0, $H$71)), $R179,
    FALSE, N("Check if case is 'RIGHT' and x axis value greater than z score"),
    AND($D$71 = "RIGHT", $Q179 &gt; IF($H$71="", 0, $H$71)), $R179,
    FALSE, N("Check if case is 'TWO' and both directions"),
    AND(
        $D$71 = "TWO",
        OR($Q179 &lt; -ABS($H$71), $Q179 &gt; ABS($H$71))
    ), $R179,
    FALSE, N("Default case: Return NA()"),
    TRUE, NA()
)</f>
        <v>#N/A</v>
      </c>
      <c r="V179" s="38"/>
      <c r="W179" s="23">
        <v>-0.50000000000000222</v>
      </c>
      <c r="X179" s="23">
        <v>0.30199999999999999</v>
      </c>
      <c r="Y179" s="23">
        <f t="shared" si="28"/>
        <v>0.30199999999999999</v>
      </c>
      <c r="Z179" s="23" t="str">
        <f t="shared" si="29"/>
        <v>x</v>
      </c>
    </row>
    <row r="180" spans="1:26" ht="16" x14ac:dyDescent="0.2">
      <c r="A180" s="39"/>
      <c r="B180" s="23"/>
      <c r="C180" s="39">
        <f t="shared" si="42"/>
        <v>-2</v>
      </c>
      <c r="D180" s="39" t="e">
        <f t="shared" ref="D180:D185" si="46">D179</f>
        <v>#N/A</v>
      </c>
      <c r="E180" s="23">
        <v>-2</v>
      </c>
      <c r="F180" s="109">
        <f t="shared" ref="F180:F185" si="47">E180*$D$176</f>
        <v>-10</v>
      </c>
      <c r="G180" s="84" t="str">
        <f t="shared" si="43"/>
        <v>-10</v>
      </c>
      <c r="H180" s="38"/>
      <c r="I180" s="38"/>
      <c r="J180" s="38"/>
      <c r="K180" s="38"/>
      <c r="L180" s="38"/>
      <c r="M180" s="38"/>
      <c r="N180" s="38"/>
      <c r="O180" s="38"/>
      <c r="P180" s="38"/>
      <c r="Q180" s="46">
        <f t="shared" si="44"/>
        <v>2.4166666666666643</v>
      </c>
      <c r="R180" s="81">
        <f t="shared" si="45"/>
        <v>2.1513440016773775E-2</v>
      </c>
      <c r="S180" s="81" cm="1">
        <f t="array" ref="S180">_xlfn.IFS(
    FALSE, N("Check if X1 shading is ON"),
    $S$48&lt;&gt;"x", NA(),
    FALSE, N("Check if case is 'LEFT' and x axis value less than z score"),
    AND($D$67 = "LEFT", $Q180 &lt; IF($H$67="", 0, $H$67)), $R180,
    FALSE, N("Check if case is 'RIGHT' and x axis value greater than z score"),
    AND($D$67 = "RIGHT", $Q180 &gt; IF($H$67="", 0, $H$67)), $R180,
    FALSE, N("Check if case is 'TWO' and both directions"),
    AND(
        $D$67 = "TWO",
        OR($Q180 &lt; -ABS($H$67), $Q180 &gt; ABS($H$68))
    ), $R180,
    FALSE, N("Default case: Return NA()"),
    TRUE, NA()
)</f>
        <v>2.1513440016773775E-2</v>
      </c>
      <c r="T180" s="81" t="e" cm="1">
        <f t="array" ref="T180">_xlfn.IFS(
    FALSE, N("Check if X1 shading is ON"),
    $S$48&lt;&gt;"x", NA(),
    FALSE, N("Check if case is 'LEFT' and x axis value less than z score"),
    AND($D$68 = "LEFT", $Q180 &lt; IF($H$68="", 0, $H$68)), $R180,
    FALSE, N("Check if case is 'RIGHT' and x axis value greater than z score"),
    AND($D$68 = "RIGHT", $Q180 &gt; IF($H$68="", 0, $H$68)), $R180,
    FALSE, N("Default case: Return NA()"),
    TRUE, NA()
)</f>
        <v>#N/A</v>
      </c>
      <c r="U180" s="81" t="e" cm="1">
        <f t="array" ref="U180">_xlfn.IFS(
    FALSE, N("Check if X1 shading is ON"),
    $U$48&lt;&gt;"x", NA(),
    FALSE, N("Check if case is 'LEFT' and x axis value less than z score"),
    AND($D$71 = "LEFT", $Q180 &lt; IF($H$71="", 0, $H$71)), $R180,
    FALSE, N("Check if case is 'RIGHT' and x axis value greater than z score"),
    AND($D$71 = "RIGHT", $Q180 &gt; IF($H$71="", 0, $H$71)), $R180,
    FALSE, N("Check if case is 'TWO' and both directions"),
    AND(
        $D$71 = "TWO",
        OR($Q180 &lt; -ABS($H$71), $Q180 &gt; ABS($H$71))
    ), $R180,
    FALSE, N("Default case: Return NA()"),
    TRUE, NA()
)</f>
        <v>#N/A</v>
      </c>
      <c r="V180" s="38"/>
      <c r="W180" s="23">
        <v>-0.33333333333333548</v>
      </c>
      <c r="X180" s="23">
        <v>0.30199999999999999</v>
      </c>
      <c r="Y180" s="23">
        <f t="shared" si="28"/>
        <v>0.30199999999999999</v>
      </c>
      <c r="Z180" s="23" t="str">
        <f t="shared" si="29"/>
        <v>x</v>
      </c>
    </row>
    <row r="181" spans="1:26" ht="16" x14ac:dyDescent="0.2">
      <c r="A181" s="39"/>
      <c r="B181" s="23"/>
      <c r="C181" s="39">
        <f t="shared" si="42"/>
        <v>-1</v>
      </c>
      <c r="D181" s="39" t="e">
        <f t="shared" si="46"/>
        <v>#N/A</v>
      </c>
      <c r="E181" s="23">
        <v>-1</v>
      </c>
      <c r="F181" s="109">
        <f t="shared" si="47"/>
        <v>-5</v>
      </c>
      <c r="G181" s="84" t="str">
        <f t="shared" si="43"/>
        <v>-5</v>
      </c>
      <c r="H181" s="38"/>
      <c r="I181" s="38"/>
      <c r="J181" s="38"/>
      <c r="K181" s="38"/>
      <c r="L181" s="38"/>
      <c r="M181" s="38"/>
      <c r="N181" s="38"/>
      <c r="O181" s="38"/>
      <c r="P181" s="38"/>
      <c r="Q181" s="46">
        <f t="shared" si="44"/>
        <v>2.4583333333333308</v>
      </c>
      <c r="R181" s="81">
        <f t="shared" si="45"/>
        <v>1.9435773384265099E-2</v>
      </c>
      <c r="S181" s="81" cm="1">
        <f t="array" ref="S181">_xlfn.IFS(
    FALSE, N("Check if X1 shading is ON"),
    $S$48&lt;&gt;"x", NA(),
    FALSE, N("Check if case is 'LEFT' and x axis value less than z score"),
    AND($D$67 = "LEFT", $Q181 &lt; IF($H$67="", 0, $H$67)), $R181,
    FALSE, N("Check if case is 'RIGHT' and x axis value greater than z score"),
    AND($D$67 = "RIGHT", $Q181 &gt; IF($H$67="", 0, $H$67)), $R181,
    FALSE, N("Check if case is 'TWO' and both directions"),
    AND(
        $D$67 = "TWO",
        OR($Q181 &lt; -ABS($H$67), $Q181 &gt; ABS($H$68))
    ), $R181,
    FALSE, N("Default case: Return NA()"),
    TRUE, NA()
)</f>
        <v>1.9435773384265099E-2</v>
      </c>
      <c r="T181" s="81" t="e" cm="1">
        <f t="array" ref="T181">_xlfn.IFS(
    FALSE, N("Check if X1 shading is ON"),
    $S$48&lt;&gt;"x", NA(),
    FALSE, N("Check if case is 'LEFT' and x axis value less than z score"),
    AND($D$68 = "LEFT", $Q181 &lt; IF($H$68="", 0, $H$68)), $R181,
    FALSE, N("Check if case is 'RIGHT' and x axis value greater than z score"),
    AND($D$68 = "RIGHT", $Q181 &gt; IF($H$68="", 0, $H$68)), $R181,
    FALSE, N("Default case: Return NA()"),
    TRUE, NA()
)</f>
        <v>#N/A</v>
      </c>
      <c r="U181" s="81" t="e" cm="1">
        <f t="array" ref="U181">_xlfn.IFS(
    FALSE, N("Check if X1 shading is ON"),
    $U$48&lt;&gt;"x", NA(),
    FALSE, N("Check if case is 'LEFT' and x axis value less than z score"),
    AND($D$71 = "LEFT", $Q181 &lt; IF($H$71="", 0, $H$71)), $R181,
    FALSE, N("Check if case is 'RIGHT' and x axis value greater than z score"),
    AND($D$71 = "RIGHT", $Q181 &gt; IF($H$71="", 0, $H$71)), $R181,
    FALSE, N("Check if case is 'TWO' and both directions"),
    AND(
        $D$71 = "TWO",
        OR($Q181 &lt; -ABS($H$71), $Q181 &gt; ABS($H$71))
    ), $R181,
    FALSE, N("Default case: Return NA()"),
    TRUE, NA()
)</f>
        <v>#N/A</v>
      </c>
      <c r="V181" s="38"/>
      <c r="W181" s="23">
        <v>-0.16666666666666879</v>
      </c>
      <c r="X181" s="23">
        <v>0.30199999999999999</v>
      </c>
      <c r="Y181" s="23">
        <f t="shared" si="28"/>
        <v>0.30199999999999999</v>
      </c>
      <c r="Z181" s="23" t="str">
        <f t="shared" si="29"/>
        <v>x</v>
      </c>
    </row>
    <row r="182" spans="1:26" ht="16" x14ac:dyDescent="0.2">
      <c r="A182" s="39"/>
      <c r="B182" s="23"/>
      <c r="C182" s="39">
        <f t="shared" si="42"/>
        <v>0</v>
      </c>
      <c r="D182" s="39" t="e">
        <f t="shared" si="46"/>
        <v>#N/A</v>
      </c>
      <c r="E182" s="48">
        <v>0</v>
      </c>
      <c r="F182" s="109">
        <f t="shared" si="47"/>
        <v>0</v>
      </c>
      <c r="G182" s="84" t="str">
        <f t="shared" si="43"/>
        <v>0</v>
      </c>
      <c r="H182" s="38"/>
      <c r="I182" s="38"/>
      <c r="J182" s="38"/>
      <c r="K182" s="38"/>
      <c r="L182" s="38"/>
      <c r="M182" s="38"/>
      <c r="N182" s="38"/>
      <c r="O182" s="38"/>
      <c r="P182" s="38"/>
      <c r="Q182" s="46">
        <f t="shared" si="44"/>
        <v>2.4999999999999973</v>
      </c>
      <c r="R182" s="81">
        <f t="shared" si="45"/>
        <v>1.7528300493568655E-2</v>
      </c>
      <c r="S182" s="81" cm="1">
        <f t="array" ref="S182">_xlfn.IFS(
    FALSE, N("Check if X1 shading is ON"),
    $S$48&lt;&gt;"x", NA(),
    FALSE, N("Check if case is 'LEFT' and x axis value less than z score"),
    AND($D$67 = "LEFT", $Q182 &lt; IF($H$67="", 0, $H$67)), $R182,
    FALSE, N("Check if case is 'RIGHT' and x axis value greater than z score"),
    AND($D$67 = "RIGHT", $Q182 &gt; IF($H$67="", 0, $H$67)), $R182,
    FALSE, N("Check if case is 'TWO' and both directions"),
    AND(
        $D$67 = "TWO",
        OR($Q182 &lt; -ABS($H$67), $Q182 &gt; ABS($H$68))
    ), $R182,
    FALSE, N("Default case: Return NA()"),
    TRUE, NA()
)</f>
        <v>1.7528300493568655E-2</v>
      </c>
      <c r="T182" s="81" t="e" cm="1">
        <f t="array" ref="T182">_xlfn.IFS(
    FALSE, N("Check if X1 shading is ON"),
    $S$48&lt;&gt;"x", NA(),
    FALSE, N("Check if case is 'LEFT' and x axis value less than z score"),
    AND($D$68 = "LEFT", $Q182 &lt; IF($H$68="", 0, $H$68)), $R182,
    FALSE, N("Check if case is 'RIGHT' and x axis value greater than z score"),
    AND($D$68 = "RIGHT", $Q182 &gt; IF($H$68="", 0, $H$68)), $R182,
    FALSE, N("Default case: Return NA()"),
    TRUE, NA()
)</f>
        <v>#N/A</v>
      </c>
      <c r="U182" s="81" t="e" cm="1">
        <f t="array" ref="U182">_xlfn.IFS(
    FALSE, N("Check if X1 shading is ON"),
    $U$48&lt;&gt;"x", NA(),
    FALSE, N("Check if case is 'LEFT' and x axis value less than z score"),
    AND($D$71 = "LEFT", $Q182 &lt; IF($H$71="", 0, $H$71)), $R182,
    FALSE, N("Check if case is 'RIGHT' and x axis value greater than z score"),
    AND($D$71 = "RIGHT", $Q182 &gt; IF($H$71="", 0, $H$71)), $R182,
    FALSE, N("Check if case is 'TWO' and both directions"),
    AND(
        $D$71 = "TWO",
        OR($Q182 &lt; -ABS($H$71), $Q182 &gt; ABS($H$71))
    ), $R182,
    FALSE, N("Default case: Return NA()"),
    TRUE, NA()
)</f>
        <v>#N/A</v>
      </c>
      <c r="V182" s="38"/>
      <c r="W182" s="23">
        <v>0.16666666666666449</v>
      </c>
      <c r="X182" s="23">
        <v>0.30199999999999999</v>
      </c>
      <c r="Y182" s="23">
        <f t="shared" si="28"/>
        <v>0.30199999999999999</v>
      </c>
      <c r="Z182" s="23" t="str">
        <f t="shared" si="29"/>
        <v>x</v>
      </c>
    </row>
    <row r="183" spans="1:26" ht="16" x14ac:dyDescent="0.2">
      <c r="A183" s="39"/>
      <c r="B183" s="23"/>
      <c r="C183" s="39">
        <f t="shared" si="42"/>
        <v>1</v>
      </c>
      <c r="D183" s="39" t="e">
        <f t="shared" si="46"/>
        <v>#N/A</v>
      </c>
      <c r="E183" s="48">
        <v>1</v>
      </c>
      <c r="F183" s="109">
        <f t="shared" si="47"/>
        <v>5</v>
      </c>
      <c r="G183" s="84" t="str">
        <f t="shared" si="43"/>
        <v>+5</v>
      </c>
      <c r="H183" s="38"/>
      <c r="I183" s="38"/>
      <c r="J183" s="38"/>
      <c r="K183" s="38"/>
      <c r="L183" s="38"/>
      <c r="M183" s="38"/>
      <c r="N183" s="38"/>
      <c r="O183" s="38"/>
      <c r="P183" s="38"/>
      <c r="Q183" s="46">
        <f t="shared" si="44"/>
        <v>2.5416666666666639</v>
      </c>
      <c r="R183" s="81">
        <f t="shared" si="45"/>
        <v>1.5780610826231976E-2</v>
      </c>
      <c r="S183" s="81" cm="1">
        <f t="array" ref="S183">_xlfn.IFS(
    FALSE, N("Check if X1 shading is ON"),
    $S$48&lt;&gt;"x", NA(),
    FALSE, N("Check if case is 'LEFT' and x axis value less than z score"),
    AND($D$67 = "LEFT", $Q183 &lt; IF($H$67="", 0, $H$67)), $R183,
    FALSE, N("Check if case is 'RIGHT' and x axis value greater than z score"),
    AND($D$67 = "RIGHT", $Q183 &gt; IF($H$67="", 0, $H$67)), $R183,
    FALSE, N("Check if case is 'TWO' and both directions"),
    AND(
        $D$67 = "TWO",
        OR($Q183 &lt; -ABS($H$67), $Q183 &gt; ABS($H$68))
    ), $R183,
    FALSE, N("Default case: Return NA()"),
    TRUE, NA()
)</f>
        <v>1.5780610826231976E-2</v>
      </c>
      <c r="T183" s="81" t="e" cm="1">
        <f t="array" ref="T183">_xlfn.IFS(
    FALSE, N("Check if X1 shading is ON"),
    $S$48&lt;&gt;"x", NA(),
    FALSE, N("Check if case is 'LEFT' and x axis value less than z score"),
    AND($D$68 = "LEFT", $Q183 &lt; IF($H$68="", 0, $H$68)), $R183,
    FALSE, N("Check if case is 'RIGHT' and x axis value greater than z score"),
    AND($D$68 = "RIGHT", $Q183 &gt; IF($H$68="", 0, $H$68)), $R183,
    FALSE, N("Default case: Return NA()"),
    TRUE, NA()
)</f>
        <v>#N/A</v>
      </c>
      <c r="U183" s="81" t="e" cm="1">
        <f t="array" ref="U183">_xlfn.IFS(
    FALSE, N("Check if X1 shading is ON"),
    $U$48&lt;&gt;"x", NA(),
    FALSE, N("Check if case is 'LEFT' and x axis value less than z score"),
    AND($D$71 = "LEFT", $Q183 &lt; IF($H$71="", 0, $H$71)), $R183,
    FALSE, N("Check if case is 'RIGHT' and x axis value greater than z score"),
    AND($D$71 = "RIGHT", $Q183 &gt; IF($H$71="", 0, $H$71)), $R183,
    FALSE, N("Check if case is 'TWO' and both directions"),
    AND(
        $D$71 = "TWO",
        OR($Q183 &lt; -ABS($H$71), $Q183 &gt; ABS($H$71))
    ), $R183,
    FALSE, N("Default case: Return NA()"),
    TRUE, NA()
)</f>
        <v>#N/A</v>
      </c>
      <c r="V183" s="38"/>
      <c r="W183" s="23">
        <v>0.33333333333333115</v>
      </c>
      <c r="X183" s="23">
        <v>0.30199999999999999</v>
      </c>
      <c r="Y183" s="23">
        <f t="shared" si="28"/>
        <v>0.30199999999999999</v>
      </c>
      <c r="Z183" s="23" t="str">
        <f t="shared" si="29"/>
        <v>x</v>
      </c>
    </row>
    <row r="184" spans="1:26" ht="16" x14ac:dyDescent="0.2">
      <c r="A184" s="39"/>
      <c r="B184" s="23"/>
      <c r="C184" s="39">
        <f t="shared" si="42"/>
        <v>2</v>
      </c>
      <c r="D184" s="39" t="e">
        <f t="shared" si="46"/>
        <v>#N/A</v>
      </c>
      <c r="E184" s="48">
        <v>2</v>
      </c>
      <c r="F184" s="109">
        <f t="shared" si="47"/>
        <v>10</v>
      </c>
      <c r="G184" s="84" t="str">
        <f t="shared" si="43"/>
        <v>+10</v>
      </c>
      <c r="H184" s="38"/>
      <c r="I184" s="38"/>
      <c r="J184" s="38"/>
      <c r="K184" s="38"/>
      <c r="L184" s="38"/>
      <c r="M184" s="38"/>
      <c r="N184" s="38"/>
      <c r="O184" s="38"/>
      <c r="P184" s="38"/>
      <c r="Q184" s="46">
        <f t="shared" si="44"/>
        <v>2.5833333333333304</v>
      </c>
      <c r="R184" s="81">
        <f t="shared" si="45"/>
        <v>1.4182533754437414E-2</v>
      </c>
      <c r="S184" s="81" cm="1">
        <f t="array" ref="S184">_xlfn.IFS(
    FALSE, N("Check if X1 shading is ON"),
    $S$48&lt;&gt;"x", NA(),
    FALSE, N("Check if case is 'LEFT' and x axis value less than z score"),
    AND($D$67 = "LEFT", $Q184 &lt; IF($H$67="", 0, $H$67)), $R184,
    FALSE, N("Check if case is 'RIGHT' and x axis value greater than z score"),
    AND($D$67 = "RIGHT", $Q184 &gt; IF($H$67="", 0, $H$67)), $R184,
    FALSE, N("Check if case is 'TWO' and both directions"),
    AND(
        $D$67 = "TWO",
        OR($Q184 &lt; -ABS($H$67), $Q184 &gt; ABS($H$68))
    ), $R184,
    FALSE, N("Default case: Return NA()"),
    TRUE, NA()
)</f>
        <v>1.4182533754437414E-2</v>
      </c>
      <c r="T184" s="81" t="e" cm="1">
        <f t="array" ref="T184">_xlfn.IFS(
    FALSE, N("Check if X1 shading is ON"),
    $S$48&lt;&gt;"x", NA(),
    FALSE, N("Check if case is 'LEFT' and x axis value less than z score"),
    AND($D$68 = "LEFT", $Q184 &lt; IF($H$68="", 0, $H$68)), $R184,
    FALSE, N("Check if case is 'RIGHT' and x axis value greater than z score"),
    AND($D$68 = "RIGHT", $Q184 &gt; IF($H$68="", 0, $H$68)), $R184,
    FALSE, N("Default case: Return NA()"),
    TRUE, NA()
)</f>
        <v>#N/A</v>
      </c>
      <c r="U184" s="81" t="e" cm="1">
        <f t="array" ref="U184">_xlfn.IFS(
    FALSE, N("Check if X1 shading is ON"),
    $U$48&lt;&gt;"x", NA(),
    FALSE, N("Check if case is 'LEFT' and x axis value less than z score"),
    AND($D$71 = "LEFT", $Q184 &lt; IF($H$71="", 0, $H$71)), $R184,
    FALSE, N("Check if case is 'RIGHT' and x axis value greater than z score"),
    AND($D$71 = "RIGHT", $Q184 &gt; IF($H$71="", 0, $H$71)), $R184,
    FALSE, N("Check if case is 'TWO' and both directions"),
    AND(
        $D$71 = "TWO",
        OR($Q184 &lt; -ABS($H$71), $Q184 &gt; ABS($H$71))
    ), $R184,
    FALSE, N("Default case: Return NA()"),
    TRUE, NA()
)</f>
        <v>#N/A</v>
      </c>
      <c r="V184" s="38"/>
      <c r="W184" s="23">
        <v>0.49999999999999789</v>
      </c>
      <c r="X184" s="23">
        <v>0.30199999999999999</v>
      </c>
      <c r="Y184" s="23">
        <f t="shared" si="28"/>
        <v>0.30199999999999999</v>
      </c>
      <c r="Z184" s="23" t="str">
        <f t="shared" si="29"/>
        <v>x</v>
      </c>
    </row>
    <row r="185" spans="1:26" ht="16" x14ac:dyDescent="0.2">
      <c r="A185" s="39"/>
      <c r="B185" s="23"/>
      <c r="C185" s="39">
        <f>C164</f>
        <v>3</v>
      </c>
      <c r="D185" s="39" t="e">
        <f t="shared" si="46"/>
        <v>#N/A</v>
      </c>
      <c r="E185" s="48">
        <v>3</v>
      </c>
      <c r="F185" s="109">
        <f t="shared" si="47"/>
        <v>15</v>
      </c>
      <c r="G185" s="84" t="str">
        <f t="shared" si="43"/>
        <v>+15</v>
      </c>
      <c r="H185" s="38"/>
      <c r="I185" s="38"/>
      <c r="J185" s="38"/>
      <c r="K185" s="38"/>
      <c r="L185" s="38"/>
      <c r="M185" s="38"/>
      <c r="N185" s="38"/>
      <c r="O185" s="38"/>
      <c r="P185" s="38"/>
      <c r="Q185" s="46">
        <f t="shared" si="44"/>
        <v>2.6249999999999969</v>
      </c>
      <c r="R185" s="81">
        <f t="shared" si="45"/>
        <v>1.2724181596831535E-2</v>
      </c>
      <c r="S185" s="81" cm="1">
        <f t="array" ref="S185">_xlfn.IFS(
    FALSE, N("Check if X1 shading is ON"),
    $S$48&lt;&gt;"x", NA(),
    FALSE, N("Check if case is 'LEFT' and x axis value less than z score"),
    AND($D$67 = "LEFT", $Q185 &lt; IF($H$67="", 0, $H$67)), $R185,
    FALSE, N("Check if case is 'RIGHT' and x axis value greater than z score"),
    AND($D$67 = "RIGHT", $Q185 &gt; IF($H$67="", 0, $H$67)), $R185,
    FALSE, N("Check if case is 'TWO' and both directions"),
    AND(
        $D$67 = "TWO",
        OR($Q185 &lt; -ABS($H$67), $Q185 &gt; ABS($H$68))
    ), $R185,
    FALSE, N("Default case: Return NA()"),
    TRUE, NA()
)</f>
        <v>1.2724181596831535E-2</v>
      </c>
      <c r="T185" s="81" t="e" cm="1">
        <f t="array" ref="T185">_xlfn.IFS(
    FALSE, N("Check if X1 shading is ON"),
    $S$48&lt;&gt;"x", NA(),
    FALSE, N("Check if case is 'LEFT' and x axis value less than z score"),
    AND($D$68 = "LEFT", $Q185 &lt; IF($H$68="", 0, $H$68)), $R185,
    FALSE, N("Check if case is 'RIGHT' and x axis value greater than z score"),
    AND($D$68 = "RIGHT", $Q185 &gt; IF($H$68="", 0, $H$68)), $R185,
    FALSE, N("Default case: Return NA()"),
    TRUE, NA()
)</f>
        <v>#N/A</v>
      </c>
      <c r="U185" s="81" t="e" cm="1">
        <f t="array" ref="U185">_xlfn.IFS(
    FALSE, N("Check if X1 shading is ON"),
    $U$48&lt;&gt;"x", NA(),
    FALSE, N("Check if case is 'LEFT' and x axis value less than z score"),
    AND($D$71 = "LEFT", $Q185 &lt; IF($H$71="", 0, $H$71)), $R185,
    FALSE, N("Check if case is 'RIGHT' and x axis value greater than z score"),
    AND($D$71 = "RIGHT", $Q185 &gt; IF($H$71="", 0, $H$71)), $R185,
    FALSE, N("Check if case is 'TWO' and both directions"),
    AND(
        $D$71 = "TWO",
        OR($Q185 &lt; -ABS($H$71), $Q185 &gt; ABS($H$71))
    ), $R185,
    FALSE, N("Default case: Return NA()"),
    TRUE, NA()
)</f>
        <v>#N/A</v>
      </c>
      <c r="V185" s="38"/>
      <c r="W185" s="23">
        <v>0.66666666666666441</v>
      </c>
      <c r="X185" s="23">
        <v>0.30199999999999999</v>
      </c>
      <c r="Y185" s="23">
        <f t="shared" si="28"/>
        <v>0.30199999999999999</v>
      </c>
      <c r="Z185" s="23" t="str">
        <f t="shared" si="29"/>
        <v>x</v>
      </c>
    </row>
    <row r="186" spans="1:26" ht="16" x14ac:dyDescent="0.2">
      <c r="A186" s="39"/>
      <c r="B186" s="23"/>
      <c r="C186" s="23"/>
      <c r="D186" s="39"/>
      <c r="E186" s="39"/>
      <c r="F186" s="39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46">
        <f t="shared" si="44"/>
        <v>2.6666666666666634</v>
      </c>
      <c r="R186" s="81">
        <f t="shared" si="45"/>
        <v>1.1395986023797539E-2</v>
      </c>
      <c r="S186" s="81" cm="1">
        <f t="array" ref="S186">_xlfn.IFS(
    FALSE, N("Check if X1 shading is ON"),
    $S$48&lt;&gt;"x", NA(),
    FALSE, N("Check if case is 'LEFT' and x axis value less than z score"),
    AND($D$67 = "LEFT", $Q186 &lt; IF($H$67="", 0, $H$67)), $R186,
    FALSE, N("Check if case is 'RIGHT' and x axis value greater than z score"),
    AND($D$67 = "RIGHT", $Q186 &gt; IF($H$67="", 0, $H$67)), $R186,
    FALSE, N("Check if case is 'TWO' and both directions"),
    AND(
        $D$67 = "TWO",
        OR($Q186 &lt; -ABS($H$67), $Q186 &gt; ABS($H$68))
    ), $R186,
    FALSE, N("Default case: Return NA()"),
    TRUE, NA()
)</f>
        <v>1.1395986023797539E-2</v>
      </c>
      <c r="T186" s="81" t="e" cm="1">
        <f t="array" ref="T186">_xlfn.IFS(
    FALSE, N("Check if X1 shading is ON"),
    $S$48&lt;&gt;"x", NA(),
    FALSE, N("Check if case is 'LEFT' and x axis value less than z score"),
    AND($D$68 = "LEFT", $Q186 &lt; IF($H$68="", 0, $H$68)), $R186,
    FALSE, N("Check if case is 'RIGHT' and x axis value greater than z score"),
    AND($D$68 = "RIGHT", $Q186 &gt; IF($H$68="", 0, $H$68)), $R186,
    FALSE, N("Default case: Return NA()"),
    TRUE, NA()
)</f>
        <v>#N/A</v>
      </c>
      <c r="U186" s="81" t="e" cm="1">
        <f t="array" ref="U186">_xlfn.IFS(
    FALSE, N("Check if X1 shading is ON"),
    $U$48&lt;&gt;"x", NA(),
    FALSE, N("Check if case is 'LEFT' and x axis value less than z score"),
    AND($D$71 = "LEFT", $Q186 &lt; IF($H$71="", 0, $H$71)), $R186,
    FALSE, N("Check if case is 'RIGHT' and x axis value greater than z score"),
    AND($D$71 = "RIGHT", $Q186 &gt; IF($H$71="", 0, $H$71)), $R186,
    FALSE, N("Check if case is 'TWO' and both directions"),
    AND(
        $D$71 = "TWO",
        OR($Q186 &lt; -ABS($H$71), $Q186 &gt; ABS($H$71))
    ), $R186,
    FALSE, N("Default case: Return NA()"),
    TRUE, NA()
)</f>
        <v>#N/A</v>
      </c>
      <c r="V186" s="38"/>
      <c r="W186" s="23">
        <v>-0.50000000000000222</v>
      </c>
      <c r="X186" s="23">
        <v>0.32600000000000001</v>
      </c>
      <c r="Y186" s="23">
        <f t="shared" si="28"/>
        <v>0.32600000000000001</v>
      </c>
      <c r="Z186" s="23" t="str">
        <f t="shared" si="29"/>
        <v>x</v>
      </c>
    </row>
    <row r="187" spans="1:26" ht="16" x14ac:dyDescent="0.2">
      <c r="A187" s="39"/>
      <c r="B187" s="23"/>
      <c r="C187" s="23"/>
      <c r="D187" s="39"/>
      <c r="E187" s="39"/>
      <c r="F187" s="39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46">
        <f t="shared" si="44"/>
        <v>2.7083333333333299</v>
      </c>
      <c r="R187" s="81">
        <f t="shared" si="45"/>
        <v>1.0188728126088738E-2</v>
      </c>
      <c r="S187" s="81" cm="1">
        <f t="array" ref="S187">_xlfn.IFS(
    FALSE, N("Check if X1 shading is ON"),
    $S$48&lt;&gt;"x", NA(),
    FALSE, N("Check if case is 'LEFT' and x axis value less than z score"),
    AND($D$67 = "LEFT", $Q187 &lt; IF($H$67="", 0, $H$67)), $R187,
    FALSE, N("Check if case is 'RIGHT' and x axis value greater than z score"),
    AND($D$67 = "RIGHT", $Q187 &gt; IF($H$67="", 0, $H$67)), $R187,
    FALSE, N("Check if case is 'TWO' and both directions"),
    AND(
        $D$67 = "TWO",
        OR($Q187 &lt; -ABS($H$67), $Q187 &gt; ABS($H$68))
    ), $R187,
    FALSE, N("Default case: Return NA()"),
    TRUE, NA()
)</f>
        <v>1.0188728126088738E-2</v>
      </c>
      <c r="T187" s="81" t="e" cm="1">
        <f t="array" ref="T187">_xlfn.IFS(
    FALSE, N("Check if X1 shading is ON"),
    $S$48&lt;&gt;"x", NA(),
    FALSE, N("Check if case is 'LEFT' and x axis value less than z score"),
    AND($D$68 = "LEFT", $Q187 &lt; IF($H$68="", 0, $H$68)), $R187,
    FALSE, N("Check if case is 'RIGHT' and x axis value greater than z score"),
    AND($D$68 = "RIGHT", $Q187 &gt; IF($H$68="", 0, $H$68)), $R187,
    FALSE, N("Default case: Return NA()"),
    TRUE, NA()
)</f>
        <v>#N/A</v>
      </c>
      <c r="U187" s="81" t="e" cm="1">
        <f t="array" ref="U187">_xlfn.IFS(
    FALSE, N("Check if X1 shading is ON"),
    $U$48&lt;&gt;"x", NA(),
    FALSE, N("Check if case is 'LEFT' and x axis value less than z score"),
    AND($D$71 = "LEFT", $Q187 &lt; IF($H$71="", 0, $H$71)), $R187,
    FALSE, N("Check if case is 'RIGHT' and x axis value greater than z score"),
    AND($D$71 = "RIGHT", $Q187 &gt; IF($H$71="", 0, $H$71)), $R187,
    FALSE, N("Check if case is 'TWO' and both directions"),
    AND(
        $D$71 = "TWO",
        OR($Q187 &lt; -ABS($H$71), $Q187 &gt; ABS($H$71))
    ), $R187,
    FALSE, N("Default case: Return NA()"),
    TRUE, NA()
)</f>
        <v>#N/A</v>
      </c>
      <c r="V187" s="38"/>
      <c r="W187" s="23">
        <v>-0.33333333333333548</v>
      </c>
      <c r="X187" s="23">
        <v>0.32600000000000001</v>
      </c>
      <c r="Y187" s="23">
        <f t="shared" si="28"/>
        <v>0.32600000000000001</v>
      </c>
      <c r="Z187" s="23" t="str">
        <f t="shared" si="29"/>
        <v>x</v>
      </c>
    </row>
    <row r="188" spans="1:26" ht="16" x14ac:dyDescent="0.2">
      <c r="A188" s="39"/>
      <c r="B188" s="23"/>
      <c r="C188" s="23"/>
      <c r="D188" s="39"/>
      <c r="E188" s="39"/>
      <c r="F188" s="39"/>
      <c r="G188" s="38"/>
      <c r="H188" s="38"/>
      <c r="I188" s="38"/>
      <c r="J188" s="38"/>
      <c r="K188" s="86"/>
      <c r="L188" s="86"/>
      <c r="M188" s="86"/>
      <c r="N188" s="38"/>
      <c r="O188" s="38"/>
      <c r="P188" s="38"/>
      <c r="Q188" s="46">
        <f t="shared" si="44"/>
        <v>2.7499999999999964</v>
      </c>
      <c r="R188" s="81">
        <f t="shared" si="45"/>
        <v>9.0935625015911431E-3</v>
      </c>
      <c r="S188" s="81" cm="1">
        <f t="array" ref="S188">_xlfn.IFS(
    FALSE, N("Check if X1 shading is ON"),
    $S$48&lt;&gt;"x", NA(),
    FALSE, N("Check if case is 'LEFT' and x axis value less than z score"),
    AND($D$67 = "LEFT", $Q188 &lt; IF($H$67="", 0, $H$67)), $R188,
    FALSE, N("Check if case is 'RIGHT' and x axis value greater than z score"),
    AND($D$67 = "RIGHT", $Q188 &gt; IF($H$67="", 0, $H$67)), $R188,
    FALSE, N("Check if case is 'TWO' and both directions"),
    AND(
        $D$67 = "TWO",
        OR($Q188 &lt; -ABS($H$67), $Q188 &gt; ABS($H$68))
    ), $R188,
    FALSE, N("Default case: Return NA()"),
    TRUE, NA()
)</f>
        <v>9.0935625015911431E-3</v>
      </c>
      <c r="T188" s="81" t="e" cm="1">
        <f t="array" ref="T188">_xlfn.IFS(
    FALSE, N("Check if X1 shading is ON"),
    $S$48&lt;&gt;"x", NA(),
    FALSE, N("Check if case is 'LEFT' and x axis value less than z score"),
    AND($D$68 = "LEFT", $Q188 &lt; IF($H$68="", 0, $H$68)), $R188,
    FALSE, N("Check if case is 'RIGHT' and x axis value greater than z score"),
    AND($D$68 = "RIGHT", $Q188 &gt; IF($H$68="", 0, $H$68)), $R188,
    FALSE, N("Default case: Return NA()"),
    TRUE, NA()
)</f>
        <v>#N/A</v>
      </c>
      <c r="U188" s="81" t="e" cm="1">
        <f t="array" ref="U188">_xlfn.IFS(
    FALSE, N("Check if X1 shading is ON"),
    $U$48&lt;&gt;"x", NA(),
    FALSE, N("Check if case is 'LEFT' and x axis value less than z score"),
    AND($D$71 = "LEFT", $Q188 &lt; IF($H$71="", 0, $H$71)), $R188,
    FALSE, N("Check if case is 'RIGHT' and x axis value greater than z score"),
    AND($D$71 = "RIGHT", $Q188 &gt; IF($H$71="", 0, $H$71)), $R188,
    FALSE, N("Check if case is 'TWO' and both directions"),
    AND(
        $D$71 = "TWO",
        OR($Q188 &lt; -ABS($H$71), $Q188 &gt; ABS($H$71))
    ), $R188,
    FALSE, N("Default case: Return NA()"),
    TRUE, NA()
)</f>
        <v>#N/A</v>
      </c>
      <c r="V188" s="38"/>
      <c r="W188" s="23">
        <v>-0.16666666666666879</v>
      </c>
      <c r="X188" s="23">
        <v>0.32600000000000001</v>
      </c>
      <c r="Y188" s="23">
        <f t="shared" si="28"/>
        <v>0.32600000000000001</v>
      </c>
      <c r="Z188" s="23" t="str">
        <f t="shared" si="29"/>
        <v>x</v>
      </c>
    </row>
    <row r="189" spans="1:26" ht="16" x14ac:dyDescent="0.2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38"/>
      <c r="O189" s="38"/>
      <c r="P189" s="38"/>
      <c r="Q189" s="46">
        <f t="shared" si="44"/>
        <v>2.791666666666663</v>
      </c>
      <c r="R189" s="81">
        <f t="shared" si="45"/>
        <v>8.1020357469785802E-3</v>
      </c>
      <c r="S189" s="81" cm="1">
        <f t="array" ref="S189">_xlfn.IFS(
    FALSE, N("Check if X1 shading is ON"),
    $S$48&lt;&gt;"x", NA(),
    FALSE, N("Check if case is 'LEFT' and x axis value less than z score"),
    AND($D$67 = "LEFT", $Q189 &lt; IF($H$67="", 0, $H$67)), $R189,
    FALSE, N("Check if case is 'RIGHT' and x axis value greater than z score"),
    AND($D$67 = "RIGHT", $Q189 &gt; IF($H$67="", 0, $H$67)), $R189,
    FALSE, N("Check if case is 'TWO' and both directions"),
    AND(
        $D$67 = "TWO",
        OR($Q189 &lt; -ABS($H$67), $Q189 &gt; ABS($H$68))
    ), $R189,
    FALSE, N("Default case: Return NA()"),
    TRUE, NA()
)</f>
        <v>8.1020357469785802E-3</v>
      </c>
      <c r="T189" s="81" t="e" cm="1">
        <f t="array" ref="T189">_xlfn.IFS(
    FALSE, N("Check if X1 shading is ON"),
    $S$48&lt;&gt;"x", NA(),
    FALSE, N("Check if case is 'LEFT' and x axis value less than z score"),
    AND($D$68 = "LEFT", $Q189 &lt; IF($H$68="", 0, $H$68)), $R189,
    FALSE, N("Check if case is 'RIGHT' and x axis value greater than z score"),
    AND($D$68 = "RIGHT", $Q189 &gt; IF($H$68="", 0, $H$68)), $R189,
    FALSE, N("Default case: Return NA()"),
    TRUE, NA()
)</f>
        <v>#N/A</v>
      </c>
      <c r="U189" s="81" t="e" cm="1">
        <f t="array" ref="U189">_xlfn.IFS(
    FALSE, N("Check if X1 shading is ON"),
    $U$48&lt;&gt;"x", NA(),
    FALSE, N("Check if case is 'LEFT' and x axis value less than z score"),
    AND($D$71 = "LEFT", $Q189 &lt; IF($H$71="", 0, $H$71)), $R189,
    FALSE, N("Check if case is 'RIGHT' and x axis value greater than z score"),
    AND($D$71 = "RIGHT", $Q189 &gt; IF($H$71="", 0, $H$71)), $R189,
    FALSE, N("Check if case is 'TWO' and both directions"),
    AND(
        $D$71 = "TWO",
        OR($Q189 &lt; -ABS($H$71), $Q189 &gt; ABS($H$71))
    ), $R189,
    FALSE, N("Default case: Return NA()"),
    TRUE, NA()
)</f>
        <v>#N/A</v>
      </c>
      <c r="V189" s="38"/>
      <c r="W189" s="23">
        <v>0.16666666666666449</v>
      </c>
      <c r="X189" s="23">
        <v>0.32600000000000001</v>
      </c>
      <c r="Y189" s="23">
        <f t="shared" si="28"/>
        <v>0.32600000000000001</v>
      </c>
      <c r="Z189" s="23" t="str">
        <f t="shared" si="29"/>
        <v>x</v>
      </c>
    </row>
    <row r="190" spans="1:26" ht="16" x14ac:dyDescent="0.2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38"/>
      <c r="O190" s="38"/>
      <c r="P190" s="38"/>
      <c r="Q190" s="46">
        <f t="shared" si="44"/>
        <v>2.8333333333333295</v>
      </c>
      <c r="R190" s="81">
        <f t="shared" si="45"/>
        <v>7.2060997646093061E-3</v>
      </c>
      <c r="S190" s="81" cm="1">
        <f t="array" ref="S190">_xlfn.IFS(
    FALSE, N("Check if X1 shading is ON"),
    $S$48&lt;&gt;"x", NA(),
    FALSE, N("Check if case is 'LEFT' and x axis value less than z score"),
    AND($D$67 = "LEFT", $Q190 &lt; IF($H$67="", 0, $H$67)), $R190,
    FALSE, N("Check if case is 'RIGHT' and x axis value greater than z score"),
    AND($D$67 = "RIGHT", $Q190 &gt; IF($H$67="", 0, $H$67)), $R190,
    FALSE, N("Check if case is 'TWO' and both directions"),
    AND(
        $D$67 = "TWO",
        OR($Q190 &lt; -ABS($H$67), $Q190 &gt; ABS($H$68))
    ), $R190,
    FALSE, N("Default case: Return NA()"),
    TRUE, NA()
)</f>
        <v>7.2060997646093061E-3</v>
      </c>
      <c r="T190" s="81" t="e" cm="1">
        <f t="array" ref="T190">_xlfn.IFS(
    FALSE, N("Check if X1 shading is ON"),
    $S$48&lt;&gt;"x", NA(),
    FALSE, N("Check if case is 'LEFT' and x axis value less than z score"),
    AND($D$68 = "LEFT", $Q190 &lt; IF($H$68="", 0, $H$68)), $R190,
    FALSE, N("Check if case is 'RIGHT' and x axis value greater than z score"),
    AND($D$68 = "RIGHT", $Q190 &gt; IF($H$68="", 0, $H$68)), $R190,
    FALSE, N("Default case: Return NA()"),
    TRUE, NA()
)</f>
        <v>#N/A</v>
      </c>
      <c r="U190" s="81" cm="1">
        <f t="array" ref="U190">_xlfn.IFS(
    FALSE, N("Check if X1 shading is ON"),
    $U$48&lt;&gt;"x", NA(),
    FALSE, N("Check if case is 'LEFT' and x axis value less than z score"),
    AND($D$71 = "LEFT", $Q190 &lt; IF($H$71="", 0, $H$71)), $R190,
    FALSE, N("Check if case is 'RIGHT' and x axis value greater than z score"),
    AND($D$71 = "RIGHT", $Q190 &gt; IF($H$71="", 0, $H$71)), $R190,
    FALSE, N("Check if case is 'TWO' and both directions"),
    AND(
        $D$71 = "TWO",
        OR($Q190 &lt; -ABS($H$71), $Q190 &gt; ABS($H$71))
    ), $R190,
    FALSE, N("Default case: Return NA()"),
    TRUE, NA()
)</f>
        <v>7.2060997646093061E-3</v>
      </c>
      <c r="V190" s="38"/>
      <c r="W190" s="23">
        <v>0.33333333333333115</v>
      </c>
      <c r="X190" s="23">
        <v>0.32600000000000001</v>
      </c>
      <c r="Y190" s="23">
        <f t="shared" si="28"/>
        <v>0.32600000000000001</v>
      </c>
      <c r="Z190" s="23" t="str">
        <f t="shared" si="29"/>
        <v>x</v>
      </c>
    </row>
    <row r="191" spans="1:26" ht="16" x14ac:dyDescent="0.2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38"/>
      <c r="O191" s="38"/>
      <c r="P191" s="38"/>
      <c r="Q191" s="46">
        <f t="shared" si="44"/>
        <v>2.874999999999996</v>
      </c>
      <c r="R191" s="81">
        <f t="shared" si="45"/>
        <v>6.3981203107236302E-3</v>
      </c>
      <c r="S191" s="81" cm="1">
        <f t="array" ref="S191">_xlfn.IFS(
    FALSE, N("Check if X1 shading is ON"),
    $S$48&lt;&gt;"x", NA(),
    FALSE, N("Check if case is 'LEFT' and x axis value less than z score"),
    AND($D$67 = "LEFT", $Q191 &lt; IF($H$67="", 0, $H$67)), $R191,
    FALSE, N("Check if case is 'RIGHT' and x axis value greater than z score"),
    AND($D$67 = "RIGHT", $Q191 &gt; IF($H$67="", 0, $H$67)), $R191,
    FALSE, N("Check if case is 'TWO' and both directions"),
    AND(
        $D$67 = "TWO",
        OR($Q191 &lt; -ABS($H$67), $Q191 &gt; ABS($H$68))
    ), $R191,
    FALSE, N("Default case: Return NA()"),
    TRUE, NA()
)</f>
        <v>6.3981203107236302E-3</v>
      </c>
      <c r="T191" s="81" t="e" cm="1">
        <f t="array" ref="T191">_xlfn.IFS(
    FALSE, N("Check if X1 shading is ON"),
    $S$48&lt;&gt;"x", NA(),
    FALSE, N("Check if case is 'LEFT' and x axis value less than z score"),
    AND($D$68 = "LEFT", $Q191 &lt; IF($H$68="", 0, $H$68)), $R191,
    FALSE, N("Check if case is 'RIGHT' and x axis value greater than z score"),
    AND($D$68 = "RIGHT", $Q191 &gt; IF($H$68="", 0, $H$68)), $R191,
    FALSE, N("Default case: Return NA()"),
    TRUE, NA()
)</f>
        <v>#N/A</v>
      </c>
      <c r="U191" s="81" cm="1">
        <f t="array" ref="U191">_xlfn.IFS(
    FALSE, N("Check if X1 shading is ON"),
    $U$48&lt;&gt;"x", NA(),
    FALSE, N("Check if case is 'LEFT' and x axis value less than z score"),
    AND($D$71 = "LEFT", $Q191 &lt; IF($H$71="", 0, $H$71)), $R191,
    FALSE, N("Check if case is 'RIGHT' and x axis value greater than z score"),
    AND($D$71 = "RIGHT", $Q191 &gt; IF($H$71="", 0, $H$71)), $R191,
    FALSE, N("Check if case is 'TWO' and both directions"),
    AND(
        $D$71 = "TWO",
        OR($Q191 &lt; -ABS($H$71), $Q191 &gt; ABS($H$71))
    ), $R191,
    FALSE, N("Default case: Return NA()"),
    TRUE, NA()
)</f>
        <v>6.3981203107236302E-3</v>
      </c>
      <c r="V191" s="38"/>
      <c r="W191" s="23">
        <v>0.49999999999999789</v>
      </c>
      <c r="X191" s="23">
        <v>0.32600000000000001</v>
      </c>
      <c r="Y191" s="23">
        <f t="shared" si="28"/>
        <v>0.32600000000000001</v>
      </c>
      <c r="Z191" s="23" t="str">
        <f t="shared" si="29"/>
        <v>x</v>
      </c>
    </row>
    <row r="192" spans="1:26" ht="16" x14ac:dyDescent="0.2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38"/>
      <c r="O192" s="38"/>
      <c r="P192" s="38"/>
      <c r="Q192" s="46">
        <f t="shared" si="44"/>
        <v>2.9166666666666625</v>
      </c>
      <c r="R192" s="81">
        <f t="shared" si="45"/>
        <v>5.6708812194459562E-3</v>
      </c>
      <c r="S192" s="81" cm="1">
        <f t="array" ref="S192">_xlfn.IFS(
    FALSE, N("Check if X1 shading is ON"),
    $S$48&lt;&gt;"x", NA(),
    FALSE, N("Check if case is 'LEFT' and x axis value less than z score"),
    AND($D$67 = "LEFT", $Q192 &lt; IF($H$67="", 0, $H$67)), $R192,
    FALSE, N("Check if case is 'RIGHT' and x axis value greater than z score"),
    AND($D$67 = "RIGHT", $Q192 &gt; IF($H$67="", 0, $H$67)), $R192,
    FALSE, N("Check if case is 'TWO' and both directions"),
    AND(
        $D$67 = "TWO",
        OR($Q192 &lt; -ABS($H$67), $Q192 &gt; ABS($H$68))
    ), $R192,
    FALSE, N("Default case: Return NA()"),
    TRUE, NA()
)</f>
        <v>5.6708812194459562E-3</v>
      </c>
      <c r="T192" s="81" t="e" cm="1">
        <f t="array" ref="T192">_xlfn.IFS(
    FALSE, N("Check if X1 shading is ON"),
    $S$48&lt;&gt;"x", NA(),
    FALSE, N("Check if case is 'LEFT' and x axis value less than z score"),
    AND($D$68 = "LEFT", $Q192 &lt; IF($H$68="", 0, $H$68)), $R192,
    FALSE, N("Check if case is 'RIGHT' and x axis value greater than z score"),
    AND($D$68 = "RIGHT", $Q192 &gt; IF($H$68="", 0, $H$68)), $R192,
    FALSE, N("Default case: Return NA()"),
    TRUE, NA()
)</f>
        <v>#N/A</v>
      </c>
      <c r="U192" s="81" cm="1">
        <f t="array" ref="U192">_xlfn.IFS(
    FALSE, N("Check if X1 shading is ON"),
    $U$48&lt;&gt;"x", NA(),
    FALSE, N("Check if case is 'LEFT' and x axis value less than z score"),
    AND($D$71 = "LEFT", $Q192 &lt; IF($H$71="", 0, $H$71)), $R192,
    FALSE, N("Check if case is 'RIGHT' and x axis value greater than z score"),
    AND($D$71 = "RIGHT", $Q192 &gt; IF($H$71="", 0, $H$71)), $R192,
    FALSE, N("Check if case is 'TWO' and both directions"),
    AND(
        $D$71 = "TWO",
        OR($Q192 &lt; -ABS($H$71), $Q192 &gt; ABS($H$71))
    ), $R192,
    FALSE, N("Default case: Return NA()"),
    TRUE, NA()
)</f>
        <v>5.6708812194459562E-3</v>
      </c>
      <c r="V192" s="38"/>
      <c r="W192" s="23">
        <v>-0.33333333333333548</v>
      </c>
      <c r="X192" s="23">
        <v>0.35</v>
      </c>
      <c r="Y192" s="23">
        <f t="shared" si="28"/>
        <v>0.35</v>
      </c>
      <c r="Z192" s="23" t="str">
        <f t="shared" si="29"/>
        <v>x</v>
      </c>
    </row>
    <row r="193" spans="15:26" ht="16" x14ac:dyDescent="0.2">
      <c r="O193" s="38"/>
      <c r="P193" s="38"/>
      <c r="Q193" s="46">
        <f t="shared" si="44"/>
        <v>2.958333333333329</v>
      </c>
      <c r="R193" s="81">
        <f t="shared" si="45"/>
        <v>5.01758473893272E-3</v>
      </c>
      <c r="S193" s="81" cm="1">
        <f t="array" ref="S193">_xlfn.IFS(
    FALSE, N("Check if X1 shading is ON"),
    $S$48&lt;&gt;"x", NA(),
    FALSE, N("Check if case is 'LEFT' and x axis value less than z score"),
    AND($D$67 = "LEFT", $Q193 &lt; IF($H$67="", 0, $H$67)), $R193,
    FALSE, N("Check if case is 'RIGHT' and x axis value greater than z score"),
    AND($D$67 = "RIGHT", $Q193 &gt; IF($H$67="", 0, $H$67)), $R193,
    FALSE, N("Check if case is 'TWO' and both directions"),
    AND(
        $D$67 = "TWO",
        OR($Q193 &lt; -ABS($H$67), $Q193 &gt; ABS($H$68))
    ), $R193,
    FALSE, N("Default case: Return NA()"),
    TRUE, NA()
)</f>
        <v>5.01758473893272E-3</v>
      </c>
      <c r="T193" s="81" t="e" cm="1">
        <f t="array" ref="T193">_xlfn.IFS(
    FALSE, N("Check if X1 shading is ON"),
    $S$48&lt;&gt;"x", NA(),
    FALSE, N("Check if case is 'LEFT' and x axis value less than z score"),
    AND($D$68 = "LEFT", $Q193 &lt; IF($H$68="", 0, $H$68)), $R193,
    FALSE, N("Check if case is 'RIGHT' and x axis value greater than z score"),
    AND($D$68 = "RIGHT", $Q193 &gt; IF($H$68="", 0, $H$68)), $R193,
    FALSE, N("Default case: Return NA()"),
    TRUE, NA()
)</f>
        <v>#N/A</v>
      </c>
      <c r="U193" s="81" cm="1">
        <f t="array" ref="U193">_xlfn.IFS(
    FALSE, N("Check if X1 shading is ON"),
    $U$48&lt;&gt;"x", NA(),
    FALSE, N("Check if case is 'LEFT' and x axis value less than z score"),
    AND($D$71 = "LEFT", $Q193 &lt; IF($H$71="", 0, $H$71)), $R193,
    FALSE, N("Check if case is 'RIGHT' and x axis value greater than z score"),
    AND($D$71 = "RIGHT", $Q193 &gt; IF($H$71="", 0, $H$71)), $R193,
    FALSE, N("Check if case is 'TWO' and both directions"),
    AND(
        $D$71 = "TWO",
        OR($Q193 &lt; -ABS($H$71), $Q193 &gt; ABS($H$71))
    ), $R193,
    FALSE, N("Default case: Return NA()"),
    TRUE, NA()
)</f>
        <v>5.01758473893272E-3</v>
      </c>
      <c r="V193" s="38"/>
      <c r="W193" s="23">
        <v>-0.16666666666666879</v>
      </c>
      <c r="X193" s="23">
        <v>0.35</v>
      </c>
      <c r="Y193" s="23">
        <f t="shared" si="28"/>
        <v>0.35</v>
      </c>
      <c r="Z193" s="23" t="str">
        <f t="shared" si="29"/>
        <v>x</v>
      </c>
    </row>
    <row r="194" spans="15:26" ht="16" x14ac:dyDescent="0.2">
      <c r="O194" s="38"/>
      <c r="P194" s="38"/>
      <c r="Q194" s="46">
        <f t="shared" si="44"/>
        <v>2.9999999999999956</v>
      </c>
      <c r="R194" s="81">
        <f t="shared" si="45"/>
        <v>4.4318484119380665E-3</v>
      </c>
      <c r="S194" s="81" cm="1">
        <f t="array" ref="S194">_xlfn.IFS(
    FALSE, N("Check if X1 shading is ON"),
    $S$48&lt;&gt;"x", NA(),
    FALSE, N("Check if case is 'LEFT' and x axis value less than z score"),
    AND($D$67 = "LEFT", $Q194 &lt; IF($H$67="", 0, $H$67)), $R194,
    FALSE, N("Check if case is 'RIGHT' and x axis value greater than z score"),
    AND($D$67 = "RIGHT", $Q194 &gt; IF($H$67="", 0, $H$67)), $R194,
    FALSE, N("Check if case is 'TWO' and both directions"),
    AND(
        $D$67 = "TWO",
        OR($Q194 &lt; -ABS($H$67), $Q194 &gt; ABS($H$68))
    ), $R194,
    FALSE, N("Default case: Return NA()"),
    TRUE, NA()
)</f>
        <v>4.4318484119380665E-3</v>
      </c>
      <c r="T194" s="81" t="e" cm="1">
        <f t="array" ref="T194">_xlfn.IFS(
    FALSE, N("Check if X1 shading is ON"),
    $S$48&lt;&gt;"x", NA(),
    FALSE, N("Check if case is 'LEFT' and x axis value less than z score"),
    AND($D$68 = "LEFT", $Q194 &lt; IF($H$68="", 0, $H$68)), $R194,
    FALSE, N("Check if case is 'RIGHT' and x axis value greater than z score"),
    AND($D$68 = "RIGHT", $Q194 &gt; IF($H$68="", 0, $H$68)), $R194,
    FALSE, N("Default case: Return NA()"),
    TRUE, NA()
)</f>
        <v>#N/A</v>
      </c>
      <c r="U194" s="81" cm="1">
        <f t="array" ref="U194">_xlfn.IFS(
    FALSE, N("Check if X1 shading is ON"),
    $U$48&lt;&gt;"x", NA(),
    FALSE, N("Check if case is 'LEFT' and x axis value less than z score"),
    AND($D$71 = "LEFT", $Q194 &lt; IF($H$71="", 0, $H$71)), $R194,
    FALSE, N("Check if case is 'RIGHT' and x axis value greater than z score"),
    AND($D$71 = "RIGHT", $Q194 &gt; IF($H$71="", 0, $H$71)), $R194,
    FALSE, N("Check if case is 'TWO' and both directions"),
    AND(
        $D$71 = "TWO",
        OR($Q194 &lt; -ABS($H$71), $Q194 &gt; ABS($H$71))
    ), $R194,
    FALSE, N("Default case: Return NA()"),
    TRUE, NA()
)</f>
        <v>4.4318484119380665E-3</v>
      </c>
      <c r="V194" s="38"/>
      <c r="W194" s="23">
        <v>0.16666666666666449</v>
      </c>
      <c r="X194" s="23">
        <v>0.35</v>
      </c>
      <c r="Y194" s="23">
        <f t="shared" si="28"/>
        <v>0.35</v>
      </c>
      <c r="Z194" s="23" t="str">
        <f t="shared" si="29"/>
        <v>x</v>
      </c>
    </row>
    <row r="195" spans="15:26" ht="16" x14ac:dyDescent="0.2">
      <c r="O195" s="38"/>
      <c r="P195" s="38"/>
      <c r="Q195" s="38"/>
      <c r="R195" s="38"/>
      <c r="S195" s="39"/>
      <c r="T195" s="39"/>
      <c r="U195" s="39"/>
      <c r="V195" s="38"/>
      <c r="W195" s="23">
        <v>0.33333333333333115</v>
      </c>
      <c r="X195" s="23">
        <v>0.35</v>
      </c>
      <c r="Y195" s="23">
        <f t="shared" si="28"/>
        <v>0.35</v>
      </c>
      <c r="Z195" s="23" t="str">
        <f t="shared" si="29"/>
        <v>x</v>
      </c>
    </row>
    <row r="196" spans="15:26" ht="16" x14ac:dyDescent="0.2">
      <c r="O196" s="38"/>
      <c r="P196" s="38"/>
      <c r="Q196" s="38"/>
      <c r="R196" s="38"/>
      <c r="S196" s="39"/>
      <c r="T196" s="39"/>
      <c r="U196" s="39"/>
      <c r="V196" s="38"/>
      <c r="W196" s="23">
        <v>-0.16666666666666879</v>
      </c>
      <c r="X196" s="23">
        <v>0.374</v>
      </c>
      <c r="Y196" s="23">
        <f t="shared" si="28"/>
        <v>0.374</v>
      </c>
      <c r="Z196" s="23" t="str">
        <f t="shared" si="29"/>
        <v>x</v>
      </c>
    </row>
    <row r="197" spans="15:26" x14ac:dyDescent="0.2">
      <c r="O197" s="86"/>
      <c r="P197" s="86"/>
      <c r="Q197" s="86"/>
      <c r="R197" s="86"/>
      <c r="S197" s="48"/>
      <c r="T197" s="48"/>
      <c r="U197" s="48"/>
      <c r="V197" s="86"/>
      <c r="W197" s="23">
        <v>0.16666666666666449</v>
      </c>
      <c r="X197" s="23">
        <v>0.374</v>
      </c>
      <c r="Y197" s="23">
        <f t="shared" ref="Y197" si="48">IF($Y$2="x",X197,NA())</f>
        <v>0.374</v>
      </c>
      <c r="Z197" s="23" t="str">
        <f t="shared" ref="Z197" si="49">IF($G$66="","",$G$66)</f>
        <v>x</v>
      </c>
    </row>
  </sheetData>
  <mergeCells count="2">
    <mergeCell ref="H34:K34"/>
    <mergeCell ref="H35:K35"/>
  </mergeCells>
  <dataValidations count="11">
    <dataValidation type="whole" allowBlank="1" showInputMessage="1" showErrorMessage="1" sqref="J52 M21" xr:uid="{06381E17-37ED-A147-802A-3F219A8BAC1D}">
      <formula1>0</formula1>
      <formula2>3</formula2>
    </dataValidation>
    <dataValidation type="list" allowBlank="1" showInputMessage="1" showErrorMessage="1" sqref="K25" xr:uid="{12D14D8D-D4A1-C745-8417-9AC7CCCC6089}">
      <formula1>"P(x), P(x̅)"</formula1>
    </dataValidation>
    <dataValidation type="list" allowBlank="1" showInputMessage="1" showErrorMessage="1" sqref="G48 I25" xr:uid="{F82FBB19-64A0-0649-B5C6-649BD5402A4E}">
      <formula1>"x, x̅, r"</formula1>
    </dataValidation>
    <dataValidation type="list" allowBlank="1" showInputMessage="1" showErrorMessage="1" sqref="H25" xr:uid="{E8A11551-83F1-5C47-817B-E0EB0FAD025D}">
      <formula1>"σ, σ(x̅) = σ/√n, σ̂(x̅) = s/√n"</formula1>
    </dataValidation>
    <dataValidation type="list" allowBlank="1" showInputMessage="1" showErrorMessage="1" sqref="J25" xr:uid="{3DF0C6B1-FD73-E74C-9A28-6220ECA3A0A3}">
      <formula1>"z score, t score"</formula1>
    </dataValidation>
    <dataValidation type="list" allowBlank="1" showInputMessage="1" showErrorMessage="1" sqref="D28" xr:uid="{AB53C16C-D7B3-4647-AC85-4E5F2930E804}">
      <formula1>"normal pop, normal x̅,  T x̅"</formula1>
    </dataValidation>
    <dataValidation type="list" allowBlank="1" showInputMessage="1" showErrorMessage="1" sqref="F27:F28" xr:uid="{C1814EAF-2E87-8045-A2A1-6970111DC895}">
      <formula1>"left, right, two left, two right"</formula1>
    </dataValidation>
    <dataValidation type="list" allowBlank="1" showInputMessage="1" showErrorMessage="1" sqref="F31" xr:uid="{99766B71-4670-1840-B197-1784397EFF8C}">
      <formula1>"left, right"</formula1>
    </dataValidation>
    <dataValidation type="list" allowBlank="1" showInputMessage="1" showErrorMessage="1" sqref="G25" xr:uid="{7A3F9015-0407-804E-AEF6-A18CAF966D1A}">
      <formula1>"x̅, μ"</formula1>
    </dataValidation>
    <dataValidation type="list" allowBlank="1" showInputMessage="1" showErrorMessage="1" sqref="D27 D31" xr:uid="{22AFF1AD-AE17-0443-8A7C-80F7D465B99B}">
      <formula1>"normal pop, normal μ0,  T μ0"</formula1>
    </dataValidation>
    <dataValidation type="list" allowBlank="1" showInputMessage="1" showErrorMessage="1" sqref="L34:L35" xr:uid="{912BE30F-DD10-CB4E-8F51-3D72A37A989B}">
      <formula1>"Nia, Devon"</formula1>
    </dataValidation>
  </dataValidations>
  <pageMargins left="0.7" right="0.7" top="0.75" bottom="0.75" header="0.3" footer="0.3"/>
  <pageSetup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Normal Dist</vt:lpstr>
      <vt:lpstr>Stdev Z</vt:lpstr>
      <vt:lpstr>Empirical Rule</vt:lpstr>
      <vt:lpstr>LP Baking</vt:lpstr>
      <vt:lpstr>RP Animal</vt:lpstr>
      <vt:lpstr>LX Apprentice</vt:lpstr>
      <vt:lpstr>RX Violin</vt:lpstr>
      <vt:lpstr>LLP Strongest</vt:lpstr>
      <vt:lpstr>RRP Placement</vt:lpstr>
      <vt:lpstr>LLX Strongest</vt:lpstr>
      <vt:lpstr>RRX Bonus</vt:lpstr>
      <vt:lpstr>2P Extreme Lumens</vt:lpstr>
      <vt:lpstr>2X Delivery Time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Goodnite, Andy</dc:creator>
  <cp:keywords/>
  <dc:description/>
  <cp:lastModifiedBy>Frost, Raymond</cp:lastModifiedBy>
  <cp:revision/>
  <dcterms:created xsi:type="dcterms:W3CDTF">2017-08-21T20:44:32Z</dcterms:created>
  <dcterms:modified xsi:type="dcterms:W3CDTF">2026-02-10T17:45:34Z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ade formulas">
    <vt:lpwstr>selected</vt:lpwstr>
  </property>
  <property fmtid="{D5CDD505-2E9C-101B-9397-08002B2CF9AE}" pid="3" name="Feedback ON - Student controlled">
    <vt:lpwstr>selected</vt:lpwstr>
  </property>
  <property fmtid="{D5CDD505-2E9C-101B-9397-08002B2CF9AE}" pid="4" name="Create model charts">
    <vt:lpwstr>selected</vt:lpwstr>
  </property>
  <property fmtid="{D5CDD505-2E9C-101B-9397-08002B2CF9AE}" pid="5" name="Grade cell references">
    <vt:lpwstr>selected</vt:lpwstr>
  </property>
  <property fmtid="{D5CDD505-2E9C-101B-9397-08002B2CF9AE}" pid="6" name="Keep original number formatting">
    <vt:lpwstr>selected</vt:lpwstr>
  </property>
  <property fmtid="{D5CDD505-2E9C-101B-9397-08002B2CF9AE}" pid="7" name="Create model pivot tables">
    <vt:lpwstr>selected</vt:lpwstr>
  </property>
  <property fmtid="{D5CDD505-2E9C-101B-9397-08002B2CF9AE}" pid="8" name="Grade absolute references">
    <vt:lpwstr>selected</vt:lpwstr>
  </property>
  <property fmtid="{D5CDD505-2E9C-101B-9397-08002B2CF9AE}" pid="9" name="Keep original assumptions">
    <vt:lpwstr>selected</vt:lpwstr>
  </property>
  <property fmtid="{D5CDD505-2E9C-101B-9397-08002B2CF9AE}" pid="10" name="Create pivot table prompts">
    <vt:lpwstr>selected</vt:lpwstr>
  </property>
  <property fmtid="{D5CDD505-2E9C-101B-9397-08002B2CF9AE}" pid="11" name="Ignore number formatting">
    <vt:lpwstr>selected</vt:lpwstr>
  </property>
  <property fmtid="{D5CDD505-2E9C-101B-9397-08002B2CF9AE}" pid="12" name="Keep original borders/shading">
    <vt:lpwstr>selected</vt:lpwstr>
  </property>
  <property fmtid="{D5CDD505-2E9C-101B-9397-08002B2CF9AE}" pid="13" name="Create table sort &amp; filter prompts">
    <vt:lpwstr>selected</vt:lpwstr>
  </property>
  <property fmtid="{D5CDD505-2E9C-101B-9397-08002B2CF9AE}" pid="14" name="Clear answers">
    <vt:lpwstr>selected</vt:lpwstr>
  </property>
  <property fmtid="{D5CDD505-2E9C-101B-9397-08002B2CF9AE}" pid="15" name="Hide CODED file">
    <vt:lpwstr>selected</vt:lpwstr>
  </property>
  <property fmtid="{D5CDD505-2E9C-101B-9397-08002B2CF9AE}" pid="16" name="5">
    <vt:lpwstr>selected</vt:lpwstr>
  </property>
  <property fmtid="{D5CDD505-2E9C-101B-9397-08002B2CF9AE}" pid="17" name="0.00001">
    <vt:lpwstr>selected</vt:lpwstr>
  </property>
  <property fmtid="{D5CDD505-2E9C-101B-9397-08002B2CF9AE}" pid="18" name="275">
    <vt:lpwstr>selected</vt:lpwstr>
  </property>
  <property fmtid="{D5CDD505-2E9C-101B-9397-08002B2CF9AE}" pid="19" name="Named files for each student">
    <vt:lpwstr>selected</vt:lpwstr>
  </property>
  <property fmtid="{D5CDD505-2E9C-101B-9397-08002B2CF9AE}" pid="20" name="Keep original formulas">
    <vt:lpwstr>selected</vt:lpwstr>
  </property>
  <property fmtid="{D5CDD505-2E9C-101B-9397-08002B2CF9AE}" pid="21" name="Keep original values">
    <vt:lpwstr>selected</vt:lpwstr>
  </property>
  <property fmtid="{D5CDD505-2E9C-101B-9397-08002B2CF9AE}" pid="22" name="Full assignment">
    <vt:lpwstr>selected</vt:lpwstr>
  </property>
  <property fmtid="{D5CDD505-2E9C-101B-9397-08002B2CF9AE}" pid="23" name="Keep original tab order">
    <vt:lpwstr>selected</vt:lpwstr>
  </property>
  <property fmtid="{D5CDD505-2E9C-101B-9397-08002B2CF9AE}" pid="24" name="Keep original tab names">
    <vt:lpwstr>selected</vt:lpwstr>
  </property>
  <property fmtid="{D5CDD505-2E9C-101B-9397-08002B2CF9AE}" pid="25" name="Prohibit external references">
    <vt:lpwstr>selected</vt:lpwstr>
  </property>
  <property fmtid="{D5CDD505-2E9C-101B-9397-08002B2CF9AE}" pid="26" name="Low value">
    <vt:i4>1</vt:i4>
  </property>
  <property fmtid="{D5CDD505-2E9C-101B-9397-08002B2CF9AE}" pid="27" name="High value">
    <vt:i4>2</vt:i4>
  </property>
  <property fmtid="{D5CDD505-2E9C-101B-9397-08002B2CF9AE}" pid="28" name="Formulas">
    <vt:i4>1</vt:i4>
  </property>
  <property fmtid="{D5CDD505-2E9C-101B-9397-08002B2CF9AE}" pid="29" name="Answer blocks">
    <vt:i4>5</vt:i4>
  </property>
  <property fmtid="{D5CDD505-2E9C-101B-9397-08002B2CF9AE}" pid="30" name="Pivot tables">
    <vt:i4>1</vt:i4>
  </property>
</Properties>
</file>